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a0543024\Downloads\"/>
    </mc:Choice>
  </mc:AlternateContent>
  <xr:revisionPtr revIDLastSave="0" documentId="8_{49CB7284-D008-4E80-A55D-EDD0593953D6}" xr6:coauthVersionLast="47" xr6:coauthVersionMax="47" xr10:uidLastSave="{00000000-0000-0000-0000-000000000000}"/>
  <workbookProtection workbookAlgorithmName="SHA-512" workbookHashValue="bsE+CVHNehb+LLfqcQndh1m6DjuyzV10hlg+Wh8uuLJeJfUjBIAba02MsDat6Dtn2EgPND5vP2kcBv4EiIKoxQ==" workbookSaltValue="5/zNPXDaMOcuXBIeCEGvmg==" workbookSpinCount="100000" lockStructure="1"/>
  <bookViews>
    <workbookView xWindow="-110" yWindow="-110" windowWidth="19420" windowHeight="11500" xr2:uid="{BE58F6F9-0F9C-4D08-A650-6BF4E6E4E1CB}"/>
  </bookViews>
  <sheets>
    <sheet name="Design" sheetId="3" r:id="rId1"/>
    <sheet name="Important Notice and Disclaimer" sheetId="5" r:id="rId2"/>
    <sheet name="Calculation" sheetId="1" state="hidden" r:id="rId3"/>
    <sheet name="STD_VAL" sheetId="2" state="hidden" r:id="rId4"/>
    <sheet name="SCH" sheetId="4" state="hidden" r:id="rId5"/>
  </sheets>
  <functionGroups builtInGroupCount="19"/>
  <externalReferences>
    <externalReference r:id="rId6"/>
  </externalReferences>
  <definedNames>
    <definedName name="A.comp_buffer">Calculation!$F$182</definedName>
    <definedName name="A.comp_buffer_ext">Calculation!$F$181</definedName>
    <definedName name="A.comp_buffer_int">Calculation!$F$180</definedName>
    <definedName name="A.fb_buf">Calculation!$F$151</definedName>
    <definedName name="A.fb_buf_ext">Calculation!$F$148</definedName>
    <definedName name="A.fb_buf_int">Calculation!$F$145</definedName>
    <definedName name="A_INTCOMP2VOUT">Calculation!$BF$346</definedName>
    <definedName name="Bode_Chart">Calculation!$AT$343</definedName>
    <definedName name="C.cb1">Calculation!$F$74</definedName>
    <definedName name="C.cb2">Calculation!$F$75</definedName>
    <definedName name="C.comp">Calculation!$F$173</definedName>
    <definedName name="C.comp_desired_min">Calculation!$F$162</definedName>
    <definedName name="C.comp_ext">Calculation!$F$170</definedName>
    <definedName name="C.comp_int">Calculation!$F$167</definedName>
    <definedName name="C.fb_bot">Calculation!$F$135</definedName>
    <definedName name="C.fb_bot_ext">Calculation!$F$130</definedName>
    <definedName name="C.fb_bot_int">Calculation!$F$126</definedName>
    <definedName name="C.fb_buf">Calculation!$F$150</definedName>
    <definedName name="C.fb_buf_ext">Calculation!$F$147</definedName>
    <definedName name="C.fb_buf_int">Calculation!$F$144</definedName>
    <definedName name="C.fb_top">Calculation!$F$134</definedName>
    <definedName name="C.fb_top_ext">Calculation!$F$129</definedName>
    <definedName name="C.fb_top_int">Calculation!$F$125</definedName>
    <definedName name="C.hf">Calculation!$F$174</definedName>
    <definedName name="C.hf_desired_min">Calculation!$F$163</definedName>
    <definedName name="C.hf_ext">Calculation!$F$171</definedName>
    <definedName name="C.hf_int">Calculation!$F$168</definedName>
    <definedName name="C.out">Calculation!$F$100</definedName>
    <definedName name="C.out_min_calc">Calculation!$F$97</definedName>
    <definedName name="C.out_rated">Calculation!$F$98</definedName>
    <definedName name="C.ss">Calculation!$F$119</definedName>
    <definedName name="C.ss_min">Calculation!$F$118</definedName>
    <definedName name="C.vcc">Calculation!$F$73</definedName>
    <definedName name="C.vin1_hf1">Calculation!$F$78</definedName>
    <definedName name="C.vin1_hf2">Calculation!$F$76</definedName>
    <definedName name="C.vin2_hf1">Calculation!$F$79</definedName>
    <definedName name="C.vin2_hf2">Calculation!$F$77</definedName>
    <definedName name="CIN_ESR">Calculation!$T$223</definedName>
    <definedName name="COMP.rc_filter_C">Calculation!$F$179</definedName>
    <definedName name="COMP.rc_filter_R">Calculation!$F$178</definedName>
    <definedName name="DC_EFF">Calculation!$T$213</definedName>
    <definedName name="DCatPeakRipple">Calculation!$F$103</definedName>
    <definedName name="DCatVsupplymax">Calculation!$F$102</definedName>
    <definedName name="Derating.cout">Calculation!$F$99</definedName>
    <definedName name="eDC">Calculation!$C$187</definedName>
    <definedName name="eDC50p">Calculation!$C$188</definedName>
    <definedName name="EfficiencyChart">Calculation!$K$211</definedName>
    <definedName name="ExtBIAS">Calculation!$F$24</definedName>
    <definedName name="f.cross_desired">Calculation!$F$96</definedName>
    <definedName name="f.cross_estimated">Calculation!$F$177</definedName>
    <definedName name="f.ea_pole_desired">Calculation!$F$165</definedName>
    <definedName name="f.ea_pole_estimated">Calculation!$F$176</definedName>
    <definedName name="f.ea_zero_desired">Calculation!$F$164</definedName>
    <definedName name="f.ea_zero_estimated">Calculation!$F$175</definedName>
    <definedName name="f.sw">Calculation!$F$17</definedName>
    <definedName name="f.sw_nph">Calculation!$F$29</definedName>
    <definedName name="FCROSSOVER_FOUND">Calculation!$CE$353</definedName>
    <definedName name="FPWM">Calculation!$F$22</definedName>
    <definedName name="fsw_sh">Calculation!$BD$355</definedName>
    <definedName name="GM">Calculation!$F$160</definedName>
    <definedName name="GM.ext">Calculation!$F$158</definedName>
    <definedName name="GM.int">Calculation!$F$156</definedName>
    <definedName name="I.load_1ph">Calculation!$F$27</definedName>
    <definedName name="I.load_nph">Calculation!$F$16</definedName>
    <definedName name="I.ncl_th_min">Calculation!$F$47</definedName>
    <definedName name="I.pcl_th_max">Calculation!$F$49</definedName>
    <definedName name="I.pcl_th_min">Calculation!$F$48</definedName>
    <definedName name="I.rated">Calculation!$F$20</definedName>
    <definedName name="I.sat_hardsaturation">Calculation!$F$60</definedName>
    <definedName name="I.sat_softsaturation">Calculation!$F$59</definedName>
    <definedName name="I.ss_max">Calculation!$F$115</definedName>
    <definedName name="IntEA">Calculation!$F$30</definedName>
    <definedName name="IntFB">Calculation!$F$23</definedName>
    <definedName name="IPKPK_EFF">Calculation!$T$214</definedName>
    <definedName name="kfactor">Calculation!$BD$352</definedName>
    <definedName name="L.out">Calculation!$F$57</definedName>
    <definedName name="L.out_min">Calculation!$F$56</definedName>
    <definedName name="L.out_min1">Calculation!$F$52</definedName>
    <definedName name="L.out_min2">Calculation!$F$53</definedName>
    <definedName name="L.out_min3">Calculation!$F$54</definedName>
    <definedName name="L.out_min4">Calculation!$F$55</definedName>
    <definedName name="L.out_typical_calc">Calculation!$F$50</definedName>
    <definedName name="LFM">Calculation!$T$215</definedName>
    <definedName name="Margin">Calculation!$F$51</definedName>
    <definedName name="mc">Calculation!$BD$351</definedName>
    <definedName name="NPH_Factor.Iout_rms2">Calculation!$F$106</definedName>
    <definedName name="NPH_Factor.Iout_temp1">Calculation!$F$104</definedName>
    <definedName name="NPH_Factor.Iout_temp2">Calculation!$F$105</definedName>
    <definedName name="P.out">Calculation!$F$18</definedName>
    <definedName name="PCORE">Calculation!$T$222</definedName>
    <definedName name="PH">Calculation!$F$21</definedName>
    <definedName name="PH_NEW">Calculation!$H$21</definedName>
    <definedName name="pi">Calculation!$BD$346</definedName>
    <definedName name="_xlnm.Print_Area" localSheetId="0">Design!$A$1:$AB$96</definedName>
    <definedName name="Qfactor">Calculation!$BD$353</definedName>
    <definedName name="R.cfg_master">Calculation!$F$34</definedName>
    <definedName name="R.cfg_slave">Calculation!$F$35</definedName>
    <definedName name="R.comp">Calculation!$F$172</definedName>
    <definedName name="R.comp_desired_max">Calculation!$F$161</definedName>
    <definedName name="R.comp_ext">Calculation!$F$169</definedName>
    <definedName name="R.comp_int">Calculation!$F$166</definedName>
    <definedName name="R.dcr_25">Calculation!$F$66</definedName>
    <definedName name="R.dcr_fullload">Calculation!$R$220</definedName>
    <definedName name="R.eaout">Calculation!$F$159</definedName>
    <definedName name="R.eaout_ext1">Calculation!$F$157</definedName>
    <definedName name="R.eaout_int1">Calculation!$F$155</definedName>
    <definedName name="R.en_bot">Calculation!$F$90</definedName>
    <definedName name="R.en_bot_calc">Calculation!$F$89</definedName>
    <definedName name="R.en_top">Calculation!$F$88</definedName>
    <definedName name="R.esr_cout">Calculation!$F$101</definedName>
    <definedName name="R.fb">Calculation!$F$138</definedName>
    <definedName name="R.fb_bot">Calculation!$F$137</definedName>
    <definedName name="R.fb_bot_std">Calculation!$F$139</definedName>
    <definedName name="R.fb_buf">Calculation!$F$149</definedName>
    <definedName name="R.fb_buf_ext">Calculation!$F$146</definedName>
    <definedName name="R.fb_buf_int">Calculation!$F$143</definedName>
    <definedName name="R.fb_top">Calculation!$F$136</definedName>
    <definedName name="R.fb_top_min">Calculation!$F$131</definedName>
    <definedName name="R.fb_top1">Calculation!$F$132</definedName>
    <definedName name="R.fb_top1_ext">Calculation!$F$127</definedName>
    <definedName name="R.fb_top1_int">Calculation!$F$123</definedName>
    <definedName name="R.fb_top2">Calculation!$F$133</definedName>
    <definedName name="R.fb_top2_ext">Calculation!$F$128</definedName>
    <definedName name="R.fb_top2_int">Calculation!$F$124</definedName>
    <definedName name="R.hs_25">Calculation!$F$64</definedName>
    <definedName name="R.hs_fullload">Calculation!$R$218</definedName>
    <definedName name="R.load_1ph">Calculation!$F$28</definedName>
    <definedName name="R.load_nph">Calculation!$F$19</definedName>
    <definedName name="R.ls_25">Calculation!$F$65</definedName>
    <definedName name="R.ls_fullload">Calculation!$R$219</definedName>
    <definedName name="R.pg1">Calculation!$F$80</definedName>
    <definedName name="R.pg2">Calculation!$F$81</definedName>
    <definedName name="R.t_calc">Calculation!$F$39</definedName>
    <definedName name="R.t_std">Calculation!$F$40</definedName>
    <definedName name="R_HSLS">Calculation!$T$218</definedName>
    <definedName name="RatedIout">Calculation!$F$31</definedName>
    <definedName name="RR.desired">Calculation!$F$44</definedName>
    <definedName name="S.fall">Calculation!$BD$350</definedName>
    <definedName name="S.rise">Calculation!$BD$349</definedName>
    <definedName name="S.slope">Calculation!$BD$348</definedName>
    <definedName name="SCH_1PH_3P3V">SCH!$A$3</definedName>
    <definedName name="SCH_1PH_5V">SCH!$A$2</definedName>
    <definedName name="SCH_1PH_ADJ">SCH!$A$1</definedName>
    <definedName name="SCH_2PH_3P3V">SCH!$B$6</definedName>
    <definedName name="SCH_2PH_5V">SCH!$B$5</definedName>
    <definedName name="SCH_2PH_ADJ">SCH!$B$4</definedName>
    <definedName name="SCH_4PH_3P3V">SCH!$C$6</definedName>
    <definedName name="SCH_4PH_5V">SCH!$C$5</definedName>
    <definedName name="SCH_4PH_ADJ">SCH!$C$4</definedName>
    <definedName name="SCH_4PH_SLAVE">SCH!$C$7</definedName>
    <definedName name="SCH_6PH_3P3V">SCH!$D$6</definedName>
    <definedName name="SCH_6PH_5V">SCH!$D$5</definedName>
    <definedName name="SCH_6PH_ADJ">SCH!$D$4</definedName>
    <definedName name="SCH_6PH_SLAVE">SCH!$D$7</definedName>
    <definedName name="SCH_6PH_SLAVE2">SCH!$D$8</definedName>
    <definedName name="SCH_BLANK">SCH!$B$2</definedName>
    <definedName name="SCHEMATIC_LINK">INDIRECT(SCH!$B$1)</definedName>
    <definedName name="SCHEMATIC_LINK2">INDIRECT(SCH!$C$1)</definedName>
    <definedName name="SCHEMATIC_LINK3">INDIRECT(SCH!$D$1)</definedName>
    <definedName name="SPSP">Calculation!$F$25</definedName>
    <definedName name="SYNC">Calculation!$F$26</definedName>
    <definedName name="t.blank_max">Calculation!$F$58</definedName>
    <definedName name="t.off_150">Calculation!$F$68</definedName>
    <definedName name="t.on_ideal">Calculation!$F$67</definedName>
    <definedName name="t.ss_min">Calculation!$F$117</definedName>
    <definedName name="T_AMB">Calculation!$T$217</definedName>
    <definedName name="TDHL">Calculation!$T$225</definedName>
    <definedName name="TDLH">Calculation!$T$224</definedName>
    <definedName name="TF">Calculation!$T$220</definedName>
    <definedName name="THETA_JA_EFF">Calculation!$T$216</definedName>
    <definedName name="TOFF_SPEC">Calculation!$H$69</definedName>
    <definedName name="TR">Calculation!$T$219</definedName>
    <definedName name="TRF">Calculation!$T$221</definedName>
    <definedName name="V.en_falling_max">Calculation!$F$86</definedName>
    <definedName name="V.en_rising_max">Calculation!$F$85</definedName>
    <definedName name="V.in_ripple_required">Calculation!$F$186</definedName>
    <definedName name="V.load">Calculation!$F$15</definedName>
    <definedName name="V.ref">Calculation!$F$116</definedName>
    <definedName name="V.shutdown">Calculation!$F$91</definedName>
    <definedName name="V.slope_max">Calculation!$F$46</definedName>
    <definedName name="V.slope_min">Calculation!$F$45</definedName>
    <definedName name="V.startup">Calculation!$F$87</definedName>
    <definedName name="V.supply_dropout">Calculation!$F$69</definedName>
    <definedName name="V.supply_max">Calculation!$F$14</definedName>
    <definedName name="V.supply_min">Calculation!$F$12</definedName>
    <definedName name="V.supply_typ">Calculation!$F$13</definedName>
    <definedName name="Wesr_zero">Calculation!$BF$347</definedName>
    <definedName name="Wload_pole">Calculation!$BF$348</definedName>
    <definedName name="Wsh">Calculation!$BD$354</definedName>
    <definedName name="ΔV.load_pkpk_nph_calc_simple">Calculation!$F$107</definedName>
    <definedName name="ΔV.overshoot_typical_calc">Calculation!$F$110</definedName>
    <definedName name="ΔV.overshoot_typical_calc1">Calculation!$F$108</definedName>
    <definedName name="ΔV.overshoot_typical_calc2">Calculation!$F$109</definedName>
    <definedName name="ΔV.undershoot_desired">Calculation!$F$95</definedName>
    <definedName name="ΔV.undershoot_typical_calc1">Calculation!$F$111</definedName>
    <definedName name="π">Calculation!$F$8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4" i="3" l="1"/>
  <c r="C119" i="1"/>
  <c r="G176" i="1" l="1"/>
  <c r="G70" i="3" l="1"/>
  <c r="B203" i="1" l="1"/>
  <c r="C186" i="1"/>
  <c r="F186" i="1" s="1"/>
  <c r="C88" i="1" l="1"/>
  <c r="C87" i="1"/>
  <c r="C129" i="1"/>
  <c r="C96" i="1" l="1"/>
  <c r="C65" i="1" l="1"/>
  <c r="C64" i="1"/>
  <c r="C101" i="1" l="1"/>
  <c r="C16" i="1"/>
  <c r="G119" i="1" l="1"/>
  <c r="G9" i="1"/>
  <c r="G88" i="1"/>
  <c r="T217" i="1" l="1"/>
  <c r="T215" i="1"/>
  <c r="T216" i="1" s="1"/>
  <c r="C128" i="1"/>
  <c r="C127" i="1"/>
  <c r="C99" i="1" l="1"/>
  <c r="T222" i="1" l="1"/>
  <c r="C66" i="1"/>
  <c r="C57" i="1"/>
  <c r="G57" i="1" s="1"/>
  <c r="C26" i="1"/>
  <c r="C25" i="1"/>
  <c r="C23" i="1"/>
  <c r="C22" i="1"/>
  <c r="C21" i="1"/>
  <c r="H21" i="1" s="1"/>
  <c r="C20" i="1"/>
  <c r="C17" i="1"/>
  <c r="C15" i="1"/>
  <c r="C14" i="1"/>
  <c r="C13" i="1"/>
  <c r="C12" i="1"/>
  <c r="BP362" i="1" l="1"/>
  <c r="BP363" i="1"/>
  <c r="BP364" i="1"/>
  <c r="BP365" i="1"/>
  <c r="BP366" i="1"/>
  <c r="BP367" i="1"/>
  <c r="BP368" i="1"/>
  <c r="BP369" i="1"/>
  <c r="BP370" i="1"/>
  <c r="BP371" i="1"/>
  <c r="BP372" i="1"/>
  <c r="BP373" i="1"/>
  <c r="BP374" i="1"/>
  <c r="BP375" i="1"/>
  <c r="BP376" i="1"/>
  <c r="BP377" i="1"/>
  <c r="BP378" i="1"/>
  <c r="BP379" i="1"/>
  <c r="BP361" i="1"/>
  <c r="BD347" i="1" l="1"/>
  <c r="BA381" i="1"/>
  <c r="BA382" i="1"/>
  <c r="BA383" i="1"/>
  <c r="BA384" i="1"/>
  <c r="BP384" i="1" s="1"/>
  <c r="BA385" i="1"/>
  <c r="BA386" i="1"/>
  <c r="BA387" i="1"/>
  <c r="BP387" i="1" s="1"/>
  <c r="BA388" i="1"/>
  <c r="BP388" i="1" s="1"/>
  <c r="BA389" i="1"/>
  <c r="BA390" i="1"/>
  <c r="BA391" i="1"/>
  <c r="BA392" i="1"/>
  <c r="BP392" i="1" s="1"/>
  <c r="BA393" i="1"/>
  <c r="BA394" i="1"/>
  <c r="BA395" i="1"/>
  <c r="BP395" i="1" s="1"/>
  <c r="BA396" i="1"/>
  <c r="BP396" i="1" s="1"/>
  <c r="BA397" i="1"/>
  <c r="BA405" i="1"/>
  <c r="BA406" i="1"/>
  <c r="BA380" i="1"/>
  <c r="T225" i="1"/>
  <c r="T224" i="1"/>
  <c r="T223" i="1"/>
  <c r="BA423" i="1" l="1"/>
  <c r="BP405" i="1"/>
  <c r="BA409" i="1"/>
  <c r="BP391" i="1"/>
  <c r="BA401" i="1"/>
  <c r="BP383" i="1"/>
  <c r="BA398" i="1"/>
  <c r="BP380" i="1"/>
  <c r="BA402" i="1"/>
  <c r="BA408" i="1"/>
  <c r="BP390" i="1"/>
  <c r="BA400" i="1"/>
  <c r="BP382" i="1"/>
  <c r="BA415" i="1"/>
  <c r="BP397" i="1"/>
  <c r="BA407" i="1"/>
  <c r="BP389" i="1"/>
  <c r="BA399" i="1"/>
  <c r="BP381" i="1"/>
  <c r="BA414" i="1"/>
  <c r="BA413" i="1"/>
  <c r="BA404" i="1"/>
  <c r="BP386" i="1"/>
  <c r="BA424" i="1"/>
  <c r="BP406" i="1"/>
  <c r="BA412" i="1"/>
  <c r="BP394" i="1"/>
  <c r="BA410" i="1"/>
  <c r="BA411" i="1"/>
  <c r="BP393" i="1"/>
  <c r="BA403" i="1"/>
  <c r="BP385" i="1"/>
  <c r="F181" i="1"/>
  <c r="F180" i="1"/>
  <c r="F178" i="1"/>
  <c r="C179" i="1"/>
  <c r="F179" i="1" s="1"/>
  <c r="F168" i="1"/>
  <c r="F167" i="1"/>
  <c r="F166" i="1"/>
  <c r="F158" i="1"/>
  <c r="F157" i="1"/>
  <c r="F156" i="1"/>
  <c r="F155" i="1"/>
  <c r="C147" i="1"/>
  <c r="F147" i="1" s="1"/>
  <c r="F148" i="1"/>
  <c r="F146" i="1"/>
  <c r="F145" i="1"/>
  <c r="F144" i="1"/>
  <c r="F143" i="1"/>
  <c r="E130" i="1"/>
  <c r="F130" i="1" s="1"/>
  <c r="E129" i="1"/>
  <c r="F129" i="1" s="1"/>
  <c r="F126" i="1"/>
  <c r="F125" i="1"/>
  <c r="F124" i="1"/>
  <c r="F123" i="1"/>
  <c r="F128" i="1"/>
  <c r="F127" i="1"/>
  <c r="F119" i="1"/>
  <c r="F116" i="1"/>
  <c r="F115" i="1"/>
  <c r="F101" i="1"/>
  <c r="F99" i="1"/>
  <c r="E88" i="1"/>
  <c r="E17" i="1"/>
  <c r="E57" i="1"/>
  <c r="F57" i="1" s="1"/>
  <c r="F88" i="1"/>
  <c r="F87" i="1"/>
  <c r="F86" i="1"/>
  <c r="F85" i="1"/>
  <c r="F81" i="1"/>
  <c r="F80" i="1"/>
  <c r="G41" i="3" s="1"/>
  <c r="F79" i="1"/>
  <c r="F78" i="1"/>
  <c r="G39" i="3" s="1"/>
  <c r="F75" i="1"/>
  <c r="F74" i="1"/>
  <c r="G38" i="3" s="1"/>
  <c r="F73" i="1"/>
  <c r="G37" i="3" s="1"/>
  <c r="F66" i="1"/>
  <c r="F65" i="1"/>
  <c r="F64" i="1"/>
  <c r="F58" i="1"/>
  <c r="F51" i="1"/>
  <c r="F46" i="1"/>
  <c r="F45" i="1"/>
  <c r="F44" i="1"/>
  <c r="A279" i="2"/>
  <c r="A375" i="2" s="1"/>
  <c r="A471" i="2" s="1"/>
  <c r="A567" i="2" s="1"/>
  <c r="A663" i="2" s="1"/>
  <c r="A759" i="2" s="1"/>
  <c r="A250" i="2"/>
  <c r="A346" i="2" s="1"/>
  <c r="A442" i="2" s="1"/>
  <c r="A538" i="2" s="1"/>
  <c r="A634" i="2" s="1"/>
  <c r="A730" i="2" s="1"/>
  <c r="A231" i="2"/>
  <c r="A327" i="2" s="1"/>
  <c r="A423" i="2" s="1"/>
  <c r="A519" i="2" s="1"/>
  <c r="A615" i="2" s="1"/>
  <c r="A711" i="2" s="1"/>
  <c r="A215" i="2"/>
  <c r="A311" i="2" s="1"/>
  <c r="A407" i="2" s="1"/>
  <c r="A503" i="2" s="1"/>
  <c r="A599" i="2" s="1"/>
  <c r="A695" i="2" s="1"/>
  <c r="A213" i="2"/>
  <c r="A309" i="2" s="1"/>
  <c r="A405" i="2" s="1"/>
  <c r="A501" i="2" s="1"/>
  <c r="A597" i="2" s="1"/>
  <c r="A693" i="2" s="1"/>
  <c r="A192" i="2"/>
  <c r="A288" i="2" s="1"/>
  <c r="A384" i="2" s="1"/>
  <c r="A480" i="2" s="1"/>
  <c r="A576" i="2" s="1"/>
  <c r="A672" i="2" s="1"/>
  <c r="A768" i="2" s="1"/>
  <c r="A191" i="2"/>
  <c r="A287" i="2" s="1"/>
  <c r="A383" i="2" s="1"/>
  <c r="A479" i="2" s="1"/>
  <c r="A575" i="2" s="1"/>
  <c r="A671" i="2" s="1"/>
  <c r="A767" i="2" s="1"/>
  <c r="A190" i="2"/>
  <c r="A286" i="2" s="1"/>
  <c r="A382" i="2" s="1"/>
  <c r="A478" i="2" s="1"/>
  <c r="A574" i="2" s="1"/>
  <c r="A670" i="2" s="1"/>
  <c r="A766" i="2" s="1"/>
  <c r="A189" i="2"/>
  <c r="A285" i="2" s="1"/>
  <c r="A381" i="2" s="1"/>
  <c r="A477" i="2" s="1"/>
  <c r="A573" i="2" s="1"/>
  <c r="A669" i="2" s="1"/>
  <c r="A765" i="2" s="1"/>
  <c r="A188" i="2"/>
  <c r="A284" i="2" s="1"/>
  <c r="A380" i="2" s="1"/>
  <c r="A476" i="2" s="1"/>
  <c r="A572" i="2" s="1"/>
  <c r="A668" i="2" s="1"/>
  <c r="A764" i="2" s="1"/>
  <c r="A187" i="2"/>
  <c r="A283" i="2" s="1"/>
  <c r="A379" i="2" s="1"/>
  <c r="A475" i="2" s="1"/>
  <c r="A571" i="2" s="1"/>
  <c r="A667" i="2" s="1"/>
  <c r="A763" i="2" s="1"/>
  <c r="A186" i="2"/>
  <c r="A282" i="2" s="1"/>
  <c r="A378" i="2" s="1"/>
  <c r="A474" i="2" s="1"/>
  <c r="A570" i="2" s="1"/>
  <c r="A666" i="2" s="1"/>
  <c r="A762" i="2" s="1"/>
  <c r="A185" i="2"/>
  <c r="A281" i="2" s="1"/>
  <c r="A377" i="2" s="1"/>
  <c r="A473" i="2" s="1"/>
  <c r="A569" i="2" s="1"/>
  <c r="A665" i="2" s="1"/>
  <c r="A761" i="2" s="1"/>
  <c r="A184" i="2"/>
  <c r="A280" i="2" s="1"/>
  <c r="A376" i="2" s="1"/>
  <c r="A472" i="2" s="1"/>
  <c r="A568" i="2" s="1"/>
  <c r="A664" i="2" s="1"/>
  <c r="A760" i="2" s="1"/>
  <c r="A183" i="2"/>
  <c r="A182" i="2"/>
  <c r="A278" i="2" s="1"/>
  <c r="A374" i="2" s="1"/>
  <c r="A470" i="2" s="1"/>
  <c r="A566" i="2" s="1"/>
  <c r="A662" i="2" s="1"/>
  <c r="A758" i="2" s="1"/>
  <c r="A181" i="2"/>
  <c r="A277" i="2" s="1"/>
  <c r="A373" i="2" s="1"/>
  <c r="A469" i="2" s="1"/>
  <c r="A565" i="2" s="1"/>
  <c r="A661" i="2" s="1"/>
  <c r="A757" i="2" s="1"/>
  <c r="A180" i="2"/>
  <c r="A276" i="2" s="1"/>
  <c r="A372" i="2" s="1"/>
  <c r="A468" i="2" s="1"/>
  <c r="A564" i="2" s="1"/>
  <c r="A660" i="2" s="1"/>
  <c r="A756" i="2" s="1"/>
  <c r="A179" i="2"/>
  <c r="A275" i="2" s="1"/>
  <c r="A371" i="2" s="1"/>
  <c r="A467" i="2" s="1"/>
  <c r="A563" i="2" s="1"/>
  <c r="A659" i="2" s="1"/>
  <c r="A755" i="2" s="1"/>
  <c r="A178" i="2"/>
  <c r="A274" i="2" s="1"/>
  <c r="A370" i="2" s="1"/>
  <c r="A466" i="2" s="1"/>
  <c r="A562" i="2" s="1"/>
  <c r="A658" i="2" s="1"/>
  <c r="A754" i="2" s="1"/>
  <c r="A177" i="2"/>
  <c r="A273" i="2" s="1"/>
  <c r="A369" i="2" s="1"/>
  <c r="A465" i="2" s="1"/>
  <c r="A561" i="2" s="1"/>
  <c r="A657" i="2" s="1"/>
  <c r="A753" i="2" s="1"/>
  <c r="A176" i="2"/>
  <c r="A272" i="2" s="1"/>
  <c r="A368" i="2" s="1"/>
  <c r="A464" i="2" s="1"/>
  <c r="A560" i="2" s="1"/>
  <c r="A656" i="2" s="1"/>
  <c r="A752" i="2" s="1"/>
  <c r="A175" i="2"/>
  <c r="A271" i="2" s="1"/>
  <c r="A367" i="2" s="1"/>
  <c r="A463" i="2" s="1"/>
  <c r="A559" i="2" s="1"/>
  <c r="A655" i="2" s="1"/>
  <c r="A751" i="2" s="1"/>
  <c r="A174" i="2"/>
  <c r="A270" i="2" s="1"/>
  <c r="A366" i="2" s="1"/>
  <c r="A462" i="2" s="1"/>
  <c r="A558" i="2" s="1"/>
  <c r="A654" i="2" s="1"/>
  <c r="A750" i="2" s="1"/>
  <c r="A173" i="2"/>
  <c r="A269" i="2" s="1"/>
  <c r="A365" i="2" s="1"/>
  <c r="A461" i="2" s="1"/>
  <c r="A557" i="2" s="1"/>
  <c r="A653" i="2" s="1"/>
  <c r="A749" i="2" s="1"/>
  <c r="A172" i="2"/>
  <c r="A268" i="2" s="1"/>
  <c r="A364" i="2" s="1"/>
  <c r="A460" i="2" s="1"/>
  <c r="A556" i="2" s="1"/>
  <c r="A652" i="2" s="1"/>
  <c r="A748" i="2" s="1"/>
  <c r="A171" i="2"/>
  <c r="A267" i="2" s="1"/>
  <c r="A363" i="2" s="1"/>
  <c r="A459" i="2" s="1"/>
  <c r="A555" i="2" s="1"/>
  <c r="A651" i="2" s="1"/>
  <c r="A747" i="2" s="1"/>
  <c r="A170" i="2"/>
  <c r="A266" i="2" s="1"/>
  <c r="A362" i="2" s="1"/>
  <c r="A458" i="2" s="1"/>
  <c r="A554" i="2" s="1"/>
  <c r="A650" i="2" s="1"/>
  <c r="A746" i="2" s="1"/>
  <c r="A169" i="2"/>
  <c r="A265" i="2" s="1"/>
  <c r="A361" i="2" s="1"/>
  <c r="A457" i="2" s="1"/>
  <c r="A553" i="2" s="1"/>
  <c r="A649" i="2" s="1"/>
  <c r="A745" i="2" s="1"/>
  <c r="A168" i="2"/>
  <c r="A264" i="2" s="1"/>
  <c r="A360" i="2" s="1"/>
  <c r="A456" i="2" s="1"/>
  <c r="A552" i="2" s="1"/>
  <c r="A648" i="2" s="1"/>
  <c r="A744" i="2" s="1"/>
  <c r="A167" i="2"/>
  <c r="A263" i="2" s="1"/>
  <c r="A359" i="2" s="1"/>
  <c r="A455" i="2" s="1"/>
  <c r="A551" i="2" s="1"/>
  <c r="A647" i="2" s="1"/>
  <c r="A743" i="2" s="1"/>
  <c r="A166" i="2"/>
  <c r="A262" i="2" s="1"/>
  <c r="A358" i="2" s="1"/>
  <c r="A454" i="2" s="1"/>
  <c r="A550" i="2" s="1"/>
  <c r="A646" i="2" s="1"/>
  <c r="A742" i="2" s="1"/>
  <c r="A165" i="2"/>
  <c r="A261" i="2" s="1"/>
  <c r="A357" i="2" s="1"/>
  <c r="A453" i="2" s="1"/>
  <c r="A549" i="2" s="1"/>
  <c r="A645" i="2" s="1"/>
  <c r="A741" i="2" s="1"/>
  <c r="A164" i="2"/>
  <c r="A260" i="2" s="1"/>
  <c r="A356" i="2" s="1"/>
  <c r="A452" i="2" s="1"/>
  <c r="A548" i="2" s="1"/>
  <c r="A644" i="2" s="1"/>
  <c r="A740" i="2" s="1"/>
  <c r="A163" i="2"/>
  <c r="A259" i="2" s="1"/>
  <c r="A355" i="2" s="1"/>
  <c r="A451" i="2" s="1"/>
  <c r="A547" i="2" s="1"/>
  <c r="A643" i="2" s="1"/>
  <c r="A739" i="2" s="1"/>
  <c r="A162" i="2"/>
  <c r="A258" i="2" s="1"/>
  <c r="A354" i="2" s="1"/>
  <c r="A450" i="2" s="1"/>
  <c r="A546" i="2" s="1"/>
  <c r="A642" i="2" s="1"/>
  <c r="A738" i="2" s="1"/>
  <c r="A161" i="2"/>
  <c r="A257" i="2" s="1"/>
  <c r="A353" i="2" s="1"/>
  <c r="A449" i="2" s="1"/>
  <c r="A545" i="2" s="1"/>
  <c r="A641" i="2" s="1"/>
  <c r="A737" i="2" s="1"/>
  <c r="A160" i="2"/>
  <c r="A256" i="2" s="1"/>
  <c r="A352" i="2" s="1"/>
  <c r="A448" i="2" s="1"/>
  <c r="A544" i="2" s="1"/>
  <c r="A640" i="2" s="1"/>
  <c r="A736" i="2" s="1"/>
  <c r="A159" i="2"/>
  <c r="A255" i="2" s="1"/>
  <c r="A351" i="2" s="1"/>
  <c r="A447" i="2" s="1"/>
  <c r="A543" i="2" s="1"/>
  <c r="A639" i="2" s="1"/>
  <c r="A735" i="2" s="1"/>
  <c r="A158" i="2"/>
  <c r="A254" i="2" s="1"/>
  <c r="A350" i="2" s="1"/>
  <c r="A446" i="2" s="1"/>
  <c r="A542" i="2" s="1"/>
  <c r="A638" i="2" s="1"/>
  <c r="A734" i="2" s="1"/>
  <c r="A157" i="2"/>
  <c r="A253" i="2" s="1"/>
  <c r="A349" i="2" s="1"/>
  <c r="A445" i="2" s="1"/>
  <c r="A541" i="2" s="1"/>
  <c r="A637" i="2" s="1"/>
  <c r="A733" i="2" s="1"/>
  <c r="A156" i="2"/>
  <c r="A252" i="2" s="1"/>
  <c r="A348" i="2" s="1"/>
  <c r="A444" i="2" s="1"/>
  <c r="A540" i="2" s="1"/>
  <c r="A636" i="2" s="1"/>
  <c r="A732" i="2" s="1"/>
  <c r="A155" i="2"/>
  <c r="A251" i="2" s="1"/>
  <c r="A347" i="2" s="1"/>
  <c r="A443" i="2" s="1"/>
  <c r="A539" i="2" s="1"/>
  <c r="A635" i="2" s="1"/>
  <c r="A731" i="2" s="1"/>
  <c r="A154" i="2"/>
  <c r="A153" i="2"/>
  <c r="A249" i="2" s="1"/>
  <c r="A345" i="2" s="1"/>
  <c r="A441" i="2" s="1"/>
  <c r="A537" i="2" s="1"/>
  <c r="A633" i="2" s="1"/>
  <c r="A729" i="2" s="1"/>
  <c r="A152" i="2"/>
  <c r="A248" i="2" s="1"/>
  <c r="A344" i="2" s="1"/>
  <c r="A440" i="2" s="1"/>
  <c r="A536" i="2" s="1"/>
  <c r="A632" i="2" s="1"/>
  <c r="A728" i="2" s="1"/>
  <c r="A151" i="2"/>
  <c r="A247" i="2" s="1"/>
  <c r="A343" i="2" s="1"/>
  <c r="A439" i="2" s="1"/>
  <c r="A535" i="2" s="1"/>
  <c r="A631" i="2" s="1"/>
  <c r="A727" i="2" s="1"/>
  <c r="A150" i="2"/>
  <c r="A246" i="2" s="1"/>
  <c r="A342" i="2" s="1"/>
  <c r="A438" i="2" s="1"/>
  <c r="A534" i="2" s="1"/>
  <c r="A630" i="2" s="1"/>
  <c r="A726" i="2" s="1"/>
  <c r="A149" i="2"/>
  <c r="A245" i="2" s="1"/>
  <c r="A341" i="2" s="1"/>
  <c r="A437" i="2" s="1"/>
  <c r="A533" i="2" s="1"/>
  <c r="A629" i="2" s="1"/>
  <c r="A725" i="2" s="1"/>
  <c r="A148" i="2"/>
  <c r="A244" i="2" s="1"/>
  <c r="A340" i="2" s="1"/>
  <c r="A436" i="2" s="1"/>
  <c r="A532" i="2" s="1"/>
  <c r="A628" i="2" s="1"/>
  <c r="A724" i="2" s="1"/>
  <c r="A147" i="2"/>
  <c r="A243" i="2" s="1"/>
  <c r="A339" i="2" s="1"/>
  <c r="A435" i="2" s="1"/>
  <c r="A531" i="2" s="1"/>
  <c r="A627" i="2" s="1"/>
  <c r="A723" i="2" s="1"/>
  <c r="A146" i="2"/>
  <c r="A242" i="2" s="1"/>
  <c r="A338" i="2" s="1"/>
  <c r="A434" i="2" s="1"/>
  <c r="A530" i="2" s="1"/>
  <c r="A626" i="2" s="1"/>
  <c r="A722" i="2" s="1"/>
  <c r="A145" i="2"/>
  <c r="A241" i="2" s="1"/>
  <c r="A337" i="2" s="1"/>
  <c r="A433" i="2" s="1"/>
  <c r="A529" i="2" s="1"/>
  <c r="A625" i="2" s="1"/>
  <c r="A721" i="2" s="1"/>
  <c r="A144" i="2"/>
  <c r="A240" i="2" s="1"/>
  <c r="A336" i="2" s="1"/>
  <c r="A432" i="2" s="1"/>
  <c r="A528" i="2" s="1"/>
  <c r="A624" i="2" s="1"/>
  <c r="A720" i="2" s="1"/>
  <c r="A143" i="2"/>
  <c r="A239" i="2" s="1"/>
  <c r="A335" i="2" s="1"/>
  <c r="A431" i="2" s="1"/>
  <c r="A527" i="2" s="1"/>
  <c r="A623" i="2" s="1"/>
  <c r="A719" i="2" s="1"/>
  <c r="A142" i="2"/>
  <c r="A238" i="2" s="1"/>
  <c r="A334" i="2" s="1"/>
  <c r="A430" i="2" s="1"/>
  <c r="A526" i="2" s="1"/>
  <c r="A622" i="2" s="1"/>
  <c r="A718" i="2" s="1"/>
  <c r="A141" i="2"/>
  <c r="A237" i="2" s="1"/>
  <c r="A333" i="2" s="1"/>
  <c r="A429" i="2" s="1"/>
  <c r="A525" i="2" s="1"/>
  <c r="A621" i="2" s="1"/>
  <c r="A717" i="2" s="1"/>
  <c r="A140" i="2"/>
  <c r="A236" i="2" s="1"/>
  <c r="A332" i="2" s="1"/>
  <c r="A428" i="2" s="1"/>
  <c r="A524" i="2" s="1"/>
  <c r="A620" i="2" s="1"/>
  <c r="A716" i="2" s="1"/>
  <c r="A139" i="2"/>
  <c r="A235" i="2" s="1"/>
  <c r="A331" i="2" s="1"/>
  <c r="A427" i="2" s="1"/>
  <c r="A523" i="2" s="1"/>
  <c r="A619" i="2" s="1"/>
  <c r="A715" i="2" s="1"/>
  <c r="A138" i="2"/>
  <c r="A234" i="2" s="1"/>
  <c r="A330" i="2" s="1"/>
  <c r="A426" i="2" s="1"/>
  <c r="A522" i="2" s="1"/>
  <c r="A618" i="2" s="1"/>
  <c r="A714" i="2" s="1"/>
  <c r="A137" i="2"/>
  <c r="A233" i="2" s="1"/>
  <c r="A329" i="2" s="1"/>
  <c r="A425" i="2" s="1"/>
  <c r="A521" i="2" s="1"/>
  <c r="A617" i="2" s="1"/>
  <c r="A713" i="2" s="1"/>
  <c r="A136" i="2"/>
  <c r="A232" i="2" s="1"/>
  <c r="A328" i="2" s="1"/>
  <c r="A424" i="2" s="1"/>
  <c r="A520" i="2" s="1"/>
  <c r="A616" i="2" s="1"/>
  <c r="A712" i="2" s="1"/>
  <c r="A135" i="2"/>
  <c r="A134" i="2"/>
  <c r="A230" i="2" s="1"/>
  <c r="A326" i="2" s="1"/>
  <c r="A422" i="2" s="1"/>
  <c r="A518" i="2" s="1"/>
  <c r="A614" i="2" s="1"/>
  <c r="A710" i="2" s="1"/>
  <c r="A133" i="2"/>
  <c r="A229" i="2" s="1"/>
  <c r="A325" i="2" s="1"/>
  <c r="A421" i="2" s="1"/>
  <c r="A517" i="2" s="1"/>
  <c r="A613" i="2" s="1"/>
  <c r="A709" i="2" s="1"/>
  <c r="A132" i="2"/>
  <c r="A228" i="2" s="1"/>
  <c r="A324" i="2" s="1"/>
  <c r="A420" i="2" s="1"/>
  <c r="A516" i="2" s="1"/>
  <c r="A612" i="2" s="1"/>
  <c r="A708" i="2" s="1"/>
  <c r="A131" i="2"/>
  <c r="A227" i="2" s="1"/>
  <c r="A323" i="2" s="1"/>
  <c r="A419" i="2" s="1"/>
  <c r="A515" i="2" s="1"/>
  <c r="A611" i="2" s="1"/>
  <c r="A707" i="2" s="1"/>
  <c r="A130" i="2"/>
  <c r="A226" i="2" s="1"/>
  <c r="A322" i="2" s="1"/>
  <c r="A418" i="2" s="1"/>
  <c r="A514" i="2" s="1"/>
  <c r="A610" i="2" s="1"/>
  <c r="A706" i="2" s="1"/>
  <c r="A129" i="2"/>
  <c r="A225" i="2" s="1"/>
  <c r="A321" i="2" s="1"/>
  <c r="A417" i="2" s="1"/>
  <c r="A513" i="2" s="1"/>
  <c r="A609" i="2" s="1"/>
  <c r="A705" i="2" s="1"/>
  <c r="A128" i="2"/>
  <c r="A224" i="2" s="1"/>
  <c r="A320" i="2" s="1"/>
  <c r="A416" i="2" s="1"/>
  <c r="A512" i="2" s="1"/>
  <c r="A608" i="2" s="1"/>
  <c r="A704" i="2" s="1"/>
  <c r="A127" i="2"/>
  <c r="A223" i="2" s="1"/>
  <c r="A319" i="2" s="1"/>
  <c r="A415" i="2" s="1"/>
  <c r="A511" i="2" s="1"/>
  <c r="A607" i="2" s="1"/>
  <c r="A703" i="2" s="1"/>
  <c r="A126" i="2"/>
  <c r="A222" i="2" s="1"/>
  <c r="A318" i="2" s="1"/>
  <c r="A414" i="2" s="1"/>
  <c r="A510" i="2" s="1"/>
  <c r="A606" i="2" s="1"/>
  <c r="A702" i="2" s="1"/>
  <c r="A125" i="2"/>
  <c r="A221" i="2" s="1"/>
  <c r="A317" i="2" s="1"/>
  <c r="A413" i="2" s="1"/>
  <c r="A509" i="2" s="1"/>
  <c r="A605" i="2" s="1"/>
  <c r="A701" i="2" s="1"/>
  <c r="A124" i="2"/>
  <c r="A220" i="2" s="1"/>
  <c r="A316" i="2" s="1"/>
  <c r="A412" i="2" s="1"/>
  <c r="A508" i="2" s="1"/>
  <c r="A604" i="2" s="1"/>
  <c r="A700" i="2" s="1"/>
  <c r="A123" i="2"/>
  <c r="A219" i="2" s="1"/>
  <c r="A315" i="2" s="1"/>
  <c r="A411" i="2" s="1"/>
  <c r="A507" i="2" s="1"/>
  <c r="A603" i="2" s="1"/>
  <c r="A699" i="2" s="1"/>
  <c r="A122" i="2"/>
  <c r="A218" i="2" s="1"/>
  <c r="A314" i="2" s="1"/>
  <c r="A410" i="2" s="1"/>
  <c r="A506" i="2" s="1"/>
  <c r="A602" i="2" s="1"/>
  <c r="A698" i="2" s="1"/>
  <c r="A121" i="2"/>
  <c r="A217" i="2" s="1"/>
  <c r="A313" i="2" s="1"/>
  <c r="A409" i="2" s="1"/>
  <c r="A505" i="2" s="1"/>
  <c r="A601" i="2" s="1"/>
  <c r="A697" i="2" s="1"/>
  <c r="A120" i="2"/>
  <c r="A216" i="2" s="1"/>
  <c r="A312" i="2" s="1"/>
  <c r="A408" i="2" s="1"/>
  <c r="A504" i="2" s="1"/>
  <c r="A600" i="2" s="1"/>
  <c r="A696" i="2" s="1"/>
  <c r="A119" i="2"/>
  <c r="A118" i="2"/>
  <c r="A214" i="2" s="1"/>
  <c r="A310" i="2" s="1"/>
  <c r="A406" i="2" s="1"/>
  <c r="A502" i="2" s="1"/>
  <c r="A598" i="2" s="1"/>
  <c r="A694" i="2" s="1"/>
  <c r="A117" i="2"/>
  <c r="A116" i="2"/>
  <c r="A212" i="2" s="1"/>
  <c r="A308" i="2" s="1"/>
  <c r="A404" i="2" s="1"/>
  <c r="A500" i="2" s="1"/>
  <c r="A596" i="2" s="1"/>
  <c r="A692" i="2" s="1"/>
  <c r="A115" i="2"/>
  <c r="A211" i="2" s="1"/>
  <c r="A307" i="2" s="1"/>
  <c r="A403" i="2" s="1"/>
  <c r="A499" i="2" s="1"/>
  <c r="A595" i="2" s="1"/>
  <c r="A691" i="2" s="1"/>
  <c r="A114" i="2"/>
  <c r="A210" i="2" s="1"/>
  <c r="A306" i="2" s="1"/>
  <c r="A402" i="2" s="1"/>
  <c r="A498" i="2" s="1"/>
  <c r="A594" i="2" s="1"/>
  <c r="A690" i="2" s="1"/>
  <c r="A113" i="2"/>
  <c r="A209" i="2" s="1"/>
  <c r="A305" i="2" s="1"/>
  <c r="A401" i="2" s="1"/>
  <c r="A497" i="2" s="1"/>
  <c r="A593" i="2" s="1"/>
  <c r="A689" i="2" s="1"/>
  <c r="A112" i="2"/>
  <c r="A208" i="2" s="1"/>
  <c r="A304" i="2" s="1"/>
  <c r="A400" i="2" s="1"/>
  <c r="A496" i="2" s="1"/>
  <c r="A592" i="2" s="1"/>
  <c r="A688" i="2" s="1"/>
  <c r="A111" i="2"/>
  <c r="A207" i="2" s="1"/>
  <c r="A303" i="2" s="1"/>
  <c r="A399" i="2" s="1"/>
  <c r="A495" i="2" s="1"/>
  <c r="A591" i="2" s="1"/>
  <c r="A687" i="2" s="1"/>
  <c r="A110" i="2"/>
  <c r="A206" i="2" s="1"/>
  <c r="A302" i="2" s="1"/>
  <c r="A398" i="2" s="1"/>
  <c r="A494" i="2" s="1"/>
  <c r="A590" i="2" s="1"/>
  <c r="A686" i="2" s="1"/>
  <c r="A109" i="2"/>
  <c r="A205" i="2" s="1"/>
  <c r="A301" i="2" s="1"/>
  <c r="A397" i="2" s="1"/>
  <c r="A493" i="2" s="1"/>
  <c r="A589" i="2" s="1"/>
  <c r="A685" i="2" s="1"/>
  <c r="A108" i="2"/>
  <c r="A204" i="2" s="1"/>
  <c r="A300" i="2" s="1"/>
  <c r="A396" i="2" s="1"/>
  <c r="A492" i="2" s="1"/>
  <c r="A588" i="2" s="1"/>
  <c r="A684" i="2" s="1"/>
  <c r="A107" i="2"/>
  <c r="A203" i="2" s="1"/>
  <c r="A299" i="2" s="1"/>
  <c r="A395" i="2" s="1"/>
  <c r="A491" i="2" s="1"/>
  <c r="A587" i="2" s="1"/>
  <c r="A683" i="2" s="1"/>
  <c r="A106" i="2"/>
  <c r="A202" i="2" s="1"/>
  <c r="A298" i="2" s="1"/>
  <c r="A394" i="2" s="1"/>
  <c r="A490" i="2" s="1"/>
  <c r="A586" i="2" s="1"/>
  <c r="A682" i="2" s="1"/>
  <c r="A105" i="2"/>
  <c r="A201" i="2" s="1"/>
  <c r="A297" i="2" s="1"/>
  <c r="A393" i="2" s="1"/>
  <c r="A489" i="2" s="1"/>
  <c r="A585" i="2" s="1"/>
  <c r="A681" i="2" s="1"/>
  <c r="A104" i="2"/>
  <c r="A200" i="2" s="1"/>
  <c r="A296" i="2" s="1"/>
  <c r="A392" i="2" s="1"/>
  <c r="A488" i="2" s="1"/>
  <c r="A584" i="2" s="1"/>
  <c r="A680" i="2" s="1"/>
  <c r="A103" i="2"/>
  <c r="A199" i="2" s="1"/>
  <c r="A295" i="2" s="1"/>
  <c r="A391" i="2" s="1"/>
  <c r="A487" i="2" s="1"/>
  <c r="A583" i="2" s="1"/>
  <c r="A679" i="2" s="1"/>
  <c r="A102" i="2"/>
  <c r="A198" i="2" s="1"/>
  <c r="A294" i="2" s="1"/>
  <c r="A390" i="2" s="1"/>
  <c r="A486" i="2" s="1"/>
  <c r="A582" i="2" s="1"/>
  <c r="A678" i="2" s="1"/>
  <c r="A101" i="2"/>
  <c r="A197" i="2" s="1"/>
  <c r="A293" i="2" s="1"/>
  <c r="A389" i="2" s="1"/>
  <c r="A485" i="2" s="1"/>
  <c r="A581" i="2" s="1"/>
  <c r="A677" i="2" s="1"/>
  <c r="A100" i="2"/>
  <c r="A196" i="2" s="1"/>
  <c r="A292" i="2" s="1"/>
  <c r="A388" i="2" s="1"/>
  <c r="A484" i="2" s="1"/>
  <c r="A580" i="2" s="1"/>
  <c r="A676" i="2" s="1"/>
  <c r="A99" i="2"/>
  <c r="A195" i="2" s="1"/>
  <c r="A291" i="2" s="1"/>
  <c r="A387" i="2" s="1"/>
  <c r="A483" i="2" s="1"/>
  <c r="A579" i="2" s="1"/>
  <c r="A675" i="2" s="1"/>
  <c r="A98" i="2"/>
  <c r="A194" i="2" s="1"/>
  <c r="A290" i="2" s="1"/>
  <c r="A386" i="2" s="1"/>
  <c r="A482" i="2" s="1"/>
  <c r="A578" i="2" s="1"/>
  <c r="A674" i="2" s="1"/>
  <c r="A97" i="2"/>
  <c r="A193" i="2" s="1"/>
  <c r="A289" i="2" s="1"/>
  <c r="A385" i="2" s="1"/>
  <c r="A481" i="2" s="1"/>
  <c r="A577" i="2" s="1"/>
  <c r="A673" i="2" s="1"/>
  <c r="A769" i="2" s="1"/>
  <c r="BA422" i="1" l="1"/>
  <c r="BP404" i="1"/>
  <c r="BA433" i="1"/>
  <c r="BP415" i="1"/>
  <c r="BA421" i="1"/>
  <c r="BP403" i="1"/>
  <c r="BA416" i="1"/>
  <c r="BP398" i="1"/>
  <c r="BA429" i="1"/>
  <c r="BP411" i="1"/>
  <c r="BP413" i="1"/>
  <c r="BA431" i="1"/>
  <c r="BA419" i="1"/>
  <c r="BP401" i="1"/>
  <c r="BA425" i="1"/>
  <c r="BP407" i="1"/>
  <c r="BA427" i="1"/>
  <c r="BP409" i="1"/>
  <c r="BA442" i="1"/>
  <c r="BP424" i="1"/>
  <c r="BA418" i="1"/>
  <c r="BP400" i="1"/>
  <c r="BA430" i="1"/>
  <c r="BP412" i="1"/>
  <c r="BA417" i="1"/>
  <c r="BP399" i="1"/>
  <c r="BA426" i="1"/>
  <c r="BP408" i="1"/>
  <c r="BA428" i="1"/>
  <c r="BP410" i="1"/>
  <c r="BA432" i="1"/>
  <c r="BP414" i="1"/>
  <c r="BP402" i="1"/>
  <c r="BA420" i="1"/>
  <c r="BA441" i="1"/>
  <c r="BP423" i="1"/>
  <c r="C89" i="1"/>
  <c r="F89" i="1" s="1"/>
  <c r="C90" i="1" s="1"/>
  <c r="G90" i="1" s="1"/>
  <c r="BA450" i="1" l="1"/>
  <c r="BP432" i="1"/>
  <c r="BA448" i="1"/>
  <c r="BP430" i="1"/>
  <c r="BA443" i="1"/>
  <c r="BP425" i="1"/>
  <c r="BA434" i="1"/>
  <c r="BP416" i="1"/>
  <c r="BA449" i="1"/>
  <c r="BP431" i="1"/>
  <c r="BA436" i="1"/>
  <c r="BP418" i="1"/>
  <c r="BA437" i="1"/>
  <c r="BP419" i="1"/>
  <c r="BA439" i="1"/>
  <c r="BP421" i="1"/>
  <c r="BA459" i="1"/>
  <c r="BP441" i="1"/>
  <c r="BA444" i="1"/>
  <c r="BP426" i="1"/>
  <c r="BA460" i="1"/>
  <c r="BP442" i="1"/>
  <c r="BA451" i="1"/>
  <c r="BP433" i="1"/>
  <c r="BA446" i="1"/>
  <c r="BP428" i="1"/>
  <c r="BA438" i="1"/>
  <c r="BP420" i="1"/>
  <c r="BA435" i="1"/>
  <c r="BP417" i="1"/>
  <c r="BA445" i="1"/>
  <c r="BP427" i="1"/>
  <c r="BA447" i="1"/>
  <c r="BP429" i="1"/>
  <c r="BA440" i="1"/>
  <c r="BP422" i="1"/>
  <c r="F90" i="1"/>
  <c r="C91" i="1" s="1"/>
  <c r="F91" i="1" s="1"/>
  <c r="G47" i="3" s="1"/>
  <c r="G46" i="3"/>
  <c r="F26" i="1"/>
  <c r="F25" i="1"/>
  <c r="F24" i="1"/>
  <c r="F23" i="1"/>
  <c r="F22" i="1"/>
  <c r="F21" i="1"/>
  <c r="B73" i="3" s="1"/>
  <c r="F20" i="1"/>
  <c r="F16" i="1"/>
  <c r="F15" i="1"/>
  <c r="F14" i="1"/>
  <c r="F13" i="1"/>
  <c r="G13" i="1" s="1"/>
  <c r="F12" i="1"/>
  <c r="F17" i="1"/>
  <c r="BA463" i="1" l="1"/>
  <c r="BP445" i="1"/>
  <c r="BA469" i="1"/>
  <c r="BP451" i="1"/>
  <c r="BA457" i="1"/>
  <c r="BP439" i="1"/>
  <c r="BA452" i="1"/>
  <c r="BP434" i="1"/>
  <c r="BA458" i="1"/>
  <c r="BP440" i="1"/>
  <c r="BA456" i="1"/>
  <c r="BP438" i="1"/>
  <c r="BA462" i="1"/>
  <c r="BP444" i="1"/>
  <c r="BA454" i="1"/>
  <c r="BP436" i="1"/>
  <c r="BA466" i="1"/>
  <c r="BP448" i="1"/>
  <c r="BA453" i="1"/>
  <c r="BP435" i="1"/>
  <c r="BA478" i="1"/>
  <c r="BP478" i="1" s="1"/>
  <c r="BP460" i="1"/>
  <c r="BA455" i="1"/>
  <c r="BP437" i="1"/>
  <c r="BA461" i="1"/>
  <c r="BP443" i="1"/>
  <c r="BA465" i="1"/>
  <c r="BP447" i="1"/>
  <c r="BA464" i="1"/>
  <c r="BP446" i="1"/>
  <c r="BA477" i="1"/>
  <c r="BP477" i="1" s="1"/>
  <c r="BP459" i="1"/>
  <c r="BA467" i="1"/>
  <c r="BP449" i="1"/>
  <c r="BA468" i="1"/>
  <c r="BP450" i="1"/>
  <c r="F207" i="1"/>
  <c r="F23" i="3"/>
  <c r="BD355" i="1"/>
  <c r="BD348" i="1"/>
  <c r="H70" i="3"/>
  <c r="C135" i="1"/>
  <c r="H64" i="3"/>
  <c r="F64" i="3"/>
  <c r="AH292" i="1"/>
  <c r="AH319" i="1"/>
  <c r="AH261" i="1"/>
  <c r="AH325" i="1"/>
  <c r="AH250" i="1"/>
  <c r="AH254" i="1"/>
  <c r="AH312" i="1"/>
  <c r="AH303" i="1"/>
  <c r="AH248" i="1"/>
  <c r="AH328" i="1"/>
  <c r="AH257" i="1"/>
  <c r="AH229" i="1"/>
  <c r="AH258" i="1"/>
  <c r="AH236" i="1"/>
  <c r="AH300" i="1"/>
  <c r="AH244" i="1"/>
  <c r="AH308" i="1"/>
  <c r="AH282" i="1"/>
  <c r="AH277" i="1"/>
  <c r="AH310" i="1"/>
  <c r="AH259" i="1"/>
  <c r="AH270" i="1"/>
  <c r="AH242" i="1"/>
  <c r="AH234" i="1"/>
  <c r="AH264" i="1"/>
  <c r="AH298" i="1"/>
  <c r="AH273" i="1"/>
  <c r="AH314" i="1"/>
  <c r="AH324" i="1"/>
  <c r="AH299" i="1"/>
  <c r="AH293" i="1"/>
  <c r="AH315" i="1"/>
  <c r="AH267" i="1"/>
  <c r="AH280" i="1"/>
  <c r="AH289" i="1"/>
  <c r="AH237" i="1"/>
  <c r="AH230" i="1"/>
  <c r="AH288" i="1"/>
  <c r="AH252" i="1"/>
  <c r="AH316" i="1"/>
  <c r="AH251" i="1"/>
  <c r="AH285" i="1"/>
  <c r="AH255" i="1"/>
  <c r="AH283" i="1"/>
  <c r="AH278" i="1"/>
  <c r="AH306" i="1"/>
  <c r="AH322" i="1"/>
  <c r="AH272" i="1"/>
  <c r="AH243" i="1"/>
  <c r="AH281" i="1"/>
  <c r="AH235" i="1"/>
  <c r="AH260" i="1"/>
  <c r="AH271" i="1"/>
  <c r="AH286" i="1"/>
  <c r="AH275" i="1"/>
  <c r="AH291" i="1"/>
  <c r="AH307" i="1"/>
  <c r="AH302" i="1"/>
  <c r="AH318" i="1"/>
  <c r="AH233" i="1"/>
  <c r="AH276" i="1"/>
  <c r="AH326" i="1"/>
  <c r="AH245" i="1"/>
  <c r="AH309" i="1"/>
  <c r="AH295" i="1"/>
  <c r="AH238" i="1"/>
  <c r="AH247" i="1"/>
  <c r="AH239" i="1"/>
  <c r="AH232" i="1"/>
  <c r="AH296" i="1"/>
  <c r="AH241" i="1"/>
  <c r="AH305" i="1"/>
  <c r="AH269" i="1"/>
  <c r="AH290" i="1"/>
  <c r="AH320" i="1"/>
  <c r="AH256" i="1"/>
  <c r="AH265" i="1"/>
  <c r="AH268" i="1"/>
  <c r="AH231" i="1"/>
  <c r="AH297" i="1"/>
  <c r="AH284" i="1"/>
  <c r="AH287" i="1"/>
  <c r="AH253" i="1"/>
  <c r="AH317" i="1"/>
  <c r="AH327" i="1"/>
  <c r="AH246" i="1"/>
  <c r="AH311" i="1"/>
  <c r="AH263" i="1"/>
  <c r="AH240" i="1"/>
  <c r="AH304" i="1"/>
  <c r="AH249" i="1"/>
  <c r="AH313" i="1"/>
  <c r="AH294" i="1"/>
  <c r="AH262" i="1"/>
  <c r="AH321" i="1"/>
  <c r="AH266" i="1"/>
  <c r="AH274" i="1"/>
  <c r="AH301" i="1"/>
  <c r="AH279" i="1"/>
  <c r="AH323" i="1"/>
  <c r="C190" i="1"/>
  <c r="F190" i="1" s="1"/>
  <c r="C200" i="1"/>
  <c r="C201" i="1"/>
  <c r="F201" i="1" s="1"/>
  <c r="G95" i="3" s="1"/>
  <c r="C196" i="1"/>
  <c r="C193" i="1"/>
  <c r="C187" i="1"/>
  <c r="C195" i="1" s="1"/>
  <c r="C31" i="1"/>
  <c r="F31" i="1" s="1"/>
  <c r="H23" i="3"/>
  <c r="H69" i="3"/>
  <c r="H68" i="3"/>
  <c r="H67" i="3"/>
  <c r="H66" i="3"/>
  <c r="B65" i="3"/>
  <c r="B61" i="3"/>
  <c r="C1" i="4"/>
  <c r="G26" i="1"/>
  <c r="D1" i="4"/>
  <c r="C95" i="1"/>
  <c r="F95" i="1" s="1"/>
  <c r="G15" i="1"/>
  <c r="F135" i="1"/>
  <c r="B1" i="4"/>
  <c r="F63" i="3"/>
  <c r="F62" i="3"/>
  <c r="H62" i="3"/>
  <c r="H63" i="3"/>
  <c r="C35" i="1"/>
  <c r="G23" i="3" s="1"/>
  <c r="C67" i="1"/>
  <c r="F67" i="1" s="1"/>
  <c r="G33" i="3" s="1"/>
  <c r="BD349" i="1"/>
  <c r="BD350" i="1"/>
  <c r="F96" i="1"/>
  <c r="T213" i="1"/>
  <c r="T218" i="1" s="1"/>
  <c r="T214" i="1"/>
  <c r="T220" i="1"/>
  <c r="T219" i="1"/>
  <c r="C134" i="1"/>
  <c r="C133" i="1"/>
  <c r="C132" i="1"/>
  <c r="C102" i="1"/>
  <c r="F102" i="1" s="1"/>
  <c r="C131" i="1"/>
  <c r="F131" i="1" s="1"/>
  <c r="T230" i="1"/>
  <c r="U230" i="1" s="1"/>
  <c r="T294" i="1"/>
  <c r="U294" i="1" s="1"/>
  <c r="T255" i="1"/>
  <c r="U255" i="1" s="1"/>
  <c r="T287" i="1"/>
  <c r="U287" i="1" s="1"/>
  <c r="T319" i="1"/>
  <c r="U319" i="1" s="1"/>
  <c r="T232" i="1"/>
  <c r="U232" i="1" s="1"/>
  <c r="T240" i="1"/>
  <c r="U240" i="1" s="1"/>
  <c r="T248" i="1"/>
  <c r="U248" i="1" s="1"/>
  <c r="T256" i="1"/>
  <c r="U256" i="1" s="1"/>
  <c r="T264" i="1"/>
  <c r="U264" i="1" s="1"/>
  <c r="T272" i="1"/>
  <c r="U272" i="1" s="1"/>
  <c r="T280" i="1"/>
  <c r="U280" i="1" s="1"/>
  <c r="T288" i="1"/>
  <c r="U288" i="1" s="1"/>
  <c r="T296" i="1"/>
  <c r="U296" i="1" s="1"/>
  <c r="T304" i="1"/>
  <c r="U304" i="1" s="1"/>
  <c r="T312" i="1"/>
  <c r="U312" i="1" s="1"/>
  <c r="T320" i="1"/>
  <c r="U320" i="1" s="1"/>
  <c r="T328" i="1"/>
  <c r="U328" i="1" s="1"/>
  <c r="T234" i="1"/>
  <c r="U234" i="1" s="1"/>
  <c r="T250" i="1"/>
  <c r="U250" i="1" s="1"/>
  <c r="T274" i="1"/>
  <c r="U274" i="1" s="1"/>
  <c r="T290" i="1"/>
  <c r="U290" i="1" s="1"/>
  <c r="T306" i="1"/>
  <c r="U306" i="1" s="1"/>
  <c r="T322" i="1"/>
  <c r="U322" i="1" s="1"/>
  <c r="T300" i="1"/>
  <c r="U300" i="1" s="1"/>
  <c r="T316" i="1"/>
  <c r="U316" i="1" s="1"/>
  <c r="T301" i="1"/>
  <c r="U301" i="1" s="1"/>
  <c r="T325" i="1"/>
  <c r="U325" i="1" s="1"/>
  <c r="T246" i="1"/>
  <c r="U246" i="1" s="1"/>
  <c r="T262" i="1"/>
  <c r="U262" i="1" s="1"/>
  <c r="T278" i="1"/>
  <c r="U278" i="1" s="1"/>
  <c r="T318" i="1"/>
  <c r="U318" i="1" s="1"/>
  <c r="T231" i="1"/>
  <c r="U231" i="1" s="1"/>
  <c r="T271" i="1"/>
  <c r="U271" i="1" s="1"/>
  <c r="T303" i="1"/>
  <c r="U303" i="1" s="1"/>
  <c r="T233" i="1"/>
  <c r="U233" i="1" s="1"/>
  <c r="T241" i="1"/>
  <c r="U241" i="1" s="1"/>
  <c r="T249" i="1"/>
  <c r="U249" i="1" s="1"/>
  <c r="T257" i="1"/>
  <c r="U257" i="1" s="1"/>
  <c r="T265" i="1"/>
  <c r="U265" i="1" s="1"/>
  <c r="T273" i="1"/>
  <c r="U273" i="1" s="1"/>
  <c r="T281" i="1"/>
  <c r="U281" i="1" s="1"/>
  <c r="T289" i="1"/>
  <c r="U289" i="1" s="1"/>
  <c r="T297" i="1"/>
  <c r="U297" i="1" s="1"/>
  <c r="T305" i="1"/>
  <c r="U305" i="1" s="1"/>
  <c r="T313" i="1"/>
  <c r="U313" i="1" s="1"/>
  <c r="T321" i="1"/>
  <c r="U321" i="1" s="1"/>
  <c r="T229" i="1"/>
  <c r="U229" i="1" s="1"/>
  <c r="T242" i="1"/>
  <c r="U242" i="1" s="1"/>
  <c r="T258" i="1"/>
  <c r="U258" i="1" s="1"/>
  <c r="T266" i="1"/>
  <c r="U266" i="1" s="1"/>
  <c r="T282" i="1"/>
  <c r="U282" i="1" s="1"/>
  <c r="T298" i="1"/>
  <c r="U298" i="1" s="1"/>
  <c r="T314" i="1"/>
  <c r="U314" i="1" s="1"/>
  <c r="T285" i="1"/>
  <c r="U285" i="1" s="1"/>
  <c r="T309" i="1"/>
  <c r="U309" i="1" s="1"/>
  <c r="T254" i="1"/>
  <c r="U254" i="1" s="1"/>
  <c r="T302" i="1"/>
  <c r="U302" i="1" s="1"/>
  <c r="T326" i="1"/>
  <c r="U326" i="1" s="1"/>
  <c r="T247" i="1"/>
  <c r="U247" i="1" s="1"/>
  <c r="T279" i="1"/>
  <c r="U279" i="1" s="1"/>
  <c r="T327" i="1"/>
  <c r="U327" i="1" s="1"/>
  <c r="T235" i="1"/>
  <c r="U235" i="1" s="1"/>
  <c r="T243" i="1"/>
  <c r="U243" i="1" s="1"/>
  <c r="T251" i="1"/>
  <c r="U251" i="1" s="1"/>
  <c r="T259" i="1"/>
  <c r="U259" i="1" s="1"/>
  <c r="T267" i="1"/>
  <c r="U267" i="1" s="1"/>
  <c r="T275" i="1"/>
  <c r="U275" i="1" s="1"/>
  <c r="T283" i="1"/>
  <c r="U283" i="1" s="1"/>
  <c r="T291" i="1"/>
  <c r="U291" i="1" s="1"/>
  <c r="T299" i="1"/>
  <c r="U299" i="1" s="1"/>
  <c r="T307" i="1"/>
  <c r="U307" i="1" s="1"/>
  <c r="T315" i="1"/>
  <c r="U315" i="1" s="1"/>
  <c r="T323" i="1"/>
  <c r="U323" i="1" s="1"/>
  <c r="T236" i="1"/>
  <c r="U236" i="1" s="1"/>
  <c r="T244" i="1"/>
  <c r="U244" i="1" s="1"/>
  <c r="T252" i="1"/>
  <c r="U252" i="1" s="1"/>
  <c r="T260" i="1"/>
  <c r="U260" i="1" s="1"/>
  <c r="T268" i="1"/>
  <c r="U268" i="1" s="1"/>
  <c r="T276" i="1"/>
  <c r="U276" i="1" s="1"/>
  <c r="T284" i="1"/>
  <c r="U284" i="1" s="1"/>
  <c r="T292" i="1"/>
  <c r="U292" i="1" s="1"/>
  <c r="T308" i="1"/>
  <c r="U308" i="1" s="1"/>
  <c r="T324" i="1"/>
  <c r="U324" i="1" s="1"/>
  <c r="T237" i="1"/>
  <c r="U237" i="1" s="1"/>
  <c r="T245" i="1"/>
  <c r="U245" i="1" s="1"/>
  <c r="T253" i="1"/>
  <c r="U253" i="1" s="1"/>
  <c r="T261" i="1"/>
  <c r="U261" i="1" s="1"/>
  <c r="T269" i="1"/>
  <c r="U269" i="1" s="1"/>
  <c r="T277" i="1"/>
  <c r="U277" i="1" s="1"/>
  <c r="T293" i="1"/>
  <c r="U293" i="1" s="1"/>
  <c r="T317" i="1"/>
  <c r="U317" i="1" s="1"/>
  <c r="T238" i="1"/>
  <c r="U238" i="1" s="1"/>
  <c r="T270" i="1"/>
  <c r="U270" i="1" s="1"/>
  <c r="T286" i="1"/>
  <c r="U286" i="1" s="1"/>
  <c r="T310" i="1"/>
  <c r="U310" i="1" s="1"/>
  <c r="T239" i="1"/>
  <c r="U239" i="1" s="1"/>
  <c r="T263" i="1"/>
  <c r="U263" i="1" s="1"/>
  <c r="T295" i="1"/>
  <c r="U295" i="1" s="1"/>
  <c r="T311" i="1"/>
  <c r="U311" i="1" s="1"/>
  <c r="C19" i="1"/>
  <c r="F19" i="1" s="1"/>
  <c r="C34" i="1"/>
  <c r="C18" i="1"/>
  <c r="F18" i="1" s="1"/>
  <c r="C27" i="1"/>
  <c r="F27" i="1" s="1"/>
  <c r="C30" i="1"/>
  <c r="F30" i="1" s="1"/>
  <c r="C103" i="1"/>
  <c r="F103" i="1" s="1"/>
  <c r="C105" i="1" s="1"/>
  <c r="F49" i="1"/>
  <c r="C60" i="1" s="1"/>
  <c r="F60" i="1" s="1"/>
  <c r="G31" i="3" s="1"/>
  <c r="F48" i="1"/>
  <c r="F47" i="1"/>
  <c r="C54" i="1" s="1"/>
  <c r="C29" i="1"/>
  <c r="F29" i="1" s="1"/>
  <c r="C52" i="1"/>
  <c r="C39" i="1"/>
  <c r="F39" i="1" s="1"/>
  <c r="BP455" i="1" l="1"/>
  <c r="BA473" i="1"/>
  <c r="BP473" i="1" s="1"/>
  <c r="BA472" i="1"/>
  <c r="BP472" i="1" s="1"/>
  <c r="BP454" i="1"/>
  <c r="BA470" i="1"/>
  <c r="BP470" i="1" s="1"/>
  <c r="BP452" i="1"/>
  <c r="BA482" i="1"/>
  <c r="BP482" i="1" s="1"/>
  <c r="BP464" i="1"/>
  <c r="BA480" i="1"/>
  <c r="BP480" i="1" s="1"/>
  <c r="BP462" i="1"/>
  <c r="BA475" i="1"/>
  <c r="BP475" i="1" s="1"/>
  <c r="BP457" i="1"/>
  <c r="BA486" i="1"/>
  <c r="BP486" i="1" s="1"/>
  <c r="BP468" i="1"/>
  <c r="BA483" i="1"/>
  <c r="BP483" i="1" s="1"/>
  <c r="BP465" i="1"/>
  <c r="BA471" i="1"/>
  <c r="BP471" i="1" s="1"/>
  <c r="BP453" i="1"/>
  <c r="BA474" i="1"/>
  <c r="BP474" i="1" s="1"/>
  <c r="BP456" i="1"/>
  <c r="BA487" i="1"/>
  <c r="BP487" i="1" s="1"/>
  <c r="BP469" i="1"/>
  <c r="BP467" i="1"/>
  <c r="BA485" i="1"/>
  <c r="BP485" i="1" s="1"/>
  <c r="BA479" i="1"/>
  <c r="BP479" i="1" s="1"/>
  <c r="BP461" i="1"/>
  <c r="BA484" i="1"/>
  <c r="BP484" i="1" s="1"/>
  <c r="BP466" i="1"/>
  <c r="BA476" i="1"/>
  <c r="BP476" i="1" s="1"/>
  <c r="BP458" i="1"/>
  <c r="BP463" i="1"/>
  <c r="BA481" i="1"/>
  <c r="BP481" i="1" s="1"/>
  <c r="G34" i="1"/>
  <c r="G22" i="3"/>
  <c r="A174" i="1"/>
  <c r="C40" i="1"/>
  <c r="G40" i="1" s="1"/>
  <c r="AJ230" i="1"/>
  <c r="AE268" i="1"/>
  <c r="AF268" i="1"/>
  <c r="AF257" i="1"/>
  <c r="AE257" i="1"/>
  <c r="AE260" i="1"/>
  <c r="AF260" i="1"/>
  <c r="AE262" i="1"/>
  <c r="AF262" i="1"/>
  <c r="AE238" i="1"/>
  <c r="AF238" i="1"/>
  <c r="AE237" i="1"/>
  <c r="AF237" i="1"/>
  <c r="AE252" i="1"/>
  <c r="AF252" i="1"/>
  <c r="AF283" i="1"/>
  <c r="AE283" i="1"/>
  <c r="AE279" i="1"/>
  <c r="AF279" i="1"/>
  <c r="AF298" i="1"/>
  <c r="AE298" i="1"/>
  <c r="AF305" i="1"/>
  <c r="AE305" i="1"/>
  <c r="AE241" i="1"/>
  <c r="AF241" i="1"/>
  <c r="AE246" i="1"/>
  <c r="AF246" i="1"/>
  <c r="AF274" i="1"/>
  <c r="AE274" i="1"/>
  <c r="AF288" i="1"/>
  <c r="AE288" i="1"/>
  <c r="AE319" i="1"/>
  <c r="AF319" i="1"/>
  <c r="AE253" i="1"/>
  <c r="AF253" i="1"/>
  <c r="AE278" i="1"/>
  <c r="AF278" i="1"/>
  <c r="AE270" i="1"/>
  <c r="AF270" i="1"/>
  <c r="AF314" i="1"/>
  <c r="AE314" i="1"/>
  <c r="AF290" i="1"/>
  <c r="AE290" i="1"/>
  <c r="AE311" i="1"/>
  <c r="AF311" i="1"/>
  <c r="AE317" i="1"/>
  <c r="AF317" i="1"/>
  <c r="AE324" i="1"/>
  <c r="AF324" i="1"/>
  <c r="AE244" i="1"/>
  <c r="AF244" i="1"/>
  <c r="AF275" i="1"/>
  <c r="AE275" i="1"/>
  <c r="AE247" i="1"/>
  <c r="AF247" i="1"/>
  <c r="AF282" i="1"/>
  <c r="AE282" i="1"/>
  <c r="AF297" i="1"/>
  <c r="AE297" i="1"/>
  <c r="AF233" i="1"/>
  <c r="AE233" i="1"/>
  <c r="AE325" i="1"/>
  <c r="AF325" i="1"/>
  <c r="AF250" i="1"/>
  <c r="AE250" i="1"/>
  <c r="AF280" i="1"/>
  <c r="AE280" i="1"/>
  <c r="AE287" i="1"/>
  <c r="AF287" i="1"/>
  <c r="AE286" i="1"/>
  <c r="AF286" i="1"/>
  <c r="AE321" i="1"/>
  <c r="AF321" i="1"/>
  <c r="AE295" i="1"/>
  <c r="AF295" i="1"/>
  <c r="AE293" i="1"/>
  <c r="AF293" i="1"/>
  <c r="AE308" i="1"/>
  <c r="AF308" i="1"/>
  <c r="AE236" i="1"/>
  <c r="AF236" i="1"/>
  <c r="AF267" i="1"/>
  <c r="AE267" i="1"/>
  <c r="AE326" i="1"/>
  <c r="AF326" i="1"/>
  <c r="AF266" i="1"/>
  <c r="AE266" i="1"/>
  <c r="AF289" i="1"/>
  <c r="AE289" i="1"/>
  <c r="AE303" i="1"/>
  <c r="AF303" i="1"/>
  <c r="AF301" i="1"/>
  <c r="AE301" i="1"/>
  <c r="AF234" i="1"/>
  <c r="AE234" i="1"/>
  <c r="AF272" i="1"/>
  <c r="AE272" i="1"/>
  <c r="AE255" i="1"/>
  <c r="AF255" i="1"/>
  <c r="AF299" i="1"/>
  <c r="AE299" i="1"/>
  <c r="AF306" i="1"/>
  <c r="AE306" i="1"/>
  <c r="AE245" i="1"/>
  <c r="AF245" i="1"/>
  <c r="AF249" i="1"/>
  <c r="AE249" i="1"/>
  <c r="AE263" i="1"/>
  <c r="AF263" i="1"/>
  <c r="AE277" i="1"/>
  <c r="AF277" i="1"/>
  <c r="AE292" i="1"/>
  <c r="AF292" i="1"/>
  <c r="AF323" i="1"/>
  <c r="AE323" i="1"/>
  <c r="AF259" i="1"/>
  <c r="AE259" i="1"/>
  <c r="AE302" i="1"/>
  <c r="AF302" i="1"/>
  <c r="AF258" i="1"/>
  <c r="AE258" i="1"/>
  <c r="AE281" i="1"/>
  <c r="AF281" i="1"/>
  <c r="AE271" i="1"/>
  <c r="AF271" i="1"/>
  <c r="AE316" i="1"/>
  <c r="AF316" i="1"/>
  <c r="AF328" i="1"/>
  <c r="AE328" i="1"/>
  <c r="AF264" i="1"/>
  <c r="AE264" i="1"/>
  <c r="AE294" i="1"/>
  <c r="AF294" i="1"/>
  <c r="AF235" i="1"/>
  <c r="AE235" i="1"/>
  <c r="AF240" i="1"/>
  <c r="AE240" i="1"/>
  <c r="AF291" i="1"/>
  <c r="AE291" i="1"/>
  <c r="AF313" i="1"/>
  <c r="AE313" i="1"/>
  <c r="AF296" i="1"/>
  <c r="AE296" i="1"/>
  <c r="AE239" i="1"/>
  <c r="AF239" i="1"/>
  <c r="AE269" i="1"/>
  <c r="AF269" i="1"/>
  <c r="AE284" i="1"/>
  <c r="AF284" i="1"/>
  <c r="AF315" i="1"/>
  <c r="AE315" i="1"/>
  <c r="AF251" i="1"/>
  <c r="AE251" i="1"/>
  <c r="AE254" i="1"/>
  <c r="AF254" i="1"/>
  <c r="AF242" i="1"/>
  <c r="AE242" i="1"/>
  <c r="AF273" i="1"/>
  <c r="AE273" i="1"/>
  <c r="AE231" i="1"/>
  <c r="AF231" i="1"/>
  <c r="AE300" i="1"/>
  <c r="AF300" i="1"/>
  <c r="AF320" i="1"/>
  <c r="AE320" i="1"/>
  <c r="AF256" i="1"/>
  <c r="AE256" i="1"/>
  <c r="AE230" i="1"/>
  <c r="AF230" i="1"/>
  <c r="AE285" i="1"/>
  <c r="AF285" i="1"/>
  <c r="AF304" i="1"/>
  <c r="AE304" i="1"/>
  <c r="AE327" i="1"/>
  <c r="AF327" i="1"/>
  <c r="AF232" i="1"/>
  <c r="AE232" i="1"/>
  <c r="AE310" i="1"/>
  <c r="AF310" i="1"/>
  <c r="AF261" i="1"/>
  <c r="AE261" i="1"/>
  <c r="AE276" i="1"/>
  <c r="AF276" i="1"/>
  <c r="AF307" i="1"/>
  <c r="AE307" i="1"/>
  <c r="AF243" i="1"/>
  <c r="AE243" i="1"/>
  <c r="AE309" i="1"/>
  <c r="AF309" i="1"/>
  <c r="AF229" i="1"/>
  <c r="AE229" i="1"/>
  <c r="AF265" i="1"/>
  <c r="AE265" i="1"/>
  <c r="AE318" i="1"/>
  <c r="AF318" i="1"/>
  <c r="AF322" i="1"/>
  <c r="AE322" i="1"/>
  <c r="AF312" i="1"/>
  <c r="AE312" i="1"/>
  <c r="AF248" i="1"/>
  <c r="AE248" i="1"/>
  <c r="F54" i="1"/>
  <c r="C68" i="1"/>
  <c r="F68" i="1" s="1"/>
  <c r="C55" i="1"/>
  <c r="F55" i="1" s="1"/>
  <c r="C197" i="1"/>
  <c r="C192" i="1"/>
  <c r="C194" i="1" s="1"/>
  <c r="G94" i="3" s="1"/>
  <c r="C189" i="1"/>
  <c r="C104" i="1"/>
  <c r="F104" i="1" s="1"/>
  <c r="C97" i="1"/>
  <c r="F97" i="1" s="1"/>
  <c r="G52" i="3" s="1"/>
  <c r="C98" i="1" s="1"/>
  <c r="AB327" i="1"/>
  <c r="AB245" i="1"/>
  <c r="F35" i="1"/>
  <c r="G35" i="1"/>
  <c r="F132" i="1"/>
  <c r="BJ345" i="1" s="1"/>
  <c r="G132" i="1"/>
  <c r="F133" i="1"/>
  <c r="BJ346" i="1" s="1"/>
  <c r="G133" i="1"/>
  <c r="F134" i="1"/>
  <c r="BJ348" i="1" s="1"/>
  <c r="G134" i="1"/>
  <c r="F34" i="1"/>
  <c r="BD351" i="1"/>
  <c r="BD352" i="1" s="1"/>
  <c r="BD353" i="1" s="1"/>
  <c r="BD354" i="1" s="1"/>
  <c r="BJ349" i="1"/>
  <c r="AB286" i="1"/>
  <c r="AB253" i="1"/>
  <c r="AB268" i="1"/>
  <c r="T221" i="1"/>
  <c r="V260" i="1" s="1"/>
  <c r="AG260" i="1" s="1"/>
  <c r="AB276" i="1"/>
  <c r="AB307" i="1"/>
  <c r="AB279" i="1"/>
  <c r="AB274" i="1"/>
  <c r="AB319" i="1"/>
  <c r="AB282" i="1"/>
  <c r="AB325" i="1"/>
  <c r="AB295" i="1"/>
  <c r="AB266" i="1"/>
  <c r="AB263" i="1"/>
  <c r="AB271" i="1"/>
  <c r="AB241" i="1"/>
  <c r="C28" i="1"/>
  <c r="F28" i="1" s="1"/>
  <c r="AB287" i="1"/>
  <c r="AB296" i="1"/>
  <c r="AB322" i="1"/>
  <c r="AB304" i="1"/>
  <c r="AB240" i="1"/>
  <c r="AB258" i="1"/>
  <c r="AJ321" i="1"/>
  <c r="AJ316" i="1"/>
  <c r="AJ250" i="1"/>
  <c r="AJ318" i="1"/>
  <c r="AJ260" i="1"/>
  <c r="AJ281" i="1"/>
  <c r="AB317" i="1"/>
  <c r="AB250" i="1"/>
  <c r="AB233" i="1"/>
  <c r="AB288" i="1"/>
  <c r="AB311" i="1"/>
  <c r="AJ310" i="1"/>
  <c r="AJ252" i="1"/>
  <c r="AJ273" i="1"/>
  <c r="AB237" i="1"/>
  <c r="AB301" i="1"/>
  <c r="AB232" i="1"/>
  <c r="AB255" i="1"/>
  <c r="AB244" i="1"/>
  <c r="AJ254" i="1"/>
  <c r="AJ291" i="1"/>
  <c r="AJ320" i="1"/>
  <c r="AB247" i="1"/>
  <c r="AJ246" i="1"/>
  <c r="AJ283" i="1"/>
  <c r="AJ312" i="1"/>
  <c r="AB260" i="1"/>
  <c r="AJ303" i="1"/>
  <c r="AJ293" i="1"/>
  <c r="AJ322" i="1"/>
  <c r="AJ256" i="1"/>
  <c r="AB323" i="1"/>
  <c r="AJ239" i="1"/>
  <c r="AJ285" i="1"/>
  <c r="AJ314" i="1"/>
  <c r="AJ248" i="1"/>
  <c r="AB305" i="1"/>
  <c r="AJ271" i="1"/>
  <c r="AJ324" i="1"/>
  <c r="AJ258" i="1"/>
  <c r="AB326" i="1"/>
  <c r="AB314" i="1"/>
  <c r="AB297" i="1"/>
  <c r="AB239" i="1"/>
  <c r="AB269" i="1"/>
  <c r="AB284" i="1"/>
  <c r="AB315" i="1"/>
  <c r="AB251" i="1"/>
  <c r="AB254" i="1"/>
  <c r="AB242" i="1"/>
  <c r="AB273" i="1"/>
  <c r="AB231" i="1"/>
  <c r="AB300" i="1"/>
  <c r="AB320" i="1"/>
  <c r="AB256" i="1"/>
  <c r="AB230" i="1"/>
  <c r="AB261" i="1"/>
  <c r="AB243" i="1"/>
  <c r="AB309" i="1"/>
  <c r="AB229" i="1"/>
  <c r="AB265" i="1"/>
  <c r="AB318" i="1"/>
  <c r="AB312" i="1"/>
  <c r="AB248" i="1"/>
  <c r="AB310" i="1"/>
  <c r="AJ295" i="1"/>
  <c r="AJ263" i="1"/>
  <c r="AJ302" i="1"/>
  <c r="AJ238" i="1"/>
  <c r="AJ277" i="1"/>
  <c r="AJ308" i="1"/>
  <c r="AJ244" i="1"/>
  <c r="AJ275" i="1"/>
  <c r="AJ306" i="1"/>
  <c r="AJ242" i="1"/>
  <c r="AJ265" i="1"/>
  <c r="AJ304" i="1"/>
  <c r="AJ240" i="1"/>
  <c r="AB294" i="1"/>
  <c r="AB235" i="1"/>
  <c r="AB291" i="1"/>
  <c r="AB285" i="1"/>
  <c r="AB316" i="1"/>
  <c r="AB306" i="1"/>
  <c r="AB289" i="1"/>
  <c r="AB280" i="1"/>
  <c r="AB303" i="1"/>
  <c r="AB236" i="1"/>
  <c r="AJ231" i="1"/>
  <c r="AJ319" i="1"/>
  <c r="AJ294" i="1"/>
  <c r="AJ269" i="1"/>
  <c r="AJ300" i="1"/>
  <c r="AJ236" i="1"/>
  <c r="AJ267" i="1"/>
  <c r="AJ298" i="1"/>
  <c r="AJ234" i="1"/>
  <c r="AJ257" i="1"/>
  <c r="AJ296" i="1"/>
  <c r="AJ232" i="1"/>
  <c r="AB278" i="1"/>
  <c r="AB275" i="1"/>
  <c r="AB302" i="1"/>
  <c r="AB298" i="1"/>
  <c r="AB234" i="1"/>
  <c r="AB281" i="1"/>
  <c r="AB272" i="1"/>
  <c r="AB246" i="1"/>
  <c r="AJ287" i="1"/>
  <c r="AJ255" i="1"/>
  <c r="AJ286" i="1"/>
  <c r="AJ325" i="1"/>
  <c r="AJ261" i="1"/>
  <c r="AJ292" i="1"/>
  <c r="AJ323" i="1"/>
  <c r="AJ259" i="1"/>
  <c r="AJ290" i="1"/>
  <c r="AJ313" i="1"/>
  <c r="AJ249" i="1"/>
  <c r="AJ288" i="1"/>
  <c r="AB262" i="1"/>
  <c r="AB259" i="1"/>
  <c r="AB252" i="1"/>
  <c r="AB299" i="1"/>
  <c r="AB290" i="1"/>
  <c r="AB328" i="1"/>
  <c r="AB264" i="1"/>
  <c r="AB238" i="1"/>
  <c r="AJ229" i="1"/>
  <c r="AJ311" i="1"/>
  <c r="AJ278" i="1"/>
  <c r="AJ317" i="1"/>
  <c r="AJ253" i="1"/>
  <c r="AJ284" i="1"/>
  <c r="AJ315" i="1"/>
  <c r="AJ251" i="1"/>
  <c r="AJ282" i="1"/>
  <c r="AJ305" i="1"/>
  <c r="AJ241" i="1"/>
  <c r="AJ280" i="1"/>
  <c r="AB293" i="1"/>
  <c r="AB324" i="1"/>
  <c r="AB270" i="1"/>
  <c r="AB283" i="1"/>
  <c r="AJ279" i="1"/>
  <c r="AJ247" i="1"/>
  <c r="AJ270" i="1"/>
  <c r="AJ309" i="1"/>
  <c r="AJ245" i="1"/>
  <c r="AJ276" i="1"/>
  <c r="AJ307" i="1"/>
  <c r="AJ243" i="1"/>
  <c r="AJ274" i="1"/>
  <c r="AJ297" i="1"/>
  <c r="AJ233" i="1"/>
  <c r="AJ272" i="1"/>
  <c r="AB277" i="1"/>
  <c r="AB308" i="1"/>
  <c r="AB267" i="1"/>
  <c r="AB321" i="1"/>
  <c r="AB257" i="1"/>
  <c r="AJ327" i="1"/>
  <c r="AJ326" i="1"/>
  <c r="AJ262" i="1"/>
  <c r="AJ301" i="1"/>
  <c r="AJ237" i="1"/>
  <c r="AJ268" i="1"/>
  <c r="AJ299" i="1"/>
  <c r="AJ235" i="1"/>
  <c r="AJ266" i="1"/>
  <c r="AJ289" i="1"/>
  <c r="AJ328" i="1"/>
  <c r="AJ264" i="1"/>
  <c r="AB292" i="1"/>
  <c r="AB313" i="1"/>
  <c r="AB249" i="1"/>
  <c r="Y251" i="1"/>
  <c r="Y242" i="1"/>
  <c r="Y231" i="1"/>
  <c r="Y320" i="1"/>
  <c r="Y256" i="1"/>
  <c r="Y230" i="1"/>
  <c r="Y310" i="1"/>
  <c r="Y261" i="1"/>
  <c r="Y276" i="1"/>
  <c r="Y307" i="1"/>
  <c r="Y243" i="1"/>
  <c r="Y309" i="1"/>
  <c r="Y229" i="1"/>
  <c r="Y265" i="1"/>
  <c r="Y318" i="1"/>
  <c r="Y322" i="1"/>
  <c r="Y312" i="1"/>
  <c r="Y248" i="1"/>
  <c r="Y286" i="1"/>
  <c r="Y253" i="1"/>
  <c r="Y268" i="1"/>
  <c r="Y299" i="1"/>
  <c r="Y235" i="1"/>
  <c r="Y285" i="1"/>
  <c r="Y321" i="1"/>
  <c r="Y257" i="1"/>
  <c r="Y278" i="1"/>
  <c r="Y306" i="1"/>
  <c r="Y304" i="1"/>
  <c r="Y240" i="1"/>
  <c r="Y239" i="1"/>
  <c r="Y315" i="1"/>
  <c r="Y273" i="1"/>
  <c r="Y270" i="1"/>
  <c r="Y245" i="1"/>
  <c r="Y260" i="1"/>
  <c r="Y291" i="1"/>
  <c r="Y327" i="1"/>
  <c r="Y314" i="1"/>
  <c r="Y313" i="1"/>
  <c r="Y249" i="1"/>
  <c r="Y262" i="1"/>
  <c r="Y290" i="1"/>
  <c r="Y296" i="1"/>
  <c r="Y232" i="1"/>
  <c r="Y284" i="1"/>
  <c r="Y238" i="1"/>
  <c r="Y237" i="1"/>
  <c r="Y252" i="1"/>
  <c r="Y283" i="1"/>
  <c r="Y279" i="1"/>
  <c r="Y298" i="1"/>
  <c r="Y305" i="1"/>
  <c r="Y241" i="1"/>
  <c r="Y246" i="1"/>
  <c r="Y274" i="1"/>
  <c r="Y288" i="1"/>
  <c r="Y319" i="1"/>
  <c r="Y254" i="1"/>
  <c r="Y311" i="1"/>
  <c r="Y317" i="1"/>
  <c r="Y324" i="1"/>
  <c r="Y244" i="1"/>
  <c r="Y275" i="1"/>
  <c r="Y247" i="1"/>
  <c r="Y282" i="1"/>
  <c r="Y297" i="1"/>
  <c r="Y233" i="1"/>
  <c r="Y325" i="1"/>
  <c r="Y250" i="1"/>
  <c r="Y280" i="1"/>
  <c r="Y287" i="1"/>
  <c r="Y269" i="1"/>
  <c r="Y300" i="1"/>
  <c r="Y295" i="1"/>
  <c r="Y293" i="1"/>
  <c r="Y308" i="1"/>
  <c r="Y236" i="1"/>
  <c r="Y267" i="1"/>
  <c r="Y326" i="1"/>
  <c r="Y266" i="1"/>
  <c r="Y289" i="1"/>
  <c r="Y303" i="1"/>
  <c r="Y301" i="1"/>
  <c r="Y234" i="1"/>
  <c r="Y272" i="1"/>
  <c r="Y255" i="1"/>
  <c r="Y263" i="1"/>
  <c r="Y277" i="1"/>
  <c r="Y292" i="1"/>
  <c r="Y323" i="1"/>
  <c r="Y259" i="1"/>
  <c r="Y302" i="1"/>
  <c r="Y258" i="1"/>
  <c r="Y281" i="1"/>
  <c r="Y271" i="1"/>
  <c r="Y316" i="1"/>
  <c r="Y328" i="1"/>
  <c r="Y264" i="1"/>
  <c r="Y294" i="1"/>
  <c r="C59" i="1"/>
  <c r="F59" i="1" s="1"/>
  <c r="G30" i="3" s="1"/>
  <c r="C50" i="1"/>
  <c r="F50" i="1" s="1"/>
  <c r="G26" i="3" s="1"/>
  <c r="C53" i="1"/>
  <c r="F53" i="1" s="1"/>
  <c r="C159" i="1"/>
  <c r="F159" i="1" s="1"/>
  <c r="BS348" i="1" s="1"/>
  <c r="C182" i="1"/>
  <c r="F182" i="1" s="1"/>
  <c r="BQ358" i="1" s="1"/>
  <c r="C149" i="1"/>
  <c r="F149" i="1" s="1"/>
  <c r="C150" i="1"/>
  <c r="F150" i="1" s="1"/>
  <c r="BL346" i="1" s="1"/>
  <c r="C160" i="1"/>
  <c r="F160" i="1" s="1"/>
  <c r="C151" i="1"/>
  <c r="F151" i="1" s="1"/>
  <c r="BL347" i="1" s="1"/>
  <c r="F105" i="1"/>
  <c r="F52" i="1"/>
  <c r="BC376" i="1" l="1"/>
  <c r="BC392" i="1"/>
  <c r="BC408" i="1"/>
  <c r="BC424" i="1"/>
  <c r="BC440" i="1"/>
  <c r="BD453" i="1"/>
  <c r="BD457" i="1"/>
  <c r="BD461" i="1"/>
  <c r="BD465" i="1"/>
  <c r="BD469" i="1"/>
  <c r="BD473" i="1"/>
  <c r="BD477" i="1"/>
  <c r="BD481" i="1"/>
  <c r="BD485" i="1"/>
  <c r="BD456" i="1"/>
  <c r="BD480" i="1"/>
  <c r="BD437" i="1"/>
  <c r="BC477" i="1"/>
  <c r="BC362" i="1"/>
  <c r="BD377" i="1"/>
  <c r="BD393" i="1"/>
  <c r="BD409" i="1"/>
  <c r="BD425" i="1"/>
  <c r="BD441" i="1"/>
  <c r="BC454" i="1"/>
  <c r="BC458" i="1"/>
  <c r="BC462" i="1"/>
  <c r="BC466" i="1"/>
  <c r="BC470" i="1"/>
  <c r="BC474" i="1"/>
  <c r="BC478" i="1"/>
  <c r="BC482" i="1"/>
  <c r="BC486" i="1"/>
  <c r="BC436" i="1"/>
  <c r="BD472" i="1"/>
  <c r="BC361" i="1"/>
  <c r="BD452" i="1"/>
  <c r="BC469" i="1"/>
  <c r="BC364" i="1"/>
  <c r="BC380" i="1"/>
  <c r="BC396" i="1"/>
  <c r="BC412" i="1"/>
  <c r="BC428" i="1"/>
  <c r="BC444" i="1"/>
  <c r="BD454" i="1"/>
  <c r="BD458" i="1"/>
  <c r="BD462" i="1"/>
  <c r="BD466" i="1"/>
  <c r="BD470" i="1"/>
  <c r="BD474" i="1"/>
  <c r="BD478" i="1"/>
  <c r="BD482" i="1"/>
  <c r="BD486" i="1"/>
  <c r="BD373" i="1"/>
  <c r="BC461" i="1"/>
  <c r="BD365" i="1"/>
  <c r="BD381" i="1"/>
  <c r="BD397" i="1"/>
  <c r="BD413" i="1"/>
  <c r="BD429" i="1"/>
  <c r="BD445" i="1"/>
  <c r="BC455" i="1"/>
  <c r="BC459" i="1"/>
  <c r="BC463" i="1"/>
  <c r="BC467" i="1"/>
  <c r="BC471" i="1"/>
  <c r="BC475" i="1"/>
  <c r="BC479" i="1"/>
  <c r="BC483" i="1"/>
  <c r="BC487" i="1"/>
  <c r="BC404" i="1"/>
  <c r="BD484" i="1"/>
  <c r="BC457" i="1"/>
  <c r="BC485" i="1"/>
  <c r="BC368" i="1"/>
  <c r="BC384" i="1"/>
  <c r="BC400" i="1"/>
  <c r="BC416" i="1"/>
  <c r="BC432" i="1"/>
  <c r="BC448" i="1"/>
  <c r="BD455" i="1"/>
  <c r="BD459" i="1"/>
  <c r="BD463" i="1"/>
  <c r="BD467" i="1"/>
  <c r="BD471" i="1"/>
  <c r="BD475" i="1"/>
  <c r="BD479" i="1"/>
  <c r="BD483" i="1"/>
  <c r="BD487" i="1"/>
  <c r="BD361" i="1"/>
  <c r="BD460" i="1"/>
  <c r="BD476" i="1"/>
  <c r="BD421" i="1"/>
  <c r="BC481" i="1"/>
  <c r="BD369" i="1"/>
  <c r="BD385" i="1"/>
  <c r="BD401" i="1"/>
  <c r="BD417" i="1"/>
  <c r="BD433" i="1"/>
  <c r="BD449" i="1"/>
  <c r="BC456" i="1"/>
  <c r="BC460" i="1"/>
  <c r="BC464" i="1"/>
  <c r="BC468" i="1"/>
  <c r="BC472" i="1"/>
  <c r="BC476" i="1"/>
  <c r="BC480" i="1"/>
  <c r="BC484" i="1"/>
  <c r="BC452" i="1"/>
  <c r="BD468" i="1"/>
  <c r="BD405" i="1"/>
  <c r="BC473" i="1"/>
  <c r="BC372" i="1"/>
  <c r="BC388" i="1"/>
  <c r="BC420" i="1"/>
  <c r="BD464" i="1"/>
  <c r="BD389" i="1"/>
  <c r="BC465" i="1"/>
  <c r="BC445" i="1"/>
  <c r="BC413" i="1"/>
  <c r="BC381" i="1"/>
  <c r="BD436" i="1"/>
  <c r="BD404" i="1"/>
  <c r="BD372" i="1"/>
  <c r="BD431" i="1"/>
  <c r="BD399" i="1"/>
  <c r="BD367" i="1"/>
  <c r="BC427" i="1"/>
  <c r="BC395" i="1"/>
  <c r="BC363" i="1"/>
  <c r="BD422" i="1"/>
  <c r="BD390" i="1"/>
  <c r="BC450" i="1"/>
  <c r="BC418" i="1"/>
  <c r="BC386" i="1"/>
  <c r="BC429" i="1"/>
  <c r="BD383" i="1"/>
  <c r="BD438" i="1"/>
  <c r="BC402" i="1"/>
  <c r="BD416" i="1"/>
  <c r="BC439" i="1"/>
  <c r="BD402" i="1"/>
  <c r="BC366" i="1"/>
  <c r="BC389" i="1"/>
  <c r="BD407" i="1"/>
  <c r="BC441" i="1"/>
  <c r="BC409" i="1"/>
  <c r="BC377" i="1"/>
  <c r="BD432" i="1"/>
  <c r="BD400" i="1"/>
  <c r="BD368" i="1"/>
  <c r="BD427" i="1"/>
  <c r="BD395" i="1"/>
  <c r="BD363" i="1"/>
  <c r="BC423" i="1"/>
  <c r="BC391" i="1"/>
  <c r="BD450" i="1"/>
  <c r="BD418" i="1"/>
  <c r="BD386" i="1"/>
  <c r="BC446" i="1"/>
  <c r="BC414" i="1"/>
  <c r="BC382" i="1"/>
  <c r="BC397" i="1"/>
  <c r="BD415" i="1"/>
  <c r="BC379" i="1"/>
  <c r="BC434" i="1"/>
  <c r="BC393" i="1"/>
  <c r="BD411" i="1"/>
  <c r="BC375" i="1"/>
  <c r="BC430" i="1"/>
  <c r="BC421" i="1"/>
  <c r="BD439" i="1"/>
  <c r="BC403" i="1"/>
  <c r="BD398" i="1"/>
  <c r="BC394" i="1"/>
  <c r="BC385" i="1"/>
  <c r="BD376" i="1"/>
  <c r="BD371" i="1"/>
  <c r="BC367" i="1"/>
  <c r="BD362" i="1"/>
  <c r="BC437" i="1"/>
  <c r="BC405" i="1"/>
  <c r="BC373" i="1"/>
  <c r="BD428" i="1"/>
  <c r="BD396" i="1"/>
  <c r="BD364" i="1"/>
  <c r="BD423" i="1"/>
  <c r="BD391" i="1"/>
  <c r="BC451" i="1"/>
  <c r="BC419" i="1"/>
  <c r="BC387" i="1"/>
  <c r="BD446" i="1"/>
  <c r="BD414" i="1"/>
  <c r="BD382" i="1"/>
  <c r="BC442" i="1"/>
  <c r="BC410" i="1"/>
  <c r="BC378" i="1"/>
  <c r="BC374" i="1"/>
  <c r="BD420" i="1"/>
  <c r="BD388" i="1"/>
  <c r="BC443" i="1"/>
  <c r="BD406" i="1"/>
  <c r="BC370" i="1"/>
  <c r="BD448" i="1"/>
  <c r="BD443" i="1"/>
  <c r="BC407" i="1"/>
  <c r="BD370" i="1"/>
  <c r="BC453" i="1"/>
  <c r="BD412" i="1"/>
  <c r="BD375" i="1"/>
  <c r="BC371" i="1"/>
  <c r="BD366" i="1"/>
  <c r="BC417" i="1"/>
  <c r="BD408" i="1"/>
  <c r="BD403" i="1"/>
  <c r="BC399" i="1"/>
  <c r="BD426" i="1"/>
  <c r="BC422" i="1"/>
  <c r="BC433" i="1"/>
  <c r="BC401" i="1"/>
  <c r="BC369" i="1"/>
  <c r="BD424" i="1"/>
  <c r="BD392" i="1"/>
  <c r="BD451" i="1"/>
  <c r="BD419" i="1"/>
  <c r="BD387" i="1"/>
  <c r="BC447" i="1"/>
  <c r="BC415" i="1"/>
  <c r="BC383" i="1"/>
  <c r="BD442" i="1"/>
  <c r="BD410" i="1"/>
  <c r="BD378" i="1"/>
  <c r="BC438" i="1"/>
  <c r="BC406" i="1"/>
  <c r="BC365" i="1"/>
  <c r="BD447" i="1"/>
  <c r="BC411" i="1"/>
  <c r="BD374" i="1"/>
  <c r="BC425" i="1"/>
  <c r="BD384" i="1"/>
  <c r="BD379" i="1"/>
  <c r="BD434" i="1"/>
  <c r="BC398" i="1"/>
  <c r="BD444" i="1"/>
  <c r="BD380" i="1"/>
  <c r="BC435" i="1"/>
  <c r="BD430" i="1"/>
  <c r="BC426" i="1"/>
  <c r="BC449" i="1"/>
  <c r="BD440" i="1"/>
  <c r="BD435" i="1"/>
  <c r="BC431" i="1"/>
  <c r="BD394" i="1"/>
  <c r="BC390" i="1"/>
  <c r="G13" i="3"/>
  <c r="F40" i="1"/>
  <c r="V292" i="1"/>
  <c r="AG292" i="1" s="1"/>
  <c r="V312" i="1"/>
  <c r="AG312" i="1" s="1"/>
  <c r="V324" i="1"/>
  <c r="AG324" i="1" s="1"/>
  <c r="V328" i="1"/>
  <c r="AG328" i="1" s="1"/>
  <c r="V250" i="1"/>
  <c r="AG250" i="1" s="1"/>
  <c r="V265" i="1"/>
  <c r="AG265" i="1" s="1"/>
  <c r="V249" i="1"/>
  <c r="AG249" i="1" s="1"/>
  <c r="V290" i="1"/>
  <c r="AG290" i="1" s="1"/>
  <c r="V232" i="1"/>
  <c r="AG232" i="1" s="1"/>
  <c r="V254" i="1"/>
  <c r="AG254" i="1" s="1"/>
  <c r="V303" i="1"/>
  <c r="AG303" i="1" s="1"/>
  <c r="V246" i="1"/>
  <c r="AG246" i="1" s="1"/>
  <c r="V276" i="1"/>
  <c r="AG276" i="1" s="1"/>
  <c r="V231" i="1"/>
  <c r="AG231" i="1" s="1"/>
  <c r="V272" i="1"/>
  <c r="AG272" i="1" s="1"/>
  <c r="V319" i="1"/>
  <c r="AG319" i="1" s="1"/>
  <c r="AI319" i="1" s="1"/>
  <c r="V230" i="1"/>
  <c r="AG230" i="1" s="1"/>
  <c r="V291" i="1"/>
  <c r="AG291" i="1" s="1"/>
  <c r="V295" i="1"/>
  <c r="AG295" i="1" s="1"/>
  <c r="V238" i="1"/>
  <c r="AG238" i="1" s="1"/>
  <c r="V239" i="1"/>
  <c r="AG239" i="1" s="1"/>
  <c r="AI239" i="1" s="1"/>
  <c r="V236" i="1"/>
  <c r="AG236" i="1" s="1"/>
  <c r="V283" i="1"/>
  <c r="AG283" i="1" s="1"/>
  <c r="V281" i="1"/>
  <c r="AG281" i="1" s="1"/>
  <c r="V297" i="1"/>
  <c r="AG297" i="1" s="1"/>
  <c r="V243" i="1"/>
  <c r="AG243" i="1" s="1"/>
  <c r="V285" i="1"/>
  <c r="AG285" i="1" s="1"/>
  <c r="V320" i="1"/>
  <c r="AG320" i="1" s="1"/>
  <c r="V284" i="1"/>
  <c r="AG284" i="1" s="1"/>
  <c r="V294" i="1"/>
  <c r="AG294" i="1" s="1"/>
  <c r="V259" i="1"/>
  <c r="AG259" i="1" s="1"/>
  <c r="V299" i="1"/>
  <c r="AG299" i="1" s="1"/>
  <c r="V326" i="1"/>
  <c r="AG326" i="1" s="1"/>
  <c r="V287" i="1"/>
  <c r="AG287" i="1" s="1"/>
  <c r="V275" i="1"/>
  <c r="AG275" i="1" s="1"/>
  <c r="AI275" i="1" s="1"/>
  <c r="V278" i="1"/>
  <c r="AG278" i="1" s="1"/>
  <c r="V298" i="1"/>
  <c r="AG298" i="1" s="1"/>
  <c r="V257" i="1"/>
  <c r="AG257" i="1" s="1"/>
  <c r="V322" i="1"/>
  <c r="AG322" i="1" s="1"/>
  <c r="V261" i="1"/>
  <c r="AG261" i="1" s="1"/>
  <c r="V273" i="1"/>
  <c r="AG273" i="1" s="1"/>
  <c r="AI273" i="1" s="1"/>
  <c r="V296" i="1"/>
  <c r="AG296" i="1" s="1"/>
  <c r="V316" i="1"/>
  <c r="AG316" i="1" s="1"/>
  <c r="V277" i="1"/>
  <c r="AG277" i="1" s="1"/>
  <c r="V234" i="1"/>
  <c r="AG234" i="1" s="1"/>
  <c r="V308" i="1"/>
  <c r="AG308" i="1" s="1"/>
  <c r="V325" i="1"/>
  <c r="AG325" i="1" s="1"/>
  <c r="V317" i="1"/>
  <c r="AG317" i="1" s="1"/>
  <c r="V288" i="1"/>
  <c r="AG288" i="1" s="1"/>
  <c r="V252" i="1"/>
  <c r="AG252" i="1" s="1"/>
  <c r="AI252" i="1" s="1"/>
  <c r="V229" i="1"/>
  <c r="AG229" i="1" s="1"/>
  <c r="V327" i="1"/>
  <c r="AG327" i="1" s="1"/>
  <c r="V251" i="1"/>
  <c r="AG251" i="1" s="1"/>
  <c r="V240" i="1"/>
  <c r="AG240" i="1" s="1"/>
  <c r="V258" i="1"/>
  <c r="AG258" i="1" s="1"/>
  <c r="V245" i="1"/>
  <c r="AG245" i="1" s="1"/>
  <c r="V289" i="1"/>
  <c r="AG289" i="1" s="1"/>
  <c r="V321" i="1"/>
  <c r="AG321" i="1" s="1"/>
  <c r="V282" i="1"/>
  <c r="AG282" i="1" s="1"/>
  <c r="V314" i="1"/>
  <c r="AG314" i="1" s="1"/>
  <c r="V241" i="1"/>
  <c r="AG241" i="1" s="1"/>
  <c r="V262" i="1"/>
  <c r="AG262" i="1" s="1"/>
  <c r="AI262" i="1" s="1"/>
  <c r="V248" i="1"/>
  <c r="AG248" i="1" s="1"/>
  <c r="V307" i="1"/>
  <c r="AG307" i="1" s="1"/>
  <c r="V300" i="1"/>
  <c r="AG300" i="1" s="1"/>
  <c r="V269" i="1"/>
  <c r="AG269" i="1" s="1"/>
  <c r="V264" i="1"/>
  <c r="AG264" i="1" s="1"/>
  <c r="V323" i="1"/>
  <c r="AG323" i="1" s="1"/>
  <c r="V255" i="1"/>
  <c r="AG255" i="1" s="1"/>
  <c r="V267" i="1"/>
  <c r="AG267" i="1" s="1"/>
  <c r="V280" i="1"/>
  <c r="AG280" i="1" s="1"/>
  <c r="V244" i="1"/>
  <c r="AG244" i="1" s="1"/>
  <c r="V253" i="1"/>
  <c r="AG253" i="1" s="1"/>
  <c r="AI253" i="1" s="1"/>
  <c r="V279" i="1"/>
  <c r="AG279" i="1" s="1"/>
  <c r="V268" i="1"/>
  <c r="AG268" i="1" s="1"/>
  <c r="V318" i="1"/>
  <c r="AG318" i="1" s="1"/>
  <c r="V310" i="1"/>
  <c r="AG310" i="1" s="1"/>
  <c r="V242" i="1"/>
  <c r="AG242" i="1" s="1"/>
  <c r="AI242" i="1" s="1"/>
  <c r="V313" i="1"/>
  <c r="AG313" i="1" s="1"/>
  <c r="V271" i="1"/>
  <c r="AG271" i="1" s="1"/>
  <c r="V263" i="1"/>
  <c r="AG263" i="1" s="1"/>
  <c r="V301" i="1"/>
  <c r="AG301" i="1" s="1"/>
  <c r="V293" i="1"/>
  <c r="AG293" i="1" s="1"/>
  <c r="V233" i="1"/>
  <c r="AG233" i="1" s="1"/>
  <c r="V311" i="1"/>
  <c r="AG311" i="1" s="1"/>
  <c r="V274" i="1"/>
  <c r="AG274" i="1" s="1"/>
  <c r="V237" i="1"/>
  <c r="AG237" i="1" s="1"/>
  <c r="V309" i="1"/>
  <c r="AG309" i="1" s="1"/>
  <c r="V304" i="1"/>
  <c r="AG304" i="1" s="1"/>
  <c r="V256" i="1"/>
  <c r="AG256" i="1" s="1"/>
  <c r="V315" i="1"/>
  <c r="AG315" i="1" s="1"/>
  <c r="V235" i="1"/>
  <c r="AG235" i="1" s="1"/>
  <c r="V302" i="1"/>
  <c r="AG302" i="1" s="1"/>
  <c r="V306" i="1"/>
  <c r="AG306" i="1" s="1"/>
  <c r="V266" i="1"/>
  <c r="AG266" i="1" s="1"/>
  <c r="AI266" i="1" s="1"/>
  <c r="V286" i="1"/>
  <c r="AG286" i="1" s="1"/>
  <c r="V247" i="1"/>
  <c r="AG247" i="1" s="1"/>
  <c r="V270" i="1"/>
  <c r="AG270" i="1" s="1"/>
  <c r="V305" i="1"/>
  <c r="AG305" i="1" s="1"/>
  <c r="F98" i="1"/>
  <c r="C106" i="1"/>
  <c r="F106" i="1" s="1"/>
  <c r="F189" i="1"/>
  <c r="C191" i="1"/>
  <c r="F191" i="1" s="1"/>
  <c r="G93" i="3" s="1"/>
  <c r="BH365" i="1"/>
  <c r="BH435" i="1"/>
  <c r="BH482" i="1"/>
  <c r="BH418" i="1"/>
  <c r="BH467" i="1"/>
  <c r="BH369" i="1"/>
  <c r="BH383" i="1"/>
  <c r="BH476" i="1"/>
  <c r="BH417" i="1"/>
  <c r="BH412" i="1"/>
  <c r="BH456" i="1"/>
  <c r="BH392" i="1"/>
  <c r="BH407" i="1"/>
  <c r="BH411" i="1"/>
  <c r="BH448" i="1"/>
  <c r="BH367" i="1"/>
  <c r="BH466" i="1"/>
  <c r="BH393" i="1"/>
  <c r="BH462" i="1"/>
  <c r="BH447" i="1"/>
  <c r="BH452" i="1"/>
  <c r="BH388" i="1"/>
  <c r="BH395" i="1"/>
  <c r="BH458" i="1"/>
  <c r="BH394" i="1"/>
  <c r="BH465" i="1"/>
  <c r="BH419" i="1"/>
  <c r="BH377" i="1"/>
  <c r="BH432" i="1"/>
  <c r="BH368" i="1"/>
  <c r="BH454" i="1"/>
  <c r="BH366" i="1"/>
  <c r="BH404" i="1"/>
  <c r="BH427" i="1"/>
  <c r="BH382" i="1"/>
  <c r="BH460" i="1"/>
  <c r="BH481" i="1"/>
  <c r="C136" i="1"/>
  <c r="F136" i="1" s="1"/>
  <c r="C137" i="1" s="1"/>
  <c r="F137" i="1" s="1"/>
  <c r="BH423" i="1"/>
  <c r="BH444" i="1"/>
  <c r="BH380" i="1"/>
  <c r="BH387" i="1"/>
  <c r="BH450" i="1"/>
  <c r="BH386" i="1"/>
  <c r="BH441" i="1"/>
  <c r="BH473" i="1"/>
  <c r="BH361" i="1"/>
  <c r="BH424" i="1"/>
  <c r="BH483" i="1"/>
  <c r="BH446" i="1"/>
  <c r="BH439" i="1"/>
  <c r="BH479" i="1"/>
  <c r="BH402" i="1"/>
  <c r="BH374" i="1"/>
  <c r="BH399" i="1"/>
  <c r="BH436" i="1"/>
  <c r="BH372" i="1"/>
  <c r="BH379" i="1"/>
  <c r="BH442" i="1"/>
  <c r="BH378" i="1"/>
  <c r="BH425" i="1"/>
  <c r="BH457" i="1"/>
  <c r="BH480" i="1"/>
  <c r="BH416" i="1"/>
  <c r="BH487" i="1"/>
  <c r="BH438" i="1"/>
  <c r="BH415" i="1"/>
  <c r="BH468" i="1"/>
  <c r="BH410" i="1"/>
  <c r="BH396" i="1"/>
  <c r="BH443" i="1"/>
  <c r="BH477" i="1"/>
  <c r="BH428" i="1"/>
  <c r="BH364" i="1"/>
  <c r="BH371" i="1"/>
  <c r="BH434" i="1"/>
  <c r="BH370" i="1"/>
  <c r="BH409" i="1"/>
  <c r="BH449" i="1"/>
  <c r="BH472" i="1"/>
  <c r="BH408" i="1"/>
  <c r="BH463" i="1"/>
  <c r="BH430" i="1"/>
  <c r="BH390" i="1"/>
  <c r="BH475" i="1"/>
  <c r="BH474" i="1"/>
  <c r="BH401" i="1"/>
  <c r="BH384" i="1"/>
  <c r="BH403" i="1"/>
  <c r="BH440" i="1"/>
  <c r="BH376" i="1"/>
  <c r="BH484" i="1"/>
  <c r="BH420" i="1"/>
  <c r="BH459" i="1"/>
  <c r="BH363" i="1"/>
  <c r="BH426" i="1"/>
  <c r="BH362" i="1"/>
  <c r="BH385" i="1"/>
  <c r="BH433" i="1"/>
  <c r="BH464" i="1"/>
  <c r="BH400" i="1"/>
  <c r="BH431" i="1"/>
  <c r="BH398" i="1"/>
  <c r="BH373" i="1"/>
  <c r="BH391" i="1"/>
  <c r="BH375" i="1"/>
  <c r="BH453" i="1"/>
  <c r="BH445" i="1"/>
  <c r="BH437" i="1"/>
  <c r="BH429" i="1"/>
  <c r="BH389" i="1"/>
  <c r="BH381" i="1"/>
  <c r="BH421" i="1"/>
  <c r="BH486" i="1"/>
  <c r="BH422" i="1"/>
  <c r="BH451" i="1"/>
  <c r="BH485" i="1"/>
  <c r="BH413" i="1"/>
  <c r="BH478" i="1"/>
  <c r="BH414" i="1"/>
  <c r="BH471" i="1"/>
  <c r="BH469" i="1"/>
  <c r="BH405" i="1"/>
  <c r="BH470" i="1"/>
  <c r="BH406" i="1"/>
  <c r="BH455" i="1"/>
  <c r="BH461" i="1"/>
  <c r="BH397" i="1"/>
  <c r="BF346" i="1"/>
  <c r="BK361" i="1"/>
  <c r="BQ362" i="1"/>
  <c r="BQ372" i="1"/>
  <c r="BQ374" i="1"/>
  <c r="BQ376" i="1"/>
  <c r="BQ381" i="1"/>
  <c r="BQ383" i="1"/>
  <c r="BQ402" i="1"/>
  <c r="BQ413" i="1"/>
  <c r="BQ415" i="1"/>
  <c r="BQ424" i="1"/>
  <c r="BQ433" i="1"/>
  <c r="BQ435" i="1"/>
  <c r="BQ367" i="1"/>
  <c r="BQ379" i="1"/>
  <c r="BQ386" i="1"/>
  <c r="BQ393" i="1"/>
  <c r="BQ400" i="1"/>
  <c r="BQ409" i="1"/>
  <c r="BQ411" i="1"/>
  <c r="BQ420" i="1"/>
  <c r="BQ422" i="1"/>
  <c r="BQ442" i="1"/>
  <c r="BQ453" i="1"/>
  <c r="BQ455" i="1"/>
  <c r="BQ464" i="1"/>
  <c r="BQ365" i="1"/>
  <c r="BQ370" i="1"/>
  <c r="BQ396" i="1"/>
  <c r="BQ398" i="1"/>
  <c r="BQ418" i="1"/>
  <c r="BQ429" i="1"/>
  <c r="BQ431" i="1"/>
  <c r="BQ440" i="1"/>
  <c r="BQ449" i="1"/>
  <c r="BQ363" i="1"/>
  <c r="BQ377" i="1"/>
  <c r="BQ384" i="1"/>
  <c r="BQ389" i="1"/>
  <c r="BQ391" i="1"/>
  <c r="BQ405" i="1"/>
  <c r="BQ407" i="1"/>
  <c r="BQ416" i="1"/>
  <c r="BQ425" i="1"/>
  <c r="BQ427" i="1"/>
  <c r="BQ436" i="1"/>
  <c r="BQ438" i="1"/>
  <c r="BQ458" i="1"/>
  <c r="BQ469" i="1"/>
  <c r="BQ471" i="1"/>
  <c r="BQ482" i="1"/>
  <c r="BQ456" i="1"/>
  <c r="BQ465" i="1"/>
  <c r="BQ368" i="1"/>
  <c r="BQ373" i="1"/>
  <c r="BQ380" i="1"/>
  <c r="BQ382" i="1"/>
  <c r="BQ387" i="1"/>
  <c r="BQ394" i="1"/>
  <c r="BQ401" i="1"/>
  <c r="BQ403" i="1"/>
  <c r="BQ412" i="1"/>
  <c r="BQ414" i="1"/>
  <c r="BQ434" i="1"/>
  <c r="BQ445" i="1"/>
  <c r="BQ447" i="1"/>
  <c r="BQ467" i="1"/>
  <c r="BQ476" i="1"/>
  <c r="BQ478" i="1"/>
  <c r="BQ480" i="1"/>
  <c r="BQ371" i="1"/>
  <c r="BQ375" i="1"/>
  <c r="BQ410" i="1"/>
  <c r="BQ421" i="1"/>
  <c r="BQ423" i="1"/>
  <c r="BQ432" i="1"/>
  <c r="BQ441" i="1"/>
  <c r="BQ443" i="1"/>
  <c r="BQ452" i="1"/>
  <c r="BQ454" i="1"/>
  <c r="BQ364" i="1"/>
  <c r="BQ366" i="1"/>
  <c r="BQ378" i="1"/>
  <c r="BQ385" i="1"/>
  <c r="BQ392" i="1"/>
  <c r="BQ397" i="1"/>
  <c r="BQ399" i="1"/>
  <c r="BQ408" i="1"/>
  <c r="BQ417" i="1"/>
  <c r="BQ419" i="1"/>
  <c r="BQ428" i="1"/>
  <c r="BQ430" i="1"/>
  <c r="BQ446" i="1"/>
  <c r="BQ474" i="1"/>
  <c r="BQ479" i="1"/>
  <c r="BQ485" i="1"/>
  <c r="BQ361" i="1"/>
  <c r="BQ390" i="1"/>
  <c r="BQ487" i="1"/>
  <c r="BQ395" i="1"/>
  <c r="BQ457" i="1"/>
  <c r="BQ461" i="1"/>
  <c r="BQ468" i="1"/>
  <c r="BQ477" i="1"/>
  <c r="BS349" i="1"/>
  <c r="BQ486" i="1"/>
  <c r="BQ484" i="1"/>
  <c r="BQ426" i="1"/>
  <c r="BQ448" i="1"/>
  <c r="BQ483" i="1"/>
  <c r="BQ460" i="1"/>
  <c r="BQ472" i="1"/>
  <c r="BQ437" i="1"/>
  <c r="BQ450" i="1"/>
  <c r="BQ462" i="1"/>
  <c r="BQ475" i="1"/>
  <c r="BQ481" i="1"/>
  <c r="BQ451" i="1"/>
  <c r="BQ404" i="1"/>
  <c r="BQ444" i="1"/>
  <c r="BQ459" i="1"/>
  <c r="BQ466" i="1"/>
  <c r="BQ369" i="1"/>
  <c r="BQ388" i="1"/>
  <c r="BQ406" i="1"/>
  <c r="BQ439" i="1"/>
  <c r="BQ463" i="1"/>
  <c r="BQ470" i="1"/>
  <c r="BQ473" i="1"/>
  <c r="BL345" i="1"/>
  <c r="BK362" i="1"/>
  <c r="BK366" i="1"/>
  <c r="BK370" i="1"/>
  <c r="BK374" i="1"/>
  <c r="BK378" i="1"/>
  <c r="BK382" i="1"/>
  <c r="BK386" i="1"/>
  <c r="BK390" i="1"/>
  <c r="BK394" i="1"/>
  <c r="BK398" i="1"/>
  <c r="BK402" i="1"/>
  <c r="BK406" i="1"/>
  <c r="BK410" i="1"/>
  <c r="BK414" i="1"/>
  <c r="BK418" i="1"/>
  <c r="BK422" i="1"/>
  <c r="BK426" i="1"/>
  <c r="BK430" i="1"/>
  <c r="BK434" i="1"/>
  <c r="BK438" i="1"/>
  <c r="BK442" i="1"/>
  <c r="BK446" i="1"/>
  <c r="BK450" i="1"/>
  <c r="BK454" i="1"/>
  <c r="BK458" i="1"/>
  <c r="BK462" i="1"/>
  <c r="BK466" i="1"/>
  <c r="BK470" i="1"/>
  <c r="BK474" i="1"/>
  <c r="BK478" i="1"/>
  <c r="BK482" i="1"/>
  <c r="BK486" i="1"/>
  <c r="BL487" i="1"/>
  <c r="BK368" i="1"/>
  <c r="BK396" i="1"/>
  <c r="BK416" i="1"/>
  <c r="BK436" i="1"/>
  <c r="BK460" i="1"/>
  <c r="BL361" i="1"/>
  <c r="BL362" i="1"/>
  <c r="BL366" i="1"/>
  <c r="BL370" i="1"/>
  <c r="BL374" i="1"/>
  <c r="BL378" i="1"/>
  <c r="BL382" i="1"/>
  <c r="BL386" i="1"/>
  <c r="BL390" i="1"/>
  <c r="BL394" i="1"/>
  <c r="BL398" i="1"/>
  <c r="BL402" i="1"/>
  <c r="BL406" i="1"/>
  <c r="BL410" i="1"/>
  <c r="BL414" i="1"/>
  <c r="BL418" i="1"/>
  <c r="BL422" i="1"/>
  <c r="BL426" i="1"/>
  <c r="BL430" i="1"/>
  <c r="BL434" i="1"/>
  <c r="BL438" i="1"/>
  <c r="BL442" i="1"/>
  <c r="BL446" i="1"/>
  <c r="BL450" i="1"/>
  <c r="BL454" i="1"/>
  <c r="BL458" i="1"/>
  <c r="BL462" i="1"/>
  <c r="BL466" i="1"/>
  <c r="BL470" i="1"/>
  <c r="BL474" i="1"/>
  <c r="BL478" i="1"/>
  <c r="BL482" i="1"/>
  <c r="BL486" i="1"/>
  <c r="BK364" i="1"/>
  <c r="BK388" i="1"/>
  <c r="BK408" i="1"/>
  <c r="BK432" i="1"/>
  <c r="BK456" i="1"/>
  <c r="BK484" i="1"/>
  <c r="BK363" i="1"/>
  <c r="BK367" i="1"/>
  <c r="BK371" i="1"/>
  <c r="BK375" i="1"/>
  <c r="BK379" i="1"/>
  <c r="BK383" i="1"/>
  <c r="BK387" i="1"/>
  <c r="BK391" i="1"/>
  <c r="BK395" i="1"/>
  <c r="BK399" i="1"/>
  <c r="BK403" i="1"/>
  <c r="BK407" i="1"/>
  <c r="BK411" i="1"/>
  <c r="BK415" i="1"/>
  <c r="BK419" i="1"/>
  <c r="BK423" i="1"/>
  <c r="BK427" i="1"/>
  <c r="BK431" i="1"/>
  <c r="BK435" i="1"/>
  <c r="BK439" i="1"/>
  <c r="BK443" i="1"/>
  <c r="BK447" i="1"/>
  <c r="BK451" i="1"/>
  <c r="BK455" i="1"/>
  <c r="BK459" i="1"/>
  <c r="BK463" i="1"/>
  <c r="BK467" i="1"/>
  <c r="BK471" i="1"/>
  <c r="BK475" i="1"/>
  <c r="BK479" i="1"/>
  <c r="BK483" i="1"/>
  <c r="BK487" i="1"/>
  <c r="BL479" i="1"/>
  <c r="BK372" i="1"/>
  <c r="BK392" i="1"/>
  <c r="BK412" i="1"/>
  <c r="BK440" i="1"/>
  <c r="BK464" i="1"/>
  <c r="BL363" i="1"/>
  <c r="BL367" i="1"/>
  <c r="BL371" i="1"/>
  <c r="BL375" i="1"/>
  <c r="BL379" i="1"/>
  <c r="BL383" i="1"/>
  <c r="BL387" i="1"/>
  <c r="BL391" i="1"/>
  <c r="BL395" i="1"/>
  <c r="BL399" i="1"/>
  <c r="BL403" i="1"/>
  <c r="BL407" i="1"/>
  <c r="BL411" i="1"/>
  <c r="BL415" i="1"/>
  <c r="BL419" i="1"/>
  <c r="BL423" i="1"/>
  <c r="BL427" i="1"/>
  <c r="BL431" i="1"/>
  <c r="BL435" i="1"/>
  <c r="BL439" i="1"/>
  <c r="BL443" i="1"/>
  <c r="BL447" i="1"/>
  <c r="BL451" i="1"/>
  <c r="BL455" i="1"/>
  <c r="BL459" i="1"/>
  <c r="BL463" i="1"/>
  <c r="BL467" i="1"/>
  <c r="BL471" i="1"/>
  <c r="BL475" i="1"/>
  <c r="BL483" i="1"/>
  <c r="BK376" i="1"/>
  <c r="BK400" i="1"/>
  <c r="BK428" i="1"/>
  <c r="BK452" i="1"/>
  <c r="BK476" i="1"/>
  <c r="BL364" i="1"/>
  <c r="BL368" i="1"/>
  <c r="BL372" i="1"/>
  <c r="BL376" i="1"/>
  <c r="BL380" i="1"/>
  <c r="BL384" i="1"/>
  <c r="BL388" i="1"/>
  <c r="BL392" i="1"/>
  <c r="BL396" i="1"/>
  <c r="BL400" i="1"/>
  <c r="BL404" i="1"/>
  <c r="BL408" i="1"/>
  <c r="BL412" i="1"/>
  <c r="BL416" i="1"/>
  <c r="BL420" i="1"/>
  <c r="BL424" i="1"/>
  <c r="BL428" i="1"/>
  <c r="BL432" i="1"/>
  <c r="BL436" i="1"/>
  <c r="BL440" i="1"/>
  <c r="BL444" i="1"/>
  <c r="BL448" i="1"/>
  <c r="BL452" i="1"/>
  <c r="BL456" i="1"/>
  <c r="BL460" i="1"/>
  <c r="BL464" i="1"/>
  <c r="BL468" i="1"/>
  <c r="BL472" i="1"/>
  <c r="BL476" i="1"/>
  <c r="BL480" i="1"/>
  <c r="BL484" i="1"/>
  <c r="BK468" i="1"/>
  <c r="BK365" i="1"/>
  <c r="BK369" i="1"/>
  <c r="BK373" i="1"/>
  <c r="BK377" i="1"/>
  <c r="BK381" i="1"/>
  <c r="BK385" i="1"/>
  <c r="BK389" i="1"/>
  <c r="BK393" i="1"/>
  <c r="BK397" i="1"/>
  <c r="BK401" i="1"/>
  <c r="BK405" i="1"/>
  <c r="BK409" i="1"/>
  <c r="BK413" i="1"/>
  <c r="BK417" i="1"/>
  <c r="BK421" i="1"/>
  <c r="BK425" i="1"/>
  <c r="BK429" i="1"/>
  <c r="BK433" i="1"/>
  <c r="BK437" i="1"/>
  <c r="BK441" i="1"/>
  <c r="BK445" i="1"/>
  <c r="BK449" i="1"/>
  <c r="BK453" i="1"/>
  <c r="BK457" i="1"/>
  <c r="BK461" i="1"/>
  <c r="BK465" i="1"/>
  <c r="BK469" i="1"/>
  <c r="BK473" i="1"/>
  <c r="BK477" i="1"/>
  <c r="BK481" i="1"/>
  <c r="BK485" i="1"/>
  <c r="BK380" i="1"/>
  <c r="BK420" i="1"/>
  <c r="BK448" i="1"/>
  <c r="BK480" i="1"/>
  <c r="BL365" i="1"/>
  <c r="BL369" i="1"/>
  <c r="BL373" i="1"/>
  <c r="BL377" i="1"/>
  <c r="BL381" i="1"/>
  <c r="BL385" i="1"/>
  <c r="BL389" i="1"/>
  <c r="BL393" i="1"/>
  <c r="BL397" i="1"/>
  <c r="BL401" i="1"/>
  <c r="BL405" i="1"/>
  <c r="BL409" i="1"/>
  <c r="BL413" i="1"/>
  <c r="BL417" i="1"/>
  <c r="BL421" i="1"/>
  <c r="BL425" i="1"/>
  <c r="BL429" i="1"/>
  <c r="BL433" i="1"/>
  <c r="BL437" i="1"/>
  <c r="BL441" i="1"/>
  <c r="BL445" i="1"/>
  <c r="BL449" i="1"/>
  <c r="BL453" i="1"/>
  <c r="BL457" i="1"/>
  <c r="BL461" i="1"/>
  <c r="BL465" i="1"/>
  <c r="BL469" i="1"/>
  <c r="BL473" i="1"/>
  <c r="BL477" i="1"/>
  <c r="BL481" i="1"/>
  <c r="BL485" i="1"/>
  <c r="BK384" i="1"/>
  <c r="BK404" i="1"/>
  <c r="BK424" i="1"/>
  <c r="BK444" i="1"/>
  <c r="BK472" i="1"/>
  <c r="W260" i="1"/>
  <c r="Z260" i="1" s="1"/>
  <c r="C56" i="1"/>
  <c r="F56" i="1" s="1"/>
  <c r="G27" i="3" s="1"/>
  <c r="W241" i="1" l="1"/>
  <c r="Z241" i="1" s="1"/>
  <c r="AP241" i="1" s="1"/>
  <c r="W312" i="1"/>
  <c r="Z312" i="1" s="1"/>
  <c r="AP312" i="1" s="1"/>
  <c r="W292" i="1"/>
  <c r="Z292" i="1" s="1"/>
  <c r="AP292" i="1" s="1"/>
  <c r="BG466" i="1"/>
  <c r="BI466" i="1" s="1"/>
  <c r="G69" i="3"/>
  <c r="W324" i="1"/>
  <c r="Z324" i="1" s="1"/>
  <c r="AP324" i="1" s="1"/>
  <c r="W323" i="1"/>
  <c r="Z323" i="1" s="1"/>
  <c r="AP323" i="1" s="1"/>
  <c r="W320" i="1"/>
  <c r="Z320" i="1" s="1"/>
  <c r="AP320" i="1" s="1"/>
  <c r="W238" i="1"/>
  <c r="Z238" i="1" s="1"/>
  <c r="AP238" i="1" s="1"/>
  <c r="BG380" i="1"/>
  <c r="BI380" i="1" s="1"/>
  <c r="W235" i="1"/>
  <c r="Z235" i="1" s="1"/>
  <c r="AP235" i="1" s="1"/>
  <c r="W328" i="1"/>
  <c r="Z328" i="1" s="1"/>
  <c r="AP328" i="1" s="1"/>
  <c r="W234" i="1"/>
  <c r="Z234" i="1" s="1"/>
  <c r="AP234" i="1" s="1"/>
  <c r="W276" i="1"/>
  <c r="Z276" i="1" s="1"/>
  <c r="AP276" i="1" s="1"/>
  <c r="W302" i="1"/>
  <c r="Z302" i="1" s="1"/>
  <c r="AP302" i="1" s="1"/>
  <c r="W265" i="1"/>
  <c r="Z265" i="1" s="1"/>
  <c r="AP265" i="1" s="1"/>
  <c r="W236" i="1"/>
  <c r="Z236" i="1" s="1"/>
  <c r="AP236" i="1" s="1"/>
  <c r="W255" i="1"/>
  <c r="Z255" i="1" s="1"/>
  <c r="AP255" i="1" s="1"/>
  <c r="W231" i="1"/>
  <c r="Z231" i="1" s="1"/>
  <c r="AP231" i="1" s="1"/>
  <c r="W272" i="1"/>
  <c r="Z272" i="1" s="1"/>
  <c r="AP272" i="1" s="1"/>
  <c r="W283" i="1"/>
  <c r="Z283" i="1" s="1"/>
  <c r="AP283" i="1" s="1"/>
  <c r="W233" i="1"/>
  <c r="Z233" i="1" s="1"/>
  <c r="AP233" i="1" s="1"/>
  <c r="W246" i="1"/>
  <c r="Z246" i="1" s="1"/>
  <c r="AP246" i="1" s="1"/>
  <c r="W249" i="1"/>
  <c r="Z249" i="1" s="1"/>
  <c r="AP249" i="1" s="1"/>
  <c r="W279" i="1"/>
  <c r="Z279" i="1" s="1"/>
  <c r="AP279" i="1" s="1"/>
  <c r="W296" i="1"/>
  <c r="Z296" i="1" s="1"/>
  <c r="AP296" i="1" s="1"/>
  <c r="W321" i="1"/>
  <c r="Z321" i="1" s="1"/>
  <c r="AP321" i="1" s="1"/>
  <c r="X319" i="1"/>
  <c r="AK319" i="1" s="1"/>
  <c r="AL319" i="1" s="1"/>
  <c r="AQ319" i="1" s="1"/>
  <c r="W243" i="1"/>
  <c r="Z243" i="1" s="1"/>
  <c r="AP243" i="1" s="1"/>
  <c r="W269" i="1"/>
  <c r="Z269" i="1" s="1"/>
  <c r="AP269" i="1" s="1"/>
  <c r="W287" i="1"/>
  <c r="Z287" i="1" s="1"/>
  <c r="AP287" i="1" s="1"/>
  <c r="W254" i="1"/>
  <c r="Z254" i="1" s="1"/>
  <c r="AP254" i="1" s="1"/>
  <c r="W240" i="1"/>
  <c r="Z240" i="1" s="1"/>
  <c r="AP240" i="1" s="1"/>
  <c r="W291" i="1"/>
  <c r="Z291" i="1" s="1"/>
  <c r="AP291" i="1" s="1"/>
  <c r="W256" i="1"/>
  <c r="Z256" i="1" s="1"/>
  <c r="AP256" i="1" s="1"/>
  <c r="W270" i="1"/>
  <c r="Z270" i="1" s="1"/>
  <c r="AP270" i="1" s="1"/>
  <c r="W301" i="1"/>
  <c r="Z301" i="1" s="1"/>
  <c r="AP301" i="1" s="1"/>
  <c r="W316" i="1"/>
  <c r="Z316" i="1" s="1"/>
  <c r="AP316" i="1" s="1"/>
  <c r="W303" i="1"/>
  <c r="Z303" i="1" s="1"/>
  <c r="AP303" i="1" s="1"/>
  <c r="W299" i="1"/>
  <c r="Z299" i="1" s="1"/>
  <c r="AP299" i="1" s="1"/>
  <c r="W315" i="1"/>
  <c r="Z315" i="1" s="1"/>
  <c r="AP315" i="1" s="1"/>
  <c r="W295" i="1"/>
  <c r="Z295" i="1" s="1"/>
  <c r="AP295" i="1" s="1"/>
  <c r="W290" i="1"/>
  <c r="Z290" i="1" s="1"/>
  <c r="AP290" i="1" s="1"/>
  <c r="W293" i="1"/>
  <c r="Z293" i="1" s="1"/>
  <c r="AP293" i="1" s="1"/>
  <c r="W282" i="1"/>
  <c r="Z282" i="1" s="1"/>
  <c r="AP282" i="1" s="1"/>
  <c r="W271" i="1"/>
  <c r="Z271" i="1" s="1"/>
  <c r="AP271" i="1" s="1"/>
  <c r="W285" i="1"/>
  <c r="Z285" i="1" s="1"/>
  <c r="AP285" i="1" s="1"/>
  <c r="W305" i="1"/>
  <c r="Z305" i="1" s="1"/>
  <c r="AP305" i="1" s="1"/>
  <c r="W319" i="1"/>
  <c r="Z319" i="1" s="1"/>
  <c r="AP319" i="1" s="1"/>
  <c r="W268" i="1"/>
  <c r="Z268" i="1" s="1"/>
  <c r="AP268" i="1" s="1"/>
  <c r="W264" i="1"/>
  <c r="Z264" i="1" s="1"/>
  <c r="AP264" i="1" s="1"/>
  <c r="W230" i="1"/>
  <c r="Z230" i="1" s="1"/>
  <c r="AP230" i="1" s="1"/>
  <c r="W232" i="1"/>
  <c r="Z232" i="1" s="1"/>
  <c r="AP232" i="1" s="1"/>
  <c r="W297" i="1"/>
  <c r="Z297" i="1" s="1"/>
  <c r="AP297" i="1" s="1"/>
  <c r="W313" i="1"/>
  <c r="Z313" i="1" s="1"/>
  <c r="AP313" i="1" s="1"/>
  <c r="W274" i="1"/>
  <c r="Z274" i="1" s="1"/>
  <c r="AP274" i="1" s="1"/>
  <c r="W308" i="1"/>
  <c r="Z308" i="1" s="1"/>
  <c r="AP308" i="1" s="1"/>
  <c r="W322" i="1"/>
  <c r="Z322" i="1" s="1"/>
  <c r="AP322" i="1" s="1"/>
  <c r="W267" i="1"/>
  <c r="Z267" i="1" s="1"/>
  <c r="AP267" i="1" s="1"/>
  <c r="W325" i="1"/>
  <c r="Z325" i="1" s="1"/>
  <c r="AP325" i="1" s="1"/>
  <c r="W294" i="1"/>
  <c r="Z294" i="1" s="1"/>
  <c r="AP294" i="1" s="1"/>
  <c r="W248" i="1"/>
  <c r="Z248" i="1" s="1"/>
  <c r="AP248" i="1" s="1"/>
  <c r="W259" i="1"/>
  <c r="Z259" i="1" s="1"/>
  <c r="AP259" i="1" s="1"/>
  <c r="W306" i="1"/>
  <c r="Z306" i="1" s="1"/>
  <c r="AP306" i="1" s="1"/>
  <c r="W257" i="1"/>
  <c r="Z257" i="1" s="1"/>
  <c r="AP257" i="1" s="1"/>
  <c r="W258" i="1"/>
  <c r="Z258" i="1" s="1"/>
  <c r="AP258" i="1" s="1"/>
  <c r="W280" i="1"/>
  <c r="Z280" i="1" s="1"/>
  <c r="AP280" i="1" s="1"/>
  <c r="W237" i="1"/>
  <c r="Z237" i="1" s="1"/>
  <c r="AP237" i="1" s="1"/>
  <c r="W251" i="1"/>
  <c r="Z251" i="1" s="1"/>
  <c r="AP251" i="1" s="1"/>
  <c r="W289" i="1"/>
  <c r="Z289" i="1" s="1"/>
  <c r="AP289" i="1" s="1"/>
  <c r="W311" i="1"/>
  <c r="Z311" i="1" s="1"/>
  <c r="AP311" i="1" s="1"/>
  <c r="W244" i="1"/>
  <c r="Z244" i="1" s="1"/>
  <c r="AP244" i="1" s="1"/>
  <c r="W288" i="1"/>
  <c r="Z288" i="1" s="1"/>
  <c r="AP288" i="1" s="1"/>
  <c r="W277" i="1"/>
  <c r="Z277" i="1" s="1"/>
  <c r="AP277" i="1" s="1"/>
  <c r="W298" i="1"/>
  <c r="Z298" i="1" s="1"/>
  <c r="AP298" i="1" s="1"/>
  <c r="W284" i="1"/>
  <c r="Z284" i="1" s="1"/>
  <c r="AP284" i="1" s="1"/>
  <c r="W310" i="1"/>
  <c r="Z310" i="1" s="1"/>
  <c r="AP310" i="1" s="1"/>
  <c r="W314" i="1"/>
  <c r="Z314" i="1" s="1"/>
  <c r="AP314" i="1" s="1"/>
  <c r="W327" i="1"/>
  <c r="Z327" i="1" s="1"/>
  <c r="AP327" i="1" s="1"/>
  <c r="W278" i="1"/>
  <c r="Z278" i="1" s="1"/>
  <c r="AP278" i="1" s="1"/>
  <c r="W318" i="1"/>
  <c r="Z318" i="1" s="1"/>
  <c r="AP318" i="1" s="1"/>
  <c r="W261" i="1"/>
  <c r="Z261" i="1" s="1"/>
  <c r="AP261" i="1" s="1"/>
  <c r="W304" i="1"/>
  <c r="Z304" i="1" s="1"/>
  <c r="AP304" i="1" s="1"/>
  <c r="W326" i="1"/>
  <c r="Z326" i="1" s="1"/>
  <c r="AP326" i="1" s="1"/>
  <c r="W317" i="1"/>
  <c r="Z317" i="1" s="1"/>
  <c r="AP317" i="1" s="1"/>
  <c r="W307" i="1"/>
  <c r="Z307" i="1" s="1"/>
  <c r="AP307" i="1" s="1"/>
  <c r="W309" i="1"/>
  <c r="Z309" i="1" s="1"/>
  <c r="AP309" i="1" s="1"/>
  <c r="W286" i="1"/>
  <c r="Z286" i="1" s="1"/>
  <c r="AP286" i="1" s="1"/>
  <c r="W263" i="1"/>
  <c r="Z263" i="1" s="1"/>
  <c r="AP263" i="1" s="1"/>
  <c r="W247" i="1"/>
  <c r="Z247" i="1" s="1"/>
  <c r="AP247" i="1" s="1"/>
  <c r="W245" i="1"/>
  <c r="Z245" i="1" s="1"/>
  <c r="AP245" i="1" s="1"/>
  <c r="C100" i="1"/>
  <c r="F100" i="1" s="1"/>
  <c r="H98" i="1"/>
  <c r="G98" i="1" s="1"/>
  <c r="AP260" i="1"/>
  <c r="C77" i="1"/>
  <c r="F77" i="1" s="1"/>
  <c r="C76" i="1"/>
  <c r="F76" i="1" s="1"/>
  <c r="BG363" i="1"/>
  <c r="BI363" i="1" s="1"/>
  <c r="BG372" i="1"/>
  <c r="BI372" i="1" s="1"/>
  <c r="BG465" i="1"/>
  <c r="BJ465" i="1" s="1"/>
  <c r="BG474" i="1"/>
  <c r="BI474" i="1" s="1"/>
  <c r="BG463" i="1"/>
  <c r="BJ463" i="1" s="1"/>
  <c r="BG452" i="1"/>
  <c r="BI452" i="1" s="1"/>
  <c r="BG440" i="1"/>
  <c r="BI440" i="1" s="1"/>
  <c r="BG435" i="1"/>
  <c r="BJ435" i="1" s="1"/>
  <c r="BG383" i="1"/>
  <c r="BI383" i="1" s="1"/>
  <c r="BG419" i="1"/>
  <c r="BJ419" i="1" s="1"/>
  <c r="BG367" i="1"/>
  <c r="BI367" i="1" s="1"/>
  <c r="BG410" i="1"/>
  <c r="BJ410" i="1" s="1"/>
  <c r="BG454" i="1"/>
  <c r="BI454" i="1" s="1"/>
  <c r="BG409" i="1"/>
  <c r="BI409" i="1" s="1"/>
  <c r="BG425" i="1"/>
  <c r="BJ425" i="1" s="1"/>
  <c r="BG480" i="1"/>
  <c r="BI480" i="1" s="1"/>
  <c r="BG403" i="1"/>
  <c r="BI403" i="1" s="1"/>
  <c r="BG432" i="1"/>
  <c r="BJ432" i="1" s="1"/>
  <c r="BG477" i="1"/>
  <c r="BI477" i="1" s="1"/>
  <c r="BG384" i="1"/>
  <c r="BI384" i="1" s="1"/>
  <c r="BG375" i="1"/>
  <c r="BI375" i="1" s="1"/>
  <c r="C139" i="1"/>
  <c r="G139" i="1" s="1"/>
  <c r="BG428" i="1"/>
  <c r="BI428" i="1" s="1"/>
  <c r="BG442" i="1"/>
  <c r="BI442" i="1" s="1"/>
  <c r="BG436" i="1"/>
  <c r="BJ436" i="1" s="1"/>
  <c r="BG461" i="1"/>
  <c r="BI461" i="1" s="1"/>
  <c r="BG423" i="1"/>
  <c r="BJ423" i="1" s="1"/>
  <c r="C138" i="1"/>
  <c r="F138" i="1" s="1"/>
  <c r="BG408" i="1"/>
  <c r="BJ408" i="1" s="1"/>
  <c r="BG469" i="1"/>
  <c r="BI469" i="1" s="1"/>
  <c r="BG444" i="1"/>
  <c r="BJ444" i="1" s="1"/>
  <c r="BG417" i="1"/>
  <c r="BJ417" i="1" s="1"/>
  <c r="BG464" i="1"/>
  <c r="BI464" i="1" s="1"/>
  <c r="BG473" i="1"/>
  <c r="BI473" i="1" s="1"/>
  <c r="BG386" i="1"/>
  <c r="BI386" i="1" s="1"/>
  <c r="BG400" i="1"/>
  <c r="BJ400" i="1" s="1"/>
  <c r="BG457" i="1"/>
  <c r="BI457" i="1" s="1"/>
  <c r="BG471" i="1"/>
  <c r="BI471" i="1" s="1"/>
  <c r="BG388" i="1"/>
  <c r="BI388" i="1" s="1"/>
  <c r="BG459" i="1"/>
  <c r="BJ459" i="1" s="1"/>
  <c r="BG437" i="1"/>
  <c r="BI437" i="1" s="1"/>
  <c r="BG377" i="1"/>
  <c r="BI377" i="1" s="1"/>
  <c r="BG467" i="1"/>
  <c r="BI467" i="1" s="1"/>
  <c r="BG385" i="1"/>
  <c r="BJ385" i="1" s="1"/>
  <c r="BG397" i="1"/>
  <c r="BI397" i="1" s="1"/>
  <c r="BG445" i="1"/>
  <c r="BI445" i="1" s="1"/>
  <c r="BG415" i="1"/>
  <c r="BI415" i="1" s="1"/>
  <c r="BG456" i="1"/>
  <c r="BI456" i="1" s="1"/>
  <c r="BG381" i="1"/>
  <c r="BI381" i="1" s="1"/>
  <c r="BJ347" i="1"/>
  <c r="BG479" i="1"/>
  <c r="BI479" i="1" s="1"/>
  <c r="BG382" i="1"/>
  <c r="BI382" i="1" s="1"/>
  <c r="BG392" i="1"/>
  <c r="BI392" i="1" s="1"/>
  <c r="BG441" i="1"/>
  <c r="BI441" i="1" s="1"/>
  <c r="BG448" i="1"/>
  <c r="BI448" i="1" s="1"/>
  <c r="BG369" i="1"/>
  <c r="BI369" i="1" s="1"/>
  <c r="BG455" i="1"/>
  <c r="BJ455" i="1" s="1"/>
  <c r="BG420" i="1"/>
  <c r="BI420" i="1" s="1"/>
  <c r="BG434" i="1"/>
  <c r="BI434" i="1" s="1"/>
  <c r="BG451" i="1"/>
  <c r="BJ451" i="1" s="1"/>
  <c r="BG468" i="1"/>
  <c r="BJ468" i="1" s="1"/>
  <c r="BG485" i="1"/>
  <c r="BJ485" i="1" s="1"/>
  <c r="BG411" i="1"/>
  <c r="BJ411" i="1" s="1"/>
  <c r="BG478" i="1"/>
  <c r="BI478" i="1" s="1"/>
  <c r="BG362" i="1"/>
  <c r="BJ362" i="1" s="1"/>
  <c r="BG371" i="1"/>
  <c r="BI371" i="1" s="1"/>
  <c r="BG431" i="1"/>
  <c r="BI431" i="1" s="1"/>
  <c r="BG426" i="1"/>
  <c r="BJ426" i="1" s="1"/>
  <c r="BG390" i="1"/>
  <c r="BI390" i="1" s="1"/>
  <c r="BG394" i="1"/>
  <c r="BI394" i="1" s="1"/>
  <c r="BG416" i="1"/>
  <c r="BI416" i="1" s="1"/>
  <c r="BG399" i="1"/>
  <c r="BJ399" i="1" s="1"/>
  <c r="BG447" i="1"/>
  <c r="BI447" i="1" s="1"/>
  <c r="BG430" i="1"/>
  <c r="BJ430" i="1" s="1"/>
  <c r="BG458" i="1"/>
  <c r="BJ458" i="1" s="1"/>
  <c r="BG414" i="1"/>
  <c r="BI414" i="1" s="1"/>
  <c r="BG424" i="1"/>
  <c r="BI424" i="1" s="1"/>
  <c r="BG404" i="1"/>
  <c r="BI404" i="1" s="1"/>
  <c r="BG378" i="1"/>
  <c r="BJ378" i="1" s="1"/>
  <c r="BG429" i="1"/>
  <c r="BJ429" i="1" s="1"/>
  <c r="BG472" i="1"/>
  <c r="BI472" i="1" s="1"/>
  <c r="BG387" i="1"/>
  <c r="BJ387" i="1" s="1"/>
  <c r="BG460" i="1"/>
  <c r="BI460" i="1" s="1"/>
  <c r="BG401" i="1"/>
  <c r="BI401" i="1" s="1"/>
  <c r="BG418" i="1"/>
  <c r="BI418" i="1" s="1"/>
  <c r="BG373" i="1"/>
  <c r="BI373" i="1" s="1"/>
  <c r="BG396" i="1"/>
  <c r="BJ396" i="1" s="1"/>
  <c r="BG470" i="1"/>
  <c r="BI470" i="1" s="1"/>
  <c r="BG412" i="1"/>
  <c r="BI412" i="1" s="1"/>
  <c r="BG361" i="1"/>
  <c r="BI361" i="1" s="1"/>
  <c r="BG438" i="1"/>
  <c r="BJ438" i="1" s="1"/>
  <c r="BG422" i="1"/>
  <c r="BJ422" i="1" s="1"/>
  <c r="BG462" i="1"/>
  <c r="BI462" i="1" s="1"/>
  <c r="BG487" i="1"/>
  <c r="BI487" i="1" s="1"/>
  <c r="BG365" i="1"/>
  <c r="BI365" i="1" s="1"/>
  <c r="BG449" i="1"/>
  <c r="BJ449" i="1" s="1"/>
  <c r="BG481" i="1"/>
  <c r="BI481" i="1" s="1"/>
  <c r="BG486" i="1"/>
  <c r="BJ486" i="1" s="1"/>
  <c r="BG391" i="1"/>
  <c r="BJ391" i="1" s="1"/>
  <c r="BG439" i="1"/>
  <c r="BJ439" i="1" s="1"/>
  <c r="BG475" i="1"/>
  <c r="BJ475" i="1" s="1"/>
  <c r="BG405" i="1"/>
  <c r="BI405" i="1" s="1"/>
  <c r="BG366" i="1"/>
  <c r="BI366" i="1" s="1"/>
  <c r="BG476" i="1"/>
  <c r="BI476" i="1" s="1"/>
  <c r="BG374" i="1"/>
  <c r="BI374" i="1" s="1"/>
  <c r="BG368" i="1"/>
  <c r="BI368" i="1" s="1"/>
  <c r="BG402" i="1"/>
  <c r="BI402" i="1" s="1"/>
  <c r="BG413" i="1"/>
  <c r="BI413" i="1" s="1"/>
  <c r="BG453" i="1"/>
  <c r="BI453" i="1" s="1"/>
  <c r="BG483" i="1"/>
  <c r="BJ483" i="1" s="1"/>
  <c r="BG370" i="1"/>
  <c r="BI370" i="1" s="1"/>
  <c r="BG389" i="1"/>
  <c r="BI389" i="1" s="1"/>
  <c r="BG407" i="1"/>
  <c r="BI407" i="1" s="1"/>
  <c r="BG393" i="1"/>
  <c r="BI393" i="1" s="1"/>
  <c r="BG376" i="1"/>
  <c r="BI376" i="1" s="1"/>
  <c r="BG364" i="1"/>
  <c r="BJ364" i="1" s="1"/>
  <c r="BG421" i="1"/>
  <c r="BI421" i="1" s="1"/>
  <c r="BG395" i="1"/>
  <c r="BI395" i="1" s="1"/>
  <c r="BG443" i="1"/>
  <c r="BJ443" i="1" s="1"/>
  <c r="BG398" i="1"/>
  <c r="BI398" i="1" s="1"/>
  <c r="BG427" i="1"/>
  <c r="BI427" i="1" s="1"/>
  <c r="BG406" i="1"/>
  <c r="BJ406" i="1" s="1"/>
  <c r="BG446" i="1"/>
  <c r="BJ446" i="1" s="1"/>
  <c r="BG379" i="1"/>
  <c r="BI379" i="1" s="1"/>
  <c r="BG433" i="1"/>
  <c r="BJ433" i="1" s="1"/>
  <c r="BG450" i="1"/>
  <c r="BJ450" i="1" s="1"/>
  <c r="BG484" i="1"/>
  <c r="BJ484" i="1" s="1"/>
  <c r="BG482" i="1"/>
  <c r="BI482" i="1" s="1"/>
  <c r="X312" i="1"/>
  <c r="AK312" i="1" s="1"/>
  <c r="AI312" i="1"/>
  <c r="AI240" i="1"/>
  <c r="AI303" i="1"/>
  <c r="AI238" i="1"/>
  <c r="AI305" i="1"/>
  <c r="AI276" i="1"/>
  <c r="X276" i="1"/>
  <c r="AK276" i="1" s="1"/>
  <c r="X238" i="1"/>
  <c r="AK238" i="1" s="1"/>
  <c r="X305" i="1"/>
  <c r="AK305" i="1" s="1"/>
  <c r="X240" i="1"/>
  <c r="AK240" i="1" s="1"/>
  <c r="AI327" i="1"/>
  <c r="AI267" i="1"/>
  <c r="AI263" i="1"/>
  <c r="X263" i="1"/>
  <c r="AK263" i="1" s="1"/>
  <c r="X251" i="1"/>
  <c r="AK251" i="1" s="1"/>
  <c r="X236" i="1"/>
  <c r="AK236" i="1" s="1"/>
  <c r="AI236" i="1"/>
  <c r="X303" i="1"/>
  <c r="AK303" i="1" s="1"/>
  <c r="X284" i="1"/>
  <c r="AK284" i="1" s="1"/>
  <c r="AI249" i="1"/>
  <c r="X241" i="1"/>
  <c r="AK241" i="1" s="1"/>
  <c r="AI241" i="1"/>
  <c r="AI288" i="1"/>
  <c r="X288" i="1"/>
  <c r="AK288" i="1" s="1"/>
  <c r="X233" i="1"/>
  <c r="AK233" i="1" s="1"/>
  <c r="AI232" i="1"/>
  <c r="AI244" i="1"/>
  <c r="X244" i="1"/>
  <c r="AK244" i="1" s="1"/>
  <c r="X249" i="1"/>
  <c r="AK249" i="1" s="1"/>
  <c r="AI237" i="1"/>
  <c r="X306" i="1"/>
  <c r="AK306" i="1" s="1"/>
  <c r="X237" i="1"/>
  <c r="AK237" i="1" s="1"/>
  <c r="AI306" i="1"/>
  <c r="AI283" i="1"/>
  <c r="X320" i="1"/>
  <c r="AK320" i="1" s="1"/>
  <c r="AI279" i="1"/>
  <c r="AI284" i="1"/>
  <c r="AI320" i="1"/>
  <c r="X279" i="1"/>
  <c r="AK279" i="1" s="1"/>
  <c r="AI231" i="1"/>
  <c r="W300" i="1"/>
  <c r="Z300" i="1" s="1"/>
  <c r="X300" i="1"/>
  <c r="AK300" i="1" s="1"/>
  <c r="AI300" i="1"/>
  <c r="W229" i="1"/>
  <c r="Z229" i="1" s="1"/>
  <c r="X229" i="1"/>
  <c r="AK229" i="1" s="1"/>
  <c r="W250" i="1"/>
  <c r="Z250" i="1" s="1"/>
  <c r="AI250" i="1"/>
  <c r="X250" i="1"/>
  <c r="AK250" i="1" s="1"/>
  <c r="AI229" i="1"/>
  <c r="X324" i="1"/>
  <c r="AK324" i="1" s="1"/>
  <c r="AI318" i="1"/>
  <c r="AI246" i="1"/>
  <c r="X246" i="1"/>
  <c r="AK246" i="1" s="1"/>
  <c r="AI289" i="1"/>
  <c r="X289" i="1"/>
  <c r="AK289" i="1" s="1"/>
  <c r="X318" i="1"/>
  <c r="AK318" i="1" s="1"/>
  <c r="X231" i="1"/>
  <c r="AK231" i="1" s="1"/>
  <c r="X315" i="1"/>
  <c r="AK315" i="1" s="1"/>
  <c r="AI314" i="1"/>
  <c r="AI315" i="1"/>
  <c r="X326" i="1"/>
  <c r="AK326" i="1" s="1"/>
  <c r="X296" i="1"/>
  <c r="AK296" i="1" s="1"/>
  <c r="AI233" i="1"/>
  <c r="X232" i="1"/>
  <c r="AK232" i="1" s="1"/>
  <c r="AI296" i="1"/>
  <c r="X327" i="1"/>
  <c r="AK327" i="1" s="1"/>
  <c r="AI274" i="1"/>
  <c r="X328" i="1"/>
  <c r="AK328" i="1" s="1"/>
  <c r="X307" i="1"/>
  <c r="AK307" i="1" s="1"/>
  <c r="AI308" i="1"/>
  <c r="AI245" i="1"/>
  <c r="X267" i="1"/>
  <c r="AK267" i="1" s="1"/>
  <c r="AI294" i="1"/>
  <c r="AI260" i="1"/>
  <c r="X287" i="1"/>
  <c r="AK287" i="1" s="1"/>
  <c r="AI287" i="1"/>
  <c r="AI328" i="1"/>
  <c r="AI307" i="1"/>
  <c r="AI290" i="1"/>
  <c r="AI264" i="1"/>
  <c r="AI310" i="1"/>
  <c r="AI286" i="1"/>
  <c r="AI302" i="1"/>
  <c r="X304" i="1"/>
  <c r="AK304" i="1" s="1"/>
  <c r="AI291" i="1"/>
  <c r="AI295" i="1"/>
  <c r="X283" i="1"/>
  <c r="AK283" i="1" s="1"/>
  <c r="X297" i="1"/>
  <c r="AK297" i="1" s="1"/>
  <c r="AI259" i="1"/>
  <c r="AI304" i="1"/>
  <c r="X260" i="1"/>
  <c r="AK260" i="1" s="1"/>
  <c r="AI322" i="1"/>
  <c r="AI230" i="1"/>
  <c r="AI251" i="1"/>
  <c r="X230" i="1"/>
  <c r="AK230" i="1" s="1"/>
  <c r="AI257" i="1"/>
  <c r="X322" i="1"/>
  <c r="AK322" i="1" s="1"/>
  <c r="X311" i="1"/>
  <c r="AK311" i="1" s="1"/>
  <c r="AI265" i="1"/>
  <c r="AI234" i="1"/>
  <c r="X314" i="1"/>
  <c r="AK314" i="1" s="1"/>
  <c r="X291" i="1"/>
  <c r="AK291" i="1" s="1"/>
  <c r="AI311" i="1"/>
  <c r="X265" i="1"/>
  <c r="AK265" i="1" s="1"/>
  <c r="X257" i="1"/>
  <c r="AK257" i="1" s="1"/>
  <c r="AI292" i="1"/>
  <c r="AI297" i="1"/>
  <c r="AI324" i="1"/>
  <c r="X245" i="1"/>
  <c r="AK245" i="1" s="1"/>
  <c r="X292" i="1"/>
  <c r="AK292" i="1" s="1"/>
  <c r="W273" i="1"/>
  <c r="Z273" i="1" s="1"/>
  <c r="X273" i="1"/>
  <c r="AK273" i="1" s="1"/>
  <c r="AL273" i="1" s="1"/>
  <c r="AQ273" i="1" s="1"/>
  <c r="X323" i="1"/>
  <c r="AK323" i="1" s="1"/>
  <c r="X295" i="1"/>
  <c r="AK295" i="1" s="1"/>
  <c r="AI256" i="1"/>
  <c r="AI280" i="1"/>
  <c r="AI247" i="1"/>
  <c r="X282" i="1"/>
  <c r="AK282" i="1" s="1"/>
  <c r="X280" i="1"/>
  <c r="AK280" i="1" s="1"/>
  <c r="X247" i="1"/>
  <c r="AK247" i="1" s="1"/>
  <c r="AI277" i="1"/>
  <c r="AI313" i="1"/>
  <c r="AI282" i="1"/>
  <c r="X313" i="1"/>
  <c r="AK313" i="1" s="1"/>
  <c r="AI298" i="1"/>
  <c r="X298" i="1"/>
  <c r="AK298" i="1" s="1"/>
  <c r="X290" i="1"/>
  <c r="AK290" i="1" s="1"/>
  <c r="X308" i="1"/>
  <c r="AK308" i="1" s="1"/>
  <c r="AI293" i="1"/>
  <c r="X255" i="1"/>
  <c r="AK255" i="1" s="1"/>
  <c r="X274" i="1"/>
  <c r="AK274" i="1" s="1"/>
  <c r="X293" i="1"/>
  <c r="AK293" i="1" s="1"/>
  <c r="AI299" i="1"/>
  <c r="AI323" i="1"/>
  <c r="AI254" i="1"/>
  <c r="X294" i="1"/>
  <c r="AK294" i="1" s="1"/>
  <c r="AI255" i="1"/>
  <c r="X286" i="1"/>
  <c r="AK286" i="1" s="1"/>
  <c r="X254" i="1"/>
  <c r="AK254" i="1" s="1"/>
  <c r="X256" i="1"/>
  <c r="AK256" i="1" s="1"/>
  <c r="X325" i="1"/>
  <c r="AK325" i="1" s="1"/>
  <c r="X234" i="1"/>
  <c r="AK234" i="1" s="1"/>
  <c r="X302" i="1"/>
  <c r="AK302" i="1" s="1"/>
  <c r="X309" i="1"/>
  <c r="AK309" i="1" s="1"/>
  <c r="AI309" i="1"/>
  <c r="X264" i="1"/>
  <c r="AK264" i="1" s="1"/>
  <c r="AI325" i="1"/>
  <c r="X317" i="1"/>
  <c r="AK317" i="1" s="1"/>
  <c r="AI316" i="1"/>
  <c r="AI268" i="1"/>
  <c r="X321" i="1"/>
  <c r="AK321" i="1" s="1"/>
  <c r="AI326" i="1"/>
  <c r="X316" i="1"/>
  <c r="AK316" i="1" s="1"/>
  <c r="X259" i="1"/>
  <c r="AK259" i="1" s="1"/>
  <c r="X277" i="1"/>
  <c r="AK277" i="1" s="1"/>
  <c r="AI258" i="1"/>
  <c r="AI269" i="1"/>
  <c r="AI317" i="1"/>
  <c r="AI321" i="1"/>
  <c r="X258" i="1"/>
  <c r="AK258" i="1" s="1"/>
  <c r="X285" i="1"/>
  <c r="AK285" i="1" s="1"/>
  <c r="X299" i="1"/>
  <c r="AK299" i="1" s="1"/>
  <c r="W281" i="1"/>
  <c r="Z281" i="1" s="1"/>
  <c r="X281" i="1"/>
  <c r="AK281" i="1" s="1"/>
  <c r="AI272" i="1"/>
  <c r="W266" i="1"/>
  <c r="Z266" i="1" s="1"/>
  <c r="X266" i="1"/>
  <c r="AK266" i="1" s="1"/>
  <c r="AL266" i="1" s="1"/>
  <c r="AQ266" i="1" s="1"/>
  <c r="AI235" i="1"/>
  <c r="AI248" i="1"/>
  <c r="X261" i="1"/>
  <c r="AK261" i="1" s="1"/>
  <c r="AI281" i="1"/>
  <c r="AI270" i="1"/>
  <c r="AI285" i="1"/>
  <c r="X278" i="1"/>
  <c r="AK278" i="1" s="1"/>
  <c r="X301" i="1"/>
  <c r="AK301" i="1" s="1"/>
  <c r="X271" i="1"/>
  <c r="AK271" i="1" s="1"/>
  <c r="X270" i="1"/>
  <c r="AK270" i="1" s="1"/>
  <c r="X269" i="1"/>
  <c r="AK269" i="1" s="1"/>
  <c r="W239" i="1"/>
  <c r="Z239" i="1" s="1"/>
  <c r="X239" i="1"/>
  <c r="AK239" i="1" s="1"/>
  <c r="AL239" i="1" s="1"/>
  <c r="AQ239" i="1" s="1"/>
  <c r="AI261" i="1"/>
  <c r="AI271" i="1"/>
  <c r="X235" i="1"/>
  <c r="AK235" i="1" s="1"/>
  <c r="X272" i="1"/>
  <c r="AK272" i="1" s="1"/>
  <c r="X310" i="1"/>
  <c r="AK310" i="1" s="1"/>
  <c r="W253" i="1"/>
  <c r="Z253" i="1" s="1"/>
  <c r="X253" i="1"/>
  <c r="AK253" i="1" s="1"/>
  <c r="AL253" i="1" s="1"/>
  <c r="AQ253" i="1" s="1"/>
  <c r="W242" i="1"/>
  <c r="Z242" i="1" s="1"/>
  <c r="X242" i="1"/>
  <c r="AK242" i="1" s="1"/>
  <c r="AL242" i="1" s="1"/>
  <c r="AQ242" i="1" s="1"/>
  <c r="AI301" i="1"/>
  <c r="AI243" i="1"/>
  <c r="AI278" i="1"/>
  <c r="X243" i="1"/>
  <c r="AK243" i="1" s="1"/>
  <c r="W275" i="1"/>
  <c r="Z275" i="1" s="1"/>
  <c r="X275" i="1"/>
  <c r="AK275" i="1" s="1"/>
  <c r="AL275" i="1" s="1"/>
  <c r="AQ275" i="1" s="1"/>
  <c r="W262" i="1"/>
  <c r="Z262" i="1" s="1"/>
  <c r="X262" i="1"/>
  <c r="AK262" i="1" s="1"/>
  <c r="AL262" i="1" s="1"/>
  <c r="AQ262" i="1" s="1"/>
  <c r="X248" i="1"/>
  <c r="AK248" i="1" s="1"/>
  <c r="X268" i="1"/>
  <c r="AK268" i="1" s="1"/>
  <c r="W252" i="1"/>
  <c r="Z252" i="1" s="1"/>
  <c r="X252" i="1"/>
  <c r="AK252" i="1" s="1"/>
  <c r="AL252" i="1" s="1"/>
  <c r="AQ252" i="1" s="1"/>
  <c r="BJ466" i="1" l="1"/>
  <c r="BF348" i="1"/>
  <c r="C117" i="1"/>
  <c r="F117" i="1" s="1"/>
  <c r="C118" i="1" s="1"/>
  <c r="F118" i="1" s="1"/>
  <c r="G62" i="3" s="1"/>
  <c r="BJ380" i="1"/>
  <c r="BJ363" i="1"/>
  <c r="AR319" i="1"/>
  <c r="C109" i="1"/>
  <c r="F109" i="1" s="1"/>
  <c r="C161" i="1"/>
  <c r="F161" i="1" s="1"/>
  <c r="C108" i="1"/>
  <c r="F108" i="1" s="1"/>
  <c r="BF347" i="1"/>
  <c r="G55" i="3"/>
  <c r="BJ372" i="1"/>
  <c r="C107" i="1"/>
  <c r="F107" i="1" s="1"/>
  <c r="G57" i="3" s="1"/>
  <c r="AR258" i="1"/>
  <c r="AR320" i="1"/>
  <c r="AR305" i="1"/>
  <c r="AR303" i="1"/>
  <c r="AR234" i="1"/>
  <c r="AR287" i="1"/>
  <c r="AR236" i="1"/>
  <c r="AL284" i="1"/>
  <c r="AQ284" i="1" s="1"/>
  <c r="AR321" i="1"/>
  <c r="AL282" i="1"/>
  <c r="AQ282" i="1" s="1"/>
  <c r="AR246" i="1"/>
  <c r="AR278" i="1"/>
  <c r="AR297" i="1"/>
  <c r="AR265" i="1"/>
  <c r="AR318" i="1"/>
  <c r="AL309" i="1"/>
  <c r="AQ309" i="1" s="1"/>
  <c r="AL294" i="1"/>
  <c r="AQ294" i="1" s="1"/>
  <c r="AL300" i="1"/>
  <c r="AQ300" i="1" s="1"/>
  <c r="AL241" i="1"/>
  <c r="AQ241" i="1" s="1"/>
  <c r="AR313" i="1"/>
  <c r="AR243" i="1"/>
  <c r="AR311" i="1"/>
  <c r="AR245" i="1"/>
  <c r="AR233" i="1"/>
  <c r="AR249" i="1"/>
  <c r="AR267" i="1"/>
  <c r="AR240" i="1"/>
  <c r="AR237" i="1"/>
  <c r="AR308" i="1"/>
  <c r="AR244" i="1"/>
  <c r="AR271" i="1"/>
  <c r="AR272" i="1"/>
  <c r="AR298" i="1"/>
  <c r="AR247" i="1"/>
  <c r="AR291" i="1"/>
  <c r="AR307" i="1"/>
  <c r="AR326" i="1"/>
  <c r="AR306" i="1"/>
  <c r="AR232" i="1"/>
  <c r="AR312" i="1"/>
  <c r="AR255" i="1"/>
  <c r="AR259" i="1"/>
  <c r="AR276" i="1"/>
  <c r="AR301" i="1"/>
  <c r="AR317" i="1"/>
  <c r="AR268" i="1"/>
  <c r="AR323" i="1"/>
  <c r="AR251" i="1"/>
  <c r="AR295" i="1"/>
  <c r="AR231" i="1"/>
  <c r="AR327" i="1"/>
  <c r="AR261" i="1"/>
  <c r="AR285" i="1"/>
  <c r="AR269" i="1"/>
  <c r="AR316" i="1"/>
  <c r="AR299" i="1"/>
  <c r="AR328" i="1"/>
  <c r="AR270" i="1"/>
  <c r="AR322" i="1"/>
  <c r="AR315" i="1"/>
  <c r="AR324" i="1"/>
  <c r="AR260" i="1"/>
  <c r="AR241" i="1"/>
  <c r="AR289" i="1"/>
  <c r="AR283" i="1"/>
  <c r="AR230" i="1"/>
  <c r="AR254" i="1"/>
  <c r="AR256" i="1"/>
  <c r="AR274" i="1"/>
  <c r="AR314" i="1"/>
  <c r="AR238" i="1"/>
  <c r="AL302" i="1"/>
  <c r="AQ302" i="1" s="1"/>
  <c r="AR292" i="1"/>
  <c r="AR304" i="1"/>
  <c r="AR286" i="1"/>
  <c r="AR279" i="1"/>
  <c r="AR288" i="1"/>
  <c r="AR325" i="1"/>
  <c r="AR248" i="1"/>
  <c r="AR310" i="1"/>
  <c r="AR296" i="1"/>
  <c r="AR290" i="1"/>
  <c r="AR280" i="1"/>
  <c r="AR293" i="1"/>
  <c r="AR277" i="1"/>
  <c r="AL235" i="1"/>
  <c r="AQ235" i="1" s="1"/>
  <c r="AR257" i="1"/>
  <c r="AR264" i="1"/>
  <c r="AR263" i="1"/>
  <c r="AR294" i="1"/>
  <c r="AR284" i="1"/>
  <c r="AP262" i="1"/>
  <c r="AR262" i="1"/>
  <c r="AP242" i="1"/>
  <c r="AR242" i="1"/>
  <c r="AP250" i="1"/>
  <c r="AR250" i="1"/>
  <c r="AP239" i="1"/>
  <c r="AR239" i="1"/>
  <c r="AP275" i="1"/>
  <c r="AR275" i="1"/>
  <c r="AR282" i="1"/>
  <c r="AP253" i="1"/>
  <c r="AR253" i="1"/>
  <c r="AR302" i="1"/>
  <c r="AR229" i="1"/>
  <c r="AP281" i="1"/>
  <c r="AR281" i="1"/>
  <c r="AP273" i="1"/>
  <c r="AR273" i="1"/>
  <c r="AP300" i="1"/>
  <c r="AR300" i="1"/>
  <c r="AR309" i="1"/>
  <c r="AR235" i="1"/>
  <c r="AP252" i="1"/>
  <c r="AR252" i="1"/>
  <c r="AP266" i="1"/>
  <c r="AR266" i="1"/>
  <c r="AL297" i="1"/>
  <c r="AQ297" i="1" s="1"/>
  <c r="AL265" i="1"/>
  <c r="AQ265" i="1" s="1"/>
  <c r="AL318" i="1"/>
  <c r="AQ318" i="1" s="1"/>
  <c r="AL271" i="1"/>
  <c r="AQ271" i="1" s="1"/>
  <c r="AL268" i="1"/>
  <c r="AQ268" i="1" s="1"/>
  <c r="AL295" i="1"/>
  <c r="AQ295" i="1" s="1"/>
  <c r="AL308" i="1"/>
  <c r="AQ308" i="1" s="1"/>
  <c r="AL289" i="1"/>
  <c r="AQ289" i="1" s="1"/>
  <c r="AL283" i="1"/>
  <c r="AQ283" i="1" s="1"/>
  <c r="AL327" i="1"/>
  <c r="AQ327" i="1" s="1"/>
  <c r="AL321" i="1"/>
  <c r="AQ321" i="1" s="1"/>
  <c r="AL323" i="1"/>
  <c r="AQ323" i="1" s="1"/>
  <c r="AL231" i="1"/>
  <c r="AQ231" i="1" s="1"/>
  <c r="AL244" i="1"/>
  <c r="AQ244" i="1" s="1"/>
  <c r="AL261" i="1"/>
  <c r="AQ261" i="1" s="1"/>
  <c r="AL285" i="1"/>
  <c r="AQ285" i="1" s="1"/>
  <c r="AL272" i="1"/>
  <c r="AQ272" i="1" s="1"/>
  <c r="AL269" i="1"/>
  <c r="AQ269" i="1" s="1"/>
  <c r="AL316" i="1"/>
  <c r="AQ316" i="1" s="1"/>
  <c r="AL299" i="1"/>
  <c r="AQ299" i="1" s="1"/>
  <c r="AL298" i="1"/>
  <c r="AQ298" i="1" s="1"/>
  <c r="AL247" i="1"/>
  <c r="AQ247" i="1" s="1"/>
  <c r="AL291" i="1"/>
  <c r="AQ291" i="1" s="1"/>
  <c r="AL328" i="1"/>
  <c r="AQ328" i="1" s="1"/>
  <c r="AL250" i="1"/>
  <c r="AQ250" i="1" s="1"/>
  <c r="AL306" i="1"/>
  <c r="AQ306" i="1" s="1"/>
  <c r="AL232" i="1"/>
  <c r="AQ232" i="1" s="1"/>
  <c r="AL312" i="1"/>
  <c r="AQ312" i="1" s="1"/>
  <c r="AL301" i="1"/>
  <c r="AQ301" i="1" s="1"/>
  <c r="AL251" i="1"/>
  <c r="AQ251" i="1" s="1"/>
  <c r="AL270" i="1"/>
  <c r="AQ270" i="1" s="1"/>
  <c r="AL258" i="1"/>
  <c r="AQ258" i="1" s="1"/>
  <c r="AL280" i="1"/>
  <c r="AQ280" i="1" s="1"/>
  <c r="AL324" i="1"/>
  <c r="AQ324" i="1" s="1"/>
  <c r="AL234" i="1"/>
  <c r="AQ234" i="1" s="1"/>
  <c r="AL322" i="1"/>
  <c r="AQ322" i="1" s="1"/>
  <c r="AL287" i="1"/>
  <c r="AQ287" i="1" s="1"/>
  <c r="AL315" i="1"/>
  <c r="AQ315" i="1" s="1"/>
  <c r="AL320" i="1"/>
  <c r="AQ320" i="1" s="1"/>
  <c r="AL236" i="1"/>
  <c r="AQ236" i="1" s="1"/>
  <c r="AL230" i="1"/>
  <c r="AL246" i="1"/>
  <c r="AQ246" i="1" s="1"/>
  <c r="AL256" i="1"/>
  <c r="AQ256" i="1" s="1"/>
  <c r="AL314" i="1"/>
  <c r="AQ314" i="1" s="1"/>
  <c r="AL255" i="1"/>
  <c r="AQ255" i="1" s="1"/>
  <c r="AL276" i="1"/>
  <c r="AQ276" i="1" s="1"/>
  <c r="AL313" i="1"/>
  <c r="AQ313" i="1" s="1"/>
  <c r="AL292" i="1"/>
  <c r="AQ292" i="1" s="1"/>
  <c r="AL304" i="1"/>
  <c r="AQ304" i="1" s="1"/>
  <c r="AL260" i="1"/>
  <c r="AQ260" i="1" s="1"/>
  <c r="AL279" i="1"/>
  <c r="AQ279" i="1" s="1"/>
  <c r="AL288" i="1"/>
  <c r="AQ288" i="1" s="1"/>
  <c r="AL248" i="1"/>
  <c r="AQ248" i="1" s="1"/>
  <c r="AL277" i="1"/>
  <c r="AQ277" i="1" s="1"/>
  <c r="AL310" i="1"/>
  <c r="AQ310" i="1" s="1"/>
  <c r="AL229" i="1"/>
  <c r="AQ229" i="1" s="1"/>
  <c r="AL257" i="1"/>
  <c r="AQ257" i="1" s="1"/>
  <c r="AL264" i="1"/>
  <c r="AQ264" i="1" s="1"/>
  <c r="AL263" i="1"/>
  <c r="AQ263" i="1" s="1"/>
  <c r="AL305" i="1"/>
  <c r="AQ305" i="1" s="1"/>
  <c r="AL303" i="1"/>
  <c r="AQ303" i="1" s="1"/>
  <c r="AL281" i="1"/>
  <c r="AQ281" i="1" s="1"/>
  <c r="AL325" i="1"/>
  <c r="AQ325" i="1" s="1"/>
  <c r="AL274" i="1"/>
  <c r="AQ274" i="1" s="1"/>
  <c r="AL286" i="1"/>
  <c r="AQ286" i="1" s="1"/>
  <c r="AP229" i="1"/>
  <c r="AL237" i="1"/>
  <c r="AQ237" i="1" s="1"/>
  <c r="AL293" i="1"/>
  <c r="AQ293" i="1" s="1"/>
  <c r="AL259" i="1"/>
  <c r="AQ259" i="1" s="1"/>
  <c r="AL296" i="1"/>
  <c r="AQ296" i="1" s="1"/>
  <c r="AL278" i="1"/>
  <c r="AQ278" i="1" s="1"/>
  <c r="AL326" i="1"/>
  <c r="AQ326" i="1" s="1"/>
  <c r="AL243" i="1"/>
  <c r="AQ243" i="1" s="1"/>
  <c r="AL254" i="1"/>
  <c r="AQ254" i="1" s="1"/>
  <c r="AL311" i="1"/>
  <c r="AQ311" i="1" s="1"/>
  <c r="AL290" i="1"/>
  <c r="AQ290" i="1" s="1"/>
  <c r="AL245" i="1"/>
  <c r="AQ245" i="1" s="1"/>
  <c r="AL233" i="1"/>
  <c r="AQ233" i="1" s="1"/>
  <c r="AL249" i="1"/>
  <c r="AQ249" i="1" s="1"/>
  <c r="AL267" i="1"/>
  <c r="AQ267" i="1" s="1"/>
  <c r="AL238" i="1"/>
  <c r="AQ238" i="1" s="1"/>
  <c r="AL240" i="1"/>
  <c r="AQ240" i="1" s="1"/>
  <c r="AL317" i="1"/>
  <c r="AQ317" i="1" s="1"/>
  <c r="AL307" i="1"/>
  <c r="AQ307" i="1" s="1"/>
  <c r="BI463" i="1"/>
  <c r="BI465" i="1"/>
  <c r="H76" i="1"/>
  <c r="G76" i="1" s="1"/>
  <c r="H77" i="1"/>
  <c r="G77" i="1" s="1"/>
  <c r="BJ474" i="1"/>
  <c r="BJ384" i="1"/>
  <c r="BI410" i="1"/>
  <c r="G40" i="3"/>
  <c r="BI419" i="1"/>
  <c r="BI432" i="1"/>
  <c r="BJ461" i="1"/>
  <c r="BJ375" i="1"/>
  <c r="BJ454" i="1"/>
  <c r="BJ403" i="1"/>
  <c r="BI429" i="1"/>
  <c r="BI408" i="1"/>
  <c r="BJ440" i="1"/>
  <c r="BI483" i="1"/>
  <c r="BI439" i="1"/>
  <c r="BJ367" i="1"/>
  <c r="BJ477" i="1"/>
  <c r="BI423" i="1"/>
  <c r="BJ381" i="1"/>
  <c r="BJ469" i="1"/>
  <c r="BJ467" i="1"/>
  <c r="BJ386" i="1"/>
  <c r="BI435" i="1"/>
  <c r="F139" i="1"/>
  <c r="BJ452" i="1"/>
  <c r="BI459" i="1"/>
  <c r="BJ392" i="1"/>
  <c r="BI444" i="1"/>
  <c r="BI468" i="1"/>
  <c r="BJ462" i="1"/>
  <c r="BJ397" i="1"/>
  <c r="BJ395" i="1"/>
  <c r="BJ448" i="1"/>
  <c r="BJ405" i="1"/>
  <c r="BJ383" i="1"/>
  <c r="BJ379" i="1"/>
  <c r="BI364" i="1"/>
  <c r="BI385" i="1"/>
  <c r="BJ413" i="1"/>
  <c r="BI451" i="1"/>
  <c r="BJ409" i="1"/>
  <c r="BI485" i="1"/>
  <c r="BI422" i="1"/>
  <c r="BJ421" i="1"/>
  <c r="BJ445" i="1"/>
  <c r="BJ441" i="1"/>
  <c r="BJ418" i="1"/>
  <c r="BI426" i="1"/>
  <c r="BJ453" i="1"/>
  <c r="BJ457" i="1"/>
  <c r="BJ394" i="1"/>
  <c r="BI391" i="1"/>
  <c r="BI446" i="1"/>
  <c r="BJ471" i="1"/>
  <c r="BJ382" i="1"/>
  <c r="BJ424" i="1"/>
  <c r="BJ373" i="1"/>
  <c r="BJ390" i="1"/>
  <c r="BJ434" i="1"/>
  <c r="BJ404" i="1"/>
  <c r="BJ487" i="1"/>
  <c r="BJ460" i="1"/>
  <c r="BJ431" i="1"/>
  <c r="BI436" i="1"/>
  <c r="BI433" i="1"/>
  <c r="BI458" i="1"/>
  <c r="BJ479" i="1"/>
  <c r="BI475" i="1"/>
  <c r="BJ442" i="1"/>
  <c r="BI443" i="1"/>
  <c r="BI425" i="1"/>
  <c r="BJ437" i="1"/>
  <c r="BJ464" i="1"/>
  <c r="BJ428" i="1"/>
  <c r="BI455" i="1"/>
  <c r="BJ480" i="1"/>
  <c r="BI417" i="1"/>
  <c r="BJ407" i="1"/>
  <c r="BJ473" i="1"/>
  <c r="BI387" i="1"/>
  <c r="BI362" i="1"/>
  <c r="BJ361" i="1"/>
  <c r="BJ482" i="1"/>
  <c r="BJ476" i="1"/>
  <c r="BJ447" i="1"/>
  <c r="BJ420" i="1"/>
  <c r="BJ377" i="1"/>
  <c r="BJ374" i="1"/>
  <c r="BJ427" i="1"/>
  <c r="BI430" i="1"/>
  <c r="BI449" i="1"/>
  <c r="BJ371" i="1"/>
  <c r="BJ398" i="1"/>
  <c r="BJ412" i="1"/>
  <c r="BJ472" i="1"/>
  <c r="BJ481" i="1"/>
  <c r="BJ389" i="1"/>
  <c r="BJ368" i="1"/>
  <c r="BI406" i="1"/>
  <c r="BI486" i="1"/>
  <c r="BI438" i="1"/>
  <c r="BJ393" i="1"/>
  <c r="BJ366" i="1"/>
  <c r="BJ414" i="1"/>
  <c r="BJ478" i="1"/>
  <c r="BI411" i="1"/>
  <c r="BI400" i="1"/>
  <c r="BJ402" i="1"/>
  <c r="BJ456" i="1"/>
  <c r="BJ415" i="1"/>
  <c r="BI378" i="1"/>
  <c r="BJ388" i="1"/>
  <c r="BJ365" i="1"/>
  <c r="BJ416" i="1"/>
  <c r="BJ369" i="1"/>
  <c r="BJ376" i="1"/>
  <c r="BJ470" i="1"/>
  <c r="BI450" i="1"/>
  <c r="BJ370" i="1"/>
  <c r="BJ401" i="1"/>
  <c r="BI396" i="1"/>
  <c r="BI399" i="1"/>
  <c r="BI484" i="1"/>
  <c r="AM239" i="1"/>
  <c r="AN239" i="1" s="1"/>
  <c r="AO239" i="1"/>
  <c r="AM275" i="1"/>
  <c r="AN275" i="1" s="1"/>
  <c r="AO275" i="1"/>
  <c r="AM242" i="1"/>
  <c r="AN242" i="1" s="1"/>
  <c r="AO242" i="1"/>
  <c r="AM319" i="1"/>
  <c r="AN319" i="1" s="1"/>
  <c r="AO319" i="1"/>
  <c r="AM253" i="1"/>
  <c r="AN253" i="1" s="1"/>
  <c r="AO253" i="1"/>
  <c r="AM262" i="1"/>
  <c r="AN262" i="1" s="1"/>
  <c r="AO262" i="1"/>
  <c r="AM273" i="1"/>
  <c r="AN273" i="1" s="1"/>
  <c r="AO273" i="1"/>
  <c r="AM266" i="1"/>
  <c r="AN266" i="1" s="1"/>
  <c r="AO266" i="1"/>
  <c r="AM252" i="1"/>
  <c r="AN252" i="1" s="1"/>
  <c r="AO252" i="1"/>
  <c r="BF486" i="1" l="1"/>
  <c r="BV486" i="1" s="1"/>
  <c r="G74" i="3"/>
  <c r="C110" i="1"/>
  <c r="F110" i="1" s="1"/>
  <c r="G58" i="3" s="1"/>
  <c r="C163" i="1"/>
  <c r="F163" i="1" s="1"/>
  <c r="BF404" i="1"/>
  <c r="BV404" i="1" s="1"/>
  <c r="BF368" i="1"/>
  <c r="BV368" i="1" s="1"/>
  <c r="BF421" i="1"/>
  <c r="BV421" i="1" s="1"/>
  <c r="BF460" i="1"/>
  <c r="BV460" i="1" s="1"/>
  <c r="BF484" i="1"/>
  <c r="BV484" i="1" s="1"/>
  <c r="BF393" i="1"/>
  <c r="BV393" i="1" s="1"/>
  <c r="BF398" i="1"/>
  <c r="BV398" i="1" s="1"/>
  <c r="C162" i="1"/>
  <c r="F162" i="1" s="1"/>
  <c r="BF427" i="1"/>
  <c r="BV427" i="1" s="1"/>
  <c r="BF422" i="1"/>
  <c r="BV422" i="1" s="1"/>
  <c r="BE440" i="1"/>
  <c r="BU440" i="1" s="1"/>
  <c r="BF447" i="1"/>
  <c r="BV447" i="1" s="1"/>
  <c r="BE466" i="1"/>
  <c r="BU466" i="1" s="1"/>
  <c r="BF391" i="1"/>
  <c r="BV391" i="1" s="1"/>
  <c r="BF457" i="1"/>
  <c r="BV457" i="1" s="1"/>
  <c r="BF463" i="1"/>
  <c r="BV463" i="1" s="1"/>
  <c r="BF426" i="1"/>
  <c r="BV426" i="1" s="1"/>
  <c r="BF390" i="1"/>
  <c r="BV390" i="1" s="1"/>
  <c r="BF409" i="1"/>
  <c r="BV409" i="1" s="1"/>
  <c r="BE387" i="1"/>
  <c r="BU387" i="1" s="1"/>
  <c r="BF436" i="1"/>
  <c r="BV436" i="1" s="1"/>
  <c r="BF485" i="1"/>
  <c r="BV485" i="1" s="1"/>
  <c r="BF412" i="1"/>
  <c r="BV412" i="1" s="1"/>
  <c r="BE413" i="1"/>
  <c r="BU413" i="1" s="1"/>
  <c r="BE475" i="1"/>
  <c r="BU475" i="1" s="1"/>
  <c r="BF459" i="1"/>
  <c r="BE468" i="1"/>
  <c r="BU468" i="1" s="1"/>
  <c r="BF376" i="1"/>
  <c r="BV376" i="1" s="1"/>
  <c r="BE462" i="1"/>
  <c r="BU462" i="1" s="1"/>
  <c r="BE394" i="1"/>
  <c r="BU394" i="1" s="1"/>
  <c r="BE381" i="1"/>
  <c r="BU381" i="1" s="1"/>
  <c r="BF481" i="1"/>
  <c r="BV481" i="1" s="1"/>
  <c r="BE480" i="1"/>
  <c r="BU480" i="1" s="1"/>
  <c r="BF410" i="1"/>
  <c r="BV410" i="1" s="1"/>
  <c r="BE383" i="1"/>
  <c r="BU383" i="1" s="1"/>
  <c r="BE461" i="1"/>
  <c r="BU461" i="1" s="1"/>
  <c r="BE478" i="1"/>
  <c r="BU478" i="1" s="1"/>
  <c r="BF473" i="1"/>
  <c r="BV473" i="1" s="1"/>
  <c r="BE458" i="1"/>
  <c r="BU458" i="1" s="1"/>
  <c r="BE470" i="1"/>
  <c r="BU470" i="1" s="1"/>
  <c r="BE449" i="1"/>
  <c r="BU449" i="1" s="1"/>
  <c r="BE437" i="1"/>
  <c r="BU437" i="1" s="1"/>
  <c r="BE432" i="1"/>
  <c r="BU432" i="1" s="1"/>
  <c r="BF397" i="1"/>
  <c r="BV397" i="1" s="1"/>
  <c r="BF362" i="1"/>
  <c r="BV362" i="1" s="1"/>
  <c r="BF414" i="1"/>
  <c r="BV414" i="1" s="1"/>
  <c r="BE386" i="1"/>
  <c r="BU386" i="1" s="1"/>
  <c r="BF487" i="1"/>
  <c r="CG486" i="1" s="1"/>
  <c r="BE377" i="1"/>
  <c r="BU377" i="1" s="1"/>
  <c r="BE429" i="1"/>
  <c r="BU429" i="1" s="1"/>
  <c r="BF399" i="1"/>
  <c r="BF476" i="1"/>
  <c r="BV476" i="1" s="1"/>
  <c r="BF464" i="1"/>
  <c r="BV464" i="1" s="1"/>
  <c r="BE417" i="1"/>
  <c r="BU417" i="1" s="1"/>
  <c r="BF479" i="1"/>
  <c r="BV479" i="1" s="1"/>
  <c r="BE395" i="1"/>
  <c r="BU395" i="1" s="1"/>
  <c r="BE479" i="1"/>
  <c r="BU479" i="1" s="1"/>
  <c r="BE482" i="1"/>
  <c r="BU482" i="1" s="1"/>
  <c r="BF392" i="1"/>
  <c r="BV392" i="1" s="1"/>
  <c r="BF444" i="1"/>
  <c r="BV444" i="1" s="1"/>
  <c r="BF452" i="1"/>
  <c r="BV452" i="1" s="1"/>
  <c r="BE411" i="1"/>
  <c r="BU411" i="1" s="1"/>
  <c r="BE365" i="1"/>
  <c r="BU365" i="1" s="1"/>
  <c r="BE422" i="1"/>
  <c r="BU422" i="1" s="1"/>
  <c r="BF482" i="1"/>
  <c r="BV482" i="1" s="1"/>
  <c r="BE474" i="1"/>
  <c r="BU474" i="1" s="1"/>
  <c r="BF416" i="1"/>
  <c r="BV416" i="1" s="1"/>
  <c r="BE486" i="1"/>
  <c r="BU486" i="1" s="1"/>
  <c r="BF413" i="1"/>
  <c r="BV413" i="1" s="1"/>
  <c r="BE483" i="1"/>
  <c r="BU483" i="1" s="1"/>
  <c r="BF455" i="1"/>
  <c r="BV455" i="1" s="1"/>
  <c r="BF383" i="1"/>
  <c r="BV383" i="1" s="1"/>
  <c r="BE451" i="1"/>
  <c r="BU451" i="1" s="1"/>
  <c r="BE471" i="1"/>
  <c r="BU471" i="1" s="1"/>
  <c r="BF425" i="1"/>
  <c r="BV425" i="1" s="1"/>
  <c r="BF471" i="1"/>
  <c r="BV471" i="1" s="1"/>
  <c r="BE392" i="1"/>
  <c r="BU392" i="1" s="1"/>
  <c r="BE416" i="1"/>
  <c r="BU416" i="1" s="1"/>
  <c r="BE406" i="1"/>
  <c r="BU406" i="1" s="1"/>
  <c r="BF458" i="1"/>
  <c r="BV458" i="1" s="1"/>
  <c r="BE398" i="1"/>
  <c r="BU398" i="1" s="1"/>
  <c r="BF472" i="1"/>
  <c r="BV472" i="1" s="1"/>
  <c r="BE433" i="1"/>
  <c r="BU433" i="1" s="1"/>
  <c r="BF429" i="1"/>
  <c r="BV429" i="1" s="1"/>
  <c r="BF382" i="1"/>
  <c r="BV382" i="1" s="1"/>
  <c r="BE400" i="1"/>
  <c r="BU400" i="1" s="1"/>
  <c r="BF381" i="1"/>
  <c r="BV381" i="1" s="1"/>
  <c r="BE368" i="1"/>
  <c r="BU368" i="1" s="1"/>
  <c r="BF363" i="1"/>
  <c r="BF420" i="1"/>
  <c r="BE446" i="1"/>
  <c r="BU446" i="1" s="1"/>
  <c r="BF467" i="1"/>
  <c r="BV467" i="1" s="1"/>
  <c r="BF401" i="1"/>
  <c r="BV401" i="1" s="1"/>
  <c r="BF423" i="1"/>
  <c r="BE409" i="1"/>
  <c r="BU409" i="1" s="1"/>
  <c r="BF395" i="1"/>
  <c r="BV395" i="1" s="1"/>
  <c r="BF442" i="1"/>
  <c r="BV442" i="1" s="1"/>
  <c r="BE431" i="1"/>
  <c r="BU431" i="1" s="1"/>
  <c r="BF456" i="1"/>
  <c r="BF468" i="1"/>
  <c r="BV468" i="1" s="1"/>
  <c r="BE426" i="1"/>
  <c r="BU426" i="1" s="1"/>
  <c r="BE401" i="1"/>
  <c r="BU401" i="1" s="1"/>
  <c r="BE436" i="1"/>
  <c r="BU436" i="1" s="1"/>
  <c r="BE370" i="1"/>
  <c r="BU370" i="1" s="1"/>
  <c r="BF478" i="1"/>
  <c r="BV478" i="1" s="1"/>
  <c r="BF407" i="1"/>
  <c r="BV407" i="1" s="1"/>
  <c r="BF365" i="1"/>
  <c r="BE379" i="1"/>
  <c r="BU379" i="1" s="1"/>
  <c r="BE487" i="1"/>
  <c r="BU487" i="1" s="1"/>
  <c r="BF438" i="1"/>
  <c r="BV438" i="1" s="1"/>
  <c r="BE439" i="1"/>
  <c r="BU439" i="1" s="1"/>
  <c r="BE427" i="1"/>
  <c r="BU427" i="1" s="1"/>
  <c r="BF408" i="1"/>
  <c r="BV408" i="1" s="1"/>
  <c r="BE418" i="1"/>
  <c r="BU418" i="1" s="1"/>
  <c r="BF384" i="1"/>
  <c r="BF439" i="1"/>
  <c r="BV439" i="1" s="1"/>
  <c r="BE425" i="1"/>
  <c r="BU425" i="1" s="1"/>
  <c r="BF406" i="1"/>
  <c r="BV406" i="1" s="1"/>
  <c r="BF433" i="1"/>
  <c r="BV433" i="1" s="1"/>
  <c r="BE388" i="1"/>
  <c r="BU388" i="1" s="1"/>
  <c r="BF411" i="1"/>
  <c r="BV411" i="1" s="1"/>
  <c r="BE435" i="1"/>
  <c r="BU435" i="1" s="1"/>
  <c r="BE374" i="1"/>
  <c r="BU374" i="1" s="1"/>
  <c r="BE373" i="1"/>
  <c r="BU373" i="1" s="1"/>
  <c r="BF435" i="1"/>
  <c r="BV435" i="1" s="1"/>
  <c r="BE453" i="1"/>
  <c r="BU453" i="1" s="1"/>
  <c r="BF434" i="1"/>
  <c r="BV434" i="1" s="1"/>
  <c r="BF374" i="1"/>
  <c r="BV374" i="1" s="1"/>
  <c r="BE366" i="1"/>
  <c r="BU366" i="1" s="1"/>
  <c r="BE412" i="1"/>
  <c r="BU412" i="1" s="1"/>
  <c r="BE402" i="1"/>
  <c r="BU402" i="1" s="1"/>
  <c r="BF443" i="1"/>
  <c r="BF377" i="1"/>
  <c r="BV377" i="1" s="1"/>
  <c r="BF453" i="1"/>
  <c r="BV453" i="1" s="1"/>
  <c r="BF369" i="1"/>
  <c r="BV369" i="1" s="1"/>
  <c r="BF379" i="1"/>
  <c r="BV379" i="1" s="1"/>
  <c r="BE445" i="1"/>
  <c r="BU445" i="1" s="1"/>
  <c r="BF388" i="1"/>
  <c r="BV388" i="1" s="1"/>
  <c r="BE414" i="1"/>
  <c r="BU414" i="1" s="1"/>
  <c r="BE472" i="1"/>
  <c r="BU472" i="1" s="1"/>
  <c r="BE380" i="1"/>
  <c r="BU380" i="1" s="1"/>
  <c r="BF378" i="1"/>
  <c r="BV378" i="1" s="1"/>
  <c r="BE441" i="1"/>
  <c r="BU441" i="1" s="1"/>
  <c r="BE438" i="1"/>
  <c r="BU438" i="1" s="1"/>
  <c r="BE430" i="1"/>
  <c r="BU430" i="1" s="1"/>
  <c r="BF405" i="1"/>
  <c r="BV405" i="1" s="1"/>
  <c r="BE415" i="1"/>
  <c r="BU415" i="1" s="1"/>
  <c r="BF396" i="1"/>
  <c r="BV396" i="1" s="1"/>
  <c r="BE465" i="1"/>
  <c r="BU465" i="1" s="1"/>
  <c r="BF367" i="1"/>
  <c r="BF440" i="1"/>
  <c r="BV440" i="1" s="1"/>
  <c r="BE450" i="1"/>
  <c r="BU450" i="1" s="1"/>
  <c r="BE476" i="1"/>
  <c r="BU476" i="1" s="1"/>
  <c r="BF364" i="1"/>
  <c r="BV364" i="1" s="1"/>
  <c r="BF462" i="1"/>
  <c r="BF441" i="1"/>
  <c r="BF461" i="1"/>
  <c r="BV461" i="1" s="1"/>
  <c r="BE456" i="1"/>
  <c r="BU456" i="1" s="1"/>
  <c r="BE473" i="1"/>
  <c r="BU473" i="1" s="1"/>
  <c r="BE393" i="1"/>
  <c r="BU393" i="1" s="1"/>
  <c r="BF373" i="1"/>
  <c r="BF372" i="1"/>
  <c r="BV372" i="1" s="1"/>
  <c r="BE362" i="1"/>
  <c r="BU362" i="1" s="1"/>
  <c r="BE423" i="1"/>
  <c r="BU423" i="1" s="1"/>
  <c r="BF417" i="1"/>
  <c r="BV417" i="1" s="1"/>
  <c r="BE464" i="1"/>
  <c r="BU464" i="1" s="1"/>
  <c r="BF445" i="1"/>
  <c r="BF480" i="1"/>
  <c r="BV480" i="1" s="1"/>
  <c r="BF469" i="1"/>
  <c r="BE375" i="1"/>
  <c r="BU375" i="1" s="1"/>
  <c r="BE460" i="1"/>
  <c r="BU460" i="1" s="1"/>
  <c r="BE382" i="1"/>
  <c r="BU382" i="1" s="1"/>
  <c r="BE459" i="1"/>
  <c r="BU459" i="1" s="1"/>
  <c r="BE378" i="1"/>
  <c r="BU378" i="1" s="1"/>
  <c r="BF385" i="1"/>
  <c r="BV385" i="1" s="1"/>
  <c r="BF454" i="1"/>
  <c r="BV454" i="1" s="1"/>
  <c r="BF446" i="1"/>
  <c r="BV446" i="1" s="1"/>
  <c r="BE443" i="1"/>
  <c r="BU443" i="1" s="1"/>
  <c r="BF419" i="1"/>
  <c r="BV419" i="1" s="1"/>
  <c r="BE420" i="1"/>
  <c r="BU420" i="1" s="1"/>
  <c r="BF483" i="1"/>
  <c r="BV483" i="1" s="1"/>
  <c r="BE390" i="1"/>
  <c r="BU390" i="1" s="1"/>
  <c r="BF424" i="1"/>
  <c r="BV424" i="1" s="1"/>
  <c r="BE434" i="1"/>
  <c r="BU434" i="1" s="1"/>
  <c r="BF415" i="1"/>
  <c r="BV415" i="1" s="1"/>
  <c r="BF380" i="1"/>
  <c r="BV380" i="1" s="1"/>
  <c r="BE367" i="1"/>
  <c r="BU367" i="1" s="1"/>
  <c r="BF432" i="1"/>
  <c r="BV432" i="1" s="1"/>
  <c r="BE444" i="1"/>
  <c r="BU444" i="1" s="1"/>
  <c r="BE463" i="1"/>
  <c r="BU463" i="1" s="1"/>
  <c r="BE452" i="1"/>
  <c r="BU452" i="1" s="1"/>
  <c r="BF394" i="1"/>
  <c r="BV394" i="1" s="1"/>
  <c r="BF470" i="1"/>
  <c r="BV470" i="1" s="1"/>
  <c r="BE372" i="1"/>
  <c r="BU372" i="1" s="1"/>
  <c r="BE391" i="1"/>
  <c r="BU391" i="1" s="1"/>
  <c r="BE363" i="1"/>
  <c r="BU363" i="1" s="1"/>
  <c r="BF449" i="1"/>
  <c r="BV449" i="1" s="1"/>
  <c r="BE485" i="1"/>
  <c r="BU485" i="1" s="1"/>
  <c r="BE424" i="1"/>
  <c r="BU424" i="1" s="1"/>
  <c r="BF375" i="1"/>
  <c r="BF361" i="1"/>
  <c r="BV361" i="1" s="1"/>
  <c r="BE407" i="1"/>
  <c r="BU407" i="1" s="1"/>
  <c r="BF431" i="1"/>
  <c r="BV431" i="1" s="1"/>
  <c r="BE396" i="1"/>
  <c r="BU396" i="1" s="1"/>
  <c r="BE428" i="1"/>
  <c r="BU428" i="1" s="1"/>
  <c r="BE371" i="1"/>
  <c r="BU371" i="1" s="1"/>
  <c r="BE455" i="1"/>
  <c r="BU455" i="1" s="1"/>
  <c r="BE419" i="1"/>
  <c r="BU419" i="1" s="1"/>
  <c r="BF371" i="1"/>
  <c r="BE389" i="1"/>
  <c r="BU389" i="1" s="1"/>
  <c r="BF477" i="1"/>
  <c r="BV477" i="1" s="1"/>
  <c r="BF370" i="1"/>
  <c r="BV370" i="1" s="1"/>
  <c r="BE376" i="1"/>
  <c r="BU376" i="1" s="1"/>
  <c r="BF418" i="1"/>
  <c r="BV418" i="1" s="1"/>
  <c r="BE369" i="1"/>
  <c r="BU369" i="1" s="1"/>
  <c r="BE404" i="1"/>
  <c r="BU404" i="1" s="1"/>
  <c r="BF474" i="1"/>
  <c r="BV474" i="1" s="1"/>
  <c r="BE454" i="1"/>
  <c r="BU454" i="1" s="1"/>
  <c r="BF475" i="1"/>
  <c r="BE403" i="1"/>
  <c r="BU403" i="1" s="1"/>
  <c r="BE477" i="1"/>
  <c r="BU477" i="1" s="1"/>
  <c r="BE457" i="1"/>
  <c r="BU457" i="1" s="1"/>
  <c r="BE361" i="1"/>
  <c r="BU361" i="1" s="1"/>
  <c r="BE481" i="1"/>
  <c r="BU481" i="1" s="1"/>
  <c r="BE484" i="1"/>
  <c r="BU484" i="1" s="1"/>
  <c r="BF389" i="1"/>
  <c r="BF466" i="1"/>
  <c r="BE384" i="1"/>
  <c r="BU384" i="1" s="1"/>
  <c r="BF451" i="1"/>
  <c r="BF387" i="1"/>
  <c r="BE399" i="1"/>
  <c r="BU399" i="1" s="1"/>
  <c r="BE421" i="1"/>
  <c r="BU421" i="1" s="1"/>
  <c r="BF402" i="1"/>
  <c r="BV402" i="1" s="1"/>
  <c r="BE364" i="1"/>
  <c r="BU364" i="1" s="1"/>
  <c r="BF430" i="1"/>
  <c r="BV430" i="1" s="1"/>
  <c r="BE405" i="1"/>
  <c r="BU405" i="1" s="1"/>
  <c r="BE410" i="1"/>
  <c r="BU410" i="1" s="1"/>
  <c r="BF403" i="1"/>
  <c r="BE467" i="1"/>
  <c r="BU467" i="1" s="1"/>
  <c r="BE448" i="1"/>
  <c r="BU448" i="1" s="1"/>
  <c r="BF437" i="1"/>
  <c r="BF386" i="1"/>
  <c r="BV386" i="1" s="1"/>
  <c r="BF400" i="1"/>
  <c r="BV400" i="1" s="1"/>
  <c r="BE385" i="1"/>
  <c r="BU385" i="1" s="1"/>
  <c r="BE447" i="1"/>
  <c r="BU447" i="1" s="1"/>
  <c r="BF450" i="1"/>
  <c r="BV450" i="1" s="1"/>
  <c r="BE442" i="1"/>
  <c r="BU442" i="1" s="1"/>
  <c r="BE397" i="1"/>
  <c r="BU397" i="1" s="1"/>
  <c r="BF465" i="1"/>
  <c r="BV465" i="1" s="1"/>
  <c r="BF366" i="1"/>
  <c r="BF428" i="1"/>
  <c r="BV428" i="1" s="1"/>
  <c r="BF448" i="1"/>
  <c r="BV448" i="1" s="1"/>
  <c r="BE408" i="1"/>
  <c r="BU408" i="1" s="1"/>
  <c r="BE469" i="1"/>
  <c r="BU469" i="1" s="1"/>
  <c r="AM241" i="1"/>
  <c r="AN241" i="1" s="1"/>
  <c r="AM259" i="1"/>
  <c r="AN259" i="1" s="1"/>
  <c r="AO284" i="1"/>
  <c r="AO282" i="1"/>
  <c r="AM287" i="1"/>
  <c r="AN287" i="1" s="1"/>
  <c r="AO301" i="1"/>
  <c r="AM249" i="1"/>
  <c r="AN249" i="1" s="1"/>
  <c r="AM254" i="1"/>
  <c r="AN254" i="1" s="1"/>
  <c r="AO302" i="1"/>
  <c r="AM235" i="1"/>
  <c r="AN235" i="1" s="1"/>
  <c r="AO309" i="1"/>
  <c r="AM279" i="1"/>
  <c r="AN279" i="1" s="1"/>
  <c r="AM234" i="1"/>
  <c r="AN234" i="1" s="1"/>
  <c r="AM232" i="1"/>
  <c r="AN232" i="1" s="1"/>
  <c r="AO294" i="1"/>
  <c r="AM271" i="1"/>
  <c r="AN271" i="1" s="1"/>
  <c r="AM244" i="1"/>
  <c r="AN244" i="1" s="1"/>
  <c r="AO263" i="1"/>
  <c r="AO256" i="1"/>
  <c r="AO277" i="1"/>
  <c r="AM237" i="1"/>
  <c r="AN237" i="1" s="1"/>
  <c r="AM321" i="1"/>
  <c r="AN321" i="1" s="1"/>
  <c r="AM316" i="1"/>
  <c r="AN316" i="1" s="1"/>
  <c r="AO318" i="1"/>
  <c r="AM300" i="1"/>
  <c r="AN300" i="1" s="1"/>
  <c r="AO257" i="1"/>
  <c r="AM250" i="1"/>
  <c r="AN250" i="1" s="1"/>
  <c r="AO297" i="1"/>
  <c r="AM243" i="1"/>
  <c r="AN243" i="1" s="1"/>
  <c r="AM283" i="1"/>
  <c r="AN283" i="1" s="1"/>
  <c r="AM238" i="1"/>
  <c r="AN238" i="1" s="1"/>
  <c r="AM272" i="1"/>
  <c r="AN272" i="1" s="1"/>
  <c r="AM274" i="1"/>
  <c r="AN274" i="1" s="1"/>
  <c r="AM280" i="1"/>
  <c r="AN280" i="1" s="1"/>
  <c r="AM289" i="1"/>
  <c r="AN289" i="1" s="1"/>
  <c r="AM328" i="1"/>
  <c r="AN328" i="1" s="1"/>
  <c r="AO222" i="1" s="1"/>
  <c r="AM229" i="1"/>
  <c r="AN229" i="1" s="1"/>
  <c r="AM285" i="1"/>
  <c r="AN285" i="1" s="1"/>
  <c r="AO236" i="1"/>
  <c r="AO258" i="1"/>
  <c r="AO292" i="1"/>
  <c r="AM267" i="1"/>
  <c r="AN267" i="1" s="1"/>
  <c r="AO291" i="1"/>
  <c r="AM320" i="1"/>
  <c r="AN320" i="1" s="1"/>
  <c r="AM278" i="1"/>
  <c r="AN278" i="1" s="1"/>
  <c r="AO261" i="1"/>
  <c r="AO308" i="1"/>
  <c r="AM270" i="1"/>
  <c r="AN270" i="1" s="1"/>
  <c r="AO323" i="1"/>
  <c r="AM260" i="1"/>
  <c r="AN260" i="1" s="1"/>
  <c r="AO288" i="1"/>
  <c r="AM306" i="1"/>
  <c r="AN306" i="1" s="1"/>
  <c r="AM240" i="1"/>
  <c r="AN240" i="1" s="1"/>
  <c r="AO312" i="1"/>
  <c r="AO327" i="1"/>
  <c r="AM305" i="1"/>
  <c r="AN305" i="1" s="1"/>
  <c r="AM264" i="1"/>
  <c r="AN264" i="1" s="1"/>
  <c r="AO265" i="1"/>
  <c r="AM299" i="1"/>
  <c r="AN299" i="1" s="1"/>
  <c r="AM314" i="1"/>
  <c r="AN314" i="1" s="1"/>
  <c r="AO322" i="1"/>
  <c r="AM307" i="1"/>
  <c r="AN307" i="1" s="1"/>
  <c r="AM246" i="1"/>
  <c r="AN246" i="1" s="1"/>
  <c r="AM268" i="1"/>
  <c r="AN268" i="1" s="1"/>
  <c r="AM298" i="1"/>
  <c r="AN298" i="1" s="1"/>
  <c r="AO290" i="1"/>
  <c r="AO286" i="1"/>
  <c r="AO251" i="1"/>
  <c r="AO231" i="1"/>
  <c r="AO324" i="1"/>
  <c r="AM315" i="1"/>
  <c r="AN315" i="1" s="1"/>
  <c r="AM247" i="1"/>
  <c r="AN247" i="1" s="1"/>
  <c r="AM269" i="1"/>
  <c r="AN269" i="1" s="1"/>
  <c r="AM326" i="1"/>
  <c r="AN326" i="1" s="1"/>
  <c r="AM255" i="1"/>
  <c r="AN255" i="1" s="1"/>
  <c r="AM317" i="1"/>
  <c r="AN317" i="1" s="1"/>
  <c r="AM304" i="1"/>
  <c r="AN304" i="1" s="1"/>
  <c r="AM311" i="1"/>
  <c r="AN311" i="1" s="1"/>
  <c r="AM303" i="1"/>
  <c r="AN303" i="1" s="1"/>
  <c r="AO248" i="1"/>
  <c r="AM293" i="1"/>
  <c r="AN293" i="1" s="1"/>
  <c r="AM295" i="1"/>
  <c r="AN295" i="1" s="1"/>
  <c r="AM310" i="1"/>
  <c r="AN310" i="1" s="1"/>
  <c r="AO245" i="1"/>
  <c r="AM313" i="1"/>
  <c r="AN313" i="1" s="1"/>
  <c r="AO281" i="1"/>
  <c r="AO296" i="1"/>
  <c r="AO325" i="1"/>
  <c r="AM233" i="1"/>
  <c r="AN233" i="1" s="1"/>
  <c r="AM276" i="1"/>
  <c r="AN276" i="1" s="1"/>
  <c r="AM230" i="1"/>
  <c r="AN230" i="1" s="1"/>
  <c r="AQ230" i="1"/>
  <c r="AM312" i="1"/>
  <c r="AN312" i="1" s="1"/>
  <c r="AO315" i="1"/>
  <c r="AO321" i="1"/>
  <c r="AM324" i="1"/>
  <c r="AN324" i="1" s="1"/>
  <c r="AO240" i="1"/>
  <c r="AM327" i="1"/>
  <c r="AN327" i="1" s="1"/>
  <c r="AM263" i="1"/>
  <c r="AN263" i="1" s="1"/>
  <c r="AO267" i="1"/>
  <c r="AO238" i="1"/>
  <c r="AM236" i="1"/>
  <c r="AN236" i="1" s="1"/>
  <c r="AO305" i="1"/>
  <c r="AO276" i="1"/>
  <c r="AO241" i="1"/>
  <c r="AO303" i="1"/>
  <c r="AM322" i="1"/>
  <c r="AN322" i="1" s="1"/>
  <c r="AM251" i="1"/>
  <c r="AN251" i="1" s="1"/>
  <c r="AM231" i="1"/>
  <c r="AN231" i="1" s="1"/>
  <c r="AO306" i="1"/>
  <c r="AO326" i="1"/>
  <c r="AM284" i="1"/>
  <c r="AN284" i="1" s="1"/>
  <c r="AO232" i="1"/>
  <c r="AO233" i="1"/>
  <c r="AO234" i="1"/>
  <c r="AO237" i="1"/>
  <c r="AM318" i="1"/>
  <c r="AN318" i="1" s="1"/>
  <c r="AM288" i="1"/>
  <c r="AN288" i="1" s="1"/>
  <c r="AO310" i="1"/>
  <c r="AO280" i="1"/>
  <c r="AO249" i="1"/>
  <c r="AO295" i="1"/>
  <c r="AO320" i="1"/>
  <c r="AO250" i="1"/>
  <c r="AO244" i="1"/>
  <c r="AM290" i="1"/>
  <c r="AN290" i="1" s="1"/>
  <c r="AO289" i="1"/>
  <c r="AO279" i="1"/>
  <c r="AM261" i="1"/>
  <c r="AN261" i="1" s="1"/>
  <c r="AO300" i="1"/>
  <c r="AO307" i="1"/>
  <c r="AO328" i="1"/>
  <c r="AO229" i="1"/>
  <c r="AM297" i="1"/>
  <c r="AN297" i="1" s="1"/>
  <c r="AM296" i="1"/>
  <c r="AN296" i="1" s="1"/>
  <c r="AM286" i="1"/>
  <c r="AN286" i="1" s="1"/>
  <c r="AO246" i="1"/>
  <c r="AM323" i="1"/>
  <c r="AN323" i="1" s="1"/>
  <c r="AO255" i="1"/>
  <c r="AM325" i="1"/>
  <c r="AN325" i="1" s="1"/>
  <c r="AM308" i="1"/>
  <c r="AN308" i="1" s="1"/>
  <c r="AO274" i="1"/>
  <c r="AO283" i="1"/>
  <c r="AM277" i="1"/>
  <c r="AN277" i="1" s="1"/>
  <c r="AO304" i="1"/>
  <c r="AM256" i="1"/>
  <c r="AN256" i="1" s="1"/>
  <c r="AM248" i="1"/>
  <c r="AN248" i="1" s="1"/>
  <c r="AM257" i="1"/>
  <c r="AN257" i="1" s="1"/>
  <c r="AM282" i="1"/>
  <c r="AN282" i="1" s="1"/>
  <c r="AM292" i="1"/>
  <c r="AN292" i="1" s="1"/>
  <c r="AO260" i="1"/>
  <c r="AM258" i="1"/>
  <c r="AN258" i="1" s="1"/>
  <c r="AM294" i="1"/>
  <c r="AN294" i="1" s="1"/>
  <c r="AO314" i="1"/>
  <c r="AM309" i="1"/>
  <c r="AN309" i="1" s="1"/>
  <c r="AM302" i="1"/>
  <c r="AN302" i="1" s="1"/>
  <c r="AO243" i="1"/>
  <c r="AO269" i="1"/>
  <c r="AO278" i="1"/>
  <c r="AO271" i="1"/>
  <c r="AO311" i="1"/>
  <c r="AM245" i="1"/>
  <c r="AN245" i="1" s="1"/>
  <c r="AM265" i="1"/>
  <c r="AN265" i="1" s="1"/>
  <c r="AO287" i="1"/>
  <c r="AO247" i="1"/>
  <c r="AO316" i="1"/>
  <c r="AO313" i="1"/>
  <c r="AO299" i="1"/>
  <c r="AO270" i="1"/>
  <c r="AO264" i="1"/>
  <c r="AO254" i="1"/>
  <c r="AO298" i="1"/>
  <c r="AO230" i="1"/>
  <c r="AM291" i="1"/>
  <c r="AN291" i="1" s="1"/>
  <c r="AM281" i="1"/>
  <c r="AN281" i="1" s="1"/>
  <c r="AO259" i="1"/>
  <c r="AO268" i="1"/>
  <c r="AO293" i="1"/>
  <c r="AO285" i="1"/>
  <c r="AO272" i="1"/>
  <c r="AO317" i="1"/>
  <c r="AO235" i="1"/>
  <c r="AM301" i="1"/>
  <c r="AN301" i="1" s="1"/>
  <c r="CH486" i="1" l="1"/>
  <c r="CH374" i="1"/>
  <c r="C165" i="1"/>
  <c r="F165" i="1" s="1"/>
  <c r="G78" i="3" s="1"/>
  <c r="G75" i="3"/>
  <c r="C170" i="1"/>
  <c r="F170" i="1" s="1"/>
  <c r="C173" i="1" s="1"/>
  <c r="G76" i="3"/>
  <c r="CG426" i="1"/>
  <c r="C169" i="1"/>
  <c r="F169" i="1" s="1"/>
  <c r="C172" i="1" s="1"/>
  <c r="G172" i="1" s="1"/>
  <c r="CI441" i="1"/>
  <c r="CI403" i="1"/>
  <c r="CI426" i="1"/>
  <c r="CH367" i="1"/>
  <c r="CG420" i="1"/>
  <c r="CH442" i="1"/>
  <c r="CH451" i="1"/>
  <c r="CG435" i="1"/>
  <c r="CI435" i="1"/>
  <c r="CH484" i="1"/>
  <c r="R219" i="1"/>
  <c r="R218" i="1"/>
  <c r="BV441" i="1"/>
  <c r="CG376" i="1"/>
  <c r="CI436" i="1"/>
  <c r="CI467" i="1"/>
  <c r="CI362" i="1"/>
  <c r="CG460" i="1"/>
  <c r="CI443" i="1"/>
  <c r="CG468" i="1"/>
  <c r="CH377" i="1"/>
  <c r="CG481" i="1"/>
  <c r="CI486" i="1"/>
  <c r="CH481" i="1"/>
  <c r="CI413" i="1"/>
  <c r="CI485" i="1"/>
  <c r="CH413" i="1"/>
  <c r="CG484" i="1"/>
  <c r="CH460" i="1"/>
  <c r="CI452" i="1"/>
  <c r="CH485" i="1"/>
  <c r="CG485" i="1"/>
  <c r="CI383" i="1"/>
  <c r="CI484" i="1"/>
  <c r="BV487" i="1"/>
  <c r="CG444" i="1"/>
  <c r="CH463" i="1"/>
  <c r="CI397" i="1"/>
  <c r="CH376" i="1"/>
  <c r="CI412" i="1"/>
  <c r="BV443" i="1"/>
  <c r="CH361" i="1"/>
  <c r="CI481" i="1"/>
  <c r="CG396" i="1"/>
  <c r="CI393" i="1"/>
  <c r="CG466" i="1"/>
  <c r="CH443" i="1"/>
  <c r="CI475" i="1"/>
  <c r="CI456" i="1"/>
  <c r="CG467" i="1"/>
  <c r="CI382" i="1"/>
  <c r="CI463" i="1"/>
  <c r="CG397" i="1"/>
  <c r="CH467" i="1"/>
  <c r="CI396" i="1"/>
  <c r="CG412" i="1"/>
  <c r="CG443" i="1"/>
  <c r="CI459" i="1"/>
  <c r="CG463" i="1"/>
  <c r="C164" i="1"/>
  <c r="F164" i="1" s="1"/>
  <c r="G77" i="3" s="1"/>
  <c r="CH468" i="1"/>
  <c r="CG421" i="1"/>
  <c r="CI421" i="1"/>
  <c r="CG422" i="1"/>
  <c r="BV459" i="1"/>
  <c r="CG446" i="1"/>
  <c r="CI469" i="1"/>
  <c r="CI390" i="1"/>
  <c r="CH471" i="1"/>
  <c r="CG459" i="1"/>
  <c r="BV420" i="1"/>
  <c r="CG390" i="1"/>
  <c r="CG480" i="1"/>
  <c r="CH375" i="1"/>
  <c r="CI370" i="1"/>
  <c r="CG410" i="1"/>
  <c r="CG409" i="1"/>
  <c r="CI375" i="1"/>
  <c r="CI409" i="1"/>
  <c r="CG383" i="1"/>
  <c r="CI368" i="1"/>
  <c r="CG440" i="1"/>
  <c r="CI440" i="1"/>
  <c r="CG472" i="1"/>
  <c r="CG413" i="1"/>
  <c r="CI453" i="1"/>
  <c r="CG439" i="1"/>
  <c r="CG367" i="1"/>
  <c r="CG377" i="1"/>
  <c r="CI444" i="1"/>
  <c r="CH461" i="1"/>
  <c r="CH364" i="1"/>
  <c r="CI438" i="1"/>
  <c r="CH438" i="1"/>
  <c r="CG395" i="1"/>
  <c r="CG382" i="1"/>
  <c r="CI482" i="1"/>
  <c r="CH458" i="1"/>
  <c r="CI395" i="1"/>
  <c r="CI373" i="1"/>
  <c r="CG457" i="1"/>
  <c r="CH457" i="1"/>
  <c r="CI458" i="1"/>
  <c r="CI376" i="1"/>
  <c r="CG483" i="1"/>
  <c r="CG375" i="1"/>
  <c r="CH395" i="1"/>
  <c r="CH382" i="1"/>
  <c r="CG458" i="1"/>
  <c r="CI460" i="1"/>
  <c r="CI454" i="1"/>
  <c r="CI457" i="1"/>
  <c r="CG373" i="1"/>
  <c r="CH473" i="1"/>
  <c r="CH383" i="1"/>
  <c r="CG378" i="1"/>
  <c r="CI366" i="1"/>
  <c r="CH452" i="1"/>
  <c r="CH378" i="1"/>
  <c r="CI378" i="1"/>
  <c r="CG453" i="1"/>
  <c r="CI419" i="1"/>
  <c r="CI417" i="1"/>
  <c r="CI367" i="1"/>
  <c r="CG452" i="1"/>
  <c r="BV367" i="1"/>
  <c r="CH372" i="1"/>
  <c r="CH384" i="1"/>
  <c r="BV423" i="1"/>
  <c r="CG417" i="1"/>
  <c r="CG423" i="1"/>
  <c r="CH475" i="1"/>
  <c r="CG438" i="1"/>
  <c r="CI422" i="1"/>
  <c r="CI377" i="1"/>
  <c r="BV384" i="1"/>
  <c r="CG462" i="1"/>
  <c r="CI476" i="1"/>
  <c r="CI392" i="1"/>
  <c r="CI381" i="1"/>
  <c r="CI406" i="1"/>
  <c r="CI432" i="1"/>
  <c r="CG434" i="1"/>
  <c r="CI462" i="1"/>
  <c r="CG482" i="1"/>
  <c r="BV399" i="1"/>
  <c r="CH476" i="1"/>
  <c r="CI455" i="1"/>
  <c r="CI439" i="1"/>
  <c r="CH369" i="1"/>
  <c r="CI424" i="1"/>
  <c r="BV445" i="1"/>
  <c r="CI483" i="1"/>
  <c r="CG425" i="1"/>
  <c r="CI433" i="1"/>
  <c r="CG370" i="1"/>
  <c r="CI415" i="1"/>
  <c r="CI384" i="1"/>
  <c r="CG384" i="1"/>
  <c r="CH439" i="1"/>
  <c r="CG456" i="1"/>
  <c r="CG406" i="1"/>
  <c r="CG471" i="1"/>
  <c r="CH482" i="1"/>
  <c r="CG432" i="1"/>
  <c r="CG369" i="1"/>
  <c r="CG418" i="1"/>
  <c r="CG424" i="1"/>
  <c r="CH483" i="1"/>
  <c r="CG475" i="1"/>
  <c r="CH454" i="1"/>
  <c r="CH456" i="1"/>
  <c r="CG391" i="1"/>
  <c r="CG455" i="1"/>
  <c r="CG419" i="1"/>
  <c r="CI461" i="1"/>
  <c r="BV365" i="1"/>
  <c r="CG431" i="1"/>
  <c r="CH381" i="1"/>
  <c r="CI420" i="1"/>
  <c r="CG398" i="1"/>
  <c r="CI404" i="1"/>
  <c r="CI369" i="1"/>
  <c r="CG381" i="1"/>
  <c r="CH368" i="1"/>
  <c r="CI398" i="1"/>
  <c r="CI425" i="1"/>
  <c r="CG461" i="1"/>
  <c r="CG433" i="1"/>
  <c r="CG368" i="1"/>
  <c r="CI391" i="1"/>
  <c r="CH462" i="1"/>
  <c r="CI418" i="1"/>
  <c r="CG392" i="1"/>
  <c r="CG416" i="1"/>
  <c r="CG476" i="1"/>
  <c r="CI434" i="1"/>
  <c r="CI472" i="1"/>
  <c r="CI431" i="1"/>
  <c r="BV456" i="1"/>
  <c r="CI416" i="1"/>
  <c r="CH455" i="1"/>
  <c r="CI423" i="1"/>
  <c r="CG454" i="1"/>
  <c r="BV462" i="1"/>
  <c r="CH440" i="1"/>
  <c r="CH392" i="1"/>
  <c r="CI471" i="1"/>
  <c r="CH380" i="1"/>
  <c r="CH371" i="1"/>
  <c r="CG470" i="1"/>
  <c r="CI407" i="1"/>
  <c r="CI364" i="1"/>
  <c r="CG478" i="1"/>
  <c r="CG441" i="1"/>
  <c r="CI363" i="1"/>
  <c r="CI374" i="1"/>
  <c r="BV469" i="1"/>
  <c r="CI411" i="1"/>
  <c r="CG415" i="1"/>
  <c r="BV375" i="1"/>
  <c r="CI371" i="1"/>
  <c r="CI410" i="1"/>
  <c r="CH469" i="1"/>
  <c r="CI468" i="1"/>
  <c r="CI394" i="1"/>
  <c r="BV363" i="1"/>
  <c r="CI405" i="1"/>
  <c r="CH393" i="1"/>
  <c r="CI480" i="1"/>
  <c r="CH446" i="1"/>
  <c r="CG414" i="1"/>
  <c r="CI477" i="1"/>
  <c r="CI379" i="1"/>
  <c r="CG372" i="1"/>
  <c r="CG364" i="1"/>
  <c r="CG380" i="1"/>
  <c r="CG363" i="1"/>
  <c r="CG469" i="1"/>
  <c r="CH373" i="1"/>
  <c r="CH362" i="1"/>
  <c r="CG442" i="1"/>
  <c r="CH480" i="1"/>
  <c r="CG374" i="1"/>
  <c r="CG362" i="1"/>
  <c r="CG404" i="1"/>
  <c r="CH394" i="1"/>
  <c r="CG445" i="1"/>
  <c r="CG393" i="1"/>
  <c r="CI446" i="1"/>
  <c r="CI479" i="1"/>
  <c r="CG479" i="1"/>
  <c r="CG473" i="1"/>
  <c r="CH379" i="1"/>
  <c r="CH387" i="1"/>
  <c r="CH478" i="1"/>
  <c r="CG388" i="1"/>
  <c r="BV373" i="1"/>
  <c r="CG394" i="1"/>
  <c r="CG477" i="1"/>
  <c r="BV371" i="1"/>
  <c r="CI445" i="1"/>
  <c r="CH453" i="1"/>
  <c r="CI414" i="1"/>
  <c r="CG371" i="1"/>
  <c r="CI478" i="1"/>
  <c r="CG408" i="1"/>
  <c r="CI380" i="1"/>
  <c r="CI442" i="1"/>
  <c r="CI470" i="1"/>
  <c r="CG407" i="1"/>
  <c r="CG361" i="1"/>
  <c r="CH363" i="1"/>
  <c r="CI361" i="1"/>
  <c r="CG411" i="1"/>
  <c r="CI408" i="1"/>
  <c r="CG405" i="1"/>
  <c r="CH479" i="1"/>
  <c r="CI473" i="1"/>
  <c r="CG379" i="1"/>
  <c r="CI474" i="1"/>
  <c r="CG474" i="1"/>
  <c r="CH474" i="1"/>
  <c r="BV475" i="1"/>
  <c r="CI372" i="1"/>
  <c r="CH445" i="1"/>
  <c r="CG451" i="1"/>
  <c r="CI451" i="1"/>
  <c r="CH464" i="1"/>
  <c r="CG464" i="1"/>
  <c r="CG436" i="1"/>
  <c r="CI388" i="1"/>
  <c r="CH388" i="1"/>
  <c r="CG401" i="1"/>
  <c r="CI401" i="1"/>
  <c r="CG385" i="1"/>
  <c r="CI385" i="1"/>
  <c r="W214" i="1"/>
  <c r="R220" i="1"/>
  <c r="CH448" i="1"/>
  <c r="CG403" i="1"/>
  <c r="CI449" i="1"/>
  <c r="CI448" i="1"/>
  <c r="CH447" i="1"/>
  <c r="CG387" i="1"/>
  <c r="CI387" i="1"/>
  <c r="CI447" i="1"/>
  <c r="CG448" i="1"/>
  <c r="CH466" i="1"/>
  <c r="CI466" i="1"/>
  <c r="CI428" i="1"/>
  <c r="CI430" i="1"/>
  <c r="BV366" i="1"/>
  <c r="CH365" i="1"/>
  <c r="CG365" i="1"/>
  <c r="CI365" i="1"/>
  <c r="CI389" i="1"/>
  <c r="CG389" i="1"/>
  <c r="BV389" i="1"/>
  <c r="CG447" i="1"/>
  <c r="CH437" i="1"/>
  <c r="CI437" i="1"/>
  <c r="BV437" i="1"/>
  <c r="CG437" i="1"/>
  <c r="CG430" i="1"/>
  <c r="CG399" i="1"/>
  <c r="CI399" i="1"/>
  <c r="CG449" i="1"/>
  <c r="CH465" i="1"/>
  <c r="BV466" i="1"/>
  <c r="CG465" i="1"/>
  <c r="CI465" i="1"/>
  <c r="CI429" i="1"/>
  <c r="CG400" i="1"/>
  <c r="CI402" i="1"/>
  <c r="CG402" i="1"/>
  <c r="BV403" i="1"/>
  <c r="BV387" i="1"/>
  <c r="CI386" i="1"/>
  <c r="CG386" i="1"/>
  <c r="CH385" i="1"/>
  <c r="CG427" i="1"/>
  <c r="CI427" i="1"/>
  <c r="CG366" i="1"/>
  <c r="CH450" i="1"/>
  <c r="CG450" i="1"/>
  <c r="BV451" i="1"/>
  <c r="CI450" i="1"/>
  <c r="CI464" i="1"/>
  <c r="CI400" i="1"/>
  <c r="CG428" i="1"/>
  <c r="CG429" i="1"/>
  <c r="CH366" i="1"/>
  <c r="AO225" i="1"/>
  <c r="G89" i="3"/>
  <c r="AO221" i="1"/>
  <c r="F172" i="1" l="1"/>
  <c r="C177" i="1" s="1"/>
  <c r="F177" i="1" s="1"/>
  <c r="G174" i="1"/>
  <c r="C171" i="1"/>
  <c r="F171" i="1" s="1"/>
  <c r="C174" i="1" s="1"/>
  <c r="F173" i="1"/>
  <c r="G173" i="1"/>
  <c r="C69" i="1"/>
  <c r="F69" i="1" s="1"/>
  <c r="G34" i="3" s="1"/>
  <c r="CI357" i="1"/>
  <c r="CG357" i="1"/>
  <c r="CG353" i="1" s="1"/>
  <c r="CH410" i="1"/>
  <c r="F174" i="1" l="1"/>
  <c r="BS345" i="1"/>
  <c r="BM418" i="1"/>
  <c r="BM422" i="1"/>
  <c r="BM485" i="1"/>
  <c r="BM474" i="1"/>
  <c r="BM374" i="1"/>
  <c r="BM486" i="1"/>
  <c r="BM375" i="1"/>
  <c r="BM459" i="1"/>
  <c r="BM398" i="1"/>
  <c r="BM471" i="1"/>
  <c r="BM373" i="1"/>
  <c r="BM401" i="1"/>
  <c r="BM448" i="1"/>
  <c r="BM482" i="1"/>
  <c r="BM364" i="1"/>
  <c r="BM362" i="1"/>
  <c r="BM447" i="1"/>
  <c r="BM470" i="1"/>
  <c r="BM366" i="1"/>
  <c r="BM436" i="1"/>
  <c r="BM444" i="1"/>
  <c r="BM382" i="1"/>
  <c r="BM438" i="1"/>
  <c r="BM458" i="1"/>
  <c r="BM434" i="1"/>
  <c r="BM393" i="1"/>
  <c r="BM480" i="1"/>
  <c r="BM460" i="1"/>
  <c r="BM421" i="1"/>
  <c r="BM430" i="1"/>
  <c r="BM456" i="1"/>
  <c r="BM472" i="1"/>
  <c r="BM392" i="1"/>
  <c r="BM435" i="1"/>
  <c r="BM467" i="1"/>
  <c r="BM372" i="1"/>
  <c r="BM388" i="1"/>
  <c r="BM377" i="1"/>
  <c r="BM452" i="1"/>
  <c r="BM478" i="1"/>
  <c r="BM406" i="1"/>
  <c r="BM416" i="1"/>
  <c r="BM403" i="1"/>
  <c r="BM431" i="1"/>
  <c r="BM369" i="1"/>
  <c r="BM450" i="1"/>
  <c r="BM365" i="1"/>
  <c r="BM409" i="1"/>
  <c r="BM397" i="1"/>
  <c r="BM427" i="1"/>
  <c r="BM462" i="1"/>
  <c r="BM419" i="1"/>
  <c r="BM453" i="1"/>
  <c r="BM481" i="1"/>
  <c r="BM414" i="1"/>
  <c r="BM405" i="1"/>
  <c r="BM387" i="1"/>
  <c r="BM451" i="1"/>
  <c r="BM454" i="1"/>
  <c r="BM380" i="1"/>
  <c r="BM381" i="1"/>
  <c r="BM399" i="1"/>
  <c r="BM466" i="1"/>
  <c r="BM407" i="1"/>
  <c r="BM432" i="1"/>
  <c r="BM413" i="1"/>
  <c r="BM475" i="1"/>
  <c r="BM469" i="1"/>
  <c r="BM441" i="1"/>
  <c r="BM473" i="1"/>
  <c r="BM439" i="1"/>
  <c r="BM361" i="1"/>
  <c r="BM390" i="1"/>
  <c r="BM464" i="1"/>
  <c r="BM425" i="1"/>
  <c r="BM468" i="1"/>
  <c r="BM379" i="1"/>
  <c r="BM446" i="1"/>
  <c r="BM400" i="1"/>
  <c r="BM384" i="1"/>
  <c r="BM424" i="1"/>
  <c r="BM378" i="1"/>
  <c r="BM428" i="1"/>
  <c r="BM386" i="1"/>
  <c r="BM476" i="1"/>
  <c r="BM394" i="1"/>
  <c r="BM445" i="1"/>
  <c r="BM410" i="1"/>
  <c r="BM363" i="1"/>
  <c r="BM391" i="1"/>
  <c r="BM487" i="1"/>
  <c r="BM461" i="1"/>
  <c r="BM415" i="1"/>
  <c r="BM404" i="1"/>
  <c r="BM411" i="1"/>
  <c r="BM484" i="1"/>
  <c r="BM437" i="1"/>
  <c r="BM440" i="1"/>
  <c r="BM412" i="1"/>
  <c r="BM483" i="1"/>
  <c r="BM426" i="1"/>
  <c r="BM370" i="1"/>
  <c r="BM477" i="1"/>
  <c r="BM383" i="1"/>
  <c r="BM371" i="1"/>
  <c r="BM443" i="1"/>
  <c r="BM465" i="1"/>
  <c r="BM420" i="1"/>
  <c r="BM376" i="1"/>
  <c r="C175" i="1"/>
  <c r="F175" i="1" s="1"/>
  <c r="G82" i="3" s="1"/>
  <c r="BM455" i="1"/>
  <c r="BM385" i="1"/>
  <c r="BM396" i="1"/>
  <c r="BM402" i="1"/>
  <c r="BM367" i="1"/>
  <c r="BM433" i="1"/>
  <c r="BM389" i="1"/>
  <c r="BM395" i="1"/>
  <c r="BM429" i="1"/>
  <c r="BM408" i="1"/>
  <c r="BM368" i="1"/>
  <c r="BM479" i="1"/>
  <c r="BM442" i="1"/>
  <c r="BM417" i="1"/>
  <c r="BM463" i="1"/>
  <c r="BM457" i="1"/>
  <c r="BS346" i="1"/>
  <c r="BM423" i="1"/>
  <c r="BM449" i="1"/>
  <c r="CH477" i="1"/>
  <c r="CH470" i="1"/>
  <c r="CH459" i="1"/>
  <c r="CH411" i="1"/>
  <c r="CH409" i="1"/>
  <c r="BN406" i="1" l="1"/>
  <c r="BO406" i="1" s="1"/>
  <c r="BS406" i="1" s="1"/>
  <c r="BX406" i="1" s="1"/>
  <c r="BZ406" i="1" s="1"/>
  <c r="CA406" i="1" s="1"/>
  <c r="BN467" i="1"/>
  <c r="BN426" i="1"/>
  <c r="BO426" i="1" s="1"/>
  <c r="BR426" i="1" s="1"/>
  <c r="BW426" i="1" s="1"/>
  <c r="BY426" i="1" s="1"/>
  <c r="BN458" i="1"/>
  <c r="BO458" i="1" s="1"/>
  <c r="BS458" i="1" s="1"/>
  <c r="BX458" i="1" s="1"/>
  <c r="BN398" i="1"/>
  <c r="BO398" i="1" s="1"/>
  <c r="BS398" i="1" s="1"/>
  <c r="BX398" i="1" s="1"/>
  <c r="BZ398" i="1" s="1"/>
  <c r="CA398" i="1" s="1"/>
  <c r="BN362" i="1"/>
  <c r="BO362" i="1" s="1"/>
  <c r="BR362" i="1" s="1"/>
  <c r="BW362" i="1" s="1"/>
  <c r="BY362" i="1" s="1"/>
  <c r="BN404" i="1"/>
  <c r="BO404" i="1" s="1"/>
  <c r="BS404" i="1" s="1"/>
  <c r="BX404" i="1" s="1"/>
  <c r="BZ404" i="1" s="1"/>
  <c r="CA404" i="1" s="1"/>
  <c r="BN397" i="1"/>
  <c r="BO397" i="1" s="1"/>
  <c r="BS397" i="1" s="1"/>
  <c r="BX397" i="1" s="1"/>
  <c r="BZ397" i="1" s="1"/>
  <c r="CA397" i="1" s="1"/>
  <c r="BN432" i="1"/>
  <c r="BN390" i="1"/>
  <c r="BO390" i="1" s="1"/>
  <c r="BS390" i="1" s="1"/>
  <c r="BX390" i="1" s="1"/>
  <c r="BN391" i="1"/>
  <c r="BO391" i="1" s="1"/>
  <c r="BS391" i="1" s="1"/>
  <c r="BX391" i="1" s="1"/>
  <c r="BZ391" i="1" s="1"/>
  <c r="CA391" i="1" s="1"/>
  <c r="BN424" i="1"/>
  <c r="BO424" i="1" s="1"/>
  <c r="BS424" i="1" s="1"/>
  <c r="BX424" i="1" s="1"/>
  <c r="BZ424" i="1" s="1"/>
  <c r="CA424" i="1" s="1"/>
  <c r="BN368" i="1"/>
  <c r="BO368" i="1" s="1"/>
  <c r="BS368" i="1" s="1"/>
  <c r="BX368" i="1" s="1"/>
  <c r="BZ368" i="1" s="1"/>
  <c r="CA368" i="1" s="1"/>
  <c r="BN377" i="1"/>
  <c r="BO377" i="1" s="1"/>
  <c r="BS377" i="1" s="1"/>
  <c r="BX377" i="1" s="1"/>
  <c r="BZ377" i="1" s="1"/>
  <c r="CA377" i="1" s="1"/>
  <c r="BN449" i="1"/>
  <c r="BO449" i="1" s="1"/>
  <c r="BS449" i="1" s="1"/>
  <c r="BX449" i="1" s="1"/>
  <c r="BZ449" i="1" s="1"/>
  <c r="CA449" i="1" s="1"/>
  <c r="BN436" i="1"/>
  <c r="BO436" i="1" s="1"/>
  <c r="BS436" i="1" s="1"/>
  <c r="BX436" i="1" s="1"/>
  <c r="BZ436" i="1" s="1"/>
  <c r="CA436" i="1" s="1"/>
  <c r="BN454" i="1"/>
  <c r="BO454" i="1" s="1"/>
  <c r="BR454" i="1" s="1"/>
  <c r="BW454" i="1" s="1"/>
  <c r="BY454" i="1" s="1"/>
  <c r="BN469" i="1"/>
  <c r="BN410" i="1"/>
  <c r="BO410" i="1" s="1"/>
  <c r="BR410" i="1" s="1"/>
  <c r="BW410" i="1" s="1"/>
  <c r="BY410" i="1" s="1"/>
  <c r="BN460" i="1"/>
  <c r="BO460" i="1" s="1"/>
  <c r="BR460" i="1" s="1"/>
  <c r="BW460" i="1" s="1"/>
  <c r="BY460" i="1" s="1"/>
  <c r="BN396" i="1"/>
  <c r="BO396" i="1" s="1"/>
  <c r="BR396" i="1" s="1"/>
  <c r="BW396" i="1" s="1"/>
  <c r="BY396" i="1" s="1"/>
  <c r="BN373" i="1"/>
  <c r="BO373" i="1" s="1"/>
  <c r="BN375" i="1"/>
  <c r="BO375" i="1" s="1"/>
  <c r="BN364" i="1"/>
  <c r="BO364" i="1" s="1"/>
  <c r="BN420" i="1"/>
  <c r="BO420" i="1" s="1"/>
  <c r="BR420" i="1" s="1"/>
  <c r="BW420" i="1" s="1"/>
  <c r="BY420" i="1" s="1"/>
  <c r="BN369" i="1"/>
  <c r="BO369" i="1" s="1"/>
  <c r="BS369" i="1" s="1"/>
  <c r="BX369" i="1" s="1"/>
  <c r="BZ369" i="1" s="1"/>
  <c r="CA369" i="1" s="1"/>
  <c r="BN414" i="1"/>
  <c r="BO414" i="1" s="1"/>
  <c r="BS414" i="1" s="1"/>
  <c r="BX414" i="1" s="1"/>
  <c r="BZ414" i="1" s="1"/>
  <c r="CA414" i="1" s="1"/>
  <c r="BN466" i="1"/>
  <c r="BO466" i="1" s="1"/>
  <c r="BR466" i="1" s="1"/>
  <c r="BW466" i="1" s="1"/>
  <c r="BY466" i="1" s="1"/>
  <c r="BN481" i="1"/>
  <c r="BO481" i="1" s="1"/>
  <c r="BS481" i="1" s="1"/>
  <c r="BX481" i="1" s="1"/>
  <c r="BZ481" i="1" s="1"/>
  <c r="CA481" i="1" s="1"/>
  <c r="BN486" i="1"/>
  <c r="BO486" i="1" s="1"/>
  <c r="BS486" i="1" s="1"/>
  <c r="BX486" i="1" s="1"/>
  <c r="BZ486" i="1" s="1"/>
  <c r="CA486" i="1" s="1"/>
  <c r="BN472" i="1"/>
  <c r="BO472" i="1" s="1"/>
  <c r="BR472" i="1" s="1"/>
  <c r="BW472" i="1" s="1"/>
  <c r="BY472" i="1" s="1"/>
  <c r="BN366" i="1"/>
  <c r="BO366" i="1" s="1"/>
  <c r="BS366" i="1" s="1"/>
  <c r="BX366" i="1" s="1"/>
  <c r="BZ366" i="1" s="1"/>
  <c r="CA366" i="1" s="1"/>
  <c r="BN388" i="1"/>
  <c r="BO388" i="1" s="1"/>
  <c r="BR388" i="1" s="1"/>
  <c r="BW388" i="1" s="1"/>
  <c r="BY388" i="1" s="1"/>
  <c r="BN459" i="1"/>
  <c r="BO459" i="1" s="1"/>
  <c r="BR459" i="1" s="1"/>
  <c r="BW459" i="1" s="1"/>
  <c r="BY459" i="1" s="1"/>
  <c r="BN365" i="1"/>
  <c r="BO365" i="1" s="1"/>
  <c r="BR365" i="1" s="1"/>
  <c r="BW365" i="1" s="1"/>
  <c r="BY365" i="1" s="1"/>
  <c r="BN367" i="1"/>
  <c r="BO367" i="1" s="1"/>
  <c r="BR367" i="1" s="1"/>
  <c r="BW367" i="1" s="1"/>
  <c r="BY367" i="1" s="1"/>
  <c r="BN447" i="1"/>
  <c r="BO447" i="1" s="1"/>
  <c r="BS447" i="1" s="1"/>
  <c r="BX447" i="1" s="1"/>
  <c r="BZ447" i="1" s="1"/>
  <c r="BN445" i="1"/>
  <c r="BO445" i="1" s="1"/>
  <c r="BR445" i="1" s="1"/>
  <c r="BW445" i="1" s="1"/>
  <c r="BY445" i="1" s="1"/>
  <c r="BN399" i="1"/>
  <c r="BO399" i="1" s="1"/>
  <c r="BR399" i="1" s="1"/>
  <c r="BW399" i="1" s="1"/>
  <c r="BY399" i="1" s="1"/>
  <c r="BN372" i="1"/>
  <c r="BO372" i="1" s="1"/>
  <c r="BR372" i="1" s="1"/>
  <c r="BW372" i="1" s="1"/>
  <c r="BY372" i="1" s="1"/>
  <c r="BN408" i="1"/>
  <c r="BO408" i="1" s="1"/>
  <c r="BS408" i="1" s="1"/>
  <c r="BX408" i="1" s="1"/>
  <c r="BZ408" i="1" s="1"/>
  <c r="CA408" i="1" s="1"/>
  <c r="BN485" i="1"/>
  <c r="BO485" i="1" s="1"/>
  <c r="BN462" i="1"/>
  <c r="BO462" i="1" s="1"/>
  <c r="BR462" i="1" s="1"/>
  <c r="BW462" i="1" s="1"/>
  <c r="BY462" i="1" s="1"/>
  <c r="BN379" i="1"/>
  <c r="BO379" i="1" s="1"/>
  <c r="BR379" i="1" s="1"/>
  <c r="BW379" i="1" s="1"/>
  <c r="BY379" i="1" s="1"/>
  <c r="BN407" i="1"/>
  <c r="BO407" i="1" s="1"/>
  <c r="BS407" i="1" s="1"/>
  <c r="BX407" i="1" s="1"/>
  <c r="BZ407" i="1" s="1"/>
  <c r="CA407" i="1" s="1"/>
  <c r="BN433" i="1"/>
  <c r="BO433" i="1" s="1"/>
  <c r="BR433" i="1" s="1"/>
  <c r="BW433" i="1" s="1"/>
  <c r="BY433" i="1" s="1"/>
  <c r="BN456" i="1"/>
  <c r="BO456" i="1" s="1"/>
  <c r="BR456" i="1" s="1"/>
  <c r="BW456" i="1" s="1"/>
  <c r="BY456" i="1" s="1"/>
  <c r="BN443" i="1"/>
  <c r="BO443" i="1" s="1"/>
  <c r="BR443" i="1" s="1"/>
  <c r="BW443" i="1" s="1"/>
  <c r="BY443" i="1" s="1"/>
  <c r="BN393" i="1"/>
  <c r="BO393" i="1" s="1"/>
  <c r="BS393" i="1" s="1"/>
  <c r="BX393" i="1" s="1"/>
  <c r="BN471" i="1"/>
  <c r="BO471" i="1" s="1"/>
  <c r="BR471" i="1" s="1"/>
  <c r="BW471" i="1" s="1"/>
  <c r="BY471" i="1" s="1"/>
  <c r="BN401" i="1"/>
  <c r="BO401" i="1" s="1"/>
  <c r="BR401" i="1" s="1"/>
  <c r="BW401" i="1" s="1"/>
  <c r="BY401" i="1" s="1"/>
  <c r="BN463" i="1"/>
  <c r="BO463" i="1" s="1"/>
  <c r="BR463" i="1" s="1"/>
  <c r="BW463" i="1" s="1"/>
  <c r="BY463" i="1" s="1"/>
  <c r="BN444" i="1"/>
  <c r="BO444" i="1" s="1"/>
  <c r="BN418" i="1"/>
  <c r="BO418" i="1" s="1"/>
  <c r="BR418" i="1" s="1"/>
  <c r="BW418" i="1" s="1"/>
  <c r="BY418" i="1" s="1"/>
  <c r="BN382" i="1"/>
  <c r="BO382" i="1" s="1"/>
  <c r="BN457" i="1"/>
  <c r="BO457" i="1" s="1"/>
  <c r="BN484" i="1"/>
  <c r="BO484" i="1" s="1"/>
  <c r="BS484" i="1" s="1"/>
  <c r="BX484" i="1" s="1"/>
  <c r="BZ484" i="1" s="1"/>
  <c r="CA484" i="1" s="1"/>
  <c r="BN392" i="1"/>
  <c r="BO392" i="1" s="1"/>
  <c r="BS392" i="1" s="1"/>
  <c r="BX392" i="1" s="1"/>
  <c r="BZ392" i="1" s="1"/>
  <c r="BN482" i="1"/>
  <c r="BO482" i="1" s="1"/>
  <c r="BR482" i="1" s="1"/>
  <c r="BW482" i="1" s="1"/>
  <c r="BY482" i="1" s="1"/>
  <c r="BN389" i="1"/>
  <c r="BO389" i="1" s="1"/>
  <c r="BR389" i="1" s="1"/>
  <c r="BW389" i="1" s="1"/>
  <c r="BY389" i="1" s="1"/>
  <c r="BN413" i="1"/>
  <c r="BO413" i="1" s="1"/>
  <c r="BR413" i="1" s="1"/>
  <c r="BW413" i="1" s="1"/>
  <c r="BY413" i="1" s="1"/>
  <c r="CH412" i="1" s="1"/>
  <c r="BN374" i="1"/>
  <c r="BO374" i="1" s="1"/>
  <c r="BN477" i="1"/>
  <c r="BO477" i="1" s="1"/>
  <c r="BN363" i="1"/>
  <c r="BO363" i="1" s="1"/>
  <c r="BN427" i="1"/>
  <c r="BO427" i="1" s="1"/>
  <c r="BR427" i="1" s="1"/>
  <c r="BW427" i="1" s="1"/>
  <c r="BY427" i="1" s="1"/>
  <c r="BN384" i="1"/>
  <c r="BO384" i="1" s="1"/>
  <c r="BS384" i="1" s="1"/>
  <c r="BX384" i="1" s="1"/>
  <c r="BZ384" i="1" s="1"/>
  <c r="CA384" i="1" s="1"/>
  <c r="BN437" i="1"/>
  <c r="BO437" i="1" s="1"/>
  <c r="BR437" i="1" s="1"/>
  <c r="BW437" i="1" s="1"/>
  <c r="BY437" i="1" s="1"/>
  <c r="BN468" i="1"/>
  <c r="BO468" i="1" s="1"/>
  <c r="BR468" i="1" s="1"/>
  <c r="BW468" i="1" s="1"/>
  <c r="BY468" i="1" s="1"/>
  <c r="BN487" i="1"/>
  <c r="BO487" i="1" s="1"/>
  <c r="BR487" i="1" s="1"/>
  <c r="BW487" i="1" s="1"/>
  <c r="BY487" i="1" s="1"/>
  <c r="BN411" i="1"/>
  <c r="BO411" i="1" s="1"/>
  <c r="BR411" i="1" s="1"/>
  <c r="BW411" i="1" s="1"/>
  <c r="BY411" i="1" s="1"/>
  <c r="BN386" i="1"/>
  <c r="BO386" i="1" s="1"/>
  <c r="BN465" i="1"/>
  <c r="BO465" i="1" s="1"/>
  <c r="BN378" i="1"/>
  <c r="BO378" i="1" s="1"/>
  <c r="BS378" i="1" s="1"/>
  <c r="BX378" i="1" s="1"/>
  <c r="BZ378" i="1" s="1"/>
  <c r="CA378" i="1" s="1"/>
  <c r="BN440" i="1"/>
  <c r="BN361" i="1"/>
  <c r="BO361" i="1" s="1"/>
  <c r="BR361" i="1" s="1"/>
  <c r="BW361" i="1" s="1"/>
  <c r="BY361" i="1" s="1"/>
  <c r="BN450" i="1"/>
  <c r="BO450" i="1" s="1"/>
  <c r="BR450" i="1" s="1"/>
  <c r="BW450" i="1" s="1"/>
  <c r="BY450" i="1" s="1"/>
  <c r="BN402" i="1"/>
  <c r="BO402" i="1" s="1"/>
  <c r="BS402" i="1" s="1"/>
  <c r="BX402" i="1" s="1"/>
  <c r="BZ402" i="1" s="1"/>
  <c r="CA402" i="1" s="1"/>
  <c r="BN381" i="1"/>
  <c r="BO381" i="1" s="1"/>
  <c r="BR381" i="1" s="1"/>
  <c r="BW381" i="1" s="1"/>
  <c r="BY381" i="1" s="1"/>
  <c r="BN453" i="1"/>
  <c r="BO453" i="1" s="1"/>
  <c r="BN455" i="1"/>
  <c r="BO455" i="1" s="1"/>
  <c r="C176" i="1"/>
  <c r="F176" i="1" s="1"/>
  <c r="G83" i="3" s="1"/>
  <c r="BN473" i="1"/>
  <c r="BO473" i="1" s="1"/>
  <c r="BS473" i="1" s="1"/>
  <c r="BX473" i="1" s="1"/>
  <c r="BZ473" i="1" s="1"/>
  <c r="CA473" i="1" s="1"/>
  <c r="BN438" i="1"/>
  <c r="BO438" i="1" s="1"/>
  <c r="BR438" i="1" s="1"/>
  <c r="BW438" i="1" s="1"/>
  <c r="BY438" i="1" s="1"/>
  <c r="BS347" i="1"/>
  <c r="BN480" i="1"/>
  <c r="BO480" i="1" s="1"/>
  <c r="BS480" i="1" s="1"/>
  <c r="BX480" i="1" s="1"/>
  <c r="BZ480" i="1" s="1"/>
  <c r="CA480" i="1" s="1"/>
  <c r="BN376" i="1"/>
  <c r="BO376" i="1" s="1"/>
  <c r="BR376" i="1" s="1"/>
  <c r="BW376" i="1" s="1"/>
  <c r="BY376" i="1" s="1"/>
  <c r="BN476" i="1"/>
  <c r="BO476" i="1" s="1"/>
  <c r="BR476" i="1" s="1"/>
  <c r="BW476" i="1" s="1"/>
  <c r="BY476" i="1" s="1"/>
  <c r="BN395" i="1"/>
  <c r="BO395" i="1" s="1"/>
  <c r="BN478" i="1"/>
  <c r="BO478" i="1" s="1"/>
  <c r="BR478" i="1" s="1"/>
  <c r="BW478" i="1" s="1"/>
  <c r="BY478" i="1" s="1"/>
  <c r="BN446" i="1"/>
  <c r="BN387" i="1"/>
  <c r="BO387" i="1" s="1"/>
  <c r="BS387" i="1" s="1"/>
  <c r="BX387" i="1" s="1"/>
  <c r="BZ387" i="1" s="1"/>
  <c r="CA387" i="1" s="1"/>
  <c r="BN483" i="1"/>
  <c r="BO483" i="1" s="1"/>
  <c r="BS483" i="1" s="1"/>
  <c r="BX483" i="1" s="1"/>
  <c r="BZ483" i="1" s="1"/>
  <c r="BN431" i="1"/>
  <c r="BO431" i="1" s="1"/>
  <c r="BS431" i="1" s="1"/>
  <c r="BX431" i="1" s="1"/>
  <c r="BZ431" i="1" s="1"/>
  <c r="CA431" i="1" s="1"/>
  <c r="BN405" i="1"/>
  <c r="BO405" i="1" s="1"/>
  <c r="BR405" i="1" s="1"/>
  <c r="BW405" i="1" s="1"/>
  <c r="BY405" i="1" s="1"/>
  <c r="BN380" i="1"/>
  <c r="BO380" i="1" s="1"/>
  <c r="BR380" i="1" s="1"/>
  <c r="BW380" i="1" s="1"/>
  <c r="BY380" i="1" s="1"/>
  <c r="BN452" i="1"/>
  <c r="BO452" i="1" s="1"/>
  <c r="BN451" i="1"/>
  <c r="BO451" i="1" s="1"/>
  <c r="BR451" i="1" s="1"/>
  <c r="BW451" i="1" s="1"/>
  <c r="BY451" i="1" s="1"/>
  <c r="BN421" i="1"/>
  <c r="BO421" i="1" s="1"/>
  <c r="BR421" i="1" s="1"/>
  <c r="BW421" i="1" s="1"/>
  <c r="BY421" i="1" s="1"/>
  <c r="CH420" i="1" s="1"/>
  <c r="BN383" i="1"/>
  <c r="BO383" i="1" s="1"/>
  <c r="BR383" i="1" s="1"/>
  <c r="BW383" i="1" s="1"/>
  <c r="BY383" i="1" s="1"/>
  <c r="BN470" i="1"/>
  <c r="BO470" i="1" s="1"/>
  <c r="BN425" i="1"/>
  <c r="BO425" i="1" s="1"/>
  <c r="BR425" i="1" s="1"/>
  <c r="BW425" i="1" s="1"/>
  <c r="BY425" i="1" s="1"/>
  <c r="BN434" i="1"/>
  <c r="BO434" i="1" s="1"/>
  <c r="BS434" i="1" s="1"/>
  <c r="BX434" i="1" s="1"/>
  <c r="BZ434" i="1" s="1"/>
  <c r="CA434" i="1" s="1"/>
  <c r="BN475" i="1"/>
  <c r="BO475" i="1" s="1"/>
  <c r="BR475" i="1" s="1"/>
  <c r="BW475" i="1" s="1"/>
  <c r="BY475" i="1" s="1"/>
  <c r="BN385" i="1"/>
  <c r="BO385" i="1" s="1"/>
  <c r="BN441" i="1"/>
  <c r="BO441" i="1" s="1"/>
  <c r="BS441" i="1" s="1"/>
  <c r="BX441" i="1" s="1"/>
  <c r="BZ441" i="1" s="1"/>
  <c r="CA441" i="1" s="1"/>
  <c r="BN394" i="1"/>
  <c r="BO394" i="1" s="1"/>
  <c r="BS394" i="1" s="1"/>
  <c r="BX394" i="1" s="1"/>
  <c r="BZ394" i="1" s="1"/>
  <c r="CA394" i="1" s="1"/>
  <c r="BN461" i="1"/>
  <c r="BO461" i="1" s="1"/>
  <c r="BN371" i="1"/>
  <c r="BO371" i="1" s="1"/>
  <c r="BR371" i="1" s="1"/>
  <c r="BW371" i="1" s="1"/>
  <c r="BY371" i="1" s="1"/>
  <c r="BN474" i="1"/>
  <c r="BO474" i="1" s="1"/>
  <c r="BN479" i="1"/>
  <c r="BO479" i="1" s="1"/>
  <c r="BN442" i="1"/>
  <c r="BO442" i="1" s="1"/>
  <c r="BR442" i="1" s="1"/>
  <c r="BW442" i="1" s="1"/>
  <c r="BY442" i="1" s="1"/>
  <c r="BN412" i="1"/>
  <c r="BO412" i="1" s="1"/>
  <c r="BN415" i="1"/>
  <c r="BO415" i="1" s="1"/>
  <c r="BR415" i="1" s="1"/>
  <c r="BW415" i="1" s="1"/>
  <c r="BY415" i="1" s="1"/>
  <c r="BN416" i="1"/>
  <c r="BO416" i="1" s="1"/>
  <c r="BS416" i="1" s="1"/>
  <c r="BX416" i="1" s="1"/>
  <c r="BZ416" i="1" s="1"/>
  <c r="CA416" i="1" s="1"/>
  <c r="BN403" i="1"/>
  <c r="BO403" i="1" s="1"/>
  <c r="BR403" i="1" s="1"/>
  <c r="BW403" i="1" s="1"/>
  <c r="BY403" i="1" s="1"/>
  <c r="BN429" i="1"/>
  <c r="BO429" i="1" s="1"/>
  <c r="BS429" i="1" s="1"/>
  <c r="BX429" i="1" s="1"/>
  <c r="BZ429" i="1" s="1"/>
  <c r="CA429" i="1" s="1"/>
  <c r="BN448" i="1"/>
  <c r="BO448" i="1" s="1"/>
  <c r="BN422" i="1"/>
  <c r="BO422" i="1" s="1"/>
  <c r="BN430" i="1"/>
  <c r="BO430" i="1" s="1"/>
  <c r="BR430" i="1" s="1"/>
  <c r="BW430" i="1" s="1"/>
  <c r="BY430" i="1" s="1"/>
  <c r="BN409" i="1"/>
  <c r="BO409" i="1" s="1"/>
  <c r="BN423" i="1"/>
  <c r="BO423" i="1" s="1"/>
  <c r="BR423" i="1" s="1"/>
  <c r="BW423" i="1" s="1"/>
  <c r="BY423" i="1" s="1"/>
  <c r="BN417" i="1"/>
  <c r="BO417" i="1" s="1"/>
  <c r="BR417" i="1" s="1"/>
  <c r="BW417" i="1" s="1"/>
  <c r="BY417" i="1" s="1"/>
  <c r="BN435" i="1"/>
  <c r="BO435" i="1" s="1"/>
  <c r="BR435" i="1" s="1"/>
  <c r="BW435" i="1" s="1"/>
  <c r="BY435" i="1" s="1"/>
  <c r="BN428" i="1"/>
  <c r="BO428" i="1" s="1"/>
  <c r="BR428" i="1" s="1"/>
  <c r="BW428" i="1" s="1"/>
  <c r="BY428" i="1" s="1"/>
  <c r="BN464" i="1"/>
  <c r="BO464" i="1" s="1"/>
  <c r="BR464" i="1" s="1"/>
  <c r="BW464" i="1" s="1"/>
  <c r="BY464" i="1" s="1"/>
  <c r="BN370" i="1"/>
  <c r="BO370" i="1" s="1"/>
  <c r="BN439" i="1"/>
  <c r="BO439" i="1" s="1"/>
  <c r="BR439" i="1" s="1"/>
  <c r="BW439" i="1" s="1"/>
  <c r="BY439" i="1" s="1"/>
  <c r="BN400" i="1"/>
  <c r="BO400" i="1" s="1"/>
  <c r="BS400" i="1" s="1"/>
  <c r="BX400" i="1" s="1"/>
  <c r="BZ400" i="1" s="1"/>
  <c r="CA400" i="1" s="1"/>
  <c r="BN419" i="1"/>
  <c r="BO419" i="1" s="1"/>
  <c r="BR419" i="1" s="1"/>
  <c r="BW419" i="1" s="1"/>
  <c r="BY419" i="1" s="1"/>
  <c r="BO440" i="1"/>
  <c r="BR440" i="1" s="1"/>
  <c r="BW440" i="1" s="1"/>
  <c r="BY440" i="1" s="1"/>
  <c r="BO446" i="1"/>
  <c r="BR446" i="1" s="1"/>
  <c r="BW446" i="1" s="1"/>
  <c r="BY446" i="1" s="1"/>
  <c r="BO469" i="1"/>
  <c r="BR469" i="1" s="1"/>
  <c r="BW469" i="1" s="1"/>
  <c r="BY469" i="1" s="1"/>
  <c r="BO467" i="1"/>
  <c r="BS467" i="1" s="1"/>
  <c r="BX467" i="1" s="1"/>
  <c r="BZ467" i="1" s="1"/>
  <c r="CA467" i="1" s="1"/>
  <c r="BO432" i="1"/>
  <c r="BS432" i="1" s="1"/>
  <c r="BX432" i="1" s="1"/>
  <c r="BZ432" i="1" s="1"/>
  <c r="CA432" i="1" s="1"/>
  <c r="CH472" i="1"/>
  <c r="CH429" i="1"/>
  <c r="CH441" i="1"/>
  <c r="CH418" i="1" l="1"/>
  <c r="BR429" i="1"/>
  <c r="BW429" i="1" s="1"/>
  <c r="BY429" i="1" s="1"/>
  <c r="CC429" i="1" s="1"/>
  <c r="BR378" i="1"/>
  <c r="BW378" i="1" s="1"/>
  <c r="BY378" i="1" s="1"/>
  <c r="CC378" i="1" s="1"/>
  <c r="CH419" i="1"/>
  <c r="CC450" i="1"/>
  <c r="BR473" i="1"/>
  <c r="BW473" i="1" s="1"/>
  <c r="BY473" i="1" s="1"/>
  <c r="CC472" i="1" s="1"/>
  <c r="BS425" i="1"/>
  <c r="BX425" i="1" s="1"/>
  <c r="BZ425" i="1" s="1"/>
  <c r="CE424" i="1" s="1"/>
  <c r="BS389" i="1"/>
  <c r="BX389" i="1" s="1"/>
  <c r="BZ389" i="1" s="1"/>
  <c r="CA389" i="1" s="1"/>
  <c r="CC361" i="1"/>
  <c r="CC445" i="1"/>
  <c r="CC463" i="1"/>
  <c r="BR444" i="1"/>
  <c r="BW444" i="1" s="1"/>
  <c r="BY444" i="1" s="1"/>
  <c r="CC444" i="1" s="1"/>
  <c r="BS444" i="1"/>
  <c r="BX444" i="1" s="1"/>
  <c r="BZ444" i="1" s="1"/>
  <c r="CA444" i="1" s="1"/>
  <c r="BS374" i="1"/>
  <c r="BX374" i="1" s="1"/>
  <c r="BZ374" i="1" s="1"/>
  <c r="CA374" i="1" s="1"/>
  <c r="BR374" i="1"/>
  <c r="BW374" i="1" s="1"/>
  <c r="BY374" i="1" s="1"/>
  <c r="BS448" i="1"/>
  <c r="BX448" i="1" s="1"/>
  <c r="BZ448" i="1" s="1"/>
  <c r="CA448" i="1" s="1"/>
  <c r="BR448" i="1"/>
  <c r="BW448" i="1" s="1"/>
  <c r="BY448" i="1" s="1"/>
  <c r="CC371" i="1"/>
  <c r="BS459" i="1"/>
  <c r="BX459" i="1" s="1"/>
  <c r="BS446" i="1"/>
  <c r="BX446" i="1" s="1"/>
  <c r="BZ446" i="1" s="1"/>
  <c r="CA446" i="1" s="1"/>
  <c r="BS463" i="1"/>
  <c r="BX463" i="1" s="1"/>
  <c r="BZ463" i="1" s="1"/>
  <c r="BS440" i="1"/>
  <c r="BX440" i="1" s="1"/>
  <c r="CK440" i="1" s="1"/>
  <c r="BS401" i="1"/>
  <c r="BX401" i="1" s="1"/>
  <c r="CJ401" i="1" s="1"/>
  <c r="CC438" i="1"/>
  <c r="CJ407" i="1"/>
  <c r="BR402" i="1"/>
  <c r="BW402" i="1" s="1"/>
  <c r="BY402" i="1" s="1"/>
  <c r="CH402" i="1" s="1"/>
  <c r="BS478" i="1"/>
  <c r="BX478" i="1" s="1"/>
  <c r="BR384" i="1"/>
  <c r="BW384" i="1" s="1"/>
  <c r="BY384" i="1" s="1"/>
  <c r="CC383" i="1" s="1"/>
  <c r="BS438" i="1"/>
  <c r="BX438" i="1" s="1"/>
  <c r="BZ438" i="1" s="1"/>
  <c r="CA438" i="1" s="1"/>
  <c r="BS362" i="1"/>
  <c r="BX362" i="1" s="1"/>
  <c r="BZ362" i="1" s="1"/>
  <c r="CA362" i="1" s="1"/>
  <c r="BS361" i="1"/>
  <c r="BX361" i="1" s="1"/>
  <c r="BZ361" i="1" s="1"/>
  <c r="CA361" i="1" s="1"/>
  <c r="BR416" i="1"/>
  <c r="BW416" i="1" s="1"/>
  <c r="BY416" i="1" s="1"/>
  <c r="CH415" i="1" s="1"/>
  <c r="CC462" i="1"/>
  <c r="BR407" i="1"/>
  <c r="BW407" i="1" s="1"/>
  <c r="BY407" i="1" s="1"/>
  <c r="BS479" i="1"/>
  <c r="BX479" i="1" s="1"/>
  <c r="BZ479" i="1" s="1"/>
  <c r="CA479" i="1" s="1"/>
  <c r="BR479" i="1"/>
  <c r="BW479" i="1" s="1"/>
  <c r="BY479" i="1" s="1"/>
  <c r="CC478" i="1" s="1"/>
  <c r="BR370" i="1"/>
  <c r="BW370" i="1" s="1"/>
  <c r="BY370" i="1" s="1"/>
  <c r="CC370" i="1" s="1"/>
  <c r="BS370" i="1"/>
  <c r="BX370" i="1" s="1"/>
  <c r="BZ370" i="1" s="1"/>
  <c r="CE369" i="1" s="1"/>
  <c r="CH427" i="1"/>
  <c r="BS482" i="1"/>
  <c r="BX482" i="1" s="1"/>
  <c r="BZ482" i="1" s="1"/>
  <c r="CA482" i="1" s="1"/>
  <c r="CK407" i="1"/>
  <c r="BS471" i="1"/>
  <c r="BX471" i="1" s="1"/>
  <c r="BZ471" i="1" s="1"/>
  <c r="CA471" i="1" s="1"/>
  <c r="BS423" i="1"/>
  <c r="BX423" i="1" s="1"/>
  <c r="CM423" i="1" s="1"/>
  <c r="BR414" i="1"/>
  <c r="BW414" i="1" s="1"/>
  <c r="BY414" i="1" s="1"/>
  <c r="CC413" i="1" s="1"/>
  <c r="CC410" i="1"/>
  <c r="CC442" i="1"/>
  <c r="BR480" i="1"/>
  <c r="BW480" i="1" s="1"/>
  <c r="BY480" i="1" s="1"/>
  <c r="CC437" i="1"/>
  <c r="BR393" i="1"/>
  <c r="BW393" i="1" s="1"/>
  <c r="BY393" i="1" s="1"/>
  <c r="BR392" i="1"/>
  <c r="BW392" i="1" s="1"/>
  <c r="BY392" i="1" s="1"/>
  <c r="BS466" i="1"/>
  <c r="BX466" i="1" s="1"/>
  <c r="BZ466" i="1" s="1"/>
  <c r="BS427" i="1"/>
  <c r="BX427" i="1" s="1"/>
  <c r="BZ427" i="1" s="1"/>
  <c r="CA427" i="1" s="1"/>
  <c r="CC380" i="1"/>
  <c r="BS418" i="1"/>
  <c r="BX418" i="1" s="1"/>
  <c r="BZ418" i="1" s="1"/>
  <c r="CA418" i="1" s="1"/>
  <c r="BS472" i="1"/>
  <c r="BX472" i="1" s="1"/>
  <c r="BZ472" i="1" s="1"/>
  <c r="CA472" i="1" s="1"/>
  <c r="BS381" i="1"/>
  <c r="BX381" i="1" s="1"/>
  <c r="BZ381" i="1" s="1"/>
  <c r="CA381" i="1" s="1"/>
  <c r="BR377" i="1"/>
  <c r="BW377" i="1" s="1"/>
  <c r="BY377" i="1" s="1"/>
  <c r="CC376" i="1" s="1"/>
  <c r="BS450" i="1"/>
  <c r="BX450" i="1" s="1"/>
  <c r="BS468" i="1"/>
  <c r="BX468" i="1" s="1"/>
  <c r="CK467" i="1" s="1"/>
  <c r="CC468" i="1"/>
  <c r="CC427" i="1"/>
  <c r="BR483" i="1"/>
  <c r="BW483" i="1" s="1"/>
  <c r="BY483" i="1" s="1"/>
  <c r="CC482" i="1" s="1"/>
  <c r="BR375" i="1"/>
  <c r="BW375" i="1" s="1"/>
  <c r="BY375" i="1" s="1"/>
  <c r="CC375" i="1" s="1"/>
  <c r="BS375" i="1"/>
  <c r="BX375" i="1" s="1"/>
  <c r="BR382" i="1"/>
  <c r="BW382" i="1" s="1"/>
  <c r="BY382" i="1" s="1"/>
  <c r="BS382" i="1"/>
  <c r="BX382" i="1" s="1"/>
  <c r="BZ382" i="1" s="1"/>
  <c r="CA382" i="1" s="1"/>
  <c r="BR477" i="1"/>
  <c r="BW477" i="1" s="1"/>
  <c r="BY477" i="1" s="1"/>
  <c r="CC476" i="1" s="1"/>
  <c r="BS477" i="1"/>
  <c r="BX477" i="1" s="1"/>
  <c r="BZ477" i="1" s="1"/>
  <c r="CA477" i="1" s="1"/>
  <c r="BR453" i="1"/>
  <c r="BW453" i="1" s="1"/>
  <c r="BY453" i="1" s="1"/>
  <c r="CC453" i="1" s="1"/>
  <c r="BS453" i="1"/>
  <c r="BX453" i="1" s="1"/>
  <c r="BZ453" i="1" s="1"/>
  <c r="CA453" i="1" s="1"/>
  <c r="BR386" i="1"/>
  <c r="BW386" i="1" s="1"/>
  <c r="BY386" i="1" s="1"/>
  <c r="BS386" i="1"/>
  <c r="BX386" i="1" s="1"/>
  <c r="BZ386" i="1" s="1"/>
  <c r="CM407" i="1"/>
  <c r="CM377" i="1"/>
  <c r="BS451" i="1"/>
  <c r="BX451" i="1" s="1"/>
  <c r="BZ451" i="1" s="1"/>
  <c r="CA451" i="1" s="1"/>
  <c r="CL407" i="1"/>
  <c r="BS437" i="1"/>
  <c r="BX437" i="1" s="1"/>
  <c r="BZ437" i="1" s="1"/>
  <c r="CA437" i="1" s="1"/>
  <c r="BR408" i="1"/>
  <c r="BW408" i="1" s="1"/>
  <c r="BY408" i="1" s="1"/>
  <c r="CK377" i="1"/>
  <c r="BS430" i="1"/>
  <c r="BX430" i="1" s="1"/>
  <c r="BZ430" i="1" s="1"/>
  <c r="CA430" i="1" s="1"/>
  <c r="BR387" i="1"/>
  <c r="BW387" i="1" s="1"/>
  <c r="BY387" i="1" s="1"/>
  <c r="BS487" i="1"/>
  <c r="BX487" i="1" s="1"/>
  <c r="BZ487" i="1" s="1"/>
  <c r="CA487" i="1" s="1"/>
  <c r="BS371" i="1"/>
  <c r="BX371" i="1" s="1"/>
  <c r="BZ371" i="1" s="1"/>
  <c r="CA371" i="1" s="1"/>
  <c r="BS379" i="1"/>
  <c r="BX379" i="1" s="1"/>
  <c r="CL378" i="1" s="1"/>
  <c r="BS413" i="1"/>
  <c r="BX413" i="1" s="1"/>
  <c r="CJ413" i="1" s="1"/>
  <c r="CL377" i="1"/>
  <c r="CJ377" i="1"/>
  <c r="BR394" i="1"/>
  <c r="BW394" i="1" s="1"/>
  <c r="BY394" i="1" s="1"/>
  <c r="CE377" i="1"/>
  <c r="BS442" i="1"/>
  <c r="BX442" i="1" s="1"/>
  <c r="BZ442" i="1" s="1"/>
  <c r="CA442" i="1" s="1"/>
  <c r="BS417" i="1"/>
  <c r="BX417" i="1" s="1"/>
  <c r="CL416" i="1" s="1"/>
  <c r="BS409" i="1"/>
  <c r="BX409" i="1" s="1"/>
  <c r="BZ409" i="1" s="1"/>
  <c r="BR409" i="1"/>
  <c r="BW409" i="1" s="1"/>
  <c r="BY409" i="1" s="1"/>
  <c r="CC409" i="1" s="1"/>
  <c r="BS457" i="1"/>
  <c r="BX457" i="1" s="1"/>
  <c r="BZ457" i="1" s="1"/>
  <c r="CA457" i="1" s="1"/>
  <c r="BR457" i="1"/>
  <c r="BW457" i="1" s="1"/>
  <c r="BY457" i="1" s="1"/>
  <c r="CC456" i="1" s="1"/>
  <c r="BS395" i="1"/>
  <c r="BX395" i="1" s="1"/>
  <c r="BR395" i="1"/>
  <c r="BW395" i="1" s="1"/>
  <c r="BY395" i="1" s="1"/>
  <c r="CC395" i="1" s="1"/>
  <c r="BR363" i="1"/>
  <c r="BW363" i="1" s="1"/>
  <c r="BY363" i="1" s="1"/>
  <c r="CC362" i="1" s="1"/>
  <c r="BS363" i="1"/>
  <c r="BX363" i="1" s="1"/>
  <c r="BZ363" i="1" s="1"/>
  <c r="CA363" i="1" s="1"/>
  <c r="BS385" i="1"/>
  <c r="BX385" i="1" s="1"/>
  <c r="BR385" i="1"/>
  <c r="BW385" i="1" s="1"/>
  <c r="BY385" i="1" s="1"/>
  <c r="BS465" i="1"/>
  <c r="BX465" i="1" s="1"/>
  <c r="BZ465" i="1" s="1"/>
  <c r="CA465" i="1" s="1"/>
  <c r="BR465" i="1"/>
  <c r="BW465" i="1" s="1"/>
  <c r="BY465" i="1" s="1"/>
  <c r="CC465" i="1" s="1"/>
  <c r="BR452" i="1"/>
  <c r="BW452" i="1" s="1"/>
  <c r="BY452" i="1" s="1"/>
  <c r="BS452" i="1"/>
  <c r="BX452" i="1" s="1"/>
  <c r="BZ452" i="1" s="1"/>
  <c r="CA452" i="1" s="1"/>
  <c r="BS455" i="1"/>
  <c r="BX455" i="1" s="1"/>
  <c r="BZ455" i="1" s="1"/>
  <c r="CA455" i="1" s="1"/>
  <c r="BR455" i="1"/>
  <c r="BW455" i="1" s="1"/>
  <c r="BY455" i="1" s="1"/>
  <c r="CC454" i="1" s="1"/>
  <c r="BR412" i="1"/>
  <c r="BW412" i="1" s="1"/>
  <c r="BY412" i="1" s="1"/>
  <c r="CC412" i="1" s="1"/>
  <c r="BS412" i="1"/>
  <c r="BX412" i="1" s="1"/>
  <c r="BZ412" i="1" s="1"/>
  <c r="CA412" i="1" s="1"/>
  <c r="BS364" i="1"/>
  <c r="BX364" i="1" s="1"/>
  <c r="BZ364" i="1" s="1"/>
  <c r="CA364" i="1" s="1"/>
  <c r="BR364" i="1"/>
  <c r="BW364" i="1" s="1"/>
  <c r="BY364" i="1" s="1"/>
  <c r="CC364" i="1" s="1"/>
  <c r="BS415" i="1"/>
  <c r="BX415" i="1" s="1"/>
  <c r="CL414" i="1" s="1"/>
  <c r="BR404" i="1"/>
  <c r="BW404" i="1" s="1"/>
  <c r="BY404" i="1" s="1"/>
  <c r="CC388" i="1"/>
  <c r="CE483" i="1"/>
  <c r="BS474" i="1"/>
  <c r="BX474" i="1" s="1"/>
  <c r="BR474" i="1"/>
  <c r="BW474" i="1" s="1"/>
  <c r="BY474" i="1" s="1"/>
  <c r="CC474" i="1" s="1"/>
  <c r="BR484" i="1"/>
  <c r="BW484" i="1" s="1"/>
  <c r="BY484" i="1" s="1"/>
  <c r="BS383" i="1"/>
  <c r="BX383" i="1" s="1"/>
  <c r="CM383" i="1" s="1"/>
  <c r="BR431" i="1"/>
  <c r="BW431" i="1" s="1"/>
  <c r="BY431" i="1" s="1"/>
  <c r="CH430" i="1" s="1"/>
  <c r="BS461" i="1"/>
  <c r="BX461" i="1" s="1"/>
  <c r="BZ461" i="1" s="1"/>
  <c r="CA461" i="1" s="1"/>
  <c r="BR461" i="1"/>
  <c r="BW461" i="1" s="1"/>
  <c r="BY461" i="1" s="1"/>
  <c r="CC461" i="1" s="1"/>
  <c r="BS410" i="1"/>
  <c r="BX410" i="1" s="1"/>
  <c r="BZ410" i="1" s="1"/>
  <c r="CA410" i="1" s="1"/>
  <c r="BS411" i="1"/>
  <c r="BX411" i="1" s="1"/>
  <c r="BZ411" i="1" s="1"/>
  <c r="CA411" i="1" s="1"/>
  <c r="CH425" i="1"/>
  <c r="CH426" i="1"/>
  <c r="BS376" i="1"/>
  <c r="BX376" i="1" s="1"/>
  <c r="CK376" i="1" s="1"/>
  <c r="CA483" i="1"/>
  <c r="BS439" i="1"/>
  <c r="BX439" i="1" s="1"/>
  <c r="BS380" i="1"/>
  <c r="BX380" i="1" s="1"/>
  <c r="BZ380" i="1" s="1"/>
  <c r="CA380" i="1" s="1"/>
  <c r="CJ483" i="1"/>
  <c r="CL483" i="1"/>
  <c r="CK483" i="1"/>
  <c r="CM483" i="1"/>
  <c r="CC379" i="1"/>
  <c r="CC471" i="1"/>
  <c r="BR458" i="1"/>
  <c r="BW458" i="1" s="1"/>
  <c r="BY458" i="1" s="1"/>
  <c r="CC458" i="1" s="1"/>
  <c r="BS476" i="1"/>
  <c r="BX476" i="1" s="1"/>
  <c r="BZ476" i="1" s="1"/>
  <c r="CA476" i="1" s="1"/>
  <c r="CC475" i="1"/>
  <c r="CH428" i="1"/>
  <c r="BS420" i="1"/>
  <c r="BX420" i="1" s="1"/>
  <c r="BZ420" i="1" s="1"/>
  <c r="CA420" i="1" s="1"/>
  <c r="BS428" i="1"/>
  <c r="BX428" i="1" s="1"/>
  <c r="CM428" i="1" s="1"/>
  <c r="BR368" i="1"/>
  <c r="BW368" i="1" s="1"/>
  <c r="BY368" i="1" s="1"/>
  <c r="CC367" i="1" s="1"/>
  <c r="BS469" i="1"/>
  <c r="BX469" i="1" s="1"/>
  <c r="BZ469" i="1" s="1"/>
  <c r="CA469" i="1" s="1"/>
  <c r="BR467" i="1"/>
  <c r="BW467" i="1" s="1"/>
  <c r="BY467" i="1" s="1"/>
  <c r="CC467" i="1" s="1"/>
  <c r="BR434" i="1"/>
  <c r="BW434" i="1" s="1"/>
  <c r="BY434" i="1" s="1"/>
  <c r="CH434" i="1" s="1"/>
  <c r="BS405" i="1"/>
  <c r="BX405" i="1" s="1"/>
  <c r="CM405" i="1" s="1"/>
  <c r="CE391" i="1"/>
  <c r="CK391" i="1"/>
  <c r="CC420" i="1"/>
  <c r="BR441" i="1"/>
  <c r="BW441" i="1" s="1"/>
  <c r="BY441" i="1" s="1"/>
  <c r="CC441" i="1" s="1"/>
  <c r="BS445" i="1"/>
  <c r="BX445" i="1" s="1"/>
  <c r="BZ445" i="1" s="1"/>
  <c r="CA445" i="1" s="1"/>
  <c r="BS403" i="1"/>
  <c r="BX403" i="1" s="1"/>
  <c r="BZ403" i="1" s="1"/>
  <c r="CE402" i="1" s="1"/>
  <c r="BS462" i="1"/>
  <c r="BX462" i="1" s="1"/>
  <c r="BR424" i="1"/>
  <c r="BW424" i="1" s="1"/>
  <c r="BY424" i="1" s="1"/>
  <c r="CE431" i="1"/>
  <c r="CJ431" i="1"/>
  <c r="CM431" i="1"/>
  <c r="CL431" i="1"/>
  <c r="BS435" i="1"/>
  <c r="BX435" i="1" s="1"/>
  <c r="CL435" i="1" s="1"/>
  <c r="BR432" i="1"/>
  <c r="BW432" i="1" s="1"/>
  <c r="BY432" i="1" s="1"/>
  <c r="BS388" i="1"/>
  <c r="BX388" i="1" s="1"/>
  <c r="BR400" i="1"/>
  <c r="BW400" i="1" s="1"/>
  <c r="BY400" i="1" s="1"/>
  <c r="CH400" i="1" s="1"/>
  <c r="CC419" i="1"/>
  <c r="BS396" i="1"/>
  <c r="BX396" i="1" s="1"/>
  <c r="CJ396" i="1" s="1"/>
  <c r="BS454" i="1"/>
  <c r="BX454" i="1" s="1"/>
  <c r="CC425" i="1"/>
  <c r="CC426" i="1"/>
  <c r="BS426" i="1"/>
  <c r="BX426" i="1" s="1"/>
  <c r="CC439" i="1"/>
  <c r="BS399" i="1"/>
  <c r="BX399" i="1" s="1"/>
  <c r="CL399" i="1" s="1"/>
  <c r="BR397" i="1"/>
  <c r="BW397" i="1" s="1"/>
  <c r="BY397" i="1" s="1"/>
  <c r="CA447" i="1"/>
  <c r="BS464" i="1"/>
  <c r="BX464" i="1" s="1"/>
  <c r="BS367" i="1"/>
  <c r="BX367" i="1" s="1"/>
  <c r="CK366" i="1" s="1"/>
  <c r="BR449" i="1"/>
  <c r="BW449" i="1" s="1"/>
  <c r="BY449" i="1" s="1"/>
  <c r="CC449" i="1" s="1"/>
  <c r="BR422" i="1"/>
  <c r="BW422" i="1" s="1"/>
  <c r="BY422" i="1" s="1"/>
  <c r="BS422" i="1"/>
  <c r="BX422" i="1" s="1"/>
  <c r="BZ422" i="1" s="1"/>
  <c r="CA422" i="1" s="1"/>
  <c r="CL390" i="1"/>
  <c r="CJ391" i="1"/>
  <c r="CL391" i="1"/>
  <c r="BR391" i="1"/>
  <c r="BW391" i="1" s="1"/>
  <c r="BY391" i="1" s="1"/>
  <c r="CH390" i="1" s="1"/>
  <c r="BS419" i="1"/>
  <c r="BX419" i="1" s="1"/>
  <c r="BZ419" i="1" s="1"/>
  <c r="CA419" i="1" s="1"/>
  <c r="BS421" i="1"/>
  <c r="BX421" i="1" s="1"/>
  <c r="BZ421" i="1" s="1"/>
  <c r="CM391" i="1"/>
  <c r="BS456" i="1"/>
  <c r="BX456" i="1" s="1"/>
  <c r="CE397" i="1"/>
  <c r="BR436" i="1"/>
  <c r="BW436" i="1" s="1"/>
  <c r="BY436" i="1" s="1"/>
  <c r="CC436" i="1" s="1"/>
  <c r="BS460" i="1"/>
  <c r="BX460" i="1" s="1"/>
  <c r="CK480" i="1"/>
  <c r="CE480" i="1"/>
  <c r="CM480" i="1"/>
  <c r="CM368" i="1"/>
  <c r="CJ390" i="1"/>
  <c r="BR390" i="1"/>
  <c r="BW390" i="1" s="1"/>
  <c r="BY390" i="1" s="1"/>
  <c r="CK368" i="1"/>
  <c r="CM390" i="1"/>
  <c r="BR369" i="1"/>
  <c r="BW369" i="1" s="1"/>
  <c r="BY369" i="1" s="1"/>
  <c r="BR366" i="1"/>
  <c r="BW366" i="1" s="1"/>
  <c r="BY366" i="1" s="1"/>
  <c r="CC365" i="1" s="1"/>
  <c r="CJ368" i="1"/>
  <c r="BS365" i="1"/>
  <c r="BX365" i="1" s="1"/>
  <c r="BZ390" i="1"/>
  <c r="CE390" i="1" s="1"/>
  <c r="CL368" i="1"/>
  <c r="CK390" i="1"/>
  <c r="CL406" i="1"/>
  <c r="CJ480" i="1"/>
  <c r="BR481" i="1"/>
  <c r="BW481" i="1" s="1"/>
  <c r="BY481" i="1" s="1"/>
  <c r="CC481" i="1" s="1"/>
  <c r="BR398" i="1"/>
  <c r="BW398" i="1" s="1"/>
  <c r="BY398" i="1" s="1"/>
  <c r="CH398" i="1" s="1"/>
  <c r="BS443" i="1"/>
  <c r="BX443" i="1" s="1"/>
  <c r="BZ443" i="1" s="1"/>
  <c r="CM397" i="1"/>
  <c r="CL480" i="1"/>
  <c r="BS372" i="1"/>
  <c r="BX372" i="1" s="1"/>
  <c r="BZ372" i="1" s="1"/>
  <c r="CA372" i="1" s="1"/>
  <c r="BR447" i="1"/>
  <c r="BW447" i="1" s="1"/>
  <c r="BY447" i="1" s="1"/>
  <c r="CC446" i="1" s="1"/>
  <c r="CK397" i="1"/>
  <c r="CM406" i="1"/>
  <c r="CK406" i="1"/>
  <c r="CL397" i="1"/>
  <c r="CJ406" i="1"/>
  <c r="CE406" i="1"/>
  <c r="BR406" i="1"/>
  <c r="BW406" i="1" s="1"/>
  <c r="BY406" i="1" s="1"/>
  <c r="CJ397" i="1"/>
  <c r="BR486" i="1"/>
  <c r="BW486" i="1" s="1"/>
  <c r="BY486" i="1" s="1"/>
  <c r="CC486" i="1" s="1"/>
  <c r="BR470" i="1"/>
  <c r="BW470" i="1" s="1"/>
  <c r="BY470" i="1" s="1"/>
  <c r="CC469" i="1" s="1"/>
  <c r="BS470" i="1"/>
  <c r="BX470" i="1" s="1"/>
  <c r="BZ470" i="1" s="1"/>
  <c r="CA470" i="1" s="1"/>
  <c r="BS433" i="1"/>
  <c r="BX433" i="1" s="1"/>
  <c r="CM432" i="1" s="1"/>
  <c r="BS475" i="1"/>
  <c r="BX475" i="1" s="1"/>
  <c r="BR485" i="1"/>
  <c r="BW485" i="1" s="1"/>
  <c r="BY485" i="1" s="1"/>
  <c r="BS485" i="1"/>
  <c r="BX485" i="1" s="1"/>
  <c r="BS373" i="1"/>
  <c r="BX373" i="1" s="1"/>
  <c r="BR373" i="1"/>
  <c r="BW373" i="1" s="1"/>
  <c r="BY373" i="1" s="1"/>
  <c r="CC372" i="1" s="1"/>
  <c r="CH432" i="1"/>
  <c r="CA392" i="1"/>
  <c r="CH436" i="1"/>
  <c r="CH435" i="1"/>
  <c r="CH433" i="1"/>
  <c r="CE368" i="1"/>
  <c r="CE407" i="1"/>
  <c r="CC418" i="1"/>
  <c r="CH417" i="1"/>
  <c r="CC417" i="1"/>
  <c r="CM393" i="1"/>
  <c r="CL393" i="1"/>
  <c r="CJ393" i="1"/>
  <c r="BZ393" i="1"/>
  <c r="CK392" i="1"/>
  <c r="CM392" i="1"/>
  <c r="CL392" i="1"/>
  <c r="CJ392" i="1"/>
  <c r="CK393" i="1"/>
  <c r="BZ458" i="1"/>
  <c r="CC459" i="1"/>
  <c r="CC432" i="1" l="1"/>
  <c r="CH431" i="1"/>
  <c r="CM416" i="1"/>
  <c r="CC400" i="1"/>
  <c r="CH399" i="1"/>
  <c r="CC389" i="1"/>
  <c r="CH389" i="1"/>
  <c r="CC396" i="1"/>
  <c r="CH396" i="1"/>
  <c r="CH391" i="1"/>
  <c r="CH370" i="1"/>
  <c r="CC405" i="1"/>
  <c r="CH405" i="1"/>
  <c r="CH406" i="1"/>
  <c r="CC398" i="1"/>
  <c r="CH397" i="1"/>
  <c r="CC402" i="1"/>
  <c r="CH401" i="1"/>
  <c r="CC387" i="1"/>
  <c r="CH386" i="1"/>
  <c r="CH408" i="1"/>
  <c r="CH407" i="1"/>
  <c r="CH414" i="1"/>
  <c r="CH416" i="1"/>
  <c r="CC428" i="1"/>
  <c r="CH444" i="1"/>
  <c r="CH421" i="1"/>
  <c r="CH422" i="1"/>
  <c r="CJ369" i="1"/>
  <c r="CA370" i="1"/>
  <c r="CM369" i="1"/>
  <c r="BZ440" i="1"/>
  <c r="CA440" i="1" s="1"/>
  <c r="CK369" i="1"/>
  <c r="CL423" i="1"/>
  <c r="CH404" i="1"/>
  <c r="CH403" i="1"/>
  <c r="CM472" i="1"/>
  <c r="CH449" i="1"/>
  <c r="CL440" i="1"/>
  <c r="CJ440" i="1"/>
  <c r="CM440" i="1"/>
  <c r="CL369" i="1"/>
  <c r="CK364" i="1"/>
  <c r="CM374" i="1"/>
  <c r="CJ415" i="1"/>
  <c r="CE472" i="1"/>
  <c r="CK423" i="1"/>
  <c r="CH423" i="1"/>
  <c r="CM449" i="1"/>
  <c r="CM400" i="1"/>
  <c r="BZ401" i="1"/>
  <c r="CE400" i="1" s="1"/>
  <c r="CL472" i="1"/>
  <c r="CM424" i="1"/>
  <c r="CJ424" i="1"/>
  <c r="CC377" i="1"/>
  <c r="CM386" i="1"/>
  <c r="CL430" i="1"/>
  <c r="CJ481" i="1"/>
  <c r="CJ448" i="1"/>
  <c r="CM482" i="1"/>
  <c r="CK400" i="1"/>
  <c r="CL447" i="1"/>
  <c r="CL401" i="1"/>
  <c r="BZ375" i="1"/>
  <c r="CE374" i="1" s="1"/>
  <c r="CL424" i="1"/>
  <c r="CE429" i="1"/>
  <c r="CA425" i="1"/>
  <c r="CE448" i="1"/>
  <c r="CL374" i="1"/>
  <c r="CJ389" i="1"/>
  <c r="CJ429" i="1"/>
  <c r="CE481" i="1"/>
  <c r="CK374" i="1"/>
  <c r="CK472" i="1"/>
  <c r="CE430" i="1"/>
  <c r="CL429" i="1"/>
  <c r="CK482" i="1"/>
  <c r="CL386" i="1"/>
  <c r="CJ414" i="1"/>
  <c r="CJ430" i="1"/>
  <c r="CJ482" i="1"/>
  <c r="CK386" i="1"/>
  <c r="CJ447" i="1"/>
  <c r="CJ374" i="1"/>
  <c r="CM448" i="1"/>
  <c r="CM401" i="1"/>
  <c r="CK424" i="1"/>
  <c r="CK401" i="1"/>
  <c r="CJ472" i="1"/>
  <c r="CL415" i="1"/>
  <c r="CK389" i="1"/>
  <c r="CK430" i="1"/>
  <c r="CE482" i="1"/>
  <c r="CC415" i="1"/>
  <c r="CL448" i="1"/>
  <c r="CJ400" i="1"/>
  <c r="CM430" i="1"/>
  <c r="CJ386" i="1"/>
  <c r="CL400" i="1"/>
  <c r="CL361" i="1"/>
  <c r="CL389" i="1"/>
  <c r="CM429" i="1"/>
  <c r="CK481" i="1"/>
  <c r="CM481" i="1"/>
  <c r="CM447" i="1"/>
  <c r="CM385" i="1"/>
  <c r="CM389" i="1"/>
  <c r="CK429" i="1"/>
  <c r="CL481" i="1"/>
  <c r="CL482" i="1"/>
  <c r="CC416" i="1"/>
  <c r="CK448" i="1"/>
  <c r="CK447" i="1"/>
  <c r="CJ388" i="1"/>
  <c r="CK431" i="1"/>
  <c r="CL439" i="1"/>
  <c r="CM375" i="1"/>
  <c r="CJ375" i="1"/>
  <c r="CM376" i="1"/>
  <c r="CJ376" i="1"/>
  <c r="CL375" i="1"/>
  <c r="CM458" i="1"/>
  <c r="BZ450" i="1"/>
  <c r="CE449" i="1" s="1"/>
  <c r="CK441" i="1"/>
  <c r="CJ446" i="1"/>
  <c r="CJ423" i="1"/>
  <c r="CC479" i="1"/>
  <c r="CM446" i="1"/>
  <c r="CK446" i="1"/>
  <c r="CM370" i="1"/>
  <c r="BZ459" i="1"/>
  <c r="CA459" i="1" s="1"/>
  <c r="BZ423" i="1"/>
  <c r="CE423" i="1" s="1"/>
  <c r="CL446" i="1"/>
  <c r="CL467" i="1"/>
  <c r="CC384" i="1"/>
  <c r="CM486" i="1"/>
  <c r="CJ438" i="1"/>
  <c r="CC473" i="1"/>
  <c r="CC369" i="1"/>
  <c r="CC408" i="1"/>
  <c r="CM362" i="1"/>
  <c r="CL477" i="1"/>
  <c r="CC392" i="1"/>
  <c r="CC414" i="1"/>
  <c r="CJ441" i="1"/>
  <c r="CK370" i="1"/>
  <c r="CL370" i="1"/>
  <c r="CE443" i="1"/>
  <c r="CC477" i="1"/>
  <c r="CL441" i="1"/>
  <c r="CM441" i="1"/>
  <c r="CK437" i="1"/>
  <c r="CJ370" i="1"/>
  <c r="CE370" i="1"/>
  <c r="CJ458" i="1"/>
  <c r="CK458" i="1"/>
  <c r="CC443" i="1"/>
  <c r="CC483" i="1"/>
  <c r="CL458" i="1"/>
  <c r="CM479" i="1"/>
  <c r="BZ478" i="1"/>
  <c r="CA478" i="1" s="1"/>
  <c r="CK411" i="1"/>
  <c r="CE479" i="1"/>
  <c r="CC407" i="1"/>
  <c r="CE447" i="1"/>
  <c r="CJ478" i="1"/>
  <c r="CL412" i="1"/>
  <c r="CK478" i="1"/>
  <c r="CL479" i="1"/>
  <c r="CJ412" i="1"/>
  <c r="CM478" i="1"/>
  <c r="CJ444" i="1"/>
  <c r="CC393" i="1"/>
  <c r="CJ411" i="1"/>
  <c r="CL478" i="1"/>
  <c r="CM411" i="1"/>
  <c r="CL411" i="1"/>
  <c r="CL476" i="1"/>
  <c r="CJ479" i="1"/>
  <c r="CK362" i="1"/>
  <c r="CJ417" i="1"/>
  <c r="CJ378" i="1"/>
  <c r="CE436" i="1"/>
  <c r="CK417" i="1"/>
  <c r="CM471" i="1"/>
  <c r="CJ362" i="1"/>
  <c r="CM378" i="1"/>
  <c r="CM417" i="1"/>
  <c r="CL362" i="1"/>
  <c r="CK416" i="1"/>
  <c r="CL471" i="1"/>
  <c r="CC455" i="1"/>
  <c r="CK378" i="1"/>
  <c r="CE471" i="1"/>
  <c r="CL417" i="1"/>
  <c r="BZ379" i="1"/>
  <c r="CE378" i="1" s="1"/>
  <c r="BZ417" i="1"/>
  <c r="CE416" i="1" s="1"/>
  <c r="CJ416" i="1"/>
  <c r="CC401" i="1"/>
  <c r="CM361" i="1"/>
  <c r="CJ465" i="1"/>
  <c r="CJ361" i="1"/>
  <c r="CK361" i="1"/>
  <c r="CK479" i="1"/>
  <c r="CE361" i="1"/>
  <c r="CJ464" i="1"/>
  <c r="CK471" i="1"/>
  <c r="CJ383" i="1"/>
  <c r="CJ471" i="1"/>
  <c r="CL376" i="1"/>
  <c r="CJ476" i="1"/>
  <c r="CK461" i="1"/>
  <c r="BZ376" i="1"/>
  <c r="CA376" i="1" s="1"/>
  <c r="CJ477" i="1"/>
  <c r="CM426" i="1"/>
  <c r="CJ452" i="1"/>
  <c r="CE409" i="1"/>
  <c r="CM382" i="1"/>
  <c r="BZ383" i="1"/>
  <c r="CA383" i="1" s="1"/>
  <c r="CK375" i="1"/>
  <c r="CC404" i="1"/>
  <c r="CK460" i="1"/>
  <c r="CK410" i="1"/>
  <c r="CJ409" i="1"/>
  <c r="CM412" i="1"/>
  <c r="CK413" i="1"/>
  <c r="CL385" i="1"/>
  <c r="CJ408" i="1"/>
  <c r="CC411" i="1"/>
  <c r="CK385" i="1"/>
  <c r="CM413" i="1"/>
  <c r="CL410" i="1"/>
  <c r="CK408" i="1"/>
  <c r="CC374" i="1"/>
  <c r="CM410" i="1"/>
  <c r="BZ439" i="1"/>
  <c r="CA439" i="1" s="1"/>
  <c r="CC391" i="1"/>
  <c r="CL408" i="1"/>
  <c r="CM408" i="1"/>
  <c r="CK412" i="1"/>
  <c r="CL409" i="1"/>
  <c r="CJ410" i="1"/>
  <c r="CJ385" i="1"/>
  <c r="CK450" i="1"/>
  <c r="CE465" i="1"/>
  <c r="CK409" i="1"/>
  <c r="CM409" i="1"/>
  <c r="CL474" i="1"/>
  <c r="CL413" i="1"/>
  <c r="BZ413" i="1"/>
  <c r="CA413" i="1" s="1"/>
  <c r="CK466" i="1"/>
  <c r="CJ450" i="1"/>
  <c r="CK465" i="1"/>
  <c r="CL450" i="1"/>
  <c r="CA466" i="1"/>
  <c r="CJ449" i="1"/>
  <c r="CC484" i="1"/>
  <c r="CK449" i="1"/>
  <c r="CE466" i="1"/>
  <c r="CM465" i="1"/>
  <c r="CJ363" i="1"/>
  <c r="CJ466" i="1"/>
  <c r="CK457" i="1"/>
  <c r="CM363" i="1"/>
  <c r="CL363" i="1"/>
  <c r="CJ457" i="1"/>
  <c r="CM450" i="1"/>
  <c r="CL449" i="1"/>
  <c r="CL457" i="1"/>
  <c r="CM466" i="1"/>
  <c r="CL465" i="1"/>
  <c r="CL466" i="1"/>
  <c r="CL456" i="1"/>
  <c r="CL382" i="1"/>
  <c r="CJ434" i="1"/>
  <c r="CL383" i="1"/>
  <c r="CK382" i="1"/>
  <c r="CJ467" i="1"/>
  <c r="CJ382" i="1"/>
  <c r="CM381" i="1"/>
  <c r="CK381" i="1"/>
  <c r="CC464" i="1"/>
  <c r="CC363" i="1"/>
  <c r="CL381" i="1"/>
  <c r="CM467" i="1"/>
  <c r="CE381" i="1"/>
  <c r="BZ468" i="1"/>
  <c r="CE467" i="1" s="1"/>
  <c r="CJ381" i="1"/>
  <c r="CC460" i="1"/>
  <c r="CK383" i="1"/>
  <c r="CC452" i="1"/>
  <c r="CM452" i="1"/>
  <c r="CJ437" i="1"/>
  <c r="CK414" i="1"/>
  <c r="CM415" i="1"/>
  <c r="CJ454" i="1"/>
  <c r="CC430" i="1"/>
  <c r="CC451" i="1"/>
  <c r="CL451" i="1"/>
  <c r="CM437" i="1"/>
  <c r="CK451" i="1"/>
  <c r="CK452" i="1"/>
  <c r="CK436" i="1"/>
  <c r="CK415" i="1"/>
  <c r="CJ486" i="1"/>
  <c r="CC386" i="1"/>
  <c r="CL452" i="1"/>
  <c r="CK486" i="1"/>
  <c r="CC394" i="1"/>
  <c r="BZ415" i="1"/>
  <c r="CE414" i="1" s="1"/>
  <c r="CK476" i="1"/>
  <c r="CL486" i="1"/>
  <c r="CC385" i="1"/>
  <c r="CE437" i="1"/>
  <c r="CE451" i="1"/>
  <c r="CM477" i="1"/>
  <c r="CK477" i="1"/>
  <c r="CM414" i="1"/>
  <c r="CM476" i="1"/>
  <c r="CE486" i="1"/>
  <c r="CC382" i="1"/>
  <c r="CC381" i="1"/>
  <c r="CL437" i="1"/>
  <c r="CJ451" i="1"/>
  <c r="CL436" i="1"/>
  <c r="CE452" i="1"/>
  <c r="CM451" i="1"/>
  <c r="CM436" i="1"/>
  <c r="CC403" i="1"/>
  <c r="CJ436" i="1"/>
  <c r="CK363" i="1"/>
  <c r="BZ395" i="1"/>
  <c r="CL394" i="1"/>
  <c r="CK394" i="1"/>
  <c r="CM394" i="1"/>
  <c r="CJ394" i="1"/>
  <c r="BZ474" i="1"/>
  <c r="CK473" i="1"/>
  <c r="CM473" i="1"/>
  <c r="CJ473" i="1"/>
  <c r="CL473" i="1"/>
  <c r="BZ385" i="1"/>
  <c r="CM384" i="1"/>
  <c r="CJ384" i="1"/>
  <c r="CK384" i="1"/>
  <c r="CL384" i="1"/>
  <c r="CC424" i="1"/>
  <c r="CH424" i="1"/>
  <c r="CE380" i="1"/>
  <c r="CC440" i="1"/>
  <c r="CM457" i="1"/>
  <c r="CM438" i="1"/>
  <c r="CL422" i="1"/>
  <c r="CL438" i="1"/>
  <c r="CK380" i="1"/>
  <c r="CK439" i="1"/>
  <c r="CM379" i="1"/>
  <c r="CL379" i="1"/>
  <c r="CJ380" i="1"/>
  <c r="CJ439" i="1"/>
  <c r="CM439" i="1"/>
  <c r="CK438" i="1"/>
  <c r="CK379" i="1"/>
  <c r="CJ379" i="1"/>
  <c r="CM380" i="1"/>
  <c r="CL380" i="1"/>
  <c r="CC457" i="1"/>
  <c r="CM468" i="1"/>
  <c r="CJ468" i="1"/>
  <c r="CL468" i="1"/>
  <c r="CK468" i="1"/>
  <c r="CE476" i="1"/>
  <c r="CJ428" i="1"/>
  <c r="CK427" i="1"/>
  <c r="CK428" i="1"/>
  <c r="CK435" i="1"/>
  <c r="CL428" i="1"/>
  <c r="CJ427" i="1"/>
  <c r="CL427" i="1"/>
  <c r="CM427" i="1"/>
  <c r="CL396" i="1"/>
  <c r="BZ428" i="1"/>
  <c r="CE428" i="1" s="1"/>
  <c r="BZ405" i="1"/>
  <c r="CE405" i="1" s="1"/>
  <c r="CL404" i="1"/>
  <c r="CC431" i="1"/>
  <c r="CC433" i="1"/>
  <c r="CK444" i="1"/>
  <c r="CM444" i="1"/>
  <c r="CK445" i="1"/>
  <c r="CJ456" i="1"/>
  <c r="CM422" i="1"/>
  <c r="CK422" i="1"/>
  <c r="CK455" i="1"/>
  <c r="CL455" i="1"/>
  <c r="CJ445" i="1"/>
  <c r="CM456" i="1"/>
  <c r="CJ422" i="1"/>
  <c r="CM455" i="1"/>
  <c r="CL445" i="1"/>
  <c r="CM445" i="1"/>
  <c r="CJ455" i="1"/>
  <c r="CL444" i="1"/>
  <c r="CK456" i="1"/>
  <c r="BZ456" i="1"/>
  <c r="CE456" i="1" s="1"/>
  <c r="CM435" i="1"/>
  <c r="CK434" i="1"/>
  <c r="CM434" i="1"/>
  <c r="CJ435" i="1"/>
  <c r="BZ435" i="1"/>
  <c r="CE435" i="1" s="1"/>
  <c r="CC434" i="1"/>
  <c r="CL434" i="1"/>
  <c r="CC466" i="1"/>
  <c r="CJ404" i="1"/>
  <c r="CK404" i="1"/>
  <c r="CM404" i="1"/>
  <c r="CK405" i="1"/>
  <c r="CL405" i="1"/>
  <c r="CJ405" i="1"/>
  <c r="CE444" i="1"/>
  <c r="CM388" i="1"/>
  <c r="CA403" i="1"/>
  <c r="CM403" i="1"/>
  <c r="CL402" i="1"/>
  <c r="CJ402" i="1"/>
  <c r="CE403" i="1"/>
  <c r="CK402" i="1"/>
  <c r="CL403" i="1"/>
  <c r="CM402" i="1"/>
  <c r="CK403" i="1"/>
  <c r="CJ403" i="1"/>
  <c r="CM463" i="1"/>
  <c r="CC423" i="1"/>
  <c r="BZ462" i="1"/>
  <c r="CA462" i="1" s="1"/>
  <c r="CK463" i="1"/>
  <c r="CL470" i="1"/>
  <c r="CJ462" i="1"/>
  <c r="CJ470" i="1"/>
  <c r="CJ461" i="1"/>
  <c r="CJ365" i="1"/>
  <c r="CK365" i="1"/>
  <c r="CM461" i="1"/>
  <c r="CM470" i="1"/>
  <c r="CM462" i="1"/>
  <c r="CC397" i="1"/>
  <c r="CL461" i="1"/>
  <c r="CE470" i="1"/>
  <c r="CK470" i="1"/>
  <c r="CC435" i="1"/>
  <c r="CL462" i="1"/>
  <c r="CA443" i="1"/>
  <c r="CK462" i="1"/>
  <c r="CM443" i="1"/>
  <c r="CM464" i="1"/>
  <c r="CK388" i="1"/>
  <c r="CL388" i="1"/>
  <c r="CK454" i="1"/>
  <c r="CJ453" i="1"/>
  <c r="CL454" i="1"/>
  <c r="CM454" i="1"/>
  <c r="CK453" i="1"/>
  <c r="CL453" i="1"/>
  <c r="BZ454" i="1"/>
  <c r="CE454" i="1" s="1"/>
  <c r="CM453" i="1"/>
  <c r="CJ463" i="1"/>
  <c r="CL398" i="1"/>
  <c r="CM398" i="1"/>
  <c r="CM396" i="1"/>
  <c r="CK396" i="1"/>
  <c r="CK395" i="1"/>
  <c r="CL463" i="1"/>
  <c r="CJ399" i="1"/>
  <c r="CL395" i="1"/>
  <c r="BZ399" i="1"/>
  <c r="CA399" i="1" s="1"/>
  <c r="CM395" i="1"/>
  <c r="CK399" i="1"/>
  <c r="CJ398" i="1"/>
  <c r="CJ395" i="1"/>
  <c r="CM399" i="1"/>
  <c r="CK398" i="1"/>
  <c r="BZ464" i="1"/>
  <c r="CE464" i="1" s="1"/>
  <c r="BZ396" i="1"/>
  <c r="CE396" i="1" s="1"/>
  <c r="BZ388" i="1"/>
  <c r="CL387" i="1"/>
  <c r="CJ387" i="1"/>
  <c r="CM387" i="1"/>
  <c r="CK387" i="1"/>
  <c r="CC399" i="1"/>
  <c r="CK426" i="1"/>
  <c r="BZ433" i="1"/>
  <c r="CE433" i="1" s="1"/>
  <c r="CM367" i="1"/>
  <c r="CK367" i="1"/>
  <c r="CK459" i="1"/>
  <c r="CJ433" i="1"/>
  <c r="CL433" i="1"/>
  <c r="BZ367" i="1"/>
  <c r="CE367" i="1" s="1"/>
  <c r="CJ366" i="1"/>
  <c r="CJ459" i="1"/>
  <c r="CL366" i="1"/>
  <c r="CL459" i="1"/>
  <c r="BZ460" i="1"/>
  <c r="CA460" i="1" s="1"/>
  <c r="CL367" i="1"/>
  <c r="CJ367" i="1"/>
  <c r="CM366" i="1"/>
  <c r="CL426" i="1"/>
  <c r="CJ425" i="1"/>
  <c r="CJ426" i="1"/>
  <c r="CL425" i="1"/>
  <c r="CM425" i="1"/>
  <c r="CJ460" i="1"/>
  <c r="BZ426" i="1"/>
  <c r="CE425" i="1" s="1"/>
  <c r="CK425" i="1"/>
  <c r="CL460" i="1"/>
  <c r="CK464" i="1"/>
  <c r="CL464" i="1"/>
  <c r="CE421" i="1"/>
  <c r="CL419" i="1"/>
  <c r="CJ418" i="1"/>
  <c r="CM419" i="1"/>
  <c r="CE419" i="1"/>
  <c r="CK418" i="1"/>
  <c r="CJ419" i="1"/>
  <c r="CL418" i="1"/>
  <c r="CE418" i="1"/>
  <c r="CK419" i="1"/>
  <c r="CM418" i="1"/>
  <c r="CC448" i="1"/>
  <c r="CL420" i="1"/>
  <c r="CK420" i="1"/>
  <c r="CM433" i="1"/>
  <c r="CJ420" i="1"/>
  <c r="CE389" i="1"/>
  <c r="CK432" i="1"/>
  <c r="CM420" i="1"/>
  <c r="CC390" i="1"/>
  <c r="CA421" i="1"/>
  <c r="CM460" i="1"/>
  <c r="CK421" i="1"/>
  <c r="CE420" i="1"/>
  <c r="CM469" i="1"/>
  <c r="CJ432" i="1"/>
  <c r="CL432" i="1"/>
  <c r="CA390" i="1"/>
  <c r="CJ421" i="1"/>
  <c r="CM421" i="1"/>
  <c r="CK433" i="1"/>
  <c r="CK469" i="1"/>
  <c r="CL421" i="1"/>
  <c r="CM459" i="1"/>
  <c r="CC421" i="1"/>
  <c r="CC422" i="1"/>
  <c r="CL469" i="1"/>
  <c r="CJ469" i="1"/>
  <c r="CC447" i="1"/>
  <c r="CC406" i="1"/>
  <c r="CC366" i="1"/>
  <c r="CC480" i="1"/>
  <c r="CL365" i="1"/>
  <c r="CK443" i="1"/>
  <c r="CM442" i="1"/>
  <c r="CJ443" i="1"/>
  <c r="CM365" i="1"/>
  <c r="CJ364" i="1"/>
  <c r="CK442" i="1"/>
  <c r="CC470" i="1"/>
  <c r="CL443" i="1"/>
  <c r="CL364" i="1"/>
  <c r="BZ365" i="1"/>
  <c r="CE365" i="1" s="1"/>
  <c r="CM364" i="1"/>
  <c r="CJ442" i="1"/>
  <c r="CL442" i="1"/>
  <c r="CC368" i="1"/>
  <c r="CC485" i="1"/>
  <c r="CK371" i="1"/>
  <c r="CM475" i="1"/>
  <c r="CJ475" i="1"/>
  <c r="CM371" i="1"/>
  <c r="CM372" i="1"/>
  <c r="CK475" i="1"/>
  <c r="CL371" i="1"/>
  <c r="CK372" i="1"/>
  <c r="CL372" i="1"/>
  <c r="CJ371" i="1"/>
  <c r="CM474" i="1"/>
  <c r="CJ372" i="1"/>
  <c r="BZ475" i="1"/>
  <c r="CA475" i="1" s="1"/>
  <c r="CL475" i="1"/>
  <c r="CA386" i="1"/>
  <c r="CE469" i="1"/>
  <c r="CK474" i="1"/>
  <c r="CL484" i="1"/>
  <c r="BZ485" i="1"/>
  <c r="CK484" i="1"/>
  <c r="CJ484" i="1"/>
  <c r="CM484" i="1"/>
  <c r="CM485" i="1"/>
  <c r="CK485" i="1"/>
  <c r="CL485" i="1"/>
  <c r="CJ485" i="1"/>
  <c r="CJ474" i="1"/>
  <c r="CC373" i="1"/>
  <c r="BZ373" i="1"/>
  <c r="CE372" i="1" s="1"/>
  <c r="CL373" i="1"/>
  <c r="CM373" i="1"/>
  <c r="CK373" i="1"/>
  <c r="CJ373" i="1"/>
  <c r="CE386" i="1"/>
  <c r="CE371" i="1"/>
  <c r="CE441" i="1"/>
  <c r="CE442" i="1"/>
  <c r="CE362" i="1"/>
  <c r="CE363" i="1"/>
  <c r="CE446" i="1"/>
  <c r="CE445" i="1"/>
  <c r="CA463" i="1"/>
  <c r="CE410" i="1"/>
  <c r="CE411" i="1"/>
  <c r="CE457" i="1"/>
  <c r="CA458" i="1"/>
  <c r="CA393" i="1"/>
  <c r="CE393" i="1"/>
  <c r="CE392" i="1"/>
  <c r="CA409" i="1"/>
  <c r="CE408" i="1"/>
  <c r="CE440" i="1" l="1"/>
  <c r="CH357" i="1"/>
  <c r="CA401" i="1"/>
  <c r="CE401" i="1"/>
  <c r="CA375" i="1"/>
  <c r="CE438" i="1"/>
  <c r="CE450" i="1"/>
  <c r="CA450" i="1"/>
  <c r="CE477" i="1"/>
  <c r="CE478" i="1"/>
  <c r="CE458" i="1"/>
  <c r="CA379" i="1"/>
  <c r="CE379" i="1"/>
  <c r="CA423" i="1"/>
  <c r="CE422" i="1"/>
  <c r="CE439" i="1"/>
  <c r="CE417" i="1"/>
  <c r="CA417" i="1"/>
  <c r="CE412" i="1"/>
  <c r="CE413" i="1"/>
  <c r="CE382" i="1"/>
  <c r="CE383" i="1"/>
  <c r="CE375" i="1"/>
  <c r="CE376" i="1"/>
  <c r="CA468" i="1"/>
  <c r="CE415" i="1"/>
  <c r="CA415" i="1"/>
  <c r="CE468" i="1"/>
  <c r="CA474" i="1"/>
  <c r="CE473" i="1"/>
  <c r="CA385" i="1"/>
  <c r="CE384" i="1"/>
  <c r="CA395" i="1"/>
  <c r="CE394" i="1"/>
  <c r="CE385" i="1"/>
  <c r="CE427" i="1"/>
  <c r="CA428" i="1"/>
  <c r="CE461" i="1"/>
  <c r="CE434" i="1"/>
  <c r="CE404" i="1"/>
  <c r="CA405" i="1"/>
  <c r="CA435" i="1"/>
  <c r="CE455" i="1"/>
  <c r="CA456" i="1"/>
  <c r="CA464" i="1"/>
  <c r="CE463" i="1"/>
  <c r="CE398" i="1"/>
  <c r="CE399" i="1"/>
  <c r="CE462" i="1"/>
  <c r="CA396" i="1"/>
  <c r="CE395" i="1"/>
  <c r="CA454" i="1"/>
  <c r="CE453" i="1"/>
  <c r="CA367" i="1"/>
  <c r="CE366" i="1"/>
  <c r="CA433" i="1"/>
  <c r="CE432" i="1"/>
  <c r="CA388" i="1"/>
  <c r="CE387" i="1"/>
  <c r="CE388" i="1"/>
  <c r="CA365" i="1"/>
  <c r="CE459" i="1"/>
  <c r="CE460" i="1"/>
  <c r="CA426" i="1"/>
  <c r="CE426" i="1"/>
  <c r="CE364" i="1"/>
  <c r="CK357" i="1"/>
  <c r="CC357" i="1"/>
  <c r="CE475" i="1"/>
  <c r="CJ357" i="1"/>
  <c r="CM357" i="1"/>
  <c r="CL357" i="1"/>
  <c r="CE474" i="1"/>
  <c r="CA373" i="1"/>
  <c r="CE373" i="1"/>
  <c r="CE484" i="1"/>
  <c r="CA485" i="1"/>
  <c r="CE485" i="1"/>
  <c r="CC353" i="1" l="1"/>
  <c r="CE353" i="1"/>
  <c r="C111" i="1" s="1"/>
  <c r="F111" i="1" s="1"/>
  <c r="CD356" i="1"/>
  <c r="CD481" i="1" s="1"/>
  <c r="CE357" i="1"/>
  <c r="CF356" i="1" s="1"/>
  <c r="CF398" i="1" s="1"/>
  <c r="CD473" i="1" l="1"/>
  <c r="CF395" i="1"/>
  <c r="CF389" i="1"/>
  <c r="CF415" i="1"/>
  <c r="CF396" i="1"/>
  <c r="CF419" i="1"/>
  <c r="CF454" i="1"/>
  <c r="CF424" i="1"/>
  <c r="CF478" i="1"/>
  <c r="CF428" i="1"/>
  <c r="CF457" i="1"/>
  <c r="CF372" i="1"/>
  <c r="CF479" i="1"/>
  <c r="CF382" i="1"/>
  <c r="CF412" i="1"/>
  <c r="CF485" i="1"/>
  <c r="CF400" i="1"/>
  <c r="CF484" i="1"/>
  <c r="CF472" i="1"/>
  <c r="CF444" i="1"/>
  <c r="CF379" i="1"/>
  <c r="CF393" i="1"/>
  <c r="CF459" i="1"/>
  <c r="CF366" i="1"/>
  <c r="CF445" i="1"/>
  <c r="CF448" i="1"/>
  <c r="CF374" i="1"/>
  <c r="CF432" i="1"/>
  <c r="CF439" i="1"/>
  <c r="CF450" i="1"/>
  <c r="CF387" i="1"/>
  <c r="CF466" i="1"/>
  <c r="CF384" i="1"/>
  <c r="CF367" i="1"/>
  <c r="CF410" i="1"/>
  <c r="CF373" i="1"/>
  <c r="CF362" i="1"/>
  <c r="CF452" i="1"/>
  <c r="CF461" i="1"/>
  <c r="CF431" i="1"/>
  <c r="CF411" i="1"/>
  <c r="CF385" i="1"/>
  <c r="CF442" i="1"/>
  <c r="CF427" i="1"/>
  <c r="CF425" i="1"/>
  <c r="CF390" i="1"/>
  <c r="CF378" i="1"/>
  <c r="CF383" i="1"/>
  <c r="CF481" i="1"/>
  <c r="CF405" i="1"/>
  <c r="CF416" i="1"/>
  <c r="CF433" i="1"/>
  <c r="CF463" i="1"/>
  <c r="CF464" i="1"/>
  <c r="CF470" i="1"/>
  <c r="CF482" i="1"/>
  <c r="CF397" i="1"/>
  <c r="CF363" i="1"/>
  <c r="CF434" i="1"/>
  <c r="CF471" i="1"/>
  <c r="CF391" i="1"/>
  <c r="CF426" i="1"/>
  <c r="CF381" i="1"/>
  <c r="CF407" i="1"/>
  <c r="CF430" i="1"/>
  <c r="CF447" i="1"/>
  <c r="CF438" i="1"/>
  <c r="CF422" i="1"/>
  <c r="CF406" i="1"/>
  <c r="CF456" i="1"/>
  <c r="CF462" i="1"/>
  <c r="CF473" i="1"/>
  <c r="CF369" i="1"/>
  <c r="CF413" i="1"/>
  <c r="CF483" i="1"/>
  <c r="CF417" i="1"/>
  <c r="CF469" i="1"/>
  <c r="CF375" i="1"/>
  <c r="CF474" i="1"/>
  <c r="CF364" i="1"/>
  <c r="CF404" i="1"/>
  <c r="CF480" i="1"/>
  <c r="CF420" i="1"/>
  <c r="CF408" i="1"/>
  <c r="CF421" i="1"/>
  <c r="CF453" i="1"/>
  <c r="CF460" i="1"/>
  <c r="CF377" i="1"/>
  <c r="CF368" i="1"/>
  <c r="CF414" i="1"/>
  <c r="CF429" i="1"/>
  <c r="CF423" i="1"/>
  <c r="CF392" i="1"/>
  <c r="CF365" i="1"/>
  <c r="CF465" i="1"/>
  <c r="CF476" i="1"/>
  <c r="CF402" i="1"/>
  <c r="CF361" i="1"/>
  <c r="CF394" i="1"/>
  <c r="CF458" i="1"/>
  <c r="CF376" i="1"/>
  <c r="CF380" i="1"/>
  <c r="CF401" i="1"/>
  <c r="CF435" i="1"/>
  <c r="CF409" i="1"/>
  <c r="CF436" i="1"/>
  <c r="CF449" i="1"/>
  <c r="CF403" i="1"/>
  <c r="CF486" i="1"/>
  <c r="CF418" i="1"/>
  <c r="CF455" i="1"/>
  <c r="CF441" i="1"/>
  <c r="CF371" i="1"/>
  <c r="CF388" i="1"/>
  <c r="CF437" i="1"/>
  <c r="CF477" i="1"/>
  <c r="CF468" i="1"/>
  <c r="CF370" i="1"/>
  <c r="CF446" i="1"/>
  <c r="CD484" i="1"/>
  <c r="CD379" i="1"/>
  <c r="CD405" i="1"/>
  <c r="CD471" i="1"/>
  <c r="CD397" i="1"/>
  <c r="CD441" i="1"/>
  <c r="CD464" i="1"/>
  <c r="CD377" i="1"/>
  <c r="CF440" i="1"/>
  <c r="CD361" i="1"/>
  <c r="CD384" i="1"/>
  <c r="CD475" i="1"/>
  <c r="CD426" i="1"/>
  <c r="CD376" i="1"/>
  <c r="CD368" i="1"/>
  <c r="CD463" i="1"/>
  <c r="CD461" i="1"/>
  <c r="CD409" i="1"/>
  <c r="CD383" i="1"/>
  <c r="CD402" i="1"/>
  <c r="CD474" i="1"/>
  <c r="CD404" i="1"/>
  <c r="CD407" i="1"/>
  <c r="CD433" i="1"/>
  <c r="CD370" i="1"/>
  <c r="CD388" i="1"/>
  <c r="CD423" i="1"/>
  <c r="CF399" i="1"/>
  <c r="CF475" i="1"/>
  <c r="CF386" i="1"/>
  <c r="CF451" i="1"/>
  <c r="CF467" i="1"/>
  <c r="CD436" i="1"/>
  <c r="CD403" i="1"/>
  <c r="CD452" i="1"/>
  <c r="CF443" i="1"/>
  <c r="CD363" i="1"/>
  <c r="CD369" i="1"/>
  <c r="CD477" i="1"/>
  <c r="CD372" i="1"/>
  <c r="CD444" i="1"/>
  <c r="CD425" i="1"/>
  <c r="CD429" i="1"/>
  <c r="CD400" i="1"/>
  <c r="CD453" i="1"/>
  <c r="CD417" i="1"/>
  <c r="CD432" i="1"/>
  <c r="CD418" i="1"/>
  <c r="CD447" i="1"/>
  <c r="CD459" i="1"/>
  <c r="CD438" i="1"/>
  <c r="CD431" i="1"/>
  <c r="CD450" i="1"/>
  <c r="CD437" i="1"/>
  <c r="CD421" i="1"/>
  <c r="CD430" i="1"/>
  <c r="CD398" i="1"/>
  <c r="CD390" i="1"/>
  <c r="CD456" i="1"/>
  <c r="CD455" i="1"/>
  <c r="CD457" i="1"/>
  <c r="CD412" i="1"/>
  <c r="CD374" i="1"/>
  <c r="CD449" i="1"/>
  <c r="CD483" i="1"/>
  <c r="CD454" i="1"/>
  <c r="CD415" i="1"/>
  <c r="CD451" i="1"/>
  <c r="CD420" i="1"/>
  <c r="CD469" i="1"/>
  <c r="CD373" i="1"/>
  <c r="CD480" i="1"/>
  <c r="CD470" i="1"/>
  <c r="CD365" i="1"/>
  <c r="CD366" i="1"/>
  <c r="CD472" i="1"/>
  <c r="CD413" i="1"/>
  <c r="CD399" i="1"/>
  <c r="CD362" i="1"/>
  <c r="CD371" i="1"/>
  <c r="CD434" i="1"/>
  <c r="CD422" i="1"/>
  <c r="CD468" i="1"/>
  <c r="CD476" i="1"/>
  <c r="CD427" i="1"/>
  <c r="CD391" i="1"/>
  <c r="CD393" i="1"/>
  <c r="CD401" i="1"/>
  <c r="CD460" i="1"/>
  <c r="CD381" i="1"/>
  <c r="CD485" i="1"/>
  <c r="CD445" i="1"/>
  <c r="CD442" i="1"/>
  <c r="CD378" i="1"/>
  <c r="CD392" i="1"/>
  <c r="CD446" i="1"/>
  <c r="CD385" i="1"/>
  <c r="CD465" i="1"/>
  <c r="CD467" i="1"/>
  <c r="CD394" i="1"/>
  <c r="CD380" i="1"/>
  <c r="CD462" i="1"/>
  <c r="CD440" i="1"/>
  <c r="CD414" i="1"/>
  <c r="CD466" i="1"/>
  <c r="CD375" i="1"/>
  <c r="CD424" i="1"/>
  <c r="G59" i="3"/>
  <c r="G111" i="1"/>
  <c r="CD486" i="1"/>
  <c r="CD443" i="1"/>
  <c r="CD406" i="1"/>
  <c r="CD364" i="1"/>
  <c r="CD448" i="1"/>
  <c r="CD395" i="1"/>
  <c r="CD410" i="1"/>
  <c r="CD408" i="1"/>
  <c r="CD435" i="1"/>
  <c r="CD419" i="1"/>
  <c r="CD458" i="1"/>
  <c r="CD386" i="1"/>
  <c r="CD389" i="1"/>
  <c r="CD479" i="1"/>
  <c r="CD387" i="1"/>
  <c r="CD411" i="1"/>
  <c r="CD396" i="1"/>
  <c r="CD478" i="1"/>
  <c r="CD428" i="1"/>
  <c r="CD439" i="1"/>
  <c r="CD482" i="1"/>
  <c r="CD367" i="1"/>
  <c r="CD382" i="1"/>
  <c r="CD416" i="1"/>
  <c r="CF357" i="1" l="1"/>
  <c r="CF352" i="1" s="1"/>
  <c r="CD357" i="1"/>
  <c r="CD35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Lee, Eric</author>
    <author>Kou, Henry</author>
  </authors>
  <commentList>
    <comment ref="A3" authorId="0" shapeId="0" xr:uid="{983B85C9-727C-42DE-9A12-68A02BCE906C}">
      <text>
        <r>
          <rPr>
            <b/>
            <sz val="12"/>
            <color indexed="10"/>
            <rFont val="Arial"/>
            <family val="2"/>
          </rPr>
          <t>TPSM64404/TPSM64406 
Quickstart Design Tool</t>
        </r>
        <r>
          <rPr>
            <sz val="9"/>
            <color indexed="81"/>
            <rFont val="Arial"/>
            <family val="2"/>
          </rPr>
          <t xml:space="preserve">
This stand-alone tool facilitates and assists the power supply engineer with design of a DC/DC buck regulator based on the </t>
        </r>
        <r>
          <rPr>
            <b/>
            <sz val="9"/>
            <color indexed="81"/>
            <rFont val="Arial"/>
            <family val="2"/>
          </rPr>
          <t>TPSM6440x synchronous buck power module</t>
        </r>
        <r>
          <rPr>
            <sz val="9"/>
            <color indexed="81"/>
            <rFont val="Arial"/>
            <family val="2"/>
          </rPr>
          <t xml:space="preserve">. As such, the user can expeditiously arrive at an optimized design by virtue of the following:
- Determine input and output capacitances for stable performance and low ripple
- Select components to set switching frequency, output voltage setpoint, and input volltage UVLO
- Optimize the design based on the integrated MOSFETs and power inductor 
- Inspect power module efficiency and power dissipations vs. line and load
- Review auto-generated schematic and BOM list
</t>
        </r>
        <r>
          <rPr>
            <b/>
            <sz val="9"/>
            <color indexed="81"/>
            <rFont val="Arial"/>
            <family val="2"/>
          </rPr>
          <t>IMPORTANT:</t>
        </r>
        <r>
          <rPr>
            <sz val="9"/>
            <color indexed="81"/>
            <rFont val="Arial"/>
            <family val="2"/>
          </rPr>
          <t xml:space="preserve"> You must enable macros if Microsoft EXCEL asks as the file is being opened.
U.S. English notationsense resistance,  is used throughout.
</t>
        </r>
        <r>
          <rPr>
            <u/>
            <sz val="9"/>
            <color indexed="12"/>
            <rFont val="Arial"/>
            <family val="2"/>
          </rPr>
          <t>http://www.ti.com/widevin/</t>
        </r>
        <r>
          <rPr>
            <sz val="9"/>
            <color indexed="81"/>
            <rFont val="Arial"/>
            <family val="2"/>
          </rPr>
          <t xml:space="preserve">
</t>
        </r>
        <r>
          <rPr>
            <b/>
            <sz val="9"/>
            <color indexed="81"/>
            <rFont val="Arial"/>
            <family val="2"/>
          </rPr>
          <t xml:space="preserve">
Texas Instruments, Inc.</t>
        </r>
      </text>
    </comment>
    <comment ref="K3" authorId="0" shapeId="0" xr:uid="{C201A71D-98EE-47DA-8ABC-3677CB264465}">
      <text>
        <r>
          <rPr>
            <b/>
            <u/>
            <sz val="11"/>
            <color indexed="10"/>
            <rFont val="Arial"/>
            <family val="2"/>
          </rPr>
          <t>Texas Instruments</t>
        </r>
        <r>
          <rPr>
            <sz val="11"/>
            <color indexed="10"/>
            <rFont val="Arial"/>
            <family val="2"/>
          </rPr>
          <t>:</t>
        </r>
        <r>
          <rPr>
            <sz val="9"/>
            <color indexed="81"/>
            <rFont val="Arial"/>
            <family val="2"/>
          </rPr>
          <t xml:space="preserve">
</t>
        </r>
        <r>
          <rPr>
            <b/>
            <sz val="9"/>
            <color indexed="81"/>
            <rFont val="Arial"/>
            <family val="2"/>
          </rPr>
          <t>Limited Use Policy</t>
        </r>
        <r>
          <rPr>
            <sz val="9"/>
            <color indexed="81"/>
            <rFont val="Arial"/>
            <family val="2"/>
          </rPr>
          <t xml:space="preserve">
You must treat this software and documentation like any other copyrighted material.
</t>
        </r>
        <r>
          <rPr>
            <b/>
            <sz val="9"/>
            <color indexed="81"/>
            <rFont val="Arial"/>
            <family val="2"/>
          </rPr>
          <t>You may not:</t>
        </r>
        <r>
          <rPr>
            <sz val="9"/>
            <color indexed="81"/>
            <rFont val="Arial"/>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product datasheets and EVM user's guide for more detail.
</t>
        </r>
        <r>
          <rPr>
            <b/>
            <sz val="9"/>
            <color indexed="81"/>
            <rFont val="Arial"/>
            <family val="2"/>
          </rPr>
          <t>Texas Instruments, Inc.</t>
        </r>
      </text>
    </comment>
    <comment ref="H7" authorId="1" shapeId="0" xr:uid="{C95F3AF8-85FB-4028-ADF0-FE59D4E03B54}">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8" authorId="1" shapeId="0" xr:uid="{90C40EDE-C952-4B76-A5E7-7FB7EB0A18B3}">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9" authorId="1" shapeId="0" xr:uid="{105DBE6C-775C-4B87-9BCF-DD82B95E499E}">
      <text>
        <r>
          <rPr>
            <b/>
            <u/>
            <sz val="9"/>
            <color indexed="81"/>
            <rFont val="Arial"/>
            <family val="2"/>
          </rPr>
          <t>Input Voltage</t>
        </r>
        <r>
          <rPr>
            <sz val="9"/>
            <color indexed="81"/>
            <rFont val="Arial"/>
            <family val="2"/>
          </rPr>
          <t xml:space="preserve">
The input voltage operating range is from 3 V to 36 V
The device requires minimum 3.7V to start up </t>
        </r>
      </text>
    </comment>
    <comment ref="H10" authorId="1" shapeId="0" xr:uid="{626638CD-A230-4552-A344-D23F7B668AA5}">
      <text>
        <r>
          <rPr>
            <b/>
            <u/>
            <sz val="9"/>
            <color indexed="81"/>
            <rFont val="Arial"/>
            <family val="2"/>
          </rPr>
          <t>Output Voltage</t>
        </r>
        <r>
          <rPr>
            <sz val="9"/>
            <color indexed="81"/>
            <rFont val="Arial"/>
            <family val="2"/>
          </rPr>
          <t xml:space="preserve">
The output voltage range is from 0.8 V to 16 V. Internal feedback supports only 3.3V and 5.0V outputs</t>
        </r>
      </text>
    </comment>
    <comment ref="H11" authorId="1" shapeId="0" xr:uid="{B786E2A7-AC38-4404-8C50-3711BED72B34}">
      <text>
        <r>
          <rPr>
            <b/>
            <u/>
            <sz val="9"/>
            <color indexed="81"/>
            <rFont val="Arial"/>
            <family val="2"/>
          </rPr>
          <t>Full Load Currentin PWM 
(Maximum output current capability is reduced in dropout mode)</t>
        </r>
        <r>
          <rPr>
            <b/>
            <sz val="9"/>
            <color indexed="81"/>
            <rFont val="Arial"/>
            <family val="2"/>
          </rPr>
          <t xml:space="preserve">
</t>
        </r>
        <r>
          <rPr>
            <sz val="9"/>
            <color indexed="81"/>
            <rFont val="Arial"/>
            <family val="2"/>
          </rPr>
          <t>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TPSM64404 supports 12A
TPSM64406 supports 18A</t>
        </r>
      </text>
    </comment>
    <comment ref="H12" authorId="1" shapeId="0" xr:uid="{607EBE78-54BD-48B8-AC11-38FFAFED0854}">
      <text>
        <r>
          <rPr>
            <b/>
            <u/>
            <sz val="9"/>
            <color indexed="81"/>
            <rFont val="Arial"/>
            <family val="2"/>
          </rPr>
          <t>Switching Frequency</t>
        </r>
        <r>
          <rPr>
            <b/>
            <sz val="9"/>
            <color indexed="81"/>
            <rFont val="Arial"/>
            <family val="2"/>
          </rPr>
          <t xml:space="preserve">
</t>
        </r>
        <r>
          <rPr>
            <sz val="9"/>
            <color indexed="81"/>
            <rFont val="Arial"/>
            <family val="2"/>
          </rPr>
          <t xml:space="preserve">The switching frequency range is from 100kHz to 2.2MHz.
</t>
        </r>
        <r>
          <rPr>
            <b/>
            <u/>
            <sz val="9"/>
            <color indexed="81"/>
            <rFont val="Arial"/>
            <family val="2"/>
          </rPr>
          <t>Minimum FSW for VOUT Disclaimer:</t>
        </r>
        <r>
          <rPr>
            <sz val="9"/>
            <color indexed="81"/>
            <rFont val="Arial"/>
            <family val="2"/>
          </rPr>
          <t xml:space="preserve">
If frequency is too low for a specific VOUT, module cannot guarantee load regulation. In this case, FSW will need to be increased.
</t>
        </r>
      </text>
    </comment>
    <comment ref="H13" authorId="1" shapeId="0" xr:uid="{91FAC67A-C17A-4197-9A13-67A0EB60DC9D}">
      <text>
        <r>
          <rPr>
            <b/>
            <u/>
            <sz val="9"/>
            <color indexed="81"/>
            <rFont val="Arial"/>
            <family val="2"/>
          </rPr>
          <t>Free-running Switching Frequency Set</t>
        </r>
        <r>
          <rPr>
            <sz val="9"/>
            <color indexed="81"/>
            <rFont val="Arial"/>
            <family val="2"/>
          </rPr>
          <t xml:space="preserve">
Use resistors with a tolerance of 1% or less. </t>
        </r>
        <r>
          <rPr>
            <sz val="9"/>
            <color indexed="81"/>
            <rFont val="Tahoma"/>
            <family val="2"/>
          </rPr>
          <t xml:space="preserve">
</t>
        </r>
      </text>
    </comment>
    <comment ref="H16" authorId="1" shapeId="0" xr:uid="{E9FCF82B-F2FD-490E-8897-EE6CE9B679DB}">
      <text>
        <r>
          <rPr>
            <b/>
            <u/>
            <sz val="9"/>
            <color indexed="81"/>
            <rFont val="Arial"/>
            <family val="2"/>
          </rPr>
          <t>Full Load Current</t>
        </r>
        <r>
          <rPr>
            <b/>
            <sz val="9"/>
            <color indexed="81"/>
            <rFont val="Arial"/>
            <family val="2"/>
          </rPr>
          <t xml:space="preserve">
</t>
        </r>
        <r>
          <rPr>
            <sz val="9"/>
            <color indexed="81"/>
            <rFont val="Arial"/>
            <family val="2"/>
          </rPr>
          <t xml:space="preserve">1-phase dual-output configuration 
TPSM64404 supports 2A per phase
TPSM64406 supports 3A per phase
2-phase single-output configuration 
TPSM64404 supports 4A
TPSM64406 supports 6A
4-phase single-output configuration
TPSM64404 supports 8A
TPSM64406 supports 12A
6-phase single-output configuration </t>
        </r>
        <r>
          <rPr>
            <b/>
            <sz val="9"/>
            <color indexed="81"/>
            <rFont val="Arial"/>
            <family val="2"/>
          </rPr>
          <t xml:space="preserve">
</t>
        </r>
        <r>
          <rPr>
            <sz val="9"/>
            <color indexed="81"/>
            <rFont val="Arial"/>
            <family val="2"/>
          </rPr>
          <t>TPSM64404 supports 12A
TPSM64406 supports 18A</t>
        </r>
      </text>
    </comment>
    <comment ref="H17" authorId="1" shapeId="0" xr:uid="{C7A976F2-9BF1-4E41-AA1D-9F7013D0FC27}">
      <text>
        <r>
          <rPr>
            <b/>
            <u/>
            <sz val="9"/>
            <color indexed="81"/>
            <rFont val="Arial"/>
            <family val="2"/>
          </rPr>
          <t>Multi-phase Configuration</t>
        </r>
        <r>
          <rPr>
            <sz val="9"/>
            <color indexed="81"/>
            <rFont val="Arial"/>
            <family val="2"/>
          </rPr>
          <t xml:space="preserve">
Note: With 1-Phase, will need another quickstart spreadsheet with 1-Phase configuration to calculate the other output for this dual-output device .
The device supports 1-phase, 2-phase, 4-phase and 6-phase configurations. 4-phase configuration requires  two TPSM6440x devices. 6-phase configuration requires  three TPSM6440x devices.</t>
        </r>
      </text>
    </comment>
    <comment ref="H18" authorId="1" shapeId="0" xr:uid="{782BE012-EDB2-42B1-8889-8776DDDDBD12}">
      <text>
        <r>
          <rPr>
            <b/>
            <u/>
            <sz val="9"/>
            <color indexed="81"/>
            <rFont val="Arial"/>
            <family val="2"/>
          </rPr>
          <t>Switching Mode</t>
        </r>
        <r>
          <rPr>
            <sz val="9"/>
            <color indexed="81"/>
            <rFont val="Arial"/>
            <family val="2"/>
          </rPr>
          <t xml:space="preserve">
FPWM mode : Connect SYNC to VDD to fix the switching frequency. A reverse current can flow in this mode. 
AUTO mode : Connect SYNC to AGND. The switching frequency is reduced in DCM under light load conditions. The low-side MOSFET bahaves like a diode in this mode. 
Switching mode is dynamically progammable during operation.</t>
        </r>
      </text>
    </comment>
    <comment ref="H19" authorId="1" shapeId="0" xr:uid="{914276E2-3212-4458-BAB0-E99AA0F2504E}">
      <text>
        <r>
          <rPr>
            <b/>
            <u/>
            <sz val="9"/>
            <color indexed="81"/>
            <rFont val="Arial"/>
            <family val="2"/>
          </rPr>
          <t>Feedback</t>
        </r>
        <r>
          <rPr>
            <sz val="9"/>
            <color indexed="81"/>
            <rFont val="Arial"/>
            <family val="2"/>
          </rPr>
          <t xml:space="preserve">
The device supports fixed 3.3V or 5.0V outputs using internal feedback resistors. 
</t>
        </r>
      </text>
    </comment>
    <comment ref="H20" authorId="1" shapeId="0" xr:uid="{9B22F5AC-B360-4701-A391-C01EF7774AB0}">
      <text>
        <r>
          <rPr>
            <b/>
            <u/>
            <sz val="9"/>
            <color indexed="81"/>
            <rFont val="Arial"/>
            <family val="2"/>
          </rPr>
          <t xml:space="preserve">DRSS (Dual Random Spread Spectrum) </t>
        </r>
        <r>
          <rPr>
            <sz val="9"/>
            <color indexed="81"/>
            <rFont val="Arial"/>
            <family val="2"/>
          </rPr>
          <t xml:space="preserve">
The DRSS can be enabled/disabled only during initial power-on </t>
        </r>
        <r>
          <rPr>
            <sz val="9"/>
            <color indexed="81"/>
            <rFont val="Tahoma"/>
            <family val="2"/>
          </rPr>
          <t xml:space="preserve">
</t>
        </r>
      </text>
    </comment>
    <comment ref="H21" authorId="1" shapeId="0" xr:uid="{F9846CAF-31F5-4EB7-BCC5-AF48E3C11988}">
      <text>
        <r>
          <rPr>
            <b/>
            <u/>
            <sz val="9"/>
            <color indexed="81"/>
            <rFont val="Arial"/>
            <family val="2"/>
          </rPr>
          <t>Clock synchronization</t>
        </r>
        <r>
          <rPr>
            <sz val="9"/>
            <color indexed="81"/>
            <rFont val="Arial"/>
            <family val="2"/>
          </rPr>
          <t xml:space="preserve">
The device works in FPWM mode when the clock is synchronized.
Clock synchronization overrides spread spectrum, turning it off. </t>
        </r>
      </text>
    </comment>
    <comment ref="H22" authorId="1" shapeId="0" xr:uid="{FF00AC86-A8D7-407D-91FF-E312DF283E61}">
      <text>
        <r>
          <rPr>
            <b/>
            <u/>
            <sz val="9"/>
            <color indexed="81"/>
            <rFont val="Arial"/>
            <family val="2"/>
          </rPr>
          <t xml:space="preserve">Multi-phase configuration </t>
        </r>
        <r>
          <rPr>
            <sz val="9"/>
            <color indexed="81"/>
            <rFont val="Arial"/>
            <family val="2"/>
          </rPr>
          <t xml:space="preserve">
Device configuraion is programmed during  the initial power-on. Use resistors with a tolerance of 1% or less. </t>
        </r>
      </text>
    </comment>
    <comment ref="H30" authorId="1" shapeId="0" xr:uid="{5299CE9B-DF48-41BF-B893-35D03DDDFADF}">
      <text>
        <r>
          <rPr>
            <b/>
            <u/>
            <sz val="9"/>
            <color indexed="81"/>
            <rFont val="Arial"/>
            <family val="2"/>
          </rPr>
          <t>Minimum Inductor Saturation Current (Soft-saturation)</t>
        </r>
        <r>
          <rPr>
            <sz val="9"/>
            <color indexed="81"/>
            <rFont val="Arial"/>
            <family val="2"/>
          </rPr>
          <t xml:space="preserve">
If a soft-saturation core, the saturation current level should be greater than this value.  
</t>
        </r>
      </text>
    </comment>
    <comment ref="H31" authorId="1" shapeId="0" xr:uid="{ABE3EB63-3BD6-4BCA-9734-36E44B1D5D22}">
      <text>
        <r>
          <rPr>
            <b/>
            <u/>
            <sz val="9"/>
            <color indexed="81"/>
            <rFont val="Arial"/>
            <family val="2"/>
          </rPr>
          <t>Minimum Inductor Saturation Current (Hard-saturation)</t>
        </r>
        <r>
          <rPr>
            <sz val="9"/>
            <color indexed="81"/>
            <rFont val="Arial"/>
            <family val="2"/>
          </rPr>
          <t xml:space="preserve">
If a hard-saturation core, it is recommended to set the inductor saturation current level greater than this value.  
</t>
        </r>
      </text>
    </comment>
    <comment ref="H32" authorId="1" shapeId="0" xr:uid="{0717F1D8-E0BC-4DA4-B24E-4B7E172FE19C}">
      <text>
        <r>
          <rPr>
            <b/>
            <u/>
            <sz val="9"/>
            <color indexed="81"/>
            <rFont val="Arial"/>
            <family val="2"/>
          </rPr>
          <t>Estimated  Inductor Core Loss</t>
        </r>
        <r>
          <rPr>
            <sz val="9"/>
            <color indexed="81"/>
            <rFont val="Arial"/>
            <family val="2"/>
          </rPr>
          <t xml:space="preserve">
Go to Inductor manufacturer's web site to get the estimated core loss. 
</t>
        </r>
      </text>
    </comment>
    <comment ref="H33" authorId="1" shapeId="0" xr:uid="{91E903B2-2125-4150-A850-3AA03CF73199}">
      <text>
        <r>
          <rPr>
            <b/>
            <u/>
            <sz val="9"/>
            <color indexed="81"/>
            <rFont val="Arial"/>
            <family val="2"/>
          </rPr>
          <t>Frequency Stretch at high VIN</t>
        </r>
        <r>
          <rPr>
            <sz val="9"/>
            <color indexed="81"/>
            <rFont val="Arial"/>
            <family val="2"/>
          </rPr>
          <t xml:space="preserve">
The device reduces the switching frequency if the required on-time is less than the minimum on-time of the device.    </t>
        </r>
      </text>
    </comment>
    <comment ref="H34" authorId="1" shapeId="0" xr:uid="{D232B553-9620-4CE0-92D8-D9F91CFC6E46}">
      <text>
        <r>
          <rPr>
            <b/>
            <u/>
            <sz val="9"/>
            <color indexed="81"/>
            <rFont val="Arial"/>
            <family val="2"/>
          </rPr>
          <t>Dropout Mode</t>
        </r>
        <r>
          <rPr>
            <sz val="9"/>
            <color indexed="81"/>
            <rFont val="Arial"/>
            <family val="2"/>
          </rPr>
          <t xml:space="preserve">
The device reduces the switching frequency at low VIN when the required off-time is less than the minimum off-time of the device. The device cannot supply the  rated output current in this dropout mode. </t>
        </r>
      </text>
    </comment>
    <comment ref="H37" authorId="1" shapeId="0" xr:uid="{4659A641-075A-451F-89BF-9F3C56AF429E}">
      <text>
        <r>
          <rPr>
            <b/>
            <u/>
            <sz val="9"/>
            <color indexed="81"/>
            <rFont val="Arial"/>
            <family val="2"/>
          </rPr>
          <t>VCC Capacitor</t>
        </r>
        <r>
          <rPr>
            <b/>
            <sz val="9"/>
            <color indexed="81"/>
            <rFont val="Arial"/>
            <family val="2"/>
          </rPr>
          <t xml:space="preserve">
</t>
        </r>
        <r>
          <rPr>
            <sz val="9"/>
            <color indexed="81"/>
            <rFont val="Arial"/>
            <family val="2"/>
          </rPr>
          <t>Use 1uF as a default</t>
        </r>
        <r>
          <rPr>
            <sz val="9"/>
            <color indexed="81"/>
            <rFont val="Tahoma"/>
            <family val="2"/>
          </rPr>
          <t xml:space="preserve">
</t>
        </r>
      </text>
    </comment>
    <comment ref="H38" authorId="1" shapeId="0" xr:uid="{27000AB9-D2FB-4C02-9248-BFECAD4A3A20}">
      <text>
        <r>
          <rPr>
            <b/>
            <u/>
            <sz val="9"/>
            <color indexed="81"/>
            <rFont val="Arial"/>
            <family val="2"/>
          </rPr>
          <t>BOOT Capacitor</t>
        </r>
        <r>
          <rPr>
            <b/>
            <sz val="9"/>
            <color indexed="81"/>
            <rFont val="Arial"/>
            <family val="2"/>
          </rPr>
          <t xml:space="preserve">
</t>
        </r>
        <r>
          <rPr>
            <sz val="9"/>
            <color indexed="81"/>
            <rFont val="Arial"/>
            <family val="2"/>
          </rPr>
          <t>Use 100nF as a default</t>
        </r>
        <r>
          <rPr>
            <sz val="9"/>
            <color indexed="81"/>
            <rFont val="Tahoma"/>
            <family val="2"/>
          </rPr>
          <t xml:space="preserve">
</t>
        </r>
      </text>
    </comment>
    <comment ref="H39" authorId="1" shapeId="0" xr:uid="{E049C282-32F0-47FD-887C-A3DDF51C6523}">
      <text>
        <r>
          <rPr>
            <b/>
            <u/>
            <sz val="9"/>
            <color indexed="81"/>
            <rFont val="Arial"/>
            <family val="2"/>
          </rPr>
          <t xml:space="preserve">Input Capacitor (High Frequency)
</t>
        </r>
        <r>
          <rPr>
            <sz val="9"/>
            <color indexed="81"/>
            <rFont val="Arial"/>
            <family val="2"/>
          </rPr>
          <t xml:space="preserve">Place mechanically small 100nF ceramic capacitor close to the device between the VIN and the PGND pins. </t>
        </r>
      </text>
    </comment>
    <comment ref="H40" authorId="1" shapeId="0" xr:uid="{1B23A4F4-8032-4CD7-96D1-C9D69AFB7BB0}">
      <text>
        <r>
          <rPr>
            <b/>
            <u/>
            <sz val="9"/>
            <color indexed="81"/>
            <rFont val="Arial"/>
            <family val="2"/>
          </rPr>
          <t xml:space="preserve">Input Capacitor </t>
        </r>
        <r>
          <rPr>
            <sz val="9"/>
            <color indexed="81"/>
            <rFont val="Arial"/>
            <family val="2"/>
          </rPr>
          <t xml:space="preserve">
Place 10uF ceramic capacitor between the VIN and the PGND pins next to the CVIN_HF1 capacitor.</t>
        </r>
      </text>
    </comment>
    <comment ref="H41" authorId="1" shapeId="0" xr:uid="{48EC9479-6239-4B01-BF1C-EBD7A892B813}">
      <text>
        <r>
          <rPr>
            <b/>
            <u/>
            <sz val="9"/>
            <color indexed="81"/>
            <rFont val="Arial"/>
            <family val="2"/>
          </rPr>
          <t xml:space="preserve">PGOOD Pull-up Resistor </t>
        </r>
        <r>
          <rPr>
            <sz val="9"/>
            <color indexed="81"/>
            <rFont val="Arial"/>
            <family val="2"/>
          </rPr>
          <t xml:space="preserve">
Connect the pull-up resistor to the VCC pin or the VDD power suppply of MCU.</t>
        </r>
      </text>
    </comment>
    <comment ref="H42" authorId="1" shapeId="0" xr:uid="{DB64A943-DCC9-493D-A3E2-BBBB96D16F42}">
      <text>
        <r>
          <rPr>
            <b/>
            <u/>
            <sz val="9"/>
            <color indexed="81"/>
            <rFont val="Arial"/>
            <family val="2"/>
          </rPr>
          <t>VOSNS Capacitor</t>
        </r>
        <r>
          <rPr>
            <b/>
            <sz val="9"/>
            <color indexed="81"/>
            <rFont val="Arial"/>
            <family val="2"/>
          </rPr>
          <t xml:space="preserve">
</t>
        </r>
        <r>
          <rPr>
            <sz val="9"/>
            <color indexed="81"/>
            <rFont val="Arial"/>
            <family val="2"/>
          </rPr>
          <t>Use 100n-470nF as a default</t>
        </r>
        <r>
          <rPr>
            <sz val="9"/>
            <color indexed="81"/>
            <rFont val="Tahoma"/>
            <family val="2"/>
          </rPr>
          <t xml:space="preserve">
</t>
        </r>
      </text>
    </comment>
    <comment ref="H44" authorId="1" shapeId="0" xr:uid="{664F3564-8467-4005-A538-EA2E17A58C7D}">
      <text>
        <r>
          <rPr>
            <b/>
            <u/>
            <sz val="9"/>
            <color indexed="81"/>
            <rFont val="Arial"/>
            <family val="2"/>
          </rPr>
          <t xml:space="preserve">Start-up Voltage </t>
        </r>
        <r>
          <rPr>
            <sz val="9"/>
            <color indexed="81"/>
            <rFont val="Arial"/>
            <family val="2"/>
          </rPr>
          <t xml:space="preserve">
During power-on, the device starts up when the input voltage is greater than the desired start-up threshold.  </t>
        </r>
      </text>
    </comment>
    <comment ref="H45" authorId="1" shapeId="0" xr:uid="{F1BA94E2-79F6-4D64-81FF-DC8397F3F871}">
      <text>
        <r>
          <rPr>
            <b/>
            <u/>
            <sz val="9"/>
            <color indexed="81"/>
            <rFont val="Arial"/>
            <family val="2"/>
          </rPr>
          <t xml:space="preserve">Upper UVLO Resistor
</t>
        </r>
        <r>
          <rPr>
            <sz val="9"/>
            <color indexed="81"/>
            <rFont val="Arial"/>
            <family val="2"/>
          </rPr>
          <t xml:space="preserve">Use resistors with a tolerance of 1% or less. </t>
        </r>
      </text>
    </comment>
    <comment ref="H46" authorId="1" shapeId="0" xr:uid="{86DDACAA-ACC7-4663-8DF1-4359138C6D87}">
      <text>
        <r>
          <rPr>
            <b/>
            <u/>
            <sz val="9"/>
            <color indexed="81"/>
            <rFont val="Arial"/>
            <family val="2"/>
          </rPr>
          <t xml:space="preserve">Lower UVLO Resistor
</t>
        </r>
        <r>
          <rPr>
            <sz val="9"/>
            <color indexed="81"/>
            <rFont val="Arial"/>
            <family val="2"/>
          </rPr>
          <t xml:space="preserve">Use resistors with a tolerance of 1% or less. </t>
        </r>
      </text>
    </comment>
    <comment ref="H47" authorId="1" shapeId="0" xr:uid="{C95465D7-045D-4B03-ACAD-CED24063D990}">
      <text>
        <r>
          <rPr>
            <b/>
            <u/>
            <sz val="9"/>
            <color indexed="81"/>
            <rFont val="Arial"/>
            <family val="2"/>
          </rPr>
          <t xml:space="preserve">Shutdown Voltage </t>
        </r>
        <r>
          <rPr>
            <sz val="9"/>
            <color indexed="81"/>
            <rFont val="Arial"/>
            <family val="2"/>
          </rPr>
          <t xml:space="preserve">
During power-off, the device shuts down when the input voltage is less than the estimated shutdown threshold.  </t>
        </r>
      </text>
    </comment>
    <comment ref="H50" authorId="1" shapeId="0" xr:uid="{A7330058-0D3A-448D-AC83-CA88565E808D}">
      <text>
        <r>
          <rPr>
            <b/>
            <u/>
            <sz val="9"/>
            <color indexed="81"/>
            <rFont val="Arial"/>
            <family val="2"/>
          </rPr>
          <t>Desired Undershoot during 50% Load Transient (FPWM):</t>
        </r>
        <r>
          <rPr>
            <b/>
            <sz val="9"/>
            <color indexed="81"/>
            <rFont val="Arial"/>
            <family val="2"/>
          </rPr>
          <t xml:space="preserve">
</t>
        </r>
        <r>
          <rPr>
            <sz val="9"/>
            <color indexed="81"/>
            <rFont val="Arial"/>
            <family val="2"/>
          </rPr>
          <t xml:space="preserve">If greater than 4%, PGOOD might be grounded during 50% half-load to 100% full-load transition. The device provides 25us(min) delay from invalid-VOUT to PGOOD-low using internal deglitch filter. </t>
        </r>
      </text>
    </comment>
    <comment ref="H51" authorId="1" shapeId="0" xr:uid="{4D968512-18CC-483D-96EC-5A109F582138}">
      <text>
        <r>
          <rPr>
            <b/>
            <u/>
            <sz val="9"/>
            <color indexed="81"/>
            <rFont val="Arial"/>
            <family val="2"/>
          </rPr>
          <t>Crossover Frequency</t>
        </r>
        <r>
          <rPr>
            <sz val="9"/>
            <color indexed="81"/>
            <rFont val="Arial"/>
            <family val="2"/>
          </rPr>
          <t xml:space="preserve">
Enter the desired crossover frequency (usually between 10% and 25% of switching frequency, up to a max of ~100kHz).</t>
        </r>
      </text>
    </comment>
    <comment ref="H52" authorId="1" shapeId="0" xr:uid="{E03840E4-2619-4BAC-8588-BF1B3BF843DE}">
      <text>
        <r>
          <rPr>
            <b/>
            <u/>
            <sz val="9"/>
            <color indexed="81"/>
            <rFont val="Arial"/>
            <family val="2"/>
          </rPr>
          <t>Minimum Derated Output Capacitance</t>
        </r>
        <r>
          <rPr>
            <sz val="9"/>
            <color indexed="81"/>
            <rFont val="Arial"/>
            <family val="2"/>
          </rPr>
          <t xml:space="preserve">
The text in the cell is flagged red if the minimum derated output capacitance is greater than the derated output capacitance. </t>
        </r>
      </text>
    </comment>
    <comment ref="H53" authorId="1" shapeId="0" xr:uid="{65F65DE8-DE4C-46B7-99F3-B447FE0B1A48}">
      <text>
        <r>
          <rPr>
            <b/>
            <u/>
            <sz val="9"/>
            <color indexed="81"/>
            <rFont val="Arial"/>
            <family val="2"/>
          </rPr>
          <t>Rated Output Capacitance</t>
        </r>
        <r>
          <rPr>
            <sz val="9"/>
            <color indexed="81"/>
            <rFont val="Arial"/>
            <family val="2"/>
          </rPr>
          <t xml:space="preserve">
Enter the rated capacitance of the output capacitors. 
</t>
        </r>
      </text>
    </comment>
    <comment ref="H54" authorId="1" shapeId="0" xr:uid="{FDE297E3-B4F7-44A8-82C8-FCB5F2AD4B10}">
      <text>
        <r>
          <rPr>
            <b/>
            <u/>
            <sz val="9"/>
            <color indexed="81"/>
            <rFont val="Arial"/>
            <family val="2"/>
          </rPr>
          <t xml:space="preserve">Derating Factor
</t>
        </r>
        <r>
          <rPr>
            <sz val="9"/>
            <color indexed="81"/>
            <rFont val="Arial"/>
            <family val="2"/>
          </rPr>
          <t xml:space="preserve">Enter the capacitance derating factor when DC bias is applied, particularly  with ceamic capacitors. Default value is 0.7. Small derating factor value results in a conserative design. </t>
        </r>
      </text>
    </comment>
    <comment ref="H55" authorId="1" shapeId="0" xr:uid="{CA435A7F-5E22-4125-86A0-4D0DEFF58717}">
      <text>
        <r>
          <rPr>
            <b/>
            <u/>
            <sz val="9"/>
            <color indexed="81"/>
            <rFont val="Arial"/>
            <family val="2"/>
          </rPr>
          <t>Derated Output Capacitance</t>
        </r>
        <r>
          <rPr>
            <sz val="9"/>
            <color indexed="81"/>
            <rFont val="Arial"/>
            <family val="2"/>
          </rPr>
          <t xml:space="preserve">
The text in the cell is flagged red if the derated output capacitance is less than the minimum derated output capacitance. </t>
        </r>
      </text>
    </comment>
    <comment ref="H56" authorId="1" shapeId="0" xr:uid="{345C9A38-FDCC-49A7-B95F-226D473DF2F0}">
      <text>
        <r>
          <rPr>
            <b/>
            <u/>
            <sz val="9"/>
            <color indexed="81"/>
            <rFont val="Arial"/>
            <family val="2"/>
          </rPr>
          <t>Effective Output Capacitor ESR</t>
        </r>
        <r>
          <rPr>
            <sz val="9"/>
            <color indexed="81"/>
            <rFont val="Arial"/>
            <family val="2"/>
          </rPr>
          <t xml:space="preserve">
It is strongly recommended to review the bode plot for both minimum and maximum effective ESR values. Small ESR value results in a conservative design.
. </t>
        </r>
      </text>
    </comment>
    <comment ref="H58" authorId="1" shapeId="0" xr:uid="{F4FCE262-7BE0-4E04-9B11-2CD7939174C4}">
      <text>
        <r>
          <rPr>
            <b/>
            <u/>
            <sz val="9"/>
            <color indexed="81"/>
            <rFont val="Arial"/>
            <family val="2"/>
          </rPr>
          <t>Estimated Overshoot (Full-load to No-load Transition in FPWM)</t>
        </r>
        <r>
          <rPr>
            <b/>
            <sz val="9"/>
            <color indexed="81"/>
            <rFont val="Arial"/>
            <family val="2"/>
          </rPr>
          <t xml:space="preserve">
</t>
        </r>
        <r>
          <rPr>
            <sz val="9"/>
            <color indexed="81"/>
            <rFont val="Arial"/>
            <family val="2"/>
          </rPr>
          <t>PGOOD might be grounded during the full-load to no-load transition if greater than 5%.   
The actual overshoot can be smaller if the full-load to no-load transition is slow. 
The actual overshoot can be bigger if switching continues.</t>
        </r>
      </text>
    </comment>
    <comment ref="H59" authorId="1" shapeId="0" xr:uid="{FAC1A7FC-2F3F-4316-87D0-4B41C9A15E54}">
      <text>
        <r>
          <rPr>
            <b/>
            <u/>
            <sz val="9"/>
            <color indexed="81"/>
            <rFont val="Arial"/>
            <family val="2"/>
          </rPr>
          <t>Estimated Undershoot (No-load to Full-load Transition in FPWM)</t>
        </r>
        <r>
          <rPr>
            <b/>
            <sz val="9"/>
            <color indexed="81"/>
            <rFont val="Arial"/>
            <family val="2"/>
          </rPr>
          <t xml:space="preserve">
</t>
        </r>
        <r>
          <rPr>
            <sz val="9"/>
            <color indexed="81"/>
            <rFont val="Arial"/>
            <family val="2"/>
          </rPr>
          <t xml:space="preserve">PGOOD might be grounded during the no-load to full-load transition if greater than 4%.
The actual overshoot can be smaller if the no-load to full-load transition is slow. </t>
        </r>
      </text>
    </comment>
    <comment ref="B61" authorId="2" shapeId="0" xr:uid="{5C1A00E2-5533-43CD-8089-0D71A7D67E04}">
      <text>
        <r>
          <rPr>
            <b/>
            <u/>
            <sz val="9"/>
            <color indexed="81"/>
            <rFont val="Tahoma"/>
            <family val="2"/>
          </rPr>
          <t xml:space="preserve">Soft Start
</t>
        </r>
        <r>
          <rPr>
            <sz val="9"/>
            <color indexed="81"/>
            <rFont val="Tahoma"/>
            <family val="2"/>
          </rPr>
          <t xml:space="preserve">Only applicable in single output configuration. Otherwise will rely on internal start up time.
</t>
        </r>
      </text>
    </comment>
    <comment ref="H62" authorId="1" shapeId="0" xr:uid="{CB51B06B-43A1-4B36-AF76-98189584A5AF}">
      <text>
        <r>
          <rPr>
            <b/>
            <u/>
            <sz val="9"/>
            <color indexed="81"/>
            <rFont val="Arial"/>
            <family val="2"/>
          </rPr>
          <t>Minimum Soft-start Capacitance</t>
        </r>
        <r>
          <rPr>
            <sz val="9"/>
            <color indexed="81"/>
            <rFont val="Arial"/>
            <family val="2"/>
          </rPr>
          <t xml:space="preserve">
The text in the cell is flagged red if the minimum soft-start capacitane is greater than user's selection.</t>
        </r>
      </text>
    </comment>
    <comment ref="H63" authorId="1" shapeId="0" xr:uid="{6C4CB1CE-363A-499A-A10A-4CB2625808C6}">
      <text>
        <r>
          <rPr>
            <b/>
            <u/>
            <sz val="9"/>
            <color indexed="81"/>
            <rFont val="Arial"/>
            <family val="2"/>
          </rPr>
          <t>Soft-start Capacitor</t>
        </r>
        <r>
          <rPr>
            <sz val="9"/>
            <color indexed="81"/>
            <rFont val="Arial"/>
            <family val="2"/>
          </rPr>
          <t xml:space="preserve">
Soft-start time is programmable in multiphase configurations. Enter the capacitance of the soft-start capacitor. </t>
        </r>
      </text>
    </comment>
    <comment ref="H66" authorId="1" shapeId="0" xr:uid="{EDCF38E5-4817-4312-ABEE-1FE43DB2DC91}">
      <text>
        <r>
          <rPr>
            <b/>
            <u/>
            <sz val="9"/>
            <color indexed="81"/>
            <rFont val="Arial"/>
            <family val="2"/>
          </rPr>
          <t xml:space="preserve">Upper FB Resistor
</t>
        </r>
        <r>
          <rPr>
            <sz val="9"/>
            <color indexed="81"/>
            <rFont val="Arial"/>
            <family val="2"/>
          </rPr>
          <t xml:space="preserve">10Ω is used for a loop response measurement. Use resistors with a tolerance of 1% or less. </t>
        </r>
      </text>
    </comment>
    <comment ref="H67" authorId="1" shapeId="0" xr:uid="{18AF2470-4B3C-4CFA-83EC-708EB4B801DB}">
      <text>
        <r>
          <rPr>
            <b/>
            <u/>
            <sz val="9"/>
            <color indexed="81"/>
            <rFont val="Arial"/>
            <family val="2"/>
          </rPr>
          <t xml:space="preserve">Upper FB Resistor
</t>
        </r>
        <r>
          <rPr>
            <sz val="9"/>
            <color indexed="81"/>
            <rFont val="Arial"/>
            <family val="2"/>
          </rPr>
          <t xml:space="preserve">Use resistors with a tolerance of 1% or less. </t>
        </r>
      </text>
    </comment>
    <comment ref="H68" authorId="1" shapeId="0" xr:uid="{3284E5B5-7670-4972-B5DC-60354662D70B}">
      <text>
        <r>
          <rPr>
            <b/>
            <u/>
            <sz val="9"/>
            <color indexed="81"/>
            <rFont val="Arial"/>
            <family val="2"/>
          </rPr>
          <t>Feed-forward Capacitor</t>
        </r>
        <r>
          <rPr>
            <sz val="9"/>
            <color indexed="81"/>
            <rFont val="Arial"/>
            <family val="2"/>
          </rPr>
          <t xml:space="preserve">
Feed-forward capactior introduces a zero and a pole pair. Adjust CFF  and check both phase and gain margins until you reach the best result. 10p-33pF is a good starting point.</t>
        </r>
      </text>
    </comment>
    <comment ref="H69" authorId="1" shapeId="0" xr:uid="{C55A2D3C-3779-458A-98C3-6993A5313A08}">
      <text>
        <r>
          <rPr>
            <b/>
            <u/>
            <sz val="9"/>
            <color indexed="81"/>
            <rFont val="Arial"/>
            <family val="2"/>
          </rPr>
          <t xml:space="preserve">Lower FB Resistor
</t>
        </r>
        <r>
          <rPr>
            <sz val="9"/>
            <color indexed="81"/>
            <rFont val="Arial"/>
            <family val="2"/>
          </rPr>
          <t xml:space="preserve">Use resistors with a tolerance of 1% or less. </t>
        </r>
      </text>
    </comment>
    <comment ref="B73" authorId="2" shapeId="0" xr:uid="{B529DF2E-E99E-4F0E-83DB-4BB80ABF7BED}">
      <text>
        <r>
          <rPr>
            <b/>
            <u/>
            <sz val="9"/>
            <color indexed="81"/>
            <rFont val="Tahoma"/>
            <family val="2"/>
          </rPr>
          <t>Manual Compensation</t>
        </r>
        <r>
          <rPr>
            <sz val="9"/>
            <color indexed="81"/>
            <rFont val="Tahoma"/>
            <family val="2"/>
          </rPr>
          <t xml:space="preserve">
Only applicable in single output configuration. Otherwise device will rely on internal compensation.</t>
        </r>
      </text>
    </comment>
    <comment ref="H74" authorId="1" shapeId="0" xr:uid="{7A552487-59F6-4B12-B7BB-E6F5604B23DE}">
      <text>
        <r>
          <rPr>
            <b/>
            <u/>
            <sz val="9"/>
            <color indexed="81"/>
            <rFont val="Arial"/>
            <family val="2"/>
          </rPr>
          <t>Maximum RCOMP</t>
        </r>
        <r>
          <rPr>
            <sz val="9"/>
            <color indexed="81"/>
            <rFont val="Arial"/>
            <family val="2"/>
          </rPr>
          <t xml:space="preserve">
Select RCOMP less than the desired maximum RCOMP value.</t>
        </r>
      </text>
    </comment>
    <comment ref="H75" authorId="1" shapeId="0" xr:uid="{FA6115A4-13BE-45D7-811C-1AC916729189}">
      <text>
        <r>
          <rPr>
            <b/>
            <u/>
            <sz val="9"/>
            <color indexed="81"/>
            <rFont val="Arial"/>
            <family val="2"/>
          </rPr>
          <t>Minimum CCOMP</t>
        </r>
        <r>
          <rPr>
            <sz val="9"/>
            <color indexed="81"/>
            <rFont val="Arial"/>
            <family val="2"/>
          </rPr>
          <t xml:space="preserve">
Select CCOMP greater than the desired minimum CCOMP value.</t>
        </r>
      </text>
    </comment>
    <comment ref="H76" authorId="1" shapeId="0" xr:uid="{F122BE7D-BCFA-4EF9-B62F-992A9041F080}">
      <text>
        <r>
          <rPr>
            <b/>
            <u/>
            <sz val="9"/>
            <color indexed="81"/>
            <rFont val="Arial"/>
            <family val="2"/>
          </rPr>
          <t>Desired CHF</t>
        </r>
        <r>
          <rPr>
            <sz val="9"/>
            <color indexed="81"/>
            <rFont val="Arial"/>
            <family val="2"/>
          </rPr>
          <t xml:space="preserve">
Select CHF close to the desired CHF value.</t>
        </r>
      </text>
    </comment>
    <comment ref="H79" authorId="1" shapeId="0" xr:uid="{67CCD034-E791-459F-8A63-EF8B6E6E4E1D}">
      <text>
        <r>
          <rPr>
            <b/>
            <u/>
            <sz val="9"/>
            <color indexed="81"/>
            <rFont val="Arial"/>
            <family val="2"/>
          </rPr>
          <t xml:space="preserve">RCOMP Resistor
</t>
        </r>
        <r>
          <rPr>
            <sz val="9"/>
            <color indexed="81"/>
            <rFont val="Arial"/>
            <family val="2"/>
          </rPr>
          <t xml:space="preserve">Use resistors with a tolerance of 1% or less. </t>
        </r>
      </text>
    </comment>
    <comment ref="H80" authorId="1" shapeId="0" xr:uid="{B8FF75A5-57AB-4EFC-9FA7-15571EEF6AF4}">
      <text>
        <r>
          <rPr>
            <b/>
            <u/>
            <sz val="9"/>
            <color indexed="81"/>
            <rFont val="Arial"/>
            <family val="2"/>
          </rPr>
          <t xml:space="preserve">CCOMP Capacitor
</t>
        </r>
        <r>
          <rPr>
            <sz val="9"/>
            <color indexed="81"/>
            <rFont val="Arial"/>
            <family val="2"/>
          </rPr>
          <t xml:space="preserve">Use COG type capacitor or an equivalent. </t>
        </r>
      </text>
    </comment>
    <comment ref="H81" authorId="1" shapeId="0" xr:uid="{57E97FFC-7284-4FA9-83A5-8CDF4E79C740}">
      <text>
        <r>
          <rPr>
            <b/>
            <u/>
            <sz val="9"/>
            <color indexed="81"/>
            <rFont val="Arial"/>
            <family val="2"/>
          </rPr>
          <t xml:space="preserve">CHF Capacitor
</t>
        </r>
        <r>
          <rPr>
            <sz val="9"/>
            <color indexed="81"/>
            <rFont val="Arial"/>
            <family val="2"/>
          </rPr>
          <t xml:space="preserve">Use COG type capacitor or an equivalent. 
If no CHF, enter parasitic capacitance which is typically in the range of 5p - 15pF. </t>
        </r>
      </text>
    </comment>
    <comment ref="H82" authorId="1" shapeId="0" xr:uid="{30360846-261D-475A-80CC-911E12B93063}">
      <text>
        <r>
          <rPr>
            <b/>
            <u/>
            <sz val="9"/>
            <color indexed="81"/>
            <rFont val="Arial"/>
            <family val="2"/>
          </rPr>
          <t xml:space="preserve">Compensation Zero </t>
        </r>
        <r>
          <rPr>
            <sz val="9"/>
            <color indexed="81"/>
            <rFont val="Arial"/>
            <family val="2"/>
          </rPr>
          <t xml:space="preserve">
Adjust RCOMP, CCOMP, CHF and check the selected compensation zero frequency until you reach the best result.  
</t>
        </r>
      </text>
    </comment>
    <comment ref="H83" authorId="1" shapeId="0" xr:uid="{86C8872F-4A3B-4767-B249-E56D0F49C6E0}">
      <text>
        <r>
          <rPr>
            <b/>
            <u/>
            <sz val="9"/>
            <color indexed="81"/>
            <rFont val="Arial"/>
            <family val="2"/>
          </rPr>
          <t>Compensation Pole</t>
        </r>
        <r>
          <rPr>
            <sz val="9"/>
            <color indexed="81"/>
            <rFont val="Arial"/>
            <family val="2"/>
          </rPr>
          <t xml:space="preserve">
Adjust RCOMP, CCOMP, CHF and check the selected compensation pole frequency until you reach the best result.  
</t>
        </r>
      </text>
    </comment>
    <comment ref="H88" authorId="1" shapeId="0" xr:uid="{B28D9585-7841-4EF6-B0A3-CCED6F0CCEC5}">
      <text>
        <r>
          <rPr>
            <b/>
            <u/>
            <sz val="9"/>
            <color indexed="81"/>
            <rFont val="Arial"/>
            <family val="2"/>
          </rPr>
          <t>Air Flow</t>
        </r>
        <r>
          <rPr>
            <sz val="9"/>
            <color indexed="81"/>
            <rFont val="Arial"/>
            <family val="2"/>
          </rPr>
          <t xml:space="preserve">
The air flow in the thermal chamber is generally in the range of 300 - 500LFM. Enter 10-20 LFM under normal ventilation condition at room temperature. The estimation is based on TPSM64406EVM design.  
</t>
        </r>
      </text>
    </comment>
    <comment ref="H89" authorId="1" shapeId="0" xr:uid="{78DCD279-F33F-4469-BBB1-8F8BDE249D7F}">
      <text>
        <r>
          <rPr>
            <b/>
            <u/>
            <sz val="9"/>
            <color indexed="81"/>
            <rFont val="Arial"/>
            <family val="2"/>
          </rPr>
          <t>Estimated juction temperature</t>
        </r>
        <r>
          <rPr>
            <b/>
            <sz val="9"/>
            <color indexed="81"/>
            <rFont val="Arial"/>
            <family val="2"/>
          </rPr>
          <t xml:space="preserve">
</t>
        </r>
        <r>
          <rPr>
            <sz val="9"/>
            <color indexed="81"/>
            <rFont val="Arial"/>
            <family val="2"/>
          </rPr>
          <t xml:space="preserve">Consider +/-10% estimation error including a part-to-part variation. 
Users must evaluate the device temperature at the worst case conditions with enclosures (if any). The estimation is based on EVM design with 6-layer 2OZ PCB.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Lee, Eric</author>
  </authors>
  <commentList>
    <comment ref="BD348" authorId="0" shapeId="0" xr:uid="{FA5CF90D-9D74-4D88-A100-47BABC39AA4C}">
      <text>
        <r>
          <rPr>
            <b/>
            <sz val="9"/>
            <color indexed="81"/>
            <rFont val="Tahoma"/>
            <family val="2"/>
          </rPr>
          <t>Lee, Eric:</t>
        </r>
        <r>
          <rPr>
            <sz val="9"/>
            <color indexed="81"/>
            <rFont val="Tahoma"/>
            <family val="2"/>
          </rPr>
          <t xml:space="preserve">
x 1.5 to math PM and Fcross
</t>
        </r>
      </text>
    </comment>
    <comment ref="BD354" authorId="0" shapeId="0" xr:uid="{18B4E013-951E-454E-8295-BB0913BBA83F}">
      <text>
        <r>
          <rPr>
            <b/>
            <sz val="9"/>
            <color indexed="81"/>
            <rFont val="Tahoma"/>
            <family val="2"/>
          </rPr>
          <t>Lee, Eric:</t>
        </r>
        <r>
          <rPr>
            <sz val="9"/>
            <color indexed="81"/>
            <rFont val="Tahoma"/>
            <family val="2"/>
          </rPr>
          <t xml:space="preserve">
used x0.6 rather than x0.5 to match PM, Fcross
</t>
        </r>
      </text>
    </comment>
    <comment ref="BD355" authorId="0" shapeId="0" xr:uid="{FF5CE20B-B186-49F0-B55B-CF98B193567C}">
      <text>
        <r>
          <rPr>
            <b/>
            <sz val="9"/>
            <color indexed="81"/>
            <rFont val="Tahoma"/>
            <family val="2"/>
          </rPr>
          <t>Lee, Eric:</t>
        </r>
        <r>
          <rPr>
            <sz val="9"/>
            <color indexed="81"/>
            <rFont val="Tahoma"/>
            <family val="2"/>
          </rPr>
          <t xml:space="preserve">
used x0.2 rather than x0.5 to match PM, Fcross
</t>
        </r>
      </text>
    </comment>
    <comment ref="BC360" authorId="0" shapeId="0" xr:uid="{219E2AC5-260A-433F-AA19-F878B1BC3C2C}">
      <text>
        <r>
          <rPr>
            <b/>
            <sz val="9"/>
            <color indexed="81"/>
            <rFont val="Tahoma"/>
            <family val="2"/>
          </rPr>
          <t>Lee, Eric:</t>
        </r>
        <r>
          <rPr>
            <sz val="9"/>
            <color indexed="81"/>
            <rFont val="Tahoma"/>
            <family val="2"/>
          </rPr>
          <t xml:space="preserve">
Used fsw rater than fsw/2 to match PM</t>
        </r>
      </text>
    </comment>
    <comment ref="BD360" authorId="0" shapeId="0" xr:uid="{CDFB0AE3-187D-4AE1-87EE-DFF76C3A2708}">
      <text>
        <r>
          <rPr>
            <b/>
            <sz val="9"/>
            <color indexed="81"/>
            <rFont val="Tahoma"/>
            <family val="2"/>
          </rPr>
          <t>Lee, Eric:</t>
        </r>
        <r>
          <rPr>
            <sz val="9"/>
            <color indexed="81"/>
            <rFont val="Tahoma"/>
            <family val="2"/>
          </rPr>
          <t xml:space="preserve">
Used fsw rater than fsw/2 to match PM
</t>
        </r>
      </text>
    </comment>
  </commentList>
</comments>
</file>

<file path=xl/sharedStrings.xml><?xml version="1.0" encoding="utf-8"?>
<sst xmlns="http://schemas.openxmlformats.org/spreadsheetml/2006/main" count="620" uniqueCount="448">
  <si>
    <t>User Input</t>
  </si>
  <si>
    <t>Name</t>
  </si>
  <si>
    <t xml:space="preserve">Number </t>
  </si>
  <si>
    <t>Final Unit</t>
  </si>
  <si>
    <t xml:space="preserve">multiple </t>
  </si>
  <si>
    <t>Value</t>
  </si>
  <si>
    <t>R.load_nph</t>
  </si>
  <si>
    <t>V.supply_min</t>
  </si>
  <si>
    <t>V.supply_typ</t>
  </si>
  <si>
    <t>V.supply_max</t>
  </si>
  <si>
    <t>V.load</t>
  </si>
  <si>
    <t>I.load_nph</t>
  </si>
  <si>
    <t>f.sw</t>
  </si>
  <si>
    <t>I.rated</t>
  </si>
  <si>
    <t>PH</t>
  </si>
  <si>
    <t>FPWM</t>
  </si>
  <si>
    <t>IntFB</t>
  </si>
  <si>
    <t>ExtBIAS</t>
  </si>
  <si>
    <t>SPSP</t>
  </si>
  <si>
    <t>SYNC</t>
  </si>
  <si>
    <t>I.load_1ph</t>
  </si>
  <si>
    <t>R.load_1ph</t>
  </si>
  <si>
    <t>f.sw_nph</t>
  </si>
  <si>
    <t>P.out</t>
  </si>
  <si>
    <t>FixedParameters</t>
  </si>
  <si>
    <t>Rcfg selection (Recommend both Primary and Secondary if N-phase)</t>
  </si>
  <si>
    <t>Electrical Specifications Mode/Config Selection</t>
  </si>
  <si>
    <t>kHz</t>
  </si>
  <si>
    <t>kOhm</t>
  </si>
  <si>
    <t>R.cfg_master</t>
  </si>
  <si>
    <t>R.cfg_slave</t>
  </si>
  <si>
    <t>Rt selection</t>
  </si>
  <si>
    <t>R.t_calc</t>
  </si>
  <si>
    <t>R.t_std</t>
  </si>
  <si>
    <t>Lout Inductor selection</t>
  </si>
  <si>
    <t>RR.desired</t>
  </si>
  <si>
    <t>V.slope_min</t>
  </si>
  <si>
    <t>V.slope_max</t>
  </si>
  <si>
    <t>I.ncl_th_min</t>
  </si>
  <si>
    <t>I.pcl_th_min</t>
  </si>
  <si>
    <t>I.pcl_th_max</t>
  </si>
  <si>
    <t>Use dropdown menu</t>
  </si>
  <si>
    <t>Max 36V</t>
  </si>
  <si>
    <t>Min 100k, Max 2.2M</t>
  </si>
  <si>
    <t>L.out_typical_calc</t>
  </si>
  <si>
    <t>L.out_min1</t>
  </si>
  <si>
    <t>L.out_min2</t>
  </si>
  <si>
    <t>L.out_min3</t>
  </si>
  <si>
    <t>L.out_min4</t>
  </si>
  <si>
    <t>Margin</t>
  </si>
  <si>
    <t>L.out_min</t>
  </si>
  <si>
    <t>L.out</t>
  </si>
  <si>
    <t>t.blank_max</t>
  </si>
  <si>
    <t>I.sat_softsaturation</t>
  </si>
  <si>
    <t>I.sat_hardsaturation</t>
  </si>
  <si>
    <t>R.hs_25</t>
  </si>
  <si>
    <t>R.ls_25</t>
  </si>
  <si>
    <t>R.dcr_25</t>
  </si>
  <si>
    <t>t.on_ideal</t>
  </si>
  <si>
    <t>t.off_150</t>
  </si>
  <si>
    <t>Min 100ns, give a warning</t>
  </si>
  <si>
    <t>V.supply_dropout</t>
  </si>
  <si>
    <t>Duty cycle, ton, Toff, Vdropout</t>
  </si>
  <si>
    <t>Default values</t>
  </si>
  <si>
    <t>C.vcc</t>
  </si>
  <si>
    <t>C.cb1</t>
  </si>
  <si>
    <t>C.cb2</t>
  </si>
  <si>
    <t>R.pg1</t>
  </si>
  <si>
    <t>R.pg2</t>
  </si>
  <si>
    <t>V.en_rising_max</t>
  </si>
  <si>
    <t>V.en_falling_max</t>
  </si>
  <si>
    <t>V.startup</t>
  </si>
  <si>
    <t>R.en_top</t>
  </si>
  <si>
    <t>R.en_bot</t>
  </si>
  <si>
    <t>V.shutdown</t>
  </si>
  <si>
    <t>Calc suggestion / User Input /Output</t>
  </si>
  <si>
    <t>uH</t>
  </si>
  <si>
    <t>Displayed Unit</t>
  </si>
  <si>
    <t>R.en_bot_calc</t>
  </si>
  <si>
    <t xml:space="preserve">EN UVLO </t>
  </si>
  <si>
    <t>COUT</t>
  </si>
  <si>
    <t>ΔV.undershoot_desired</t>
  </si>
  <si>
    <t>f.cross_desired</t>
  </si>
  <si>
    <t>kHZ</t>
  </si>
  <si>
    <t>C.out_min_calc</t>
  </si>
  <si>
    <t>π</t>
  </si>
  <si>
    <t>Definitions</t>
  </si>
  <si>
    <t>C.out</t>
  </si>
  <si>
    <t>Derated</t>
  </si>
  <si>
    <t>Derating.cout</t>
  </si>
  <si>
    <t>uF</t>
  </si>
  <si>
    <t>C.out_rated</t>
  </si>
  <si>
    <t xml:space="preserve">Rated value </t>
  </si>
  <si>
    <t>Deating at Vload</t>
  </si>
  <si>
    <t>R.esr_cout</t>
  </si>
  <si>
    <t>ΔV.load_pkpk_nph_calc_simple</t>
  </si>
  <si>
    <t xml:space="preserve">Macro should be enabled </t>
  </si>
  <si>
    <t>DCatPeakRipple</t>
  </si>
  <si>
    <t>DCatVsupplymax</t>
  </si>
  <si>
    <t>NPH_Factor.Iout_rms2</t>
  </si>
  <si>
    <t>NPH_Factor.Iout_temp1</t>
  </si>
  <si>
    <t>NPH_Factor.Iout_temp2</t>
  </si>
  <si>
    <t>ΔV.overshoot_typical_calc1</t>
  </si>
  <si>
    <t>ΔV.overshoot_typical_calc2</t>
  </si>
  <si>
    <t>ΔV.overshoot_typical_calc</t>
  </si>
  <si>
    <t>ΔV.undershoot_typical_calc1</t>
  </si>
  <si>
    <t>Max 4% of V.load</t>
  </si>
  <si>
    <t>Soft-start (Single output)</t>
  </si>
  <si>
    <t>V.ref</t>
  </si>
  <si>
    <t>t.ss_min</t>
  </si>
  <si>
    <t>C.ss_min</t>
  </si>
  <si>
    <t>C.ss</t>
  </si>
  <si>
    <t>nF</t>
  </si>
  <si>
    <t>R.fb_top1_ext</t>
  </si>
  <si>
    <t>R.fb_top2_ext</t>
  </si>
  <si>
    <t>Change to 1ohm</t>
  </si>
  <si>
    <t>C.fb_top_ext</t>
  </si>
  <si>
    <t>C.fb_bot_ext</t>
  </si>
  <si>
    <t>Min1fF</t>
  </si>
  <si>
    <t>Min 1fF</t>
  </si>
  <si>
    <t>R.fb_top1_int</t>
  </si>
  <si>
    <t>R.fb_top2_int</t>
  </si>
  <si>
    <t>C.fb_top_int</t>
  </si>
  <si>
    <t>C.fb_bot_int</t>
  </si>
  <si>
    <t>R.fb_top_min</t>
  </si>
  <si>
    <t>pF</t>
  </si>
  <si>
    <t>Ohm</t>
  </si>
  <si>
    <t>R.fb_top1</t>
  </si>
  <si>
    <t>R.fb_top2</t>
  </si>
  <si>
    <t>C.fb_top</t>
  </si>
  <si>
    <t>C.fb_bot</t>
  </si>
  <si>
    <t>R.fb_top</t>
  </si>
  <si>
    <t>R.fb_bot</t>
  </si>
  <si>
    <t>R.fb</t>
  </si>
  <si>
    <t>Min 4k if external FB</t>
  </si>
  <si>
    <t>Feedback network</t>
  </si>
  <si>
    <t>R.fb_buf_int</t>
  </si>
  <si>
    <t>C.fb_buf_int</t>
  </si>
  <si>
    <t>A.fb_buf_int</t>
  </si>
  <si>
    <t>R.fb_buf_ext</t>
  </si>
  <si>
    <t>C.fb_buf_ext</t>
  </si>
  <si>
    <t>A.fb_buf_ext</t>
  </si>
  <si>
    <t>R.fb_buf</t>
  </si>
  <si>
    <t>C.fb_buf</t>
  </si>
  <si>
    <t>A.fb_buf</t>
  </si>
  <si>
    <t>IC parasitic (Feedback)</t>
  </si>
  <si>
    <t>R.eaout_int1</t>
  </si>
  <si>
    <t>GM.int</t>
  </si>
  <si>
    <t>R.eaout_ext1</t>
  </si>
  <si>
    <t>GM.ext</t>
  </si>
  <si>
    <t>R.eaout</t>
  </si>
  <si>
    <t>GM</t>
  </si>
  <si>
    <t>R.comp_desired_max</t>
  </si>
  <si>
    <t>C.comp_desired_min</t>
  </si>
  <si>
    <t>C.hf_desired_min</t>
  </si>
  <si>
    <t>f.ea_zero_desired</t>
  </si>
  <si>
    <t>f.ea_pole_desired</t>
  </si>
  <si>
    <t>R.comp_int</t>
  </si>
  <si>
    <t>C.comp_int</t>
  </si>
  <si>
    <t>C.hf_int</t>
  </si>
  <si>
    <t>R.comp_ext</t>
  </si>
  <si>
    <t>C.comp_ext</t>
  </si>
  <si>
    <t>C.hf_ext</t>
  </si>
  <si>
    <t>R.comp</t>
  </si>
  <si>
    <t>C.comp</t>
  </si>
  <si>
    <t>C.hf</t>
  </si>
  <si>
    <t>f.ea_zero_estimated</t>
  </si>
  <si>
    <t>f.ea_pole_estimated</t>
  </si>
  <si>
    <t>f.cross_estimated</t>
  </si>
  <si>
    <t>Do not show just show graph (actual is greater than this)</t>
  </si>
  <si>
    <t xml:space="preserve">Compensation componeent, Second Feedabck parasitic, COMP filter </t>
  </si>
  <si>
    <t>A.comp_buffer_int</t>
  </si>
  <si>
    <t>COMP.rc_filter_R</t>
  </si>
  <si>
    <t>COMP.rc_filter_C</t>
  </si>
  <si>
    <t>A.comp_buffer_ext</t>
  </si>
  <si>
    <t>A.comp_buffer</t>
  </si>
  <si>
    <t>IntEA</t>
  </si>
  <si>
    <t>Freq</t>
  </si>
  <si>
    <t>IOUT</t>
  </si>
  <si>
    <t>STEP</t>
  </si>
  <si>
    <t>DC_EFF</t>
  </si>
  <si>
    <t>IPKPK_EFF</t>
  </si>
  <si>
    <t xml:space="preserve">Global definitions </t>
  </si>
  <si>
    <t>for efficiecy plot</t>
  </si>
  <si>
    <t>ILOAD_RMS_1PH</t>
  </si>
  <si>
    <t>RDCR_TJ</t>
  </si>
  <si>
    <t>THETA_JA_EFF</t>
  </si>
  <si>
    <t>LFM</t>
  </si>
  <si>
    <t>T_AMB</t>
  </si>
  <si>
    <t>R_HSLS</t>
  </si>
  <si>
    <t>TRF</t>
  </si>
  <si>
    <t>TR</t>
  </si>
  <si>
    <t>TF</t>
  </si>
  <si>
    <t>IOUT_1PH</t>
  </si>
  <si>
    <t>TJ_ESTIMATED</t>
  </si>
  <si>
    <t>RHSLS_TJ</t>
  </si>
  <si>
    <t>PCORE</t>
  </si>
  <si>
    <t>Need to revisit</t>
  </si>
  <si>
    <t>PCIN_NPH</t>
  </si>
  <si>
    <t>CIN_ESR</t>
  </si>
  <si>
    <t>VCIN_RMS</t>
  </si>
  <si>
    <t>VCOUT_RMS</t>
  </si>
  <si>
    <t>PCOUT_NPH</t>
  </si>
  <si>
    <t>PIC_2PH</t>
  </si>
  <si>
    <t>PCONDUCTION_NPH</t>
  </si>
  <si>
    <t>PDT_NPH</t>
  </si>
  <si>
    <t>TDLH</t>
  </si>
  <si>
    <t>TDHL</t>
  </si>
  <si>
    <t>PTRAN_NPH</t>
  </si>
  <si>
    <t>PQRR_NPH</t>
  </si>
  <si>
    <t>POSS_NPH</t>
  </si>
  <si>
    <t>PSWITCHING_NPH</t>
  </si>
  <si>
    <t>TJ_CALC</t>
  </si>
  <si>
    <t>1PH result is not valid</t>
  </si>
  <si>
    <t>mc</t>
  </si>
  <si>
    <t>S.slope</t>
  </si>
  <si>
    <t>S.rise</t>
  </si>
  <si>
    <t>S.fall</t>
  </si>
  <si>
    <t>Wsh</t>
  </si>
  <si>
    <t>kfactor</t>
  </si>
  <si>
    <t>Qfactor</t>
  </si>
  <si>
    <t>pi</t>
  </si>
  <si>
    <t>SH_GAIN</t>
  </si>
  <si>
    <t>SH_PHASE</t>
  </si>
  <si>
    <t>Step</t>
  </si>
  <si>
    <t>A_INTCOMP2VOUT</t>
  </si>
  <si>
    <t>Wesr_zero</t>
  </si>
  <si>
    <t>Wload_pole</t>
  </si>
  <si>
    <t>INTCOMP2VOUT_GAIN</t>
  </si>
  <si>
    <t>INTCOMP2VOUT_PHASE</t>
  </si>
  <si>
    <t>VOUT2FB_GAIN</t>
  </si>
  <si>
    <t>VOUT2FB_PHASE</t>
  </si>
  <si>
    <t>ZFB_BOT</t>
  </si>
  <si>
    <t>ZFB_TOP</t>
  </si>
  <si>
    <t>FB2INTFB_GAIN</t>
  </si>
  <si>
    <t>FB2INTFB_PHASE</t>
  </si>
  <si>
    <t>INTFB2INTCOMP_GAIN</t>
  </si>
  <si>
    <t>INTFB2INTCOMP_PHASE</t>
  </si>
  <si>
    <t>ZCOMP1</t>
  </si>
  <si>
    <t>ZCOMP2</t>
  </si>
  <si>
    <t>ZCOMP_TOTAL</t>
  </si>
  <si>
    <t>ZRC_FILTER</t>
  </si>
  <si>
    <t>GAIN</t>
  </si>
  <si>
    <t>POWER_STAGE_GAIN</t>
  </si>
  <si>
    <t>POWER_STAGE_PHASE</t>
  </si>
  <si>
    <t>COMPENSATION_GAIN</t>
  </si>
  <si>
    <t>COMPENSATION_PHASE</t>
  </si>
  <si>
    <t>OPENLOOP_GAIN</t>
  </si>
  <si>
    <t>OPENLOOP_PHASE</t>
  </si>
  <si>
    <t xml:space="preserve">To find </t>
  </si>
  <si>
    <t>Found at</t>
  </si>
  <si>
    <t>Find Phase Inversion</t>
  </si>
  <si>
    <t>Multi-phase effective frequecy</t>
  </si>
  <si>
    <t>No sub-harmonic OSC</t>
  </si>
  <si>
    <t xml:space="preserve">No DCM  at VSUPPLY_MAX and full load </t>
  </si>
  <si>
    <t>No negative current limit at VSUPPLY_MAX in FPWM (0 if AUTO)</t>
  </si>
  <si>
    <t>No peak current limit at VSUPPLY_MIN</t>
  </si>
  <si>
    <t xml:space="preserve">This dominates efficiency at light load. </t>
  </si>
  <si>
    <t xml:space="preserve">Peak inductor current at VSUPPLY_MAX, Minimum Isat for soft saturation core </t>
  </si>
  <si>
    <t>Peak current limit at VSUPPLY_MAX, Minimum Isat for ferrite core, use dropdown</t>
  </si>
  <si>
    <t>Min 60ns, give a warning.Enters PFM if less than 60ns</t>
  </si>
  <si>
    <r>
      <t>Input Voltage – Min, V</t>
    </r>
    <r>
      <rPr>
        <b/>
        <vertAlign val="subscript"/>
        <sz val="10"/>
        <color theme="1"/>
        <rFont val="Arial"/>
        <family val="2"/>
      </rPr>
      <t>SUPPLY(min)</t>
    </r>
    <r>
      <rPr>
        <b/>
        <sz val="10"/>
        <color theme="1"/>
        <rFont val="Arial"/>
        <family val="2"/>
      </rPr>
      <t xml:space="preserve"> </t>
    </r>
  </si>
  <si>
    <r>
      <t>Input Voltage – Max, V</t>
    </r>
    <r>
      <rPr>
        <b/>
        <vertAlign val="subscript"/>
        <sz val="10"/>
        <color theme="1"/>
        <rFont val="Arial"/>
        <family val="2"/>
      </rPr>
      <t>SUPPLY(max)</t>
    </r>
  </si>
  <si>
    <r>
      <t>Full Load Output Current, I</t>
    </r>
    <r>
      <rPr>
        <b/>
        <vertAlign val="subscript"/>
        <sz val="10"/>
        <color theme="1"/>
        <rFont val="Arial"/>
        <family val="2"/>
      </rPr>
      <t>LOAD</t>
    </r>
  </si>
  <si>
    <t>Step 1: Operating Specifications</t>
  </si>
  <si>
    <r>
      <t>Output Voltage, V</t>
    </r>
    <r>
      <rPr>
        <b/>
        <vertAlign val="subscript"/>
        <sz val="10"/>
        <color theme="1"/>
        <rFont val="Arial"/>
        <family val="2"/>
      </rPr>
      <t xml:space="preserve">LOAD </t>
    </r>
  </si>
  <si>
    <t>V</t>
  </si>
  <si>
    <t>A</t>
  </si>
  <si>
    <t>About</t>
  </si>
  <si>
    <t>xx</t>
  </si>
  <si>
    <t>= Input Box</t>
  </si>
  <si>
    <t>TERMS OF USE</t>
  </si>
  <si>
    <t>Number of Phase</t>
  </si>
  <si>
    <t>Device Rating</t>
  </si>
  <si>
    <t>1-Phase</t>
  </si>
  <si>
    <t>4-Phase (2 devices)</t>
  </si>
  <si>
    <t>6-Phase (3 devices)</t>
  </si>
  <si>
    <t>Switching Mode</t>
  </si>
  <si>
    <t>AUTO</t>
  </si>
  <si>
    <t>Feedback</t>
  </si>
  <si>
    <t>Internal</t>
  </si>
  <si>
    <t>External</t>
  </si>
  <si>
    <t>??????? Should be 1 always</t>
  </si>
  <si>
    <t>External Clock Synchronization</t>
  </si>
  <si>
    <t>Spread Spectrum</t>
  </si>
  <si>
    <t>Yes</t>
  </si>
  <si>
    <t>No</t>
  </si>
  <si>
    <t>Enable</t>
  </si>
  <si>
    <t>Disable</t>
  </si>
  <si>
    <t>External clock synchronization</t>
  </si>
  <si>
    <t>kΩ</t>
  </si>
  <si>
    <t>Step 2: User's  Selections</t>
  </si>
  <si>
    <r>
      <t>Inductance for 35% Ripple Current at V</t>
    </r>
    <r>
      <rPr>
        <vertAlign val="subscript"/>
        <sz val="10"/>
        <rFont val="Arial"/>
        <family val="2"/>
      </rPr>
      <t>IN(nom)</t>
    </r>
  </si>
  <si>
    <t>µH</t>
  </si>
  <si>
    <t>Minimum Inductance</t>
  </si>
  <si>
    <r>
      <t>Input Voltage – Typ, V</t>
    </r>
    <r>
      <rPr>
        <b/>
        <vertAlign val="subscript"/>
        <sz val="10"/>
        <color theme="1"/>
        <rFont val="Arial"/>
        <family val="2"/>
      </rPr>
      <t>SUPPLY(typ)</t>
    </r>
  </si>
  <si>
    <t>Output Voltage Feedback</t>
  </si>
  <si>
    <t>Device Selection</t>
  </si>
  <si>
    <t>mΩ</t>
  </si>
  <si>
    <r>
      <t>Peak Inductor Current at V</t>
    </r>
    <r>
      <rPr>
        <vertAlign val="subscript"/>
        <sz val="10"/>
        <rFont val="Arial"/>
        <family val="2"/>
      </rPr>
      <t>SUPPLY(max)</t>
    </r>
    <r>
      <rPr>
        <sz val="10"/>
        <rFont val="Arial"/>
        <family val="2"/>
      </rPr>
      <t xml:space="preserve"> and Full Load</t>
    </r>
  </si>
  <si>
    <r>
      <t>Peak Inductor Current Limit at V</t>
    </r>
    <r>
      <rPr>
        <vertAlign val="subscript"/>
        <sz val="10"/>
        <rFont val="Arial"/>
        <family val="2"/>
      </rPr>
      <t>SUPPLY(max)</t>
    </r>
  </si>
  <si>
    <t>Apk</t>
  </si>
  <si>
    <t>W</t>
  </si>
  <si>
    <r>
      <t>Frequency Stretch at V</t>
    </r>
    <r>
      <rPr>
        <vertAlign val="subscript"/>
        <sz val="10"/>
        <color theme="1"/>
        <rFont val="Arial"/>
        <family val="2"/>
      </rPr>
      <t>SUPPLY(max)</t>
    </r>
  </si>
  <si>
    <r>
      <t>Dropout Mode Operation at V</t>
    </r>
    <r>
      <rPr>
        <vertAlign val="subscript"/>
        <sz val="10"/>
        <color theme="1"/>
        <rFont val="Arial"/>
        <family val="2"/>
      </rPr>
      <t>SUPPLY(min)</t>
    </r>
  </si>
  <si>
    <t>Inductor DCR at 25°C</t>
  </si>
  <si>
    <r>
      <t>VCC Capacitor, C</t>
    </r>
    <r>
      <rPr>
        <vertAlign val="subscript"/>
        <sz val="10"/>
        <color theme="1"/>
        <rFont val="Arial"/>
        <family val="2"/>
      </rPr>
      <t>VCC</t>
    </r>
  </si>
  <si>
    <r>
      <t>Power Good Pull-up Resistor, R</t>
    </r>
    <r>
      <rPr>
        <vertAlign val="subscript"/>
        <sz val="10"/>
        <color theme="1"/>
        <rFont val="Arial"/>
        <family val="2"/>
      </rPr>
      <t>PG1</t>
    </r>
    <r>
      <rPr>
        <sz val="10"/>
        <color theme="1"/>
        <rFont val="Arial"/>
        <family val="2"/>
      </rPr>
      <t>, R</t>
    </r>
    <r>
      <rPr>
        <vertAlign val="subscript"/>
        <sz val="10"/>
        <color theme="1"/>
        <rFont val="Arial"/>
        <family val="2"/>
      </rPr>
      <t>PG2</t>
    </r>
  </si>
  <si>
    <t>Step 5: Enable, Line UVLO</t>
  </si>
  <si>
    <t>Desired Start-up Threshold</t>
  </si>
  <si>
    <r>
      <t>UVLO Divider Upper Resistance, R</t>
    </r>
    <r>
      <rPr>
        <b/>
        <vertAlign val="subscript"/>
        <sz val="10"/>
        <rFont val="Arial"/>
        <family val="2"/>
      </rPr>
      <t>ENT</t>
    </r>
  </si>
  <si>
    <r>
      <t>UVLO Divider Lower Resistance, R</t>
    </r>
    <r>
      <rPr>
        <vertAlign val="subscript"/>
        <sz val="10"/>
        <rFont val="Arial"/>
        <family val="2"/>
      </rPr>
      <t>ENB</t>
    </r>
  </si>
  <si>
    <t>Estimated Shutdown Threshold</t>
  </si>
  <si>
    <t>Step 6: Output Capacitors</t>
  </si>
  <si>
    <t>%</t>
  </si>
  <si>
    <t>Desired Crossover Frequency</t>
  </si>
  <si>
    <t>µF</t>
  </si>
  <si>
    <t xml:space="preserve">Minimum Derated Output Capacitance </t>
  </si>
  <si>
    <t>Derating Factor</t>
  </si>
  <si>
    <t>Derated Output Capacitance</t>
  </si>
  <si>
    <t>mVpk-pk</t>
  </si>
  <si>
    <t>I.ss_max</t>
  </si>
  <si>
    <t>R.fb_bot_std</t>
  </si>
  <si>
    <r>
      <t>Desired Minimum C</t>
    </r>
    <r>
      <rPr>
        <vertAlign val="subscript"/>
        <sz val="10"/>
        <color theme="1"/>
        <rFont val="Arial"/>
        <family val="2"/>
      </rPr>
      <t>COMP</t>
    </r>
    <r>
      <rPr>
        <sz val="10"/>
        <color theme="1"/>
        <rFont val="Arial"/>
        <family val="2"/>
      </rPr>
      <t xml:space="preserve"> Value</t>
    </r>
  </si>
  <si>
    <r>
      <t>Desired Maximum R</t>
    </r>
    <r>
      <rPr>
        <vertAlign val="subscript"/>
        <sz val="10"/>
        <color theme="1"/>
        <rFont val="Arial"/>
        <family val="2"/>
      </rPr>
      <t>COMP</t>
    </r>
    <r>
      <rPr>
        <sz val="10"/>
        <color theme="1"/>
        <rFont val="Arial"/>
        <family val="2"/>
      </rPr>
      <t xml:space="preserve"> Value</t>
    </r>
  </si>
  <si>
    <r>
      <t>Selected R</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</si>
  <si>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COMP</t>
    </r>
    <r>
      <rPr>
        <b/>
        <sz val="10"/>
        <color theme="1"/>
        <rFont val="Arial"/>
        <family val="2"/>
      </rPr>
      <t xml:space="preserve"> Value</t>
    </r>
  </si>
  <si>
    <r>
      <t>Selected C</t>
    </r>
    <r>
      <rPr>
        <b/>
        <vertAlign val="subscript"/>
        <sz val="10"/>
        <color theme="1"/>
        <rFont val="Arial"/>
        <family val="2"/>
      </rPr>
      <t>HF</t>
    </r>
    <r>
      <rPr>
        <b/>
        <sz val="10"/>
        <color theme="1"/>
        <rFont val="Arial"/>
        <family val="2"/>
      </rPr>
      <t xml:space="preserve"> Value</t>
    </r>
  </si>
  <si>
    <t>Desired Compensation Zero Frequency</t>
  </si>
  <si>
    <t>Desired Compensation Pole Frequency</t>
  </si>
  <si>
    <t xml:space="preserve"> Selected Compensation Zero Frequency</t>
  </si>
  <si>
    <t>Selected Compensation Pole Frequency</t>
  </si>
  <si>
    <t>Step 9: Power Loss &amp; Thermals</t>
  </si>
  <si>
    <t>Air Flow</t>
  </si>
  <si>
    <t>°C</t>
  </si>
  <si>
    <r>
      <t>Maximum Ambient Temperature, T</t>
    </r>
    <r>
      <rPr>
        <b/>
        <vertAlign val="subscript"/>
        <sz val="10"/>
        <color theme="1"/>
        <rFont val="Arial"/>
        <family val="2"/>
      </rPr>
      <t>AMB_MAX</t>
    </r>
  </si>
  <si>
    <t>Inductor</t>
  </si>
  <si>
    <t>Total</t>
  </si>
  <si>
    <r>
      <t>VIN pin Capacitor, C</t>
    </r>
    <r>
      <rPr>
        <vertAlign val="subscript"/>
        <sz val="10"/>
        <color theme="1"/>
        <rFont val="Arial"/>
        <family val="2"/>
      </rPr>
      <t>VIN1_HF2</t>
    </r>
    <r>
      <rPr>
        <sz val="10"/>
        <color theme="1"/>
        <rFont val="Arial"/>
        <family val="2"/>
      </rPr>
      <t>, C</t>
    </r>
    <r>
      <rPr>
        <vertAlign val="subscript"/>
        <sz val="10"/>
        <color theme="1"/>
        <rFont val="Arial"/>
        <family val="2"/>
      </rPr>
      <t>VIN2_HF2</t>
    </r>
  </si>
  <si>
    <t>C.vin1_hf1</t>
  </si>
  <si>
    <t>C.vin2_hf1</t>
  </si>
  <si>
    <t>C.vin1_hf2</t>
  </si>
  <si>
    <t>C.vin2_hf2</t>
  </si>
  <si>
    <t>Arial 8pt</t>
  </si>
  <si>
    <t>Estimated Maximum TJ</t>
  </si>
  <si>
    <t>°</t>
  </si>
  <si>
    <r>
      <t>f</t>
    </r>
    <r>
      <rPr>
        <vertAlign val="subscript"/>
        <sz val="11"/>
        <color theme="1"/>
        <rFont val="Calibri"/>
        <family val="2"/>
        <scheme val="minor"/>
      </rPr>
      <t>P_LOAD</t>
    </r>
  </si>
  <si>
    <r>
      <t>f</t>
    </r>
    <r>
      <rPr>
        <vertAlign val="subscript"/>
        <sz val="11"/>
        <color theme="1"/>
        <rFont val="Calibri"/>
        <family val="2"/>
        <scheme val="minor"/>
      </rPr>
      <t>Z_COMP</t>
    </r>
  </si>
  <si>
    <r>
      <t>f</t>
    </r>
    <r>
      <rPr>
        <vertAlign val="subscript"/>
        <sz val="11"/>
        <color theme="1"/>
        <rFont val="Calibri"/>
        <family val="2"/>
        <scheme val="minor"/>
      </rPr>
      <t>P_COMP</t>
    </r>
  </si>
  <si>
    <r>
      <t>f</t>
    </r>
    <r>
      <rPr>
        <vertAlign val="subscript"/>
        <sz val="11"/>
        <color theme="1"/>
        <rFont val="Calibri"/>
        <family val="2"/>
        <scheme val="minor"/>
      </rPr>
      <t>CROSS</t>
    </r>
  </si>
  <si>
    <t>PM</t>
  </si>
  <si>
    <r>
      <t>f</t>
    </r>
    <r>
      <rPr>
        <vertAlign val="subscript"/>
        <sz val="11"/>
        <color theme="1"/>
        <rFont val="Calibri"/>
        <family val="2"/>
        <scheme val="minor"/>
      </rPr>
      <t>Z_ESR</t>
    </r>
  </si>
  <si>
    <t>estimated theta JA at full power</t>
  </si>
  <si>
    <t>1st 35, 2nd 28</t>
  </si>
  <si>
    <t>1st 8600_344, 2nd 12143_714, 3rd 11701_509, 4th 12957_617</t>
  </si>
  <si>
    <t>1st 38, 2nd 34</t>
  </si>
  <si>
    <t>RatedIout</t>
  </si>
  <si>
    <t>2-Phase (1 device)</t>
  </si>
  <si>
    <t>B0 =B1 = 0.32</t>
  </si>
  <si>
    <t>B0 = B1 = 0.35</t>
  </si>
  <si>
    <t>was f.sw/20/1000</t>
  </si>
  <si>
    <t>Desired Undershoot during 50% Load Transient in FPWM</t>
  </si>
  <si>
    <t xml:space="preserve">Min 4% of Vload not to trigger UV, 50% load transient </t>
  </si>
  <si>
    <t>Assuming Bulk Cap is aluminum, AL-cap doesn't need a derating by bias voltage , this is for 50% transition</t>
  </si>
  <si>
    <t xml:space="preserve"> Rated Output Capacitance</t>
  </si>
  <si>
    <t>Effective Output Capacitor ESR</t>
  </si>
  <si>
    <r>
      <t>Desired C</t>
    </r>
    <r>
      <rPr>
        <vertAlign val="subscript"/>
        <sz val="10"/>
        <color theme="1"/>
        <rFont val="Arial"/>
        <family val="2"/>
      </rPr>
      <t>HF</t>
    </r>
    <r>
      <rPr>
        <sz val="10"/>
        <color theme="1"/>
        <rFont val="Arial"/>
        <family val="2"/>
      </rPr>
      <t xml:space="preserve"> Value</t>
    </r>
  </si>
  <si>
    <t>V.in_ripple_required</t>
  </si>
  <si>
    <t>I.ripple_in</t>
  </si>
  <si>
    <t>Input capacitors</t>
  </si>
  <si>
    <t>Step 10: Input Capacitors</t>
  </si>
  <si>
    <t>Input Voltage Ripple Spec</t>
  </si>
  <si>
    <t>Iout/Number_of_Phases*D1_Vinmax*(1-D1_Vinmax)/(Vinripple1*Fsw)</t>
  </si>
  <si>
    <t>Cinmin_required</t>
  </si>
  <si>
    <t xml:space="preserve">Maximum Input Capacitor ESR </t>
  </si>
  <si>
    <r>
      <t>m</t>
    </r>
    <r>
      <rPr>
        <sz val="10"/>
        <color theme="1"/>
        <rFont val="Arial"/>
        <family val="2"/>
      </rPr>
      <t>Ω</t>
    </r>
  </si>
  <si>
    <t>Max ESR</t>
  </si>
  <si>
    <t>Converter input impedance at min VIN  -10dB</t>
  </si>
  <si>
    <t>-(Iout/Number_of_Phases*0.5*(1-0.5)/(Cin*Fsw)-Vinripple1)/(Iout/Number_of_Phases+Iripple_Vinmax/2)</t>
  </si>
  <si>
    <t>Max ESR1 at 50%</t>
  </si>
  <si>
    <t>Max ESR2 for stability</t>
  </si>
  <si>
    <t>EffectiveDC</t>
  </si>
  <si>
    <t>Cinmin at Vinmax</t>
  </si>
  <si>
    <t>Cinmin at 50%DC</t>
  </si>
  <si>
    <t>I.ripple_rms at 50%</t>
  </si>
  <si>
    <t>I.ripple_rms at VinMax</t>
  </si>
  <si>
    <t>Maximum Input Capacitor RMS Current</t>
  </si>
  <si>
    <t>A(rms)</t>
  </si>
  <si>
    <r>
      <t>Frequency Set Resistor, R</t>
    </r>
    <r>
      <rPr>
        <vertAlign val="subscript"/>
        <sz val="10"/>
        <color theme="1"/>
        <rFont val="Arial"/>
        <family val="2"/>
      </rPr>
      <t>RT</t>
    </r>
    <r>
      <rPr>
        <sz val="10"/>
        <color theme="1"/>
        <rFont val="Arial"/>
        <family val="2"/>
      </rPr>
      <t xml:space="preserve"> </t>
    </r>
  </si>
  <si>
    <r>
      <t>Switching Frequency, f</t>
    </r>
    <r>
      <rPr>
        <b/>
        <vertAlign val="subscript"/>
        <sz val="10"/>
        <color theme="1"/>
        <rFont val="Arial"/>
        <family val="2"/>
      </rPr>
      <t>SW</t>
    </r>
  </si>
  <si>
    <r>
      <t>Upper Feedback Resistance1, R</t>
    </r>
    <r>
      <rPr>
        <b/>
        <vertAlign val="subscript"/>
        <sz val="10"/>
        <color theme="1"/>
        <rFont val="Arial"/>
        <family val="2"/>
      </rPr>
      <t>LP</t>
    </r>
  </si>
  <si>
    <r>
      <t>Upper Feedback Resistance2, R</t>
    </r>
    <r>
      <rPr>
        <b/>
        <vertAlign val="subscript"/>
        <sz val="10"/>
        <color theme="1"/>
        <rFont val="Arial"/>
        <family val="2"/>
      </rPr>
      <t>FBT</t>
    </r>
  </si>
  <si>
    <r>
      <t>Feedforward Capacitance, C</t>
    </r>
    <r>
      <rPr>
        <b/>
        <vertAlign val="subscript"/>
        <sz val="10"/>
        <color theme="1"/>
        <rFont val="Arial"/>
        <family val="2"/>
      </rPr>
      <t>FF</t>
    </r>
  </si>
  <si>
    <t>Ideally 6.25E-13 adjusted to 1.25E-13 to match with B0 si</t>
  </si>
  <si>
    <r>
      <t>Estimated Max Junction Temperature, T</t>
    </r>
    <r>
      <rPr>
        <vertAlign val="subscript"/>
        <sz val="10"/>
        <color theme="1"/>
        <rFont val="Arial"/>
        <family val="2"/>
      </rPr>
      <t>J</t>
    </r>
    <r>
      <rPr>
        <sz val="10"/>
        <color theme="1"/>
        <rFont val="Arial"/>
        <family val="2"/>
      </rPr>
      <t xml:space="preserve"> at V</t>
    </r>
    <r>
      <rPr>
        <vertAlign val="subscript"/>
        <sz val="10"/>
        <color theme="1"/>
        <rFont val="Arial"/>
        <family val="2"/>
      </rPr>
      <t>SUPPLY(typ)</t>
    </r>
  </si>
  <si>
    <r>
      <t>VOSNS Capacitor, C</t>
    </r>
    <r>
      <rPr>
        <vertAlign val="subscript"/>
        <sz val="10"/>
        <color theme="1"/>
        <rFont val="Arial"/>
        <family val="2"/>
      </rPr>
      <t>VOSNS</t>
    </r>
  </si>
  <si>
    <r>
      <t>Estimated Output Voltage Ripple at V</t>
    </r>
    <r>
      <rPr>
        <vertAlign val="subscript"/>
        <sz val="10"/>
        <color theme="1"/>
        <rFont val="Arial"/>
        <family val="2"/>
      </rPr>
      <t>SUPPLUY(MAX)</t>
    </r>
  </si>
  <si>
    <t>PM 맞추기위해 x1.5 임의로 넣음</t>
  </si>
  <si>
    <t>Total Iout</t>
  </si>
  <si>
    <t>1PH IOUT</t>
  </si>
  <si>
    <t>1PH</t>
  </si>
  <si>
    <t>1PH RMS Current</t>
  </si>
  <si>
    <t>PH_NEW</t>
  </si>
  <si>
    <t>One-IC IQ loss</t>
  </si>
  <si>
    <t>NPH inductor loss (limited to 2PH)</t>
  </si>
  <si>
    <t>Based on Total IOUT (Limited to Max 2PH)</t>
  </si>
  <si>
    <t>NPH deadtime loss (limited to 2PH)</t>
  </si>
  <si>
    <t>NPH transition loss (limited to 2PH)</t>
  </si>
  <si>
    <t>NPH QRR loss  (limited to 2PH)</t>
  </si>
  <si>
    <t>NPH Coss loss  (limited to 2PH)</t>
  </si>
  <si>
    <t>NPH switching loss  (naturally limited to 2PH)</t>
  </si>
  <si>
    <t>NPH MOSFET conduction loss  (limited to 2PH)</t>
  </si>
  <si>
    <t>Total loss ( limited to 2PH loss)</t>
  </si>
  <si>
    <t>Efficiency ( limited to 2PH efficiency)</t>
  </si>
  <si>
    <t>IC loss</t>
  </si>
  <si>
    <t>Chart</t>
  </si>
  <si>
    <t>Single Inductor</t>
  </si>
  <si>
    <t>Single IC</t>
  </si>
  <si>
    <t>Total Loss</t>
  </si>
  <si>
    <t>Converter Effciency</t>
  </si>
  <si>
    <t>R.hs_fullload</t>
  </si>
  <si>
    <t>R.ls_fullload</t>
  </si>
  <si>
    <t>R.dcr_fullload</t>
  </si>
  <si>
    <t>Use nly for LDO voltage calculation</t>
  </si>
  <si>
    <t>Give a warning if &lt;Vin_min. Enters dropout if less than  TOFF</t>
  </si>
  <si>
    <t>TOFF_SPEC</t>
  </si>
  <si>
    <r>
      <t>Selected C</t>
    </r>
    <r>
      <rPr>
        <vertAlign val="subscript"/>
        <sz val="10"/>
        <rFont val="Arial"/>
        <family val="2"/>
      </rPr>
      <t>FF</t>
    </r>
    <r>
      <rPr>
        <sz val="10"/>
        <rFont val="Arial"/>
        <family val="2"/>
      </rPr>
      <t xml:space="preserve"> Zero Frequency </t>
    </r>
  </si>
  <si>
    <t>Estimated Min Overshoot (Full-load to no-load if switching stops)</t>
  </si>
  <si>
    <r>
      <t>Lower Standard Feedback Resistance, R</t>
    </r>
    <r>
      <rPr>
        <vertAlign val="subscript"/>
        <sz val="10"/>
        <rFont val="Arial"/>
        <family val="2"/>
      </rPr>
      <t>FBB</t>
    </r>
  </si>
  <si>
    <t>Estimated Max Undershoot (No-load to full-load in FPWM)</t>
  </si>
  <si>
    <r>
      <t>Minimum Derated Input Capacitance, C</t>
    </r>
    <r>
      <rPr>
        <vertAlign val="subscript"/>
        <sz val="10"/>
        <color theme="1"/>
        <rFont val="Arial"/>
        <family val="2"/>
      </rPr>
      <t>VIN1_HF2</t>
    </r>
    <r>
      <rPr>
        <sz val="10"/>
        <color theme="1"/>
        <rFont val="Arial"/>
        <family val="2"/>
      </rPr>
      <t>, C</t>
    </r>
    <r>
      <rPr>
        <vertAlign val="subscript"/>
        <sz val="10"/>
        <color theme="1"/>
        <rFont val="Arial"/>
        <family val="2"/>
      </rPr>
      <t>VIN2_HF2</t>
    </r>
  </si>
  <si>
    <t>fsw_sh</t>
  </si>
  <si>
    <t>CFG Resistor (Primary Device)</t>
  </si>
  <si>
    <t>TPSM64404</t>
  </si>
  <si>
    <t>TPSM64406</t>
  </si>
  <si>
    <r>
      <t>Estimate Inductor Core Loss at V</t>
    </r>
    <r>
      <rPr>
        <vertAlign val="subscript"/>
        <sz val="10"/>
        <rFont val="Arial"/>
        <family val="2"/>
      </rPr>
      <t>SUPPLY(typ)</t>
    </r>
  </si>
  <si>
    <t>Step 4: Default Component Values</t>
  </si>
  <si>
    <r>
      <t xml:space="preserve"> Internal Buck Inductance, L</t>
    </r>
    <r>
      <rPr>
        <vertAlign val="subscript"/>
        <sz val="10"/>
        <rFont val="Arial"/>
        <family val="2"/>
      </rPr>
      <t>OUT</t>
    </r>
  </si>
  <si>
    <t>Step 3: Internal Buck Inductor</t>
  </si>
  <si>
    <r>
      <t>Internal Boot Capacitor, C</t>
    </r>
    <r>
      <rPr>
        <vertAlign val="subscript"/>
        <sz val="10"/>
        <color theme="1"/>
        <rFont val="Arial"/>
        <family val="2"/>
      </rPr>
      <t>BOOT1</t>
    </r>
    <r>
      <rPr>
        <sz val="10"/>
        <color theme="1"/>
        <rFont val="Arial"/>
        <family val="2"/>
      </rPr>
      <t>, C</t>
    </r>
    <r>
      <rPr>
        <vertAlign val="subscript"/>
        <sz val="10"/>
        <color theme="1"/>
        <rFont val="Arial"/>
        <family val="2"/>
      </rPr>
      <t>BOOT2</t>
    </r>
  </si>
  <si>
    <r>
      <t>Internal VIN pin Capacitor, C</t>
    </r>
    <r>
      <rPr>
        <vertAlign val="subscript"/>
        <sz val="10"/>
        <color theme="1"/>
        <rFont val="Arial"/>
        <family val="2"/>
      </rPr>
      <t>VIN1_HF1</t>
    </r>
    <r>
      <rPr>
        <sz val="10"/>
        <color theme="1"/>
        <rFont val="Arial"/>
        <family val="2"/>
      </rPr>
      <t>, C</t>
    </r>
    <r>
      <rPr>
        <vertAlign val="subscript"/>
        <sz val="10"/>
        <color theme="1"/>
        <rFont val="Arial"/>
        <family val="2"/>
      </rPr>
      <t>VIN2_HF1</t>
    </r>
  </si>
  <si>
    <t>Min Frequency (kHz)</t>
  </si>
  <si>
    <t>Vout (V)</t>
  </si>
  <si>
    <t>Min operating frequency at VOUT</t>
  </si>
  <si>
    <t>Min Freq based on VOUT</t>
  </si>
  <si>
    <t>Min 0.8V,  Max 16V</t>
  </si>
  <si>
    <t>Max 12A</t>
  </si>
  <si>
    <t>Min 3.7V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</si>
</sst>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_(* #,##0.0_);_(* \(#,##0.0\);_(* &quot;-&quot;??_);_(@_)"/>
    <numFmt numFmtId="165" formatCode="_(* #,##0.000_);_(* \(#,##0.000\);_(* &quot;-&quot;??_);_(@_)"/>
    <numFmt numFmtId="166" formatCode="0.000"/>
    <numFmt numFmtId="167" formatCode="_(* #,##0_);_(* \(#,##0\);_(* &quot;-&quot;??_);_(@_)"/>
    <numFmt numFmtId="168" formatCode="_(* #,##0.0_);_(* \(#,##0.0\);_(* &quot;-&quot;?_);_(@_)"/>
    <numFmt numFmtId="169" formatCode="0.0"/>
    <numFmt numFmtId="170" formatCode="_(* #,##0_);_(* \(#,##0\);_(* &quot;-&quot;?_);_(@_)"/>
    <numFmt numFmtId="171" formatCode="#.0\ &quot;kΩ&quot;"/>
    <numFmt numFmtId="172" formatCode="#.0\ &quot;nF&quot;"/>
    <numFmt numFmtId="173" formatCode="#.0\ &quot;pF&quot;"/>
    <numFmt numFmtId="174" formatCode="#\ &quot;uF&quot;"/>
    <numFmt numFmtId="175" formatCode="#,##0.0000"/>
  </numFmts>
  <fonts count="60">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1"/>
      <color theme="1"/>
      <name val="Calibri"/>
      <family val="2"/>
      <scheme val="minor"/>
    </font>
    <font>
      <b/>
      <sz val="11"/>
      <color theme="1"/>
      <name val="Calibri"/>
      <family val="2"/>
      <scheme val="minor"/>
    </font>
    <font>
      <sz val="11"/>
      <name val="Calibri"/>
      <family val="2"/>
      <scheme val="minor"/>
    </font>
    <font>
      <sz val="20"/>
      <color rgb="FFFFFF00"/>
      <name val="Calibri"/>
      <family val="2"/>
      <scheme val="minor"/>
    </font>
    <font>
      <sz val="11"/>
      <color theme="7" tint="0.39997558519241921"/>
      <name val="Calibri"/>
      <family val="2"/>
      <scheme val="minor"/>
    </font>
    <font>
      <sz val="11"/>
      <color rgb="FFFF0000"/>
      <name val="Calibri"/>
      <family val="2"/>
      <scheme val="minor"/>
    </font>
    <font>
      <b/>
      <sz val="10"/>
      <color theme="1"/>
      <name val="Arial"/>
      <family val="2"/>
    </font>
    <font>
      <b/>
      <vertAlign val="subscript"/>
      <sz val="10"/>
      <color theme="1"/>
      <name val="Arial"/>
      <family val="2"/>
    </font>
    <font>
      <sz val="10"/>
      <name val="Arial"/>
      <family val="2"/>
    </font>
    <font>
      <vertAlign val="subscript"/>
      <sz val="10"/>
      <name val="Arial"/>
      <family val="2"/>
    </font>
    <font>
      <b/>
      <sz val="10"/>
      <name val="Arial"/>
      <family val="2"/>
    </font>
    <font>
      <b/>
      <vertAlign val="subscript"/>
      <sz val="10"/>
      <name val="Arial"/>
      <family val="2"/>
    </font>
    <font>
      <b/>
      <sz val="12"/>
      <color indexed="12"/>
      <name val="Arial"/>
      <family val="2"/>
    </font>
    <font>
      <sz val="10"/>
      <color theme="1"/>
      <name val="Arial"/>
      <family val="2"/>
    </font>
    <font>
      <u/>
      <sz val="11"/>
      <color theme="10"/>
      <name val="Calibri"/>
      <family val="2"/>
      <scheme val="minor"/>
    </font>
    <font>
      <b/>
      <sz val="12"/>
      <color indexed="9"/>
      <name val="Calibri"/>
      <family val="2"/>
    </font>
    <font>
      <u/>
      <sz val="10"/>
      <color theme="0" tint="-0.499984740745262"/>
      <name val="Arial"/>
      <family val="2"/>
    </font>
    <font>
      <b/>
      <sz val="12"/>
      <color rgb="FF003366"/>
      <name val="Calibri"/>
      <family val="2"/>
    </font>
    <font>
      <b/>
      <sz val="10"/>
      <color indexed="9"/>
      <name val="Calibri"/>
      <family val="2"/>
    </font>
    <font>
      <sz val="9"/>
      <color indexed="81"/>
      <name val="Tahoma"/>
      <family val="2"/>
    </font>
    <font>
      <sz val="9"/>
      <color indexed="81"/>
      <name val="Arial"/>
      <family val="2"/>
    </font>
    <font>
      <b/>
      <u/>
      <sz val="9"/>
      <color indexed="81"/>
      <name val="Arial"/>
      <family val="2"/>
    </font>
    <font>
      <b/>
      <sz val="9"/>
      <color indexed="81"/>
      <name val="Arial"/>
      <family val="2"/>
    </font>
    <font>
      <vertAlign val="subscript"/>
      <sz val="10"/>
      <color theme="1"/>
      <name val="Arial"/>
      <family val="2"/>
    </font>
    <font>
      <b/>
      <sz val="10"/>
      <color indexed="9"/>
      <name val="Arial"/>
      <family val="2"/>
    </font>
    <font>
      <sz val="11"/>
      <color theme="1"/>
      <name val="Arial"/>
      <family val="2"/>
    </font>
    <font>
      <sz val="8"/>
      <color theme="1"/>
      <name val="Arial"/>
      <family val="2"/>
    </font>
    <font>
      <b/>
      <sz val="8"/>
      <color theme="1"/>
      <name val="Arial"/>
      <family val="2"/>
    </font>
    <font>
      <sz val="8"/>
      <color rgb="FF0070C0"/>
      <name val="Arial"/>
      <family val="2"/>
    </font>
    <font>
      <b/>
      <sz val="10"/>
      <color rgb="FF0070C0"/>
      <name val="Arial"/>
      <family val="2"/>
    </font>
    <font>
      <sz val="48"/>
      <color theme="1"/>
      <name val="Calibri"/>
      <family val="2"/>
      <scheme val="minor"/>
    </font>
    <font>
      <vertAlign val="subscript"/>
      <sz val="11"/>
      <color theme="1"/>
      <name val="Calibri"/>
      <family val="2"/>
      <scheme val="minor"/>
    </font>
    <font>
      <b/>
      <sz val="14"/>
      <color theme="1"/>
      <name val="Arial"/>
      <family val="2"/>
    </font>
    <font>
      <sz val="8"/>
      <color rgb="FFFF0000"/>
      <name val="Arial"/>
      <family val="2"/>
    </font>
    <font>
      <b/>
      <sz val="10"/>
      <color rgb="FF000000"/>
      <name val="Arial"/>
      <family val="2"/>
    </font>
    <font>
      <b/>
      <u/>
      <sz val="11"/>
      <color indexed="10"/>
      <name val="Arial"/>
      <family val="2"/>
    </font>
    <font>
      <sz val="11"/>
      <color indexed="10"/>
      <name val="Arial"/>
      <family val="2"/>
    </font>
    <font>
      <b/>
      <sz val="12"/>
      <color indexed="10"/>
      <name val="Arial"/>
      <family val="2"/>
    </font>
    <font>
      <u/>
      <sz val="9"/>
      <color indexed="12"/>
      <name val="Arial"/>
      <family val="2"/>
    </font>
    <font>
      <sz val="10"/>
      <color rgb="FFFF0000"/>
      <name val="Arial"/>
      <family val="2"/>
    </font>
    <font>
      <sz val="16"/>
      <color theme="1"/>
      <name val="Calibri"/>
      <family val="2"/>
      <scheme val="minor"/>
    </font>
    <font>
      <b/>
      <sz val="9"/>
      <color indexed="81"/>
      <name val="Tahoma"/>
      <family val="2"/>
    </font>
    <font>
      <b/>
      <u/>
      <sz val="9"/>
      <color indexed="81"/>
      <name val="Tahoma"/>
      <family val="2"/>
    </font>
    <font>
      <sz val="6"/>
      <name val="Calibri"/>
      <family val="3"/>
      <charset val="128"/>
      <scheme val="minor"/>
    </font>
  </fonts>
  <fills count="23">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FF0000"/>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theme="8"/>
        <bgColor indexed="64"/>
      </patternFill>
    </fill>
    <fill>
      <patternFill patternType="solid">
        <fgColor theme="7"/>
        <bgColor indexed="64"/>
      </patternFill>
    </fill>
    <fill>
      <patternFill patternType="solid">
        <fgColor rgb="FF7030A0"/>
        <bgColor indexed="64"/>
      </patternFill>
    </fill>
    <fill>
      <patternFill patternType="solid">
        <fgColor theme="1"/>
        <bgColor indexed="64"/>
      </patternFill>
    </fill>
    <fill>
      <patternFill patternType="solid">
        <fgColor theme="8" tint="0.39997558519241921"/>
        <bgColor indexed="64"/>
      </patternFill>
    </fill>
    <fill>
      <patternFill patternType="solid">
        <fgColor theme="4" tint="-0.249977111117893"/>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rgb="FF92D050"/>
        <bgColor indexed="64"/>
      </patternFill>
    </fill>
    <fill>
      <patternFill patternType="solid">
        <fgColor theme="0"/>
        <bgColor indexed="64"/>
      </patternFill>
    </fill>
    <fill>
      <patternFill patternType="solid">
        <fgColor rgb="FFFF33CC"/>
        <bgColor indexed="64"/>
      </patternFill>
    </fill>
  </fills>
  <borders count="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4">
    <xf numFmtId="0" fontId="0" fillId="0" borderId="0"/>
    <xf numFmtId="43" fontId="16" fillId="0" borderId="0" applyFont="0" applyFill="0" applyBorder="0" applyAlignment="0" applyProtection="0"/>
    <xf numFmtId="0" fontId="30" fillId="0" borderId="0" applyNumberFormat="0" applyFill="0" applyBorder="0" applyAlignment="0" applyProtection="0"/>
    <xf numFmtId="9" fontId="16" fillId="0" borderId="0" applyFont="0" applyFill="0" applyBorder="0" applyAlignment="0" applyProtection="0"/>
  </cellStyleXfs>
  <cellXfs count="180">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17" fillId="0" borderId="0" xfId="0" applyFont="1"/>
    <xf numFmtId="11" fontId="0" fillId="0" borderId="0" xfId="0" applyNumberFormat="1"/>
    <xf numFmtId="0" fontId="0" fillId="6" borderId="0" xfId="0" applyFill="1"/>
    <xf numFmtId="0" fontId="0" fillId="7" borderId="0" xfId="0" applyFill="1"/>
    <xf numFmtId="0" fontId="0" fillId="8" borderId="0" xfId="0" applyFill="1"/>
    <xf numFmtId="0" fontId="18" fillId="9" borderId="0" xfId="0" applyFont="1" applyFill="1"/>
    <xf numFmtId="0" fontId="0" fillId="9" borderId="0" xfId="0" applyFill="1"/>
    <xf numFmtId="0" fontId="19" fillId="10" borderId="0" xfId="0" applyFont="1" applyFill="1"/>
    <xf numFmtId="0" fontId="0" fillId="11" borderId="0" xfId="0" applyFill="1"/>
    <xf numFmtId="164" fontId="0" fillId="0" borderId="0" xfId="1" applyNumberFormat="1" applyFont="1"/>
    <xf numFmtId="164" fontId="0" fillId="11" borderId="0" xfId="1" applyNumberFormat="1" applyFont="1" applyFill="1"/>
    <xf numFmtId="164" fontId="0" fillId="0" borderId="0" xfId="1" applyNumberFormat="1" applyFont="1" applyFill="1"/>
    <xf numFmtId="43" fontId="0" fillId="0" borderId="0" xfId="1" applyFont="1"/>
    <xf numFmtId="165" fontId="0" fillId="0" borderId="0" xfId="1" applyNumberFormat="1" applyFont="1"/>
    <xf numFmtId="165" fontId="0" fillId="11" borderId="0" xfId="1" applyNumberFormat="1" applyFont="1" applyFill="1"/>
    <xf numFmtId="165" fontId="0" fillId="0" borderId="0" xfId="1" applyNumberFormat="1" applyFont="1" applyFill="1"/>
    <xf numFmtId="0" fontId="0" fillId="0" borderId="0" xfId="0" applyAlignment="1">
      <alignment wrapText="1"/>
    </xf>
    <xf numFmtId="11" fontId="0" fillId="8" borderId="0" xfId="0" applyNumberFormat="1" applyFill="1"/>
    <xf numFmtId="11" fontId="0" fillId="0" borderId="0" xfId="1" applyNumberFormat="1" applyFont="1"/>
    <xf numFmtId="11" fontId="0" fillId="11" borderId="0" xfId="1" applyNumberFormat="1" applyFont="1" applyFill="1"/>
    <xf numFmtId="11" fontId="0" fillId="0" borderId="0" xfId="1" applyNumberFormat="1" applyFont="1" applyFill="1"/>
    <xf numFmtId="11" fontId="0" fillId="0" borderId="0" xfId="1" applyNumberFormat="1" applyFont="1" applyFill="1" applyAlignment="1">
      <alignment wrapText="1"/>
    </xf>
    <xf numFmtId="43" fontId="0" fillId="0" borderId="0" xfId="0" applyNumberFormat="1"/>
    <xf numFmtId="0" fontId="0" fillId="5" borderId="0" xfId="0" applyFill="1" applyAlignment="1">
      <alignment wrapText="1"/>
    </xf>
    <xf numFmtId="165" fontId="0" fillId="0" borderId="0" xfId="0" applyNumberFormat="1"/>
    <xf numFmtId="165" fontId="0" fillId="11" borderId="0" xfId="0" applyNumberFormat="1" applyFill="1"/>
    <xf numFmtId="166" fontId="0" fillId="0" borderId="0" xfId="0" applyNumberFormat="1"/>
    <xf numFmtId="165" fontId="0" fillId="2" borderId="0" xfId="1" applyNumberFormat="1" applyFont="1" applyFill="1"/>
    <xf numFmtId="165" fontId="0" fillId="3" borderId="0" xfId="0" applyNumberFormat="1" applyFill="1"/>
    <xf numFmtId="0" fontId="0" fillId="12" borderId="0" xfId="0" applyFill="1"/>
    <xf numFmtId="0" fontId="20" fillId="13" borderId="0" xfId="0" applyFont="1" applyFill="1"/>
    <xf numFmtId="167" fontId="0" fillId="0" borderId="0" xfId="1" applyNumberFormat="1" applyFont="1"/>
    <xf numFmtId="0" fontId="0" fillId="0" borderId="0" xfId="0" applyAlignment="1">
      <alignment horizontal="right"/>
    </xf>
    <xf numFmtId="0" fontId="0" fillId="11" borderId="0" xfId="0" applyFill="1" applyAlignment="1">
      <alignment horizontal="right"/>
    </xf>
    <xf numFmtId="11" fontId="0" fillId="0" borderId="0" xfId="1" applyNumberFormat="1" applyFont="1" applyAlignment="1">
      <alignment horizontal="right"/>
    </xf>
    <xf numFmtId="165" fontId="0" fillId="0" borderId="0" xfId="1" applyNumberFormat="1" applyFont="1" applyAlignment="1">
      <alignment horizontal="right"/>
    </xf>
    <xf numFmtId="165" fontId="0" fillId="0" borderId="0" xfId="0" applyNumberFormat="1" applyAlignment="1">
      <alignment horizontal="right"/>
    </xf>
    <xf numFmtId="2" fontId="0" fillId="0" borderId="0" xfId="0" applyNumberFormat="1"/>
    <xf numFmtId="164" fontId="0" fillId="0" borderId="0" xfId="1" applyNumberFormat="1" applyFont="1" applyAlignment="1">
      <alignment horizontal="right"/>
    </xf>
    <xf numFmtId="0" fontId="0" fillId="0" borderId="0" xfId="0" applyAlignment="1">
      <alignment horizontal="left"/>
    </xf>
    <xf numFmtId="166" fontId="0" fillId="0" borderId="0" xfId="0" applyNumberFormat="1" applyAlignment="1">
      <alignment horizontal="left"/>
    </xf>
    <xf numFmtId="11" fontId="0" fillId="0" borderId="0" xfId="1" applyNumberFormat="1" applyFont="1" applyFill="1" applyAlignment="1">
      <alignment horizontal="left"/>
    </xf>
    <xf numFmtId="11" fontId="0" fillId="0" borderId="0" xfId="0" applyNumberFormat="1" applyAlignment="1">
      <alignment horizontal="left"/>
    </xf>
    <xf numFmtId="0" fontId="0" fillId="14" borderId="0" xfId="0" applyFill="1" applyAlignment="1">
      <alignment horizontal="right"/>
    </xf>
    <xf numFmtId="0" fontId="0" fillId="15" borderId="0" xfId="0" applyFill="1" applyAlignment="1">
      <alignment horizontal="right"/>
    </xf>
    <xf numFmtId="11" fontId="0" fillId="0" borderId="0" xfId="0" applyNumberFormat="1" applyAlignment="1">
      <alignment horizontal="right"/>
    </xf>
    <xf numFmtId="0" fontId="0" fillId="0" borderId="0" xfId="0" applyAlignment="1">
      <alignment horizontal="right" indent="1"/>
    </xf>
    <xf numFmtId="0" fontId="0" fillId="16" borderId="0" xfId="0" applyFill="1" applyAlignment="1">
      <alignment horizontal="right"/>
    </xf>
    <xf numFmtId="43" fontId="0" fillId="17" borderId="0" xfId="0" applyNumberFormat="1" applyFill="1"/>
    <xf numFmtId="0" fontId="0" fillId="17" borderId="0" xfId="0" applyFill="1"/>
    <xf numFmtId="164" fontId="0" fillId="17" borderId="0" xfId="1" applyNumberFormat="1" applyFont="1" applyFill="1"/>
    <xf numFmtId="2" fontId="0" fillId="17" borderId="0" xfId="0" applyNumberFormat="1" applyFill="1"/>
    <xf numFmtId="166" fontId="0" fillId="17" borderId="0" xfId="0" applyNumberFormat="1" applyFill="1"/>
    <xf numFmtId="168" fontId="0" fillId="0" borderId="0" xfId="0" applyNumberFormat="1"/>
    <xf numFmtId="168" fontId="0" fillId="18" borderId="0" xfId="0" applyNumberFormat="1" applyFill="1"/>
    <xf numFmtId="0" fontId="17" fillId="0" borderId="0" xfId="0" applyFont="1" applyAlignment="1">
      <alignment horizontal="left"/>
    </xf>
    <xf numFmtId="0" fontId="0" fillId="20" borderId="0" xfId="0" applyFill="1"/>
    <xf numFmtId="0" fontId="0" fillId="21" borderId="0" xfId="0" applyFill="1"/>
    <xf numFmtId="169" fontId="0" fillId="0" borderId="0" xfId="0" applyNumberFormat="1"/>
    <xf numFmtId="11" fontId="42" fillId="0" borderId="0" xfId="0" applyNumberFormat="1" applyFont="1"/>
    <xf numFmtId="0" fontId="41" fillId="0" borderId="0" xfId="0" applyFont="1"/>
    <xf numFmtId="0" fontId="42" fillId="0" borderId="0" xfId="0" applyFont="1"/>
    <xf numFmtId="0" fontId="43" fillId="0" borderId="0" xfId="0" applyFont="1"/>
    <xf numFmtId="0" fontId="42" fillId="11" borderId="0" xfId="0" applyFont="1" applyFill="1"/>
    <xf numFmtId="0" fontId="42" fillId="0" borderId="0" xfId="0" applyFont="1" applyAlignment="1">
      <alignment horizontal="right"/>
    </xf>
    <xf numFmtId="11" fontId="44" fillId="0" borderId="0" xfId="0" applyNumberFormat="1" applyFont="1"/>
    <xf numFmtId="169" fontId="44" fillId="0" borderId="0" xfId="0" applyNumberFormat="1" applyFont="1"/>
    <xf numFmtId="0" fontId="45" fillId="0" borderId="0" xfId="0" applyFont="1"/>
    <xf numFmtId="0" fontId="46" fillId="12" borderId="0" xfId="0" applyFont="1" applyFill="1"/>
    <xf numFmtId="0" fontId="46" fillId="4" borderId="0" xfId="0" applyFont="1" applyFill="1"/>
    <xf numFmtId="0" fontId="0" fillId="22" borderId="0" xfId="0" applyFill="1"/>
    <xf numFmtId="170" fontId="0" fillId="18" borderId="0" xfId="0" applyNumberFormat="1" applyFill="1"/>
    <xf numFmtId="2" fontId="0" fillId="11" borderId="0" xfId="0" applyNumberFormat="1" applyFill="1"/>
    <xf numFmtId="2" fontId="0" fillId="18" borderId="0" xfId="0" applyNumberFormat="1" applyFill="1"/>
    <xf numFmtId="2" fontId="0" fillId="0" borderId="0" xfId="0" applyNumberFormat="1" applyAlignment="1">
      <alignment horizontal="right"/>
    </xf>
    <xf numFmtId="1" fontId="0" fillId="22" borderId="0" xfId="0" applyNumberFormat="1" applyFill="1"/>
    <xf numFmtId="0" fontId="21" fillId="0" borderId="0" xfId="0" applyFont="1"/>
    <xf numFmtId="2" fontId="0" fillId="0" borderId="0" xfId="1" applyNumberFormat="1" applyFont="1" applyFill="1"/>
    <xf numFmtId="171" fontId="44" fillId="0" borderId="0" xfId="0" applyNumberFormat="1" applyFont="1"/>
    <xf numFmtId="172" fontId="44" fillId="0" borderId="0" xfId="0" applyNumberFormat="1" applyFont="1"/>
    <xf numFmtId="173" fontId="49" fillId="0" borderId="0" xfId="0" applyNumberFormat="1" applyFont="1"/>
    <xf numFmtId="3" fontId="0" fillId="0" borderId="0" xfId="0" applyNumberFormat="1"/>
    <xf numFmtId="0" fontId="46" fillId="0" borderId="0" xfId="0" applyFont="1" applyAlignment="1">
      <alignment horizontal="left"/>
    </xf>
    <xf numFmtId="49" fontId="0" fillId="0" borderId="0" xfId="0" applyNumberFormat="1"/>
    <xf numFmtId="174" fontId="44" fillId="0" borderId="0" xfId="1" applyNumberFormat="1" applyFont="1"/>
    <xf numFmtId="1" fontId="0" fillId="0" borderId="0" xfId="0" applyNumberFormat="1"/>
    <xf numFmtId="175" fontId="44" fillId="0" borderId="0" xfId="1" applyNumberFormat="1" applyFont="1"/>
    <xf numFmtId="43" fontId="0" fillId="2" borderId="0" xfId="0" applyNumberFormat="1" applyFill="1"/>
    <xf numFmtId="165" fontId="0" fillId="2" borderId="0" xfId="0" applyNumberFormat="1" applyFill="1"/>
    <xf numFmtId="0" fontId="42" fillId="0" borderId="0" xfId="0" applyFont="1" applyAlignment="1">
      <alignment wrapText="1"/>
    </xf>
    <xf numFmtId="0" fontId="0" fillId="11" borderId="0" xfId="0" applyFill="1" applyAlignment="1">
      <alignment wrapText="1"/>
    </xf>
    <xf numFmtId="165" fontId="0" fillId="0" borderId="0" xfId="1" applyNumberFormat="1" applyFont="1" applyFill="1" applyAlignment="1">
      <alignment wrapText="1"/>
    </xf>
    <xf numFmtId="165" fontId="0" fillId="0" borderId="0" xfId="0" applyNumberFormat="1" applyAlignment="1">
      <alignment wrapText="1"/>
    </xf>
    <xf numFmtId="164" fontId="0" fillId="0" borderId="0" xfId="1" applyNumberFormat="1" applyFont="1" applyFill="1" applyAlignment="1">
      <alignment wrapText="1"/>
    </xf>
    <xf numFmtId="2" fontId="0" fillId="0" borderId="0" xfId="0" applyNumberFormat="1" applyAlignment="1">
      <alignment wrapText="1"/>
    </xf>
    <xf numFmtId="0" fontId="0" fillId="5" borderId="1" xfId="0" applyFill="1" applyBorder="1"/>
    <xf numFmtId="0" fontId="0" fillId="5" borderId="2" xfId="0" applyFill="1" applyBorder="1"/>
    <xf numFmtId="1" fontId="44" fillId="0" borderId="0" xfId="0" applyNumberFormat="1" applyFont="1"/>
    <xf numFmtId="43" fontId="0" fillId="3" borderId="0" xfId="0" applyNumberFormat="1" applyFill="1"/>
    <xf numFmtId="11" fontId="0" fillId="2" borderId="0" xfId="0" applyNumberFormat="1" applyFill="1"/>
    <xf numFmtId="169" fontId="42" fillId="0" borderId="0" xfId="0" applyNumberFormat="1" applyFont="1"/>
    <xf numFmtId="168" fontId="0" fillId="2" borderId="0" xfId="0" applyNumberFormat="1" applyFill="1"/>
    <xf numFmtId="0" fontId="48" fillId="2" borderId="0" xfId="0" applyFont="1" applyFill="1"/>
    <xf numFmtId="2" fontId="48" fillId="2" borderId="0" xfId="0" applyNumberFormat="1" applyFont="1" applyFill="1"/>
    <xf numFmtId="2" fontId="0" fillId="2" borderId="0" xfId="0" applyNumberFormat="1" applyFill="1"/>
    <xf numFmtId="0" fontId="56" fillId="2" borderId="0" xfId="0" applyFont="1" applyFill="1"/>
    <xf numFmtId="0" fontId="0" fillId="19" borderId="0" xfId="0" applyFill="1" applyProtection="1">
      <protection hidden="1"/>
    </xf>
    <xf numFmtId="0" fontId="15" fillId="19" borderId="0" xfId="0" applyFont="1" applyFill="1" applyProtection="1">
      <protection hidden="1"/>
    </xf>
    <xf numFmtId="0" fontId="15" fillId="11" borderId="0" xfId="0" applyFont="1" applyFill="1" applyProtection="1">
      <protection hidden="1"/>
    </xf>
    <xf numFmtId="0" fontId="0" fillId="11" borderId="0" xfId="0" applyFill="1" applyProtection="1">
      <protection hidden="1"/>
    </xf>
    <xf numFmtId="0" fontId="0" fillId="0" borderId="0" xfId="0" applyProtection="1">
      <protection hidden="1"/>
    </xf>
    <xf numFmtId="0" fontId="31" fillId="19" borderId="0" xfId="0" applyFont="1" applyFill="1" applyAlignment="1" applyProtection="1">
      <alignment horizontal="left" vertical="center"/>
      <protection hidden="1"/>
    </xf>
    <xf numFmtId="0" fontId="32" fillId="19" borderId="0" xfId="2" applyFont="1" applyFill="1" applyBorder="1" applyAlignment="1" applyProtection="1">
      <alignment horizontal="left" vertical="center"/>
      <protection hidden="1"/>
    </xf>
    <xf numFmtId="0" fontId="33" fillId="19" borderId="0" xfId="0" applyFont="1" applyFill="1" applyAlignment="1" applyProtection="1">
      <alignment horizontal="left" vertical="center"/>
      <protection hidden="1"/>
    </xf>
    <xf numFmtId="0" fontId="21" fillId="19" borderId="0" xfId="0" applyFont="1" applyFill="1" applyProtection="1">
      <protection hidden="1"/>
    </xf>
    <xf numFmtId="0" fontId="34" fillId="2" borderId="0" xfId="0" applyFont="1" applyFill="1" applyAlignment="1" applyProtection="1">
      <alignment vertical="center"/>
      <protection hidden="1"/>
    </xf>
    <xf numFmtId="0" fontId="31" fillId="19" borderId="0" xfId="0" quotePrefix="1" applyFont="1" applyFill="1" applyAlignment="1" applyProtection="1">
      <alignment vertical="center"/>
      <protection hidden="1"/>
    </xf>
    <xf numFmtId="0" fontId="40" fillId="19" borderId="0" xfId="0" applyFont="1" applyFill="1" applyAlignment="1" applyProtection="1">
      <alignment horizontal="left"/>
      <protection hidden="1"/>
    </xf>
    <xf numFmtId="0" fontId="40" fillId="19" borderId="0" xfId="0" applyFont="1" applyFill="1" applyAlignment="1" applyProtection="1">
      <alignment vertical="center"/>
      <protection hidden="1"/>
    </xf>
    <xf numFmtId="0" fontId="24" fillId="19" borderId="0" xfId="0" applyFont="1" applyFill="1" applyProtection="1">
      <protection hidden="1"/>
    </xf>
    <xf numFmtId="0" fontId="0" fillId="21" borderId="0" xfId="0" applyFill="1" applyProtection="1">
      <protection hidden="1"/>
    </xf>
    <xf numFmtId="0" fontId="15" fillId="21" borderId="0" xfId="0" applyFont="1" applyFill="1" applyProtection="1">
      <protection hidden="1"/>
    </xf>
    <xf numFmtId="0" fontId="28" fillId="21" borderId="0" xfId="0" applyFont="1" applyFill="1" applyAlignment="1" applyProtection="1">
      <alignment horizontal="left" vertical="center"/>
      <protection hidden="1"/>
    </xf>
    <xf numFmtId="0" fontId="22" fillId="21" borderId="0" xfId="0" applyFont="1" applyFill="1" applyAlignment="1" applyProtection="1">
      <alignment horizontal="right" vertical="center"/>
      <protection hidden="1"/>
    </xf>
    <xf numFmtId="169" fontId="22" fillId="2" borderId="0" xfId="0" applyNumberFormat="1" applyFont="1" applyFill="1" applyProtection="1">
      <protection locked="0" hidden="1"/>
    </xf>
    <xf numFmtId="0" fontId="22" fillId="21" borderId="0" xfId="0" applyFont="1" applyFill="1" applyProtection="1">
      <protection hidden="1"/>
    </xf>
    <xf numFmtId="0" fontId="22" fillId="2" borderId="0" xfId="0" applyFont="1" applyFill="1" applyProtection="1">
      <protection locked="0" hidden="1"/>
    </xf>
    <xf numFmtId="1" fontId="22" fillId="2" borderId="0" xfId="0" applyNumberFormat="1" applyFont="1" applyFill="1" applyProtection="1">
      <protection locked="0" hidden="1"/>
    </xf>
    <xf numFmtId="0" fontId="29" fillId="21" borderId="0" xfId="0" applyFont="1" applyFill="1" applyAlignment="1" applyProtection="1">
      <alignment horizontal="right" vertical="center"/>
      <protection hidden="1"/>
    </xf>
    <xf numFmtId="0" fontId="10" fillId="21" borderId="0" xfId="0" applyFont="1" applyFill="1" applyAlignment="1" applyProtection="1">
      <alignment horizontal="right" vertical="center"/>
      <protection hidden="1"/>
    </xf>
    <xf numFmtId="0" fontId="29" fillId="21" borderId="0" xfId="0" applyFont="1" applyFill="1" applyProtection="1">
      <protection hidden="1"/>
    </xf>
    <xf numFmtId="0" fontId="22" fillId="2" borderId="0" xfId="0" applyFont="1" applyFill="1" applyAlignment="1" applyProtection="1">
      <alignment horizontal="right"/>
      <protection locked="0" hidden="1"/>
    </xf>
    <xf numFmtId="167" fontId="15" fillId="21" borderId="0" xfId="1" applyNumberFormat="1" applyFont="1" applyFill="1" applyProtection="1">
      <protection hidden="1"/>
    </xf>
    <xf numFmtId="0" fontId="2" fillId="21" borderId="0" xfId="0" applyFont="1" applyFill="1" applyAlignment="1" applyProtection="1">
      <alignment horizontal="right" vertical="center"/>
      <protection hidden="1"/>
    </xf>
    <xf numFmtId="0" fontId="14" fillId="21" borderId="0" xfId="0" applyFont="1" applyFill="1" applyAlignment="1" applyProtection="1">
      <alignment horizontal="right" vertical="center"/>
      <protection hidden="1"/>
    </xf>
    <xf numFmtId="0" fontId="29" fillId="21" borderId="0" xfId="0" applyFont="1" applyFill="1" applyAlignment="1" applyProtection="1">
      <alignment horizontal="right"/>
      <protection hidden="1"/>
    </xf>
    <xf numFmtId="0" fontId="24" fillId="21" borderId="0" xfId="0" applyFont="1" applyFill="1" applyAlignment="1" applyProtection="1">
      <alignment horizontal="right"/>
      <protection hidden="1"/>
    </xf>
    <xf numFmtId="2" fontId="29" fillId="21" borderId="0" xfId="0" applyNumberFormat="1" applyFont="1" applyFill="1" applyProtection="1">
      <protection hidden="1"/>
    </xf>
    <xf numFmtId="0" fontId="1" fillId="21" borderId="0" xfId="0" applyFont="1" applyFill="1" applyProtection="1">
      <protection hidden="1"/>
    </xf>
    <xf numFmtId="0" fontId="1" fillId="21" borderId="0" xfId="0" applyFont="1" applyFill="1" applyAlignment="1" applyProtection="1">
      <alignment horizontal="right"/>
      <protection hidden="1"/>
    </xf>
    <xf numFmtId="0" fontId="24" fillId="21" borderId="0" xfId="0" applyFont="1" applyFill="1" applyAlignment="1" applyProtection="1">
      <alignment horizontal="right" vertical="center"/>
      <protection hidden="1"/>
    </xf>
    <xf numFmtId="169" fontId="29" fillId="21" borderId="0" xfId="0" applyNumberFormat="1" applyFont="1" applyFill="1" applyProtection="1">
      <protection hidden="1"/>
    </xf>
    <xf numFmtId="0" fontId="12" fillId="21" borderId="0" xfId="0" applyFont="1" applyFill="1" applyAlignment="1" applyProtection="1">
      <alignment horizontal="right"/>
      <protection hidden="1"/>
    </xf>
    <xf numFmtId="0" fontId="9" fillId="21" borderId="0" xfId="0" applyFont="1" applyFill="1" applyAlignment="1" applyProtection="1">
      <alignment horizontal="right"/>
      <protection hidden="1"/>
    </xf>
    <xf numFmtId="0" fontId="6" fillId="21" borderId="0" xfId="0" applyFont="1" applyFill="1" applyProtection="1">
      <protection hidden="1"/>
    </xf>
    <xf numFmtId="0" fontId="26" fillId="21" borderId="0" xfId="0" applyFont="1" applyFill="1" applyAlignment="1" applyProtection="1">
      <alignment horizontal="right" vertical="center"/>
      <protection hidden="1"/>
    </xf>
    <xf numFmtId="167" fontId="22" fillId="2" borderId="0" xfId="1" applyNumberFormat="1" applyFont="1" applyFill="1" applyProtection="1">
      <protection locked="0" hidden="1"/>
    </xf>
    <xf numFmtId="0" fontId="22" fillId="21" borderId="0" xfId="0" applyFont="1" applyFill="1" applyAlignment="1" applyProtection="1">
      <alignment horizontal="right"/>
      <protection hidden="1"/>
    </xf>
    <xf numFmtId="169" fontId="0" fillId="21" borderId="0" xfId="0" applyNumberFormat="1" applyFill="1" applyProtection="1">
      <protection hidden="1"/>
    </xf>
    <xf numFmtId="0" fontId="8" fillId="21" borderId="0" xfId="0" applyFont="1" applyFill="1" applyAlignment="1" applyProtection="1">
      <alignment horizontal="right"/>
      <protection hidden="1"/>
    </xf>
    <xf numFmtId="2" fontId="15" fillId="21" borderId="0" xfId="0" applyNumberFormat="1" applyFont="1" applyFill="1" applyProtection="1">
      <protection hidden="1"/>
    </xf>
    <xf numFmtId="0" fontId="15" fillId="0" borderId="0" xfId="0" applyFont="1" applyProtection="1">
      <protection hidden="1"/>
    </xf>
    <xf numFmtId="0" fontId="4" fillId="21" borderId="0" xfId="0" applyFont="1" applyFill="1" applyAlignment="1" applyProtection="1">
      <alignment horizontal="right"/>
      <protection hidden="1"/>
    </xf>
    <xf numFmtId="2" fontId="15" fillId="21" borderId="0" xfId="3" applyNumberFormat="1" applyFont="1" applyFill="1" applyProtection="1">
      <protection hidden="1"/>
    </xf>
    <xf numFmtId="0" fontId="13" fillId="21" borderId="0" xfId="0" applyFont="1" applyFill="1" applyProtection="1">
      <protection hidden="1"/>
    </xf>
    <xf numFmtId="0" fontId="15" fillId="21" borderId="0" xfId="0" applyFont="1" applyFill="1" applyAlignment="1" applyProtection="1">
      <alignment horizontal="right"/>
      <protection hidden="1"/>
    </xf>
    <xf numFmtId="0" fontId="4" fillId="21" borderId="0" xfId="0" applyFont="1" applyFill="1" applyProtection="1">
      <protection hidden="1"/>
    </xf>
    <xf numFmtId="0" fontId="5" fillId="21" borderId="0" xfId="0" applyFont="1" applyFill="1" applyProtection="1">
      <protection hidden="1"/>
    </xf>
    <xf numFmtId="2" fontId="1" fillId="21" borderId="0" xfId="0" applyNumberFormat="1" applyFont="1" applyFill="1" applyProtection="1">
      <protection hidden="1"/>
    </xf>
    <xf numFmtId="1" fontId="1" fillId="21" borderId="0" xfId="0" applyNumberFormat="1" applyFont="1" applyFill="1" applyProtection="1">
      <protection hidden="1"/>
    </xf>
    <xf numFmtId="2" fontId="22" fillId="2" borderId="0" xfId="0" applyNumberFormat="1" applyFont="1" applyFill="1" applyProtection="1">
      <protection locked="0" hidden="1"/>
    </xf>
    <xf numFmtId="1" fontId="55" fillId="21" borderId="0" xfId="0" applyNumberFormat="1" applyFont="1" applyFill="1" applyAlignment="1" applyProtection="1">
      <alignment horizontal="left"/>
      <protection hidden="1"/>
    </xf>
    <xf numFmtId="1" fontId="15" fillId="21" borderId="0" xfId="0" applyNumberFormat="1" applyFont="1" applyFill="1" applyProtection="1">
      <protection hidden="1"/>
    </xf>
    <xf numFmtId="169" fontId="15" fillId="21" borderId="0" xfId="0" applyNumberFormat="1" applyFont="1" applyFill="1" applyProtection="1">
      <protection hidden="1"/>
    </xf>
    <xf numFmtId="0" fontId="7" fillId="21" borderId="0" xfId="0" applyFont="1" applyFill="1" applyAlignment="1" applyProtection="1">
      <alignment horizontal="right"/>
      <protection hidden="1"/>
    </xf>
    <xf numFmtId="0" fontId="3" fillId="21" borderId="0" xfId="0" applyFont="1" applyFill="1" applyAlignment="1" applyProtection="1">
      <alignment horizontal="right"/>
      <protection hidden="1"/>
    </xf>
    <xf numFmtId="0" fontId="11" fillId="21" borderId="0" xfId="0" applyFont="1" applyFill="1" applyAlignment="1" applyProtection="1">
      <alignment horizontal="right"/>
      <protection hidden="1"/>
    </xf>
    <xf numFmtId="169" fontId="11" fillId="21" borderId="0" xfId="0" applyNumberFormat="1" applyFont="1" applyFill="1" applyProtection="1">
      <protection hidden="1"/>
    </xf>
    <xf numFmtId="0" fontId="11" fillId="21" borderId="0" xfId="0" applyFont="1" applyFill="1" applyProtection="1">
      <protection hidden="1"/>
    </xf>
    <xf numFmtId="169" fontId="22" fillId="21" borderId="0" xfId="0" applyNumberFormat="1" applyFont="1" applyFill="1" applyProtection="1">
      <protection hidden="1"/>
    </xf>
    <xf numFmtId="0" fontId="1" fillId="0" borderId="0" xfId="0" applyFont="1" applyProtection="1">
      <protection hidden="1"/>
    </xf>
    <xf numFmtId="11" fontId="17" fillId="0" borderId="0" xfId="0" applyNumberFormat="1" applyFont="1"/>
    <xf numFmtId="2" fontId="42" fillId="0" borderId="0" xfId="0" applyNumberFormat="1" applyFont="1"/>
    <xf numFmtId="11" fontId="17" fillId="0" borderId="0" xfId="0" applyNumberFormat="1" applyFont="1" applyAlignment="1">
      <alignment wrapText="1"/>
    </xf>
    <xf numFmtId="0" fontId="40" fillId="19" borderId="0" xfId="0" applyFont="1" applyFill="1" applyAlignment="1" applyProtection="1">
      <alignment horizontal="center" vertical="center"/>
      <protection hidden="1"/>
    </xf>
  </cellXfs>
  <cellStyles count="4">
    <cellStyle name="Comma" xfId="1" builtinId="3"/>
    <cellStyle name="Hyperlink" xfId="2" builtinId="8"/>
    <cellStyle name="Normal" xfId="0" builtinId="0"/>
    <cellStyle name="Percent" xfId="3" builtinId="5"/>
  </cellStyles>
  <dxfs count="32">
    <dxf>
      <font>
        <color rgb="FFFF0000"/>
      </font>
    </dxf>
    <dxf>
      <font>
        <strike val="0"/>
        <color rgb="FFFF0000"/>
      </font>
      <fill>
        <patternFill>
          <bgColor rgb="FFFFFF00"/>
        </patternFill>
      </fill>
    </dxf>
    <dxf>
      <font>
        <color theme="0"/>
      </font>
    </dxf>
    <dxf>
      <font>
        <b val="0"/>
        <i val="0"/>
        <color theme="0"/>
      </font>
    </dxf>
    <dxf>
      <font>
        <color theme="0"/>
      </font>
      <fill>
        <patternFill>
          <bgColor theme="0"/>
        </patternFill>
      </fill>
    </dxf>
    <dxf>
      <font>
        <color theme="0"/>
      </font>
      <fill>
        <patternFill>
          <bgColor theme="0"/>
        </patternFill>
      </fill>
    </dxf>
    <dxf>
      <font>
        <b val="0"/>
        <i val="0"/>
        <color auto="1"/>
      </font>
    </dxf>
    <dxf>
      <font>
        <color theme="1"/>
      </font>
      <fill>
        <patternFill>
          <bgColor rgb="FFFFFF0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rgb="FFFF0000"/>
      </font>
    </dxf>
    <dxf>
      <fill>
        <patternFill patternType="none">
          <bgColor auto="1"/>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theme="0"/>
      </font>
      <fill>
        <patternFill>
          <bgColor theme="0"/>
        </patternFill>
      </fill>
    </dxf>
    <dxf>
      <font>
        <b/>
        <i val="0"/>
        <color rgb="FFC00000"/>
      </font>
    </dxf>
    <dxf>
      <font>
        <b/>
        <i val="0"/>
        <color rgb="FFC00000"/>
      </font>
    </dxf>
    <dxf>
      <font>
        <color theme="0"/>
      </font>
    </dxf>
  </dxfs>
  <tableStyles count="0" defaultTableStyle="TableStyleMedium2" defaultPivotStyle="PivotStyleLight16"/>
  <colors>
    <mruColors>
      <color rgb="FF00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Total loss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0.03</c:v>
                </c:pt>
                <c:pt idx="1">
                  <c:v>0.06</c:v>
                </c:pt>
                <c:pt idx="2">
                  <c:v>0.09</c:v>
                </c:pt>
                <c:pt idx="3">
                  <c:v>0.12</c:v>
                </c:pt>
                <c:pt idx="4">
                  <c:v>0.15</c:v>
                </c:pt>
                <c:pt idx="5">
                  <c:v>0.18</c:v>
                </c:pt>
                <c:pt idx="6">
                  <c:v>0.21</c:v>
                </c:pt>
                <c:pt idx="7">
                  <c:v>0.24</c:v>
                </c:pt>
                <c:pt idx="8">
                  <c:v>0.27</c:v>
                </c:pt>
                <c:pt idx="9">
                  <c:v>0.3</c:v>
                </c:pt>
                <c:pt idx="10">
                  <c:v>0.33</c:v>
                </c:pt>
                <c:pt idx="11">
                  <c:v>0.36</c:v>
                </c:pt>
                <c:pt idx="12">
                  <c:v>0.39</c:v>
                </c:pt>
                <c:pt idx="13">
                  <c:v>0.42</c:v>
                </c:pt>
                <c:pt idx="14">
                  <c:v>0.45</c:v>
                </c:pt>
                <c:pt idx="15">
                  <c:v>0.48</c:v>
                </c:pt>
                <c:pt idx="16">
                  <c:v>0.51</c:v>
                </c:pt>
                <c:pt idx="17">
                  <c:v>0.54</c:v>
                </c:pt>
                <c:pt idx="18">
                  <c:v>0.56999999999999995</c:v>
                </c:pt>
                <c:pt idx="19">
                  <c:v>0.6</c:v>
                </c:pt>
                <c:pt idx="20">
                  <c:v>0.63</c:v>
                </c:pt>
                <c:pt idx="21">
                  <c:v>0.66</c:v>
                </c:pt>
                <c:pt idx="22">
                  <c:v>0.69</c:v>
                </c:pt>
                <c:pt idx="23">
                  <c:v>0.72</c:v>
                </c:pt>
                <c:pt idx="24">
                  <c:v>0.75</c:v>
                </c:pt>
                <c:pt idx="25">
                  <c:v>0.78</c:v>
                </c:pt>
                <c:pt idx="26">
                  <c:v>0.81</c:v>
                </c:pt>
                <c:pt idx="27">
                  <c:v>0.84</c:v>
                </c:pt>
                <c:pt idx="28">
                  <c:v>0.87</c:v>
                </c:pt>
                <c:pt idx="29">
                  <c:v>0.9</c:v>
                </c:pt>
                <c:pt idx="30">
                  <c:v>0.93</c:v>
                </c:pt>
                <c:pt idx="31">
                  <c:v>0.96</c:v>
                </c:pt>
                <c:pt idx="32">
                  <c:v>0.99</c:v>
                </c:pt>
                <c:pt idx="33">
                  <c:v>1.02</c:v>
                </c:pt>
                <c:pt idx="34">
                  <c:v>1.05</c:v>
                </c:pt>
                <c:pt idx="35">
                  <c:v>1.08</c:v>
                </c:pt>
                <c:pt idx="36">
                  <c:v>1.1100000000000001</c:v>
                </c:pt>
                <c:pt idx="37">
                  <c:v>1.1399999999999999</c:v>
                </c:pt>
                <c:pt idx="38">
                  <c:v>1.17</c:v>
                </c:pt>
                <c:pt idx="39">
                  <c:v>1.2</c:v>
                </c:pt>
                <c:pt idx="40">
                  <c:v>1.23</c:v>
                </c:pt>
                <c:pt idx="41">
                  <c:v>1.26</c:v>
                </c:pt>
                <c:pt idx="42">
                  <c:v>1.29</c:v>
                </c:pt>
                <c:pt idx="43">
                  <c:v>1.32</c:v>
                </c:pt>
                <c:pt idx="44">
                  <c:v>1.35</c:v>
                </c:pt>
                <c:pt idx="45">
                  <c:v>1.38</c:v>
                </c:pt>
                <c:pt idx="46">
                  <c:v>1.41</c:v>
                </c:pt>
                <c:pt idx="47">
                  <c:v>1.44</c:v>
                </c:pt>
                <c:pt idx="48">
                  <c:v>1.47</c:v>
                </c:pt>
                <c:pt idx="49">
                  <c:v>1.5</c:v>
                </c:pt>
                <c:pt idx="50">
                  <c:v>1.53</c:v>
                </c:pt>
                <c:pt idx="51">
                  <c:v>1.56</c:v>
                </c:pt>
                <c:pt idx="52">
                  <c:v>1.59</c:v>
                </c:pt>
                <c:pt idx="53">
                  <c:v>1.62</c:v>
                </c:pt>
                <c:pt idx="54">
                  <c:v>1.65</c:v>
                </c:pt>
                <c:pt idx="55">
                  <c:v>1.68</c:v>
                </c:pt>
                <c:pt idx="56">
                  <c:v>1.71</c:v>
                </c:pt>
                <c:pt idx="57">
                  <c:v>1.74</c:v>
                </c:pt>
                <c:pt idx="58">
                  <c:v>1.77</c:v>
                </c:pt>
                <c:pt idx="59">
                  <c:v>1.8</c:v>
                </c:pt>
                <c:pt idx="60">
                  <c:v>1.83</c:v>
                </c:pt>
                <c:pt idx="61">
                  <c:v>1.86</c:v>
                </c:pt>
                <c:pt idx="62">
                  <c:v>1.89</c:v>
                </c:pt>
                <c:pt idx="63">
                  <c:v>1.92</c:v>
                </c:pt>
                <c:pt idx="64">
                  <c:v>1.95</c:v>
                </c:pt>
                <c:pt idx="65">
                  <c:v>1.98</c:v>
                </c:pt>
                <c:pt idx="66">
                  <c:v>2.0099999999999998</c:v>
                </c:pt>
                <c:pt idx="67">
                  <c:v>2.04</c:v>
                </c:pt>
                <c:pt idx="68">
                  <c:v>2.0699999999999998</c:v>
                </c:pt>
                <c:pt idx="69">
                  <c:v>2.1</c:v>
                </c:pt>
                <c:pt idx="70">
                  <c:v>2.13</c:v>
                </c:pt>
                <c:pt idx="71">
                  <c:v>2.16</c:v>
                </c:pt>
                <c:pt idx="72">
                  <c:v>2.19</c:v>
                </c:pt>
                <c:pt idx="73">
                  <c:v>2.2200000000000002</c:v>
                </c:pt>
                <c:pt idx="74">
                  <c:v>2.25</c:v>
                </c:pt>
                <c:pt idx="75">
                  <c:v>2.2799999999999998</c:v>
                </c:pt>
                <c:pt idx="76">
                  <c:v>2.31</c:v>
                </c:pt>
                <c:pt idx="77">
                  <c:v>2.34</c:v>
                </c:pt>
                <c:pt idx="78">
                  <c:v>2.37</c:v>
                </c:pt>
                <c:pt idx="79">
                  <c:v>2.4</c:v>
                </c:pt>
                <c:pt idx="80">
                  <c:v>2.4300000000000002</c:v>
                </c:pt>
                <c:pt idx="81">
                  <c:v>2.46</c:v>
                </c:pt>
                <c:pt idx="82">
                  <c:v>2.4900000000000002</c:v>
                </c:pt>
                <c:pt idx="83">
                  <c:v>2.52</c:v>
                </c:pt>
                <c:pt idx="84">
                  <c:v>2.5499999999999998</c:v>
                </c:pt>
                <c:pt idx="85">
                  <c:v>2.58</c:v>
                </c:pt>
                <c:pt idx="86">
                  <c:v>2.61</c:v>
                </c:pt>
                <c:pt idx="87">
                  <c:v>2.64</c:v>
                </c:pt>
                <c:pt idx="88">
                  <c:v>2.67</c:v>
                </c:pt>
                <c:pt idx="89">
                  <c:v>2.7</c:v>
                </c:pt>
                <c:pt idx="90">
                  <c:v>2.73</c:v>
                </c:pt>
                <c:pt idx="91">
                  <c:v>2.76</c:v>
                </c:pt>
                <c:pt idx="92">
                  <c:v>2.79</c:v>
                </c:pt>
                <c:pt idx="93">
                  <c:v>2.82</c:v>
                </c:pt>
                <c:pt idx="94">
                  <c:v>2.85</c:v>
                </c:pt>
                <c:pt idx="95">
                  <c:v>2.88</c:v>
                </c:pt>
                <c:pt idx="96">
                  <c:v>2.91</c:v>
                </c:pt>
                <c:pt idx="97">
                  <c:v>2.94</c:v>
                </c:pt>
                <c:pt idx="98">
                  <c:v>2.97</c:v>
                </c:pt>
                <c:pt idx="99">
                  <c:v>3</c:v>
                </c:pt>
              </c:numCache>
            </c:numRef>
          </c:cat>
          <c:val>
            <c:numRef>
              <c:f>Calculation!$AL$229:$AL$328</c:f>
              <c:numCache>
                <c:formatCode>_(* #,##0.00_);_(* \(#,##0.00\);_(* "-"??_);_(@_)</c:formatCode>
                <c:ptCount val="100"/>
                <c:pt idx="0">
                  <c:v>0.493551490877499</c:v>
                </c:pt>
                <c:pt idx="1">
                  <c:v>0.49459109301414733</c:v>
                </c:pt>
                <c:pt idx="2">
                  <c:v>0.50042097891858639</c:v>
                </c:pt>
                <c:pt idx="3">
                  <c:v>0.50395198805078145</c:v>
                </c:pt>
                <c:pt idx="4">
                  <c:v>0.50754736373821985</c:v>
                </c:pt>
                <c:pt idx="5">
                  <c:v>0.51120725167852976</c:v>
                </c:pt>
                <c:pt idx="6">
                  <c:v>0.51493180025142127</c:v>
                </c:pt>
                <c:pt idx="7">
                  <c:v>0.51872116052939854</c:v>
                </c:pt>
                <c:pt idx="8">
                  <c:v>0.5225754862887535</c:v>
                </c:pt>
                <c:pt idx="9">
                  <c:v>0.52649493402083947</c:v>
                </c:pt>
                <c:pt idx="10">
                  <c:v>0.53047966294363125</c:v>
                </c:pt>
                <c:pt idx="11">
                  <c:v>0.53452983501356943</c:v>
                </c:pt>
                <c:pt idx="12">
                  <c:v>0.53864561493769236</c:v>
                </c:pt>
                <c:pt idx="13">
                  <c:v>0.5428271701860572</c:v>
                </c:pt>
                <c:pt idx="14">
                  <c:v>0.54707467100445339</c:v>
                </c:pt>
                <c:pt idx="15">
                  <c:v>0.55138829042740911</c:v>
                </c:pt>
                <c:pt idx="16">
                  <c:v>0.55576820429149176</c:v>
                </c:pt>
                <c:pt idx="17">
                  <c:v>0.56021459124890849</c:v>
                </c:pt>
                <c:pt idx="18">
                  <c:v>0.56472763278140392</c:v>
                </c:pt>
                <c:pt idx="19">
                  <c:v>0.56930751321446305</c:v>
                </c:pt>
                <c:pt idx="20">
                  <c:v>0.57395441973181427</c:v>
                </c:pt>
                <c:pt idx="21">
                  <c:v>0.57866854239024301</c:v>
                </c:pt>
                <c:pt idx="22">
                  <c:v>0.5936213021833644</c:v>
                </c:pt>
                <c:pt idx="23">
                  <c:v>0.60215795310026665</c:v>
                </c:pt>
                <c:pt idx="24">
                  <c:v>0.6107628597708975</c:v>
                </c:pt>
                <c:pt idx="25">
                  <c:v>0.61943622921336461</c:v>
                </c:pt>
                <c:pt idx="26">
                  <c:v>0.62817827142016092</c:v>
                </c:pt>
                <c:pt idx="27">
                  <c:v>0.63698919937525733</c:v>
                </c:pt>
                <c:pt idx="28">
                  <c:v>0.64586922907152411</c:v>
                </c:pt>
                <c:pt idx="29">
                  <c:v>0.6548185795284831</c:v>
                </c:pt>
                <c:pt idx="30">
                  <c:v>0.66383747281039251</c:v>
                </c:pt>
                <c:pt idx="31">
                  <c:v>0.67292613404467017</c:v>
                </c:pt>
                <c:pt idx="32">
                  <c:v>0.68208479144065581</c:v>
                </c:pt>
                <c:pt idx="33">
                  <c:v>0.69131367630871665</c:v>
                </c:pt>
                <c:pt idx="34">
                  <c:v>0.70061302307970019</c:v>
                </c:pt>
                <c:pt idx="35">
                  <c:v>0.7099830693247362</c:v>
                </c:pt>
                <c:pt idx="36">
                  <c:v>0.71942405577539181</c:v>
                </c:pt>
                <c:pt idx="37">
                  <c:v>0.72893622634418453</c:v>
                </c:pt>
                <c:pt idx="38">
                  <c:v>0.73851982814545492</c:v>
                </c:pt>
                <c:pt idx="39">
                  <c:v>0.74817511151660376</c:v>
                </c:pt>
                <c:pt idx="40">
                  <c:v>0.7579023300396962</c:v>
                </c:pt>
                <c:pt idx="41">
                  <c:v>0.76770174056343854</c:v>
                </c:pt>
                <c:pt idx="42">
                  <c:v>0.77757360322553104</c:v>
                </c:pt>
                <c:pt idx="43">
                  <c:v>0.78751818147539843</c:v>
                </c:pt>
                <c:pt idx="44">
                  <c:v>0.79753574209730582</c:v>
                </c:pt>
                <c:pt idx="45">
                  <c:v>0.80762655523386184</c:v>
                </c:pt>
                <c:pt idx="46">
                  <c:v>0.8177908944099137</c:v>
                </c:pt>
                <c:pt idx="47">
                  <c:v>0.82802903655683835</c:v>
                </c:pt>
                <c:pt idx="48">
                  <c:v>0.83834126203723536</c:v>
                </c:pt>
                <c:pt idx="49">
                  <c:v>0.84872785467002354</c:v>
                </c:pt>
                <c:pt idx="50">
                  <c:v>0.85918910175594887</c:v>
                </c:pt>
                <c:pt idx="51">
                  <c:v>0.86972529410350707</c:v>
                </c:pt>
                <c:pt idx="52">
                  <c:v>0.88033672605528313</c:v>
                </c:pt>
                <c:pt idx="53">
                  <c:v>0.89102369551471861</c:v>
                </c:pt>
                <c:pt idx="54">
                  <c:v>0.90178650397330495</c:v>
                </c:pt>
                <c:pt idx="55">
                  <c:v>0.91262545653821314</c:v>
                </c:pt>
                <c:pt idx="56">
                  <c:v>0.92354086196036089</c:v>
                </c:pt>
                <c:pt idx="57">
                  <c:v>0.93453303266292698</c:v>
                </c:pt>
                <c:pt idx="58">
                  <c:v>0.94560228477031283</c:v>
                </c:pt>
                <c:pt idx="59">
                  <c:v>0.95674893813756146</c:v>
                </c:pt>
                <c:pt idx="60">
                  <c:v>0.96797331638023765</c:v>
                </c:pt>
                <c:pt idx="61">
                  <c:v>0.97927574690477259</c:v>
                </c:pt>
                <c:pt idx="62">
                  <c:v>0.99065656093928456</c:v>
                </c:pt>
                <c:pt idx="63">
                  <c:v>1.002116093564875</c:v>
                </c:pt>
                <c:pt idx="64">
                  <c:v>1.0136546837474105</c:v>
                </c:pt>
                <c:pt idx="65">
                  <c:v>1.025272674369796</c:v>
                </c:pt>
                <c:pt idx="66">
                  <c:v>1.0369704122647434</c:v>
                </c:pt>
                <c:pt idx="67">
                  <c:v>1.0487482482480446</c:v>
                </c:pt>
                <c:pt idx="68">
                  <c:v>1.0606065371523532</c:v>
                </c:pt>
                <c:pt idx="69">
                  <c:v>1.072545637861485</c:v>
                </c:pt>
                <c:pt idx="70">
                  <c:v>1.0845659133452372</c:v>
                </c:pt>
                <c:pt idx="71">
                  <c:v>1.0966677306947439</c:v>
                </c:pt>
                <c:pt idx="72">
                  <c:v>1.1088514611583615</c:v>
                </c:pt>
                <c:pt idx="73">
                  <c:v>1.1211174801781041</c:v>
                </c:pt>
                <c:pt idx="74">
                  <c:v>1.133466167426628</c:v>
                </c:pt>
                <c:pt idx="75">
                  <c:v>1.1458979068447737</c:v>
                </c:pt>
                <c:pt idx="76">
                  <c:v>1.1584130866796771</c:v>
                </c:pt>
                <c:pt idx="77">
                  <c:v>1.1710120995234532</c:v>
                </c:pt>
                <c:pt idx="78">
                  <c:v>1.1836953423524612</c:v>
                </c:pt>
                <c:pt idx="79">
                  <c:v>1.1964632165671611</c:v>
                </c:pt>
                <c:pt idx="80">
                  <c:v>1.2093161280325671</c:v>
                </c:pt>
                <c:pt idx="81">
                  <c:v>1.222254487119308</c:v>
                </c:pt>
                <c:pt idx="82">
                  <c:v>1.2352787087453021</c:v>
                </c:pt>
                <c:pt idx="83">
                  <c:v>1.248389212418056</c:v>
                </c:pt>
                <c:pt idx="84">
                  <c:v>1.2615864222775941</c:v>
                </c:pt>
                <c:pt idx="85">
                  <c:v>1.2748707671400326</c:v>
                </c:pt>
                <c:pt idx="86">
                  <c:v>1.2882426805417979</c:v>
                </c:pt>
                <c:pt idx="87">
                  <c:v>1.3017026007845123</c:v>
                </c:pt>
                <c:pt idx="88">
                  <c:v>1.3152509709805407</c:v>
                </c:pt>
                <c:pt idx="89">
                  <c:v>1.3288882390992218</c:v>
                </c:pt>
                <c:pt idx="90">
                  <c:v>1.3426148580137851</c:v>
                </c:pt>
                <c:pt idx="91">
                  <c:v>1.356431285548966</c:v>
                </c:pt>
                <c:pt idx="92">
                  <c:v>1.3703379845293315</c:v>
                </c:pt>
                <c:pt idx="93">
                  <c:v>1.3843354228283222</c:v>
                </c:pt>
                <c:pt idx="94">
                  <c:v>1.3984240734180262</c:v>
                </c:pt>
                <c:pt idx="95">
                  <c:v>1.4126044144196916</c:v>
                </c:pt>
                <c:pt idx="96">
                  <c:v>1.4268769291549923</c:v>
                </c:pt>
                <c:pt idx="97">
                  <c:v>1.4412421061980523</c:v>
                </c:pt>
                <c:pt idx="98">
                  <c:v>1.4557004394282513</c:v>
                </c:pt>
                <c:pt idx="99">
                  <c:v>1.4702524280838056</c:v>
                </c:pt>
              </c:numCache>
            </c:numRef>
          </c:val>
          <c:smooth val="0"/>
          <c:extLst>
            <c:ext xmlns:c16="http://schemas.microsoft.com/office/drawing/2014/chart" uri="{C3380CC4-5D6E-409C-BE32-E72D297353CC}">
              <c16:uniqueId val="{00000000-CACE-423D-B46C-44136FAFFE0F}"/>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TJ</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Calculation!$T$229:$T$328</c:f>
              <c:numCache>
                <c:formatCode>General</c:formatCode>
                <c:ptCount val="100"/>
                <c:pt idx="0">
                  <c:v>0.03</c:v>
                </c:pt>
                <c:pt idx="1">
                  <c:v>0.06</c:v>
                </c:pt>
                <c:pt idx="2">
                  <c:v>0.09</c:v>
                </c:pt>
                <c:pt idx="3">
                  <c:v>0.12</c:v>
                </c:pt>
                <c:pt idx="4">
                  <c:v>0.15</c:v>
                </c:pt>
                <c:pt idx="5">
                  <c:v>0.18</c:v>
                </c:pt>
                <c:pt idx="6">
                  <c:v>0.21</c:v>
                </c:pt>
                <c:pt idx="7">
                  <c:v>0.24</c:v>
                </c:pt>
                <c:pt idx="8">
                  <c:v>0.27</c:v>
                </c:pt>
                <c:pt idx="9">
                  <c:v>0.3</c:v>
                </c:pt>
                <c:pt idx="10">
                  <c:v>0.33</c:v>
                </c:pt>
                <c:pt idx="11">
                  <c:v>0.36</c:v>
                </c:pt>
                <c:pt idx="12">
                  <c:v>0.39</c:v>
                </c:pt>
                <c:pt idx="13">
                  <c:v>0.42</c:v>
                </c:pt>
                <c:pt idx="14">
                  <c:v>0.45</c:v>
                </c:pt>
                <c:pt idx="15">
                  <c:v>0.48</c:v>
                </c:pt>
                <c:pt idx="16">
                  <c:v>0.51</c:v>
                </c:pt>
                <c:pt idx="17">
                  <c:v>0.54</c:v>
                </c:pt>
                <c:pt idx="18">
                  <c:v>0.56999999999999995</c:v>
                </c:pt>
                <c:pt idx="19">
                  <c:v>0.6</c:v>
                </c:pt>
                <c:pt idx="20">
                  <c:v>0.63</c:v>
                </c:pt>
                <c:pt idx="21">
                  <c:v>0.66</c:v>
                </c:pt>
                <c:pt idx="22">
                  <c:v>0.69</c:v>
                </c:pt>
                <c:pt idx="23">
                  <c:v>0.72</c:v>
                </c:pt>
                <c:pt idx="24">
                  <c:v>0.75</c:v>
                </c:pt>
                <c:pt idx="25">
                  <c:v>0.78</c:v>
                </c:pt>
                <c:pt idx="26">
                  <c:v>0.81</c:v>
                </c:pt>
                <c:pt idx="27">
                  <c:v>0.84</c:v>
                </c:pt>
                <c:pt idx="28">
                  <c:v>0.87</c:v>
                </c:pt>
                <c:pt idx="29">
                  <c:v>0.9</c:v>
                </c:pt>
                <c:pt idx="30">
                  <c:v>0.93</c:v>
                </c:pt>
                <c:pt idx="31">
                  <c:v>0.96</c:v>
                </c:pt>
                <c:pt idx="32">
                  <c:v>0.99</c:v>
                </c:pt>
                <c:pt idx="33">
                  <c:v>1.02</c:v>
                </c:pt>
                <c:pt idx="34">
                  <c:v>1.05</c:v>
                </c:pt>
                <c:pt idx="35">
                  <c:v>1.08</c:v>
                </c:pt>
                <c:pt idx="36">
                  <c:v>1.1100000000000001</c:v>
                </c:pt>
                <c:pt idx="37">
                  <c:v>1.1399999999999999</c:v>
                </c:pt>
                <c:pt idx="38">
                  <c:v>1.17</c:v>
                </c:pt>
                <c:pt idx="39">
                  <c:v>1.2</c:v>
                </c:pt>
                <c:pt idx="40">
                  <c:v>1.23</c:v>
                </c:pt>
                <c:pt idx="41">
                  <c:v>1.26</c:v>
                </c:pt>
                <c:pt idx="42">
                  <c:v>1.29</c:v>
                </c:pt>
                <c:pt idx="43">
                  <c:v>1.32</c:v>
                </c:pt>
                <c:pt idx="44">
                  <c:v>1.35</c:v>
                </c:pt>
                <c:pt idx="45">
                  <c:v>1.38</c:v>
                </c:pt>
                <c:pt idx="46">
                  <c:v>1.41</c:v>
                </c:pt>
                <c:pt idx="47">
                  <c:v>1.44</c:v>
                </c:pt>
                <c:pt idx="48">
                  <c:v>1.47</c:v>
                </c:pt>
                <c:pt idx="49">
                  <c:v>1.5</c:v>
                </c:pt>
                <c:pt idx="50">
                  <c:v>1.53</c:v>
                </c:pt>
                <c:pt idx="51">
                  <c:v>1.56</c:v>
                </c:pt>
                <c:pt idx="52">
                  <c:v>1.59</c:v>
                </c:pt>
                <c:pt idx="53">
                  <c:v>1.62</c:v>
                </c:pt>
                <c:pt idx="54">
                  <c:v>1.65</c:v>
                </c:pt>
                <c:pt idx="55">
                  <c:v>1.68</c:v>
                </c:pt>
                <c:pt idx="56">
                  <c:v>1.71</c:v>
                </c:pt>
                <c:pt idx="57">
                  <c:v>1.74</c:v>
                </c:pt>
                <c:pt idx="58">
                  <c:v>1.77</c:v>
                </c:pt>
                <c:pt idx="59">
                  <c:v>1.8</c:v>
                </c:pt>
                <c:pt idx="60">
                  <c:v>1.83</c:v>
                </c:pt>
                <c:pt idx="61">
                  <c:v>1.86</c:v>
                </c:pt>
                <c:pt idx="62">
                  <c:v>1.89</c:v>
                </c:pt>
                <c:pt idx="63">
                  <c:v>1.92</c:v>
                </c:pt>
                <c:pt idx="64">
                  <c:v>1.95</c:v>
                </c:pt>
                <c:pt idx="65">
                  <c:v>1.98</c:v>
                </c:pt>
                <c:pt idx="66">
                  <c:v>2.0099999999999998</c:v>
                </c:pt>
                <c:pt idx="67">
                  <c:v>2.04</c:v>
                </c:pt>
                <c:pt idx="68">
                  <c:v>2.0699999999999998</c:v>
                </c:pt>
                <c:pt idx="69">
                  <c:v>2.1</c:v>
                </c:pt>
                <c:pt idx="70">
                  <c:v>2.13</c:v>
                </c:pt>
                <c:pt idx="71">
                  <c:v>2.16</c:v>
                </c:pt>
                <c:pt idx="72">
                  <c:v>2.19</c:v>
                </c:pt>
                <c:pt idx="73">
                  <c:v>2.2200000000000002</c:v>
                </c:pt>
                <c:pt idx="74">
                  <c:v>2.25</c:v>
                </c:pt>
                <c:pt idx="75">
                  <c:v>2.2799999999999998</c:v>
                </c:pt>
                <c:pt idx="76">
                  <c:v>2.31</c:v>
                </c:pt>
                <c:pt idx="77">
                  <c:v>2.34</c:v>
                </c:pt>
                <c:pt idx="78">
                  <c:v>2.37</c:v>
                </c:pt>
                <c:pt idx="79">
                  <c:v>2.4</c:v>
                </c:pt>
                <c:pt idx="80">
                  <c:v>2.4300000000000002</c:v>
                </c:pt>
                <c:pt idx="81">
                  <c:v>2.46</c:v>
                </c:pt>
                <c:pt idx="82">
                  <c:v>2.4900000000000002</c:v>
                </c:pt>
                <c:pt idx="83">
                  <c:v>2.52</c:v>
                </c:pt>
                <c:pt idx="84">
                  <c:v>2.5499999999999998</c:v>
                </c:pt>
                <c:pt idx="85">
                  <c:v>2.58</c:v>
                </c:pt>
                <c:pt idx="86">
                  <c:v>2.61</c:v>
                </c:pt>
                <c:pt idx="87">
                  <c:v>2.64</c:v>
                </c:pt>
                <c:pt idx="88">
                  <c:v>2.67</c:v>
                </c:pt>
                <c:pt idx="89">
                  <c:v>2.7</c:v>
                </c:pt>
                <c:pt idx="90">
                  <c:v>2.73</c:v>
                </c:pt>
                <c:pt idx="91">
                  <c:v>2.76</c:v>
                </c:pt>
                <c:pt idx="92">
                  <c:v>2.79</c:v>
                </c:pt>
                <c:pt idx="93">
                  <c:v>2.82</c:v>
                </c:pt>
                <c:pt idx="94">
                  <c:v>2.85</c:v>
                </c:pt>
                <c:pt idx="95">
                  <c:v>2.88</c:v>
                </c:pt>
                <c:pt idx="96">
                  <c:v>2.91</c:v>
                </c:pt>
                <c:pt idx="97">
                  <c:v>2.94</c:v>
                </c:pt>
                <c:pt idx="98">
                  <c:v>2.97</c:v>
                </c:pt>
                <c:pt idx="99">
                  <c:v>3</c:v>
                </c:pt>
              </c:numCache>
            </c:numRef>
          </c:cat>
          <c:val>
            <c:numRef>
              <c:f>Calculation!$AO$229:$AO$328</c:f>
              <c:numCache>
                <c:formatCode>_(* #,##0.00_);_(* \(#,##0.00\);_(* "-"??_);_(@_)</c:formatCode>
                <c:ptCount val="100"/>
                <c:pt idx="0">
                  <c:v>60.482418861612764</c:v>
                </c:pt>
                <c:pt idx="1">
                  <c:v>60.504498715989058</c:v>
                </c:pt>
                <c:pt idx="2">
                  <c:v>60.628318230457729</c:v>
                </c:pt>
                <c:pt idx="3">
                  <c:v>60.703312465936669</c:v>
                </c:pt>
                <c:pt idx="4">
                  <c:v>60.77967376686918</c:v>
                </c:pt>
                <c:pt idx="5">
                  <c:v>60.857405227691402</c:v>
                </c:pt>
                <c:pt idx="6">
                  <c:v>60.936509999803548</c:v>
                </c:pt>
                <c:pt idx="7">
                  <c:v>61.016991291797396</c:v>
                </c:pt>
                <c:pt idx="8">
                  <c:v>61.098852369689858</c:v>
                </c:pt>
                <c:pt idx="9">
                  <c:v>61.182096557162325</c:v>
                </c:pt>
                <c:pt idx="10">
                  <c:v>61.266727235806258</c:v>
                </c:pt>
                <c:pt idx="11">
                  <c:v>61.352747845374708</c:v>
                </c:pt>
                <c:pt idx="12">
                  <c:v>61.440161884039988</c:v>
                </c:pt>
                <c:pt idx="13">
                  <c:v>61.528972908657508</c:v>
                </c:pt>
                <c:pt idx="14">
                  <c:v>61.619184535035764</c:v>
                </c:pt>
                <c:pt idx="15">
                  <c:v>61.710800438212587</c:v>
                </c:pt>
                <c:pt idx="16">
                  <c:v>61.803824352737635</c:v>
                </c:pt>
                <c:pt idx="17">
                  <c:v>61.89826007296125</c:v>
                </c:pt>
                <c:pt idx="18">
                  <c:v>61.994111453329609</c:v>
                </c:pt>
                <c:pt idx="19">
                  <c:v>62.091382408686414</c:v>
                </c:pt>
                <c:pt idx="20">
                  <c:v>62.190076914580885</c:v>
                </c:pt>
                <c:pt idx="21">
                  <c:v>62.290199007582395</c:v>
                </c:pt>
                <c:pt idx="22">
                  <c:v>62.607776999313117</c:v>
                </c:pt>
                <c:pt idx="23">
                  <c:v>62.789084830897707</c:v>
                </c:pt>
                <c:pt idx="24">
                  <c:v>62.97184232966702</c:v>
                </c:pt>
                <c:pt idx="25">
                  <c:v>63.156053892427792</c:v>
                </c:pt>
                <c:pt idx="26">
                  <c:v>63.341723979158992</c:v>
                </c:pt>
                <c:pt idx="27">
                  <c:v>63.528857113374841</c:v>
                </c:pt>
                <c:pt idx="28">
                  <c:v>63.717457882494863</c:v>
                </c:pt>
                <c:pt idx="29">
                  <c:v>63.907530938220866</c:v>
                </c:pt>
                <c:pt idx="30">
                  <c:v>64.099080996921074</c:v>
                </c:pt>
                <c:pt idx="31">
                  <c:v>64.292112840021403</c:v>
                </c:pt>
                <c:pt idx="32">
                  <c:v>64.486631314403965</c:v>
                </c:pt>
                <c:pt idx="33">
                  <c:v>64.682641332812807</c:v>
                </c:pt>
                <c:pt idx="34">
                  <c:v>64.880147874267124</c:v>
                </c:pt>
                <c:pt idx="35">
                  <c:v>65.079155984481773</c:v>
                </c:pt>
                <c:pt idx="36">
                  <c:v>65.279670776295347</c:v>
                </c:pt>
                <c:pt idx="37">
                  <c:v>65.481697430105896</c:v>
                </c:pt>
                <c:pt idx="38">
                  <c:v>65.685241194314202</c:v>
                </c:pt>
                <c:pt idx="39">
                  <c:v>65.89030738577479</c:v>
                </c:pt>
                <c:pt idx="40">
                  <c:v>66.096901390254857</c:v>
                </c:pt>
                <c:pt idx="41">
                  <c:v>66.305028662900995</c:v>
                </c:pt>
                <c:pt idx="42">
                  <c:v>66.514694728713877</c:v>
                </c:pt>
                <c:pt idx="43">
                  <c:v>66.725905183031131</c:v>
                </c:pt>
                <c:pt idx="44">
                  <c:v>66.938665692018219</c:v>
                </c:pt>
                <c:pt idx="45">
                  <c:v>67.152981993167629</c:v>
                </c:pt>
                <c:pt idx="46">
                  <c:v>67.368859895806409</c:v>
                </c:pt>
                <c:pt idx="47">
                  <c:v>67.586305281612027</c:v>
                </c:pt>
                <c:pt idx="48">
                  <c:v>67.805324105136862</c:v>
                </c:pt>
                <c:pt idx="49">
                  <c:v>68.025922394341194</c:v>
                </c:pt>
                <c:pt idx="50">
                  <c:v>68.248106251134999</c:v>
                </c:pt>
                <c:pt idx="51">
                  <c:v>68.471881851928458</c:v>
                </c:pt>
                <c:pt idx="52">
                  <c:v>68.697255448191441</c:v>
                </c:pt>
                <c:pt idx="53">
                  <c:v>68.924233367021941</c:v>
                </c:pt>
                <c:pt idx="54">
                  <c:v>69.152822011723686</c:v>
                </c:pt>
                <c:pt idx="55">
                  <c:v>69.383027862392908</c:v>
                </c:pt>
                <c:pt idx="56">
                  <c:v>69.614857476514516</c:v>
                </c:pt>
                <c:pt idx="57">
                  <c:v>69.848317489567634</c:v>
                </c:pt>
                <c:pt idx="58">
                  <c:v>70.083414615640763</c:v>
                </c:pt>
                <c:pt idx="59">
                  <c:v>70.320155648056584</c:v>
                </c:pt>
                <c:pt idx="60">
                  <c:v>70.558547460006565</c:v>
                </c:pt>
                <c:pt idx="61">
                  <c:v>70.798597005195489</c:v>
                </c:pt>
                <c:pt idx="62">
                  <c:v>71.040311318495952</c:v>
                </c:pt>
                <c:pt idx="63">
                  <c:v>71.283697516613159</c:v>
                </c:pt>
                <c:pt idx="64">
                  <c:v>71.528762798759885</c:v>
                </c:pt>
                <c:pt idx="65">
                  <c:v>71.775514447341891</c:v>
                </c:pt>
                <c:pt idx="66">
                  <c:v>72.023959828653972</c:v>
                </c:pt>
                <c:pt idx="67">
                  <c:v>72.274106393586493</c:v>
                </c:pt>
                <c:pt idx="68">
                  <c:v>72.525961678343066</c:v>
                </c:pt>
                <c:pt idx="69">
                  <c:v>72.77953330516884</c:v>
                </c:pt>
                <c:pt idx="70">
                  <c:v>73.034828983090193</c:v>
                </c:pt>
                <c:pt idx="71">
                  <c:v>73.291856508665532</c:v>
                </c:pt>
                <c:pt idx="72">
                  <c:v>73.550623766747492</c:v>
                </c:pt>
                <c:pt idx="73">
                  <c:v>73.811138731256762</c:v>
                </c:pt>
                <c:pt idx="74">
                  <c:v>74.073409465967615</c:v>
                </c:pt>
                <c:pt idx="75">
                  <c:v>74.337444125305268</c:v>
                </c:pt>
                <c:pt idx="76">
                  <c:v>74.603250955155218</c:v>
                </c:pt>
                <c:pt idx="77">
                  <c:v>74.870838293684969</c:v>
                </c:pt>
                <c:pt idx="78">
                  <c:v>75.140214572177882</c:v>
                </c:pt>
                <c:pt idx="79">
                  <c:v>75.411388315879705</c:v>
                </c:pt>
                <c:pt idx="80">
                  <c:v>75.684368144857771</c:v>
                </c:pt>
                <c:pt idx="81">
                  <c:v>75.95916277487305</c:v>
                </c:pt>
                <c:pt idx="82">
                  <c:v>76.235781018265271</c:v>
                </c:pt>
                <c:pt idx="83">
                  <c:v>76.514231784851304</c:v>
                </c:pt>
                <c:pt idx="84">
                  <c:v>76.794524082836929</c:v>
                </c:pt>
                <c:pt idx="85">
                  <c:v>77.076667019742288</c:v>
                </c:pt>
                <c:pt idx="86">
                  <c:v>77.360669803341025</c:v>
                </c:pt>
                <c:pt idx="87">
                  <c:v>77.646541742613621</c:v>
                </c:pt>
                <c:pt idx="88">
                  <c:v>77.93429224871474</c:v>
                </c:pt>
                <c:pt idx="89">
                  <c:v>78.223930835955102</c:v>
                </c:pt>
                <c:pt idx="90">
                  <c:v>78.515467122797972</c:v>
                </c:pt>
                <c:pt idx="91">
                  <c:v>78.808910832870424</c:v>
                </c:pt>
                <c:pt idx="92">
                  <c:v>79.104271795989746</c:v>
                </c:pt>
                <c:pt idx="93">
                  <c:v>79.401559949204994</c:v>
                </c:pt>
                <c:pt idx="94">
                  <c:v>79.700785337854143</c:v>
                </c:pt>
                <c:pt idx="95">
                  <c:v>80.001958116636914</c:v>
                </c:pt>
                <c:pt idx="96">
                  <c:v>80.305088550703616</c:v>
                </c:pt>
                <c:pt idx="97">
                  <c:v>80.610187016760023</c:v>
                </c:pt>
                <c:pt idx="98">
                  <c:v>80.917264004188951</c:v>
                </c:pt>
                <c:pt idx="99" formatCode="0.00">
                  <c:v>81.226330116188237</c:v>
                </c:pt>
              </c:numCache>
            </c:numRef>
          </c:val>
          <c:smooth val="0"/>
          <c:extLst>
            <c:ext xmlns:c16="http://schemas.microsoft.com/office/drawing/2014/chart" uri="{C3380CC4-5D6E-409C-BE32-E72D297353CC}">
              <c16:uniqueId val="{00000000-1E9F-46F0-8231-3CCBCADD7225}"/>
            </c:ext>
          </c:extLst>
        </c:ser>
        <c:dLbls>
          <c:showLegendKey val="0"/>
          <c:showVal val="0"/>
          <c:showCatName val="0"/>
          <c:showSerName val="0"/>
          <c:showPercent val="0"/>
          <c:showBubbleSize val="0"/>
        </c:dLbls>
        <c:marker val="1"/>
        <c:smooth val="0"/>
        <c:axId val="1662921568"/>
        <c:axId val="1628032688"/>
      </c:lineChart>
      <c:catAx>
        <c:axId val="1662921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28032688"/>
        <c:crosses val="autoZero"/>
        <c:auto val="1"/>
        <c:lblAlgn val="ctr"/>
        <c:lblOffset val="100"/>
        <c:noMultiLvlLbl val="0"/>
      </c:catAx>
      <c:valAx>
        <c:axId val="162803268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629215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r>
              <a:rPr lang="en-US"/>
              <a:t>IC losses</a:t>
            </a:r>
          </a:p>
        </c:rich>
      </c:tx>
      <c:overlay val="0"/>
      <c:spPr>
        <a:noFill/>
        <a:ln>
          <a:noFill/>
        </a:ln>
        <a:effectLst/>
      </c:spPr>
      <c:txPr>
        <a:bodyPr rot="0" spcFirstLastPara="1" vertOverflow="ellipsis" vert="horz" wrap="square" anchor="ctr" anchorCtr="1"/>
        <a:lstStyle/>
        <a:p>
          <a:pPr>
            <a:defRPr lang="ja-JP"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Switching</c:v>
          </c:tx>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Calculation!$AI$229:$AI$328</c:f>
              <c:numCache>
                <c:formatCode>_(* #,##0.00_);_(* \(#,##0.00\);_(* "-"??_);_(@_)</c:formatCode>
                <c:ptCount val="100"/>
                <c:pt idx="0">
                  <c:v>0.32130862500000001</c:v>
                </c:pt>
                <c:pt idx="1">
                  <c:v>0.32461162500000007</c:v>
                </c:pt>
                <c:pt idx="2">
                  <c:v>0.32791462500000002</c:v>
                </c:pt>
                <c:pt idx="3">
                  <c:v>0.33121762500000007</c:v>
                </c:pt>
                <c:pt idx="4">
                  <c:v>0.33452062500000002</c:v>
                </c:pt>
                <c:pt idx="5">
                  <c:v>0.33782362500000007</c:v>
                </c:pt>
                <c:pt idx="6">
                  <c:v>0.34112662500000007</c:v>
                </c:pt>
                <c:pt idx="7">
                  <c:v>0.34442962500000007</c:v>
                </c:pt>
                <c:pt idx="8">
                  <c:v>0.34773262500000007</c:v>
                </c:pt>
                <c:pt idx="9">
                  <c:v>0.35103562500000007</c:v>
                </c:pt>
                <c:pt idx="10">
                  <c:v>0.35433862500000007</c:v>
                </c:pt>
                <c:pt idx="11">
                  <c:v>0.35764162500000002</c:v>
                </c:pt>
                <c:pt idx="12">
                  <c:v>0.36094462500000007</c:v>
                </c:pt>
                <c:pt idx="13">
                  <c:v>0.36424762500000007</c:v>
                </c:pt>
                <c:pt idx="14">
                  <c:v>0.36755062500000002</c:v>
                </c:pt>
                <c:pt idx="15">
                  <c:v>0.37085362500000008</c:v>
                </c:pt>
                <c:pt idx="16">
                  <c:v>0.37415662500000008</c:v>
                </c:pt>
                <c:pt idx="17">
                  <c:v>0.37745962500000008</c:v>
                </c:pt>
                <c:pt idx="18">
                  <c:v>0.38076262500000002</c:v>
                </c:pt>
                <c:pt idx="19">
                  <c:v>0.38406562500000008</c:v>
                </c:pt>
                <c:pt idx="20">
                  <c:v>0.38736862500000002</c:v>
                </c:pt>
                <c:pt idx="21">
                  <c:v>0.39067162500000008</c:v>
                </c:pt>
                <c:pt idx="22">
                  <c:v>0.4041458530486523</c:v>
                </c:pt>
                <c:pt idx="23">
                  <c:v>0.41113636728647124</c:v>
                </c:pt>
                <c:pt idx="24">
                  <c:v>0.41812733357547394</c:v>
                </c:pt>
                <c:pt idx="25">
                  <c:v>0.42511875723041626</c:v>
                </c:pt>
                <c:pt idx="26">
                  <c:v>0.43211064358863494</c:v>
                </c:pt>
                <c:pt idx="27">
                  <c:v>0.43910299801043517</c:v>
                </c:pt>
                <c:pt idx="28">
                  <c:v>0.4460958258794816</c:v>
                </c:pt>
                <c:pt idx="29">
                  <c:v>0.45308913260319139</c:v>
                </c:pt>
                <c:pt idx="30">
                  <c:v>0.46008292361313097</c:v>
                </c:pt>
                <c:pt idx="31">
                  <c:v>0.46707720436541522</c:v>
                </c:pt>
                <c:pt idx="32">
                  <c:v>0.47407198034111009</c:v>
                </c:pt>
                <c:pt idx="33">
                  <c:v>0.48106725704663789</c:v>
                </c:pt>
                <c:pt idx="34">
                  <c:v>0.48806304001418604</c:v>
                </c:pt>
                <c:pt idx="35">
                  <c:v>0.49505933480211922</c:v>
                </c:pt>
                <c:pt idx="36">
                  <c:v>0.50205614699539425</c:v>
                </c:pt>
                <c:pt idx="37">
                  <c:v>0.50905348220597879</c:v>
                </c:pt>
                <c:pt idx="38">
                  <c:v>0.51605134607327341</c:v>
                </c:pt>
                <c:pt idx="39">
                  <c:v>0.52304974426453721</c:v>
                </c:pt>
                <c:pt idx="40">
                  <c:v>0.53004868247531611</c:v>
                </c:pt>
                <c:pt idx="41">
                  <c:v>0.53704816642987652</c:v>
                </c:pt>
                <c:pt idx="42">
                  <c:v>0.54404820188164127</c:v>
                </c:pt>
                <c:pt idx="43">
                  <c:v>0.55104879461362943</c:v>
                </c:pt>
                <c:pt idx="44">
                  <c:v>0.55804995043890115</c:v>
                </c:pt>
                <c:pt idx="45">
                  <c:v>0.56505167520100441</c:v>
                </c:pt>
                <c:pt idx="46">
                  <c:v>0.5720539747744281</c:v>
                </c:pt>
                <c:pt idx="47">
                  <c:v>0.57905685506505722</c:v>
                </c:pt>
                <c:pt idx="48">
                  <c:v>0.58606032201063329</c:v>
                </c:pt>
                <c:pt idx="49">
                  <c:v>0.59306438158121821</c:v>
                </c:pt>
                <c:pt idx="50">
                  <c:v>0.6000690397796633</c:v>
                </c:pt>
                <c:pt idx="51">
                  <c:v>0.60707430264208251</c:v>
                </c:pt>
                <c:pt idx="52">
                  <c:v>0.61408017623832922</c:v>
                </c:pt>
                <c:pt idx="53">
                  <c:v>0.62108666667247814</c:v>
                </c:pt>
                <c:pt idx="54">
                  <c:v>0.62809378008331285</c:v>
                </c:pt>
                <c:pt idx="55">
                  <c:v>0.6351015226448159</c:v>
                </c:pt>
                <c:pt idx="56">
                  <c:v>0.64210990056666528</c:v>
                </c:pt>
                <c:pt idx="57">
                  <c:v>0.64911892009473582</c:v>
                </c:pt>
                <c:pt idx="58">
                  <c:v>0.65612858751160408</c:v>
                </c:pt>
                <c:pt idx="59">
                  <c:v>0.66313890913705986</c:v>
                </c:pt>
                <c:pt idx="60">
                  <c:v>0.67014989132862235</c:v>
                </c:pt>
                <c:pt idx="61">
                  <c:v>0.67716154048206056</c:v>
                </c:pt>
                <c:pt idx="62">
                  <c:v>0.68417386303192096</c:v>
                </c:pt>
                <c:pt idx="63">
                  <c:v>0.69118686545205832</c:v>
                </c:pt>
                <c:pt idx="64">
                  <c:v>0.698200554256174</c:v>
                </c:pt>
                <c:pt idx="65">
                  <c:v>0.70521493599835838</c:v>
                </c:pt>
                <c:pt idx="66">
                  <c:v>0.71223001727363999</c:v>
                </c:pt>
                <c:pt idx="67">
                  <c:v>0.71924580471853972</c:v>
                </c:pt>
                <c:pt idx="68">
                  <c:v>0.72626230501163103</c:v>
                </c:pt>
                <c:pt idx="69">
                  <c:v>0.7332795248741073</c:v>
                </c:pt>
                <c:pt idx="70">
                  <c:v>0.74029747107035249</c:v>
                </c:pt>
                <c:pt idx="71">
                  <c:v>0.74731615040852195</c:v>
                </c:pt>
                <c:pt idx="72">
                  <c:v>0.75433556974112581</c:v>
                </c:pt>
                <c:pt idx="73">
                  <c:v>0.76135573596562023</c:v>
                </c:pt>
                <c:pt idx="74">
                  <c:v>0.76837665602500715</c:v>
                </c:pt>
                <c:pt idx="75">
                  <c:v>0.77539833690843651</c:v>
                </c:pt>
                <c:pt idx="76">
                  <c:v>0.78242078565181905</c:v>
                </c:pt>
                <c:pt idx="77">
                  <c:v>0.78944400933844316</c:v>
                </c:pt>
                <c:pt idx="78">
                  <c:v>0.79646801509960152</c:v>
                </c:pt>
                <c:pt idx="79">
                  <c:v>0.80349281011522233</c:v>
                </c:pt>
                <c:pt idx="80">
                  <c:v>0.81051840161450817</c:v>
                </c:pt>
                <c:pt idx="81">
                  <c:v>0.81754479687658388</c:v>
                </c:pt>
                <c:pt idx="82">
                  <c:v>0.82457200323115032</c:v>
                </c:pt>
                <c:pt idx="83">
                  <c:v>0.83160002805914579</c:v>
                </c:pt>
                <c:pt idx="84">
                  <c:v>0.83862887879341574</c:v>
                </c:pt>
                <c:pt idx="85">
                  <c:v>0.84565856291939112</c:v>
                </c:pt>
                <c:pt idx="86">
                  <c:v>0.85268908797577092</c:v>
                </c:pt>
                <c:pt idx="87">
                  <c:v>0.8597204615552192</c:v>
                </c:pt>
                <c:pt idx="88">
                  <c:v>0.86675269130506405</c:v>
                </c:pt>
                <c:pt idx="89">
                  <c:v>0.87378578492800862</c:v>
                </c:pt>
                <c:pt idx="90">
                  <c:v>0.88081975018285008</c:v>
                </c:pt>
                <c:pt idx="91">
                  <c:v>0.88785459488520613</c:v>
                </c:pt>
                <c:pt idx="92">
                  <c:v>0.89489032690825199</c:v>
                </c:pt>
                <c:pt idx="93">
                  <c:v>0.90192695418346447</c:v>
                </c:pt>
                <c:pt idx="94">
                  <c:v>0.90896448470137692</c:v>
                </c:pt>
                <c:pt idx="95">
                  <c:v>0.91600292651234239</c:v>
                </c:pt>
                <c:pt idx="96">
                  <c:v>0.92304228772730701</c:v>
                </c:pt>
                <c:pt idx="97">
                  <c:v>0.93008257651859094</c:v>
                </c:pt>
                <c:pt idx="98">
                  <c:v>0.93712380112068372</c:v>
                </c:pt>
                <c:pt idx="99">
                  <c:v>0.94416596983104273</c:v>
                </c:pt>
              </c:numCache>
            </c:numRef>
          </c:val>
          <c:smooth val="0"/>
          <c:extLst>
            <c:ext xmlns:c16="http://schemas.microsoft.com/office/drawing/2014/chart" uri="{C3380CC4-5D6E-409C-BE32-E72D297353CC}">
              <c16:uniqueId val="{00000000-179A-47E2-939F-57A190E184B9}"/>
            </c:ext>
          </c:extLst>
        </c:ser>
        <c:ser>
          <c:idx val="1"/>
          <c:order val="1"/>
          <c:tx>
            <c:v>IQ</c:v>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Calculation!$AJ$229:$AJ$328</c:f>
              <c:numCache>
                <c:formatCode>General</c:formatCode>
                <c:ptCount val="100"/>
                <c:pt idx="0">
                  <c:v>0.16672620060301507</c:v>
                </c:pt>
                <c:pt idx="1">
                  <c:v>0.16436310030150753</c:v>
                </c:pt>
                <c:pt idx="2">
                  <c:v>0.16672620060301507</c:v>
                </c:pt>
                <c:pt idx="3">
                  <c:v>0.16672620060301507</c:v>
                </c:pt>
                <c:pt idx="4">
                  <c:v>0.16672620060301507</c:v>
                </c:pt>
                <c:pt idx="5">
                  <c:v>0.16672620060301507</c:v>
                </c:pt>
                <c:pt idx="6">
                  <c:v>0.16672620060301507</c:v>
                </c:pt>
                <c:pt idx="7">
                  <c:v>0.16672620060301507</c:v>
                </c:pt>
                <c:pt idx="8">
                  <c:v>0.16672620060301507</c:v>
                </c:pt>
                <c:pt idx="9">
                  <c:v>0.16672620060301507</c:v>
                </c:pt>
                <c:pt idx="10">
                  <c:v>0.16672620060301507</c:v>
                </c:pt>
                <c:pt idx="11">
                  <c:v>0.16672620060301507</c:v>
                </c:pt>
                <c:pt idx="12">
                  <c:v>0.16672620060301507</c:v>
                </c:pt>
                <c:pt idx="13">
                  <c:v>0.16672620060301507</c:v>
                </c:pt>
                <c:pt idx="14">
                  <c:v>0.16672620060301507</c:v>
                </c:pt>
                <c:pt idx="15">
                  <c:v>0.16672620060301507</c:v>
                </c:pt>
                <c:pt idx="16">
                  <c:v>0.16672620060301507</c:v>
                </c:pt>
                <c:pt idx="17">
                  <c:v>0.16672620060301507</c:v>
                </c:pt>
                <c:pt idx="18">
                  <c:v>0.16672620060301507</c:v>
                </c:pt>
                <c:pt idx="19">
                  <c:v>0.16672620060301507</c:v>
                </c:pt>
                <c:pt idx="20">
                  <c:v>0.16672620060301507</c:v>
                </c:pt>
                <c:pt idx="21">
                  <c:v>0.16672620060301507</c:v>
                </c:pt>
                <c:pt idx="22">
                  <c:v>0.16672620060301507</c:v>
                </c:pt>
                <c:pt idx="23">
                  <c:v>0.16672620060301507</c:v>
                </c:pt>
                <c:pt idx="24">
                  <c:v>0.16672620060301507</c:v>
                </c:pt>
                <c:pt idx="25">
                  <c:v>0.16672620060301507</c:v>
                </c:pt>
                <c:pt idx="26">
                  <c:v>0.16672620060301507</c:v>
                </c:pt>
                <c:pt idx="27">
                  <c:v>0.16672620060301507</c:v>
                </c:pt>
                <c:pt idx="28">
                  <c:v>0.16672620060301507</c:v>
                </c:pt>
                <c:pt idx="29">
                  <c:v>0.16672620060301507</c:v>
                </c:pt>
                <c:pt idx="30">
                  <c:v>0.16672620060301507</c:v>
                </c:pt>
                <c:pt idx="31">
                  <c:v>0.16672620060301507</c:v>
                </c:pt>
                <c:pt idx="32">
                  <c:v>0.16672620060301507</c:v>
                </c:pt>
                <c:pt idx="33">
                  <c:v>0.16672620060301507</c:v>
                </c:pt>
                <c:pt idx="34">
                  <c:v>0.16672620060301507</c:v>
                </c:pt>
                <c:pt idx="35">
                  <c:v>0.16672620060301507</c:v>
                </c:pt>
                <c:pt idx="36">
                  <c:v>0.16672620060301507</c:v>
                </c:pt>
                <c:pt idx="37">
                  <c:v>0.16672620060301507</c:v>
                </c:pt>
                <c:pt idx="38">
                  <c:v>0.16672620060301507</c:v>
                </c:pt>
                <c:pt idx="39">
                  <c:v>0.16672620060301507</c:v>
                </c:pt>
                <c:pt idx="40">
                  <c:v>0.16672620060301507</c:v>
                </c:pt>
                <c:pt idx="41">
                  <c:v>0.16672620060301507</c:v>
                </c:pt>
                <c:pt idx="42">
                  <c:v>0.16672620060301507</c:v>
                </c:pt>
                <c:pt idx="43">
                  <c:v>0.16672620060301507</c:v>
                </c:pt>
                <c:pt idx="44">
                  <c:v>0.16672620060301507</c:v>
                </c:pt>
                <c:pt idx="45">
                  <c:v>0.16672620060301507</c:v>
                </c:pt>
                <c:pt idx="46">
                  <c:v>0.16672620060301507</c:v>
                </c:pt>
                <c:pt idx="47">
                  <c:v>0.16672620060301507</c:v>
                </c:pt>
                <c:pt idx="48">
                  <c:v>0.16672620060301507</c:v>
                </c:pt>
                <c:pt idx="49">
                  <c:v>0.16672620060301507</c:v>
                </c:pt>
                <c:pt idx="50">
                  <c:v>0.16672620060301507</c:v>
                </c:pt>
                <c:pt idx="51">
                  <c:v>0.16672620060301507</c:v>
                </c:pt>
                <c:pt idx="52">
                  <c:v>0.16672620060301507</c:v>
                </c:pt>
                <c:pt idx="53">
                  <c:v>0.16672620060301507</c:v>
                </c:pt>
                <c:pt idx="54">
                  <c:v>0.16672620060301507</c:v>
                </c:pt>
                <c:pt idx="55">
                  <c:v>0.16672620060301507</c:v>
                </c:pt>
                <c:pt idx="56">
                  <c:v>0.16672620060301507</c:v>
                </c:pt>
                <c:pt idx="57">
                  <c:v>0.16672620060301507</c:v>
                </c:pt>
                <c:pt idx="58">
                  <c:v>0.16672620060301507</c:v>
                </c:pt>
                <c:pt idx="59">
                  <c:v>0.16672620060301507</c:v>
                </c:pt>
                <c:pt idx="60">
                  <c:v>0.16672620060301507</c:v>
                </c:pt>
                <c:pt idx="61">
                  <c:v>0.16672620060301507</c:v>
                </c:pt>
                <c:pt idx="62">
                  <c:v>0.16672620060301507</c:v>
                </c:pt>
                <c:pt idx="63">
                  <c:v>0.16672620060301507</c:v>
                </c:pt>
                <c:pt idx="64">
                  <c:v>0.16672620060301507</c:v>
                </c:pt>
                <c:pt idx="65">
                  <c:v>0.16672620060301507</c:v>
                </c:pt>
                <c:pt idx="66">
                  <c:v>0.16672620060301507</c:v>
                </c:pt>
                <c:pt idx="67">
                  <c:v>0.16672620060301507</c:v>
                </c:pt>
                <c:pt idx="68">
                  <c:v>0.16672620060301507</c:v>
                </c:pt>
                <c:pt idx="69">
                  <c:v>0.16672620060301507</c:v>
                </c:pt>
                <c:pt idx="70">
                  <c:v>0.16672620060301507</c:v>
                </c:pt>
                <c:pt idx="71">
                  <c:v>0.16672620060301507</c:v>
                </c:pt>
                <c:pt idx="72">
                  <c:v>0.16672620060301507</c:v>
                </c:pt>
                <c:pt idx="73">
                  <c:v>0.16672620060301507</c:v>
                </c:pt>
                <c:pt idx="74">
                  <c:v>0.16672620060301507</c:v>
                </c:pt>
                <c:pt idx="75">
                  <c:v>0.16672620060301507</c:v>
                </c:pt>
                <c:pt idx="76">
                  <c:v>0.16672620060301507</c:v>
                </c:pt>
                <c:pt idx="77">
                  <c:v>0.16672620060301507</c:v>
                </c:pt>
                <c:pt idx="78">
                  <c:v>0.16672620060301507</c:v>
                </c:pt>
                <c:pt idx="79">
                  <c:v>0.16672620060301507</c:v>
                </c:pt>
                <c:pt idx="80">
                  <c:v>0.16672620060301507</c:v>
                </c:pt>
                <c:pt idx="81">
                  <c:v>0.16672620060301507</c:v>
                </c:pt>
                <c:pt idx="82">
                  <c:v>0.16672620060301507</c:v>
                </c:pt>
                <c:pt idx="83">
                  <c:v>0.16672620060301507</c:v>
                </c:pt>
                <c:pt idx="84">
                  <c:v>0.16672620060301507</c:v>
                </c:pt>
                <c:pt idx="85">
                  <c:v>0.16672620060301507</c:v>
                </c:pt>
                <c:pt idx="86">
                  <c:v>0.16672620060301507</c:v>
                </c:pt>
                <c:pt idx="87">
                  <c:v>0.16672620060301507</c:v>
                </c:pt>
                <c:pt idx="88">
                  <c:v>0.16672620060301507</c:v>
                </c:pt>
                <c:pt idx="89">
                  <c:v>0.16672620060301507</c:v>
                </c:pt>
                <c:pt idx="90">
                  <c:v>0.16672620060301507</c:v>
                </c:pt>
                <c:pt idx="91">
                  <c:v>0.16672620060301507</c:v>
                </c:pt>
                <c:pt idx="92">
                  <c:v>0.16672620060301507</c:v>
                </c:pt>
                <c:pt idx="93">
                  <c:v>0.16672620060301507</c:v>
                </c:pt>
                <c:pt idx="94">
                  <c:v>0.16672620060301507</c:v>
                </c:pt>
                <c:pt idx="95">
                  <c:v>0.16672620060301507</c:v>
                </c:pt>
                <c:pt idx="96">
                  <c:v>0.16672620060301507</c:v>
                </c:pt>
                <c:pt idx="97">
                  <c:v>0.16672620060301507</c:v>
                </c:pt>
                <c:pt idx="98">
                  <c:v>0.16672620060301507</c:v>
                </c:pt>
                <c:pt idx="99">
                  <c:v>0.16672620060301507</c:v>
                </c:pt>
              </c:numCache>
            </c:numRef>
          </c:val>
          <c:smooth val="0"/>
          <c:extLst>
            <c:ext xmlns:c16="http://schemas.microsoft.com/office/drawing/2014/chart" uri="{C3380CC4-5D6E-409C-BE32-E72D297353CC}">
              <c16:uniqueId val="{00000001-179A-47E2-939F-57A190E184B9}"/>
            </c:ext>
          </c:extLst>
        </c:ser>
        <c:ser>
          <c:idx val="2"/>
          <c:order val="2"/>
          <c:tx>
            <c:v>Conduction</c:v>
          </c:tx>
          <c:spPr>
            <a:ln w="28575" cap="rnd">
              <a:solidFill>
                <a:schemeClr val="accent3"/>
              </a:solidFill>
              <a:round/>
            </a:ln>
            <a:effectLst/>
          </c:spPr>
          <c:marker>
            <c:symbol val="circle"/>
            <c:size val="5"/>
            <c:spPr>
              <a:solidFill>
                <a:schemeClr val="accent3"/>
              </a:solidFill>
              <a:ln w="9525">
                <a:solidFill>
                  <a:schemeClr val="accent3"/>
                </a:solidFill>
              </a:ln>
              <a:effectLst/>
            </c:spPr>
          </c:marker>
          <c:val>
            <c:numRef>
              <c:f>Calculation!$AK$229:$AK$328</c:f>
              <c:numCache>
                <c:formatCode>_(* #,##0.000_);_(* \(#,##0.000\);_(* "-"??_);_(@_)</c:formatCode>
                <c:ptCount val="100"/>
                <c:pt idx="0">
                  <c:v>5.5166652744838944E-3</c:v>
                </c:pt>
                <c:pt idx="1">
                  <c:v>5.6163677126397395E-3</c:v>
                </c:pt>
                <c:pt idx="2">
                  <c:v>5.7801533155712893E-3</c:v>
                </c:pt>
                <c:pt idx="3">
                  <c:v>6.0081624477663319E-3</c:v>
                </c:pt>
                <c:pt idx="4">
                  <c:v>6.300538135204716E-3</c:v>
                </c:pt>
                <c:pt idx="5">
                  <c:v>6.6574260755146155E-3</c:v>
                </c:pt>
                <c:pt idx="6">
                  <c:v>7.0789746484060919E-3</c:v>
                </c:pt>
                <c:pt idx="7">
                  <c:v>7.5653349263834872E-3</c:v>
                </c:pt>
                <c:pt idx="8">
                  <c:v>8.1166606857383094E-3</c:v>
                </c:pt>
                <c:pt idx="9">
                  <c:v>8.7331084178242542E-3</c:v>
                </c:pt>
                <c:pt idx="10">
                  <c:v>9.4148373406161157E-3</c:v>
                </c:pt>
                <c:pt idx="11">
                  <c:v>1.0162009410554363E-2</c:v>
                </c:pt>
                <c:pt idx="12">
                  <c:v>1.0974789334677189E-2</c:v>
                </c:pt>
                <c:pt idx="13">
                  <c:v>1.1853344583042019E-2</c:v>
                </c:pt>
                <c:pt idx="14">
                  <c:v>1.2797845401438353E-2</c:v>
                </c:pt>
                <c:pt idx="15">
                  <c:v>1.3808464824393983E-2</c:v>
                </c:pt>
                <c:pt idx="16">
                  <c:v>1.488537868847664E-2</c:v>
                </c:pt>
                <c:pt idx="17">
                  <c:v>1.6028765645893242E-2</c:v>
                </c:pt>
                <c:pt idx="18">
                  <c:v>1.7238807178388896E-2</c:v>
                </c:pt>
                <c:pt idx="19">
                  <c:v>1.8515687611447899E-2</c:v>
                </c:pt>
                <c:pt idx="20">
                  <c:v>1.985959412879907E-2</c:v>
                </c:pt>
                <c:pt idx="21">
                  <c:v>2.1270716787227775E-2</c:v>
                </c:pt>
                <c:pt idx="22">
                  <c:v>2.2749248531697037E-2</c:v>
                </c:pt>
                <c:pt idx="23">
                  <c:v>2.429538521078034E-2</c:v>
                </c:pt>
                <c:pt idx="24">
                  <c:v>2.5909325592408466E-2</c:v>
                </c:pt>
                <c:pt idx="25">
                  <c:v>2.7591271379933287E-2</c:v>
                </c:pt>
                <c:pt idx="26">
                  <c:v>2.9341427228510891E-2</c:v>
                </c:pt>
                <c:pt idx="27">
                  <c:v>3.1160000761807017E-2</c:v>
                </c:pt>
                <c:pt idx="28">
                  <c:v>3.3047202589027505E-2</c:v>
                </c:pt>
                <c:pt idx="29">
                  <c:v>3.5003246322276672E-2</c:v>
                </c:pt>
                <c:pt idx="30">
                  <c:v>3.7028348594246495E-2</c:v>
                </c:pt>
                <c:pt idx="31">
                  <c:v>3.9122729076239871E-2</c:v>
                </c:pt>
                <c:pt idx="32">
                  <c:v>4.1286610496530589E-2</c:v>
                </c:pt>
                <c:pt idx="33">
                  <c:v>4.352021865906372E-2</c:v>
                </c:pt>
                <c:pt idx="34">
                  <c:v>4.5823782462499109E-2</c:v>
                </c:pt>
                <c:pt idx="35">
                  <c:v>4.8197533919601861E-2</c:v>
                </c:pt>
                <c:pt idx="36">
                  <c:v>5.0641708176982408E-2</c:v>
                </c:pt>
                <c:pt idx="37">
                  <c:v>5.3156543535190615E-2</c:v>
                </c:pt>
                <c:pt idx="38">
                  <c:v>5.5742281469166453E-2</c:v>
                </c:pt>
                <c:pt idx="39">
                  <c:v>5.8399166649051586E-2</c:v>
                </c:pt>
                <c:pt idx="40">
                  <c:v>6.1127446961365024E-2</c:v>
                </c:pt>
                <c:pt idx="41">
                  <c:v>6.3927373530547046E-2</c:v>
                </c:pt>
                <c:pt idx="42">
                  <c:v>6.6799200740874767E-2</c:v>
                </c:pt>
                <c:pt idx="43">
                  <c:v>6.9743186258753878E-2</c:v>
                </c:pt>
                <c:pt idx="44">
                  <c:v>7.2759591055389677E-2</c:v>
                </c:pt>
                <c:pt idx="45">
                  <c:v>7.58486794298424E-2</c:v>
                </c:pt>
                <c:pt idx="46">
                  <c:v>7.9010719032470519E-2</c:v>
                </c:pt>
                <c:pt idx="47">
                  <c:v>8.2245980888766099E-2</c:v>
                </c:pt>
                <c:pt idx="48">
                  <c:v>8.5554739423587059E-2</c:v>
                </c:pt>
                <c:pt idx="49">
                  <c:v>8.8937272485790281E-2</c:v>
                </c:pt>
                <c:pt idx="50">
                  <c:v>9.2393861373270533E-2</c:v>
                </c:pt>
                <c:pt idx="51">
                  <c:v>9.5924790858409395E-2</c:v>
                </c:pt>
                <c:pt idx="52">
                  <c:v>9.9530349213938912E-2</c:v>
                </c:pt>
                <c:pt idx="53">
                  <c:v>0.10321082823922539</c:v>
                </c:pt>
                <c:pt idx="54">
                  <c:v>0.1069665232869771</c:v>
                </c:pt>
                <c:pt idx="55">
                  <c:v>0.11079773329038216</c:v>
                </c:pt>
                <c:pt idx="56">
                  <c:v>0.11470476079068057</c:v>
                </c:pt>
                <c:pt idx="57">
                  <c:v>0.11868791196517613</c:v>
                </c:pt>
                <c:pt idx="58">
                  <c:v>0.12274749665569369</c:v>
                </c:pt>
                <c:pt idx="59">
                  <c:v>0.1268838283974866</c:v>
                </c:pt>
                <c:pt idx="60">
                  <c:v>0.13109722444860028</c:v>
                </c:pt>
                <c:pt idx="61">
                  <c:v>0.13538800581969704</c:v>
                </c:pt>
                <c:pt idx="62">
                  <c:v>0.13975649730434861</c:v>
                </c:pt>
                <c:pt idx="63">
                  <c:v>0.14420302750980152</c:v>
                </c:pt>
                <c:pt idx="64">
                  <c:v>0.14872792888822142</c:v>
                </c:pt>
                <c:pt idx="65">
                  <c:v>0.15333153776842257</c:v>
                </c:pt>
                <c:pt idx="66">
                  <c:v>0.15801419438808834</c:v>
                </c:pt>
                <c:pt idx="67">
                  <c:v>0.16277624292648984</c:v>
                </c:pt>
                <c:pt idx="68">
                  <c:v>0.16761803153770721</c:v>
                </c:pt>
                <c:pt idx="69">
                  <c:v>0.17253991238436267</c:v>
                </c:pt>
                <c:pt idx="70">
                  <c:v>0.1775422416718698</c:v>
                </c:pt>
                <c:pt idx="71">
                  <c:v>0.18262537968320691</c:v>
                </c:pt>
                <c:pt idx="72">
                  <c:v>0.18778969081422073</c:v>
                </c:pt>
                <c:pt idx="73">
                  <c:v>0.19303554360946884</c:v>
                </c:pt>
                <c:pt idx="74">
                  <c:v>0.19836331079860572</c:v>
                </c:pt>
                <c:pt idx="75">
                  <c:v>0.20377336933332202</c:v>
                </c:pt>
                <c:pt idx="76">
                  <c:v>0.20926610042484314</c:v>
                </c:pt>
                <c:pt idx="77">
                  <c:v>0.21484188958199496</c:v>
                </c:pt>
                <c:pt idx="78">
                  <c:v>0.22050112664984456</c:v>
                </c:pt>
                <c:pt idx="79">
                  <c:v>0.22624420584892377</c:v>
                </c:pt>
                <c:pt idx="80">
                  <c:v>0.23207152581504392</c:v>
                </c:pt>
                <c:pt idx="81">
                  <c:v>0.237983489639709</c:v>
                </c:pt>
                <c:pt idx="82">
                  <c:v>0.24398050491113679</c:v>
                </c:pt>
                <c:pt idx="83">
                  <c:v>0.2500629837558952</c:v>
                </c:pt>
                <c:pt idx="84">
                  <c:v>0.25623134288116339</c:v>
                </c:pt>
                <c:pt idx="85">
                  <c:v>0.26248600361762647</c:v>
                </c:pt>
                <c:pt idx="86">
                  <c:v>0.26882739196301209</c:v>
                </c:pt>
                <c:pt idx="87">
                  <c:v>0.27525593862627806</c:v>
                </c:pt>
                <c:pt idx="88">
                  <c:v>0.2817720790724616</c:v>
                </c:pt>
                <c:pt idx="89">
                  <c:v>0.28837625356819824</c:v>
                </c:pt>
                <c:pt idx="90">
                  <c:v>0.29506890722791995</c:v>
                </c:pt>
                <c:pt idx="91">
                  <c:v>0.30185049006074471</c:v>
                </c:pt>
                <c:pt idx="92">
                  <c:v>0.30872145701806447</c:v>
                </c:pt>
                <c:pt idx="93">
                  <c:v>0.31568226804184268</c:v>
                </c:pt>
                <c:pt idx="94">
                  <c:v>0.32273338811363428</c:v>
                </c:pt>
                <c:pt idx="95">
                  <c:v>0.32987528730433424</c:v>
                </c:pt>
                <c:pt idx="96">
                  <c:v>0.33710844082467023</c:v>
                </c:pt>
                <c:pt idx="97">
                  <c:v>0.3444333290764463</c:v>
                </c:pt>
                <c:pt idx="98">
                  <c:v>0.3518504377045526</c:v>
                </c:pt>
                <c:pt idx="99">
                  <c:v>0.35936025764974799</c:v>
                </c:pt>
              </c:numCache>
            </c:numRef>
          </c:val>
          <c:smooth val="0"/>
          <c:extLst>
            <c:ext xmlns:c16="http://schemas.microsoft.com/office/drawing/2014/chart" uri="{C3380CC4-5D6E-409C-BE32-E72D297353CC}">
              <c16:uniqueId val="{00000002-179A-47E2-939F-57A190E184B9}"/>
            </c:ext>
          </c:extLst>
        </c:ser>
        <c:dLbls>
          <c:showLegendKey val="0"/>
          <c:showVal val="0"/>
          <c:showCatName val="0"/>
          <c:showSerName val="0"/>
          <c:showPercent val="0"/>
          <c:showBubbleSize val="0"/>
        </c:dLbls>
        <c:marker val="1"/>
        <c:smooth val="0"/>
        <c:axId val="1639328512"/>
        <c:axId val="1635057008"/>
      </c:lineChart>
      <c:catAx>
        <c:axId val="163932851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5057008"/>
        <c:crosses val="autoZero"/>
        <c:auto val="1"/>
        <c:lblAlgn val="ctr"/>
        <c:lblOffset val="100"/>
        <c:noMultiLvlLbl val="0"/>
      </c:catAx>
      <c:valAx>
        <c:axId val="163505700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16393285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Sample</a:t>
            </a:r>
            <a:r>
              <a:rPr lang="en-US" baseline="0"/>
              <a:t> &amp; Hold</a:t>
            </a: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Calculation!$BC$361:$BC$487</c:f>
              <c:numCache>
                <c:formatCode>_(* #,##0.00_);_(* \(#,##0.00\);_(* "-"??_);_(@_)</c:formatCode>
                <c:ptCount val="127"/>
                <c:pt idx="0">
                  <c:v>1.7371741021439644E-5</c:v>
                </c:pt>
                <c:pt idx="1">
                  <c:v>2.6057582776230293E-5</c:v>
                </c:pt>
                <c:pt idx="2">
                  <c:v>3.4743405449827252E-5</c:v>
                </c:pt>
                <c:pt idx="3">
                  <c:v>4.3429209040350426E-5</c:v>
                </c:pt>
                <c:pt idx="4">
                  <c:v>5.2114993374270472E-5</c:v>
                </c:pt>
                <c:pt idx="5">
                  <c:v>6.0800758712003089E-5</c:v>
                </c:pt>
                <c:pt idx="6">
                  <c:v>6.9486504795158858E-5</c:v>
                </c:pt>
                <c:pt idx="7">
                  <c:v>7.8172231795435612E-5</c:v>
                </c:pt>
                <c:pt idx="8">
                  <c:v>8.6857939629950574E-5</c:v>
                </c:pt>
                <c:pt idx="9">
                  <c:v>9.5543628383612468E-5</c:v>
                </c:pt>
                <c:pt idx="10">
                  <c:v>1.0422929796775275E-4</c:v>
                </c:pt>
                <c:pt idx="11">
                  <c:v>1.1291494838434889E-4</c:v>
                </c:pt>
                <c:pt idx="12">
                  <c:v>1.2160057972216658E-4</c:v>
                </c:pt>
                <c:pt idx="13">
                  <c:v>1.3028619189060895E-4</c:v>
                </c:pt>
                <c:pt idx="14">
                  <c:v>1.3897178498615604E-4</c:v>
                </c:pt>
                <c:pt idx="15">
                  <c:v>1.4765735882178E-4</c:v>
                </c:pt>
                <c:pt idx="16">
                  <c:v>1.563429136694654E-4</c:v>
                </c:pt>
                <c:pt idx="17">
                  <c:v>1.6502844926311123E-4</c:v>
                </c:pt>
                <c:pt idx="18">
                  <c:v>1.7371396578019918E-4</c:v>
                </c:pt>
                <c:pt idx="19">
                  <c:v>2.6056807814845784E-4</c:v>
                </c:pt>
                <c:pt idx="20">
                  <c:v>3.4742027668123703E-4</c:v>
                </c:pt>
                <c:pt idx="21">
                  <c:v>4.3427056124404977E-4</c:v>
                </c:pt>
                <c:pt idx="22">
                  <c:v>5.2111893170048564E-4</c:v>
                </c:pt>
                <c:pt idx="23">
                  <c:v>6.0796538783121313E-4</c:v>
                </c:pt>
                <c:pt idx="24">
                  <c:v>6.948099295036918E-4</c:v>
                </c:pt>
                <c:pt idx="25">
                  <c:v>7.8165255657574413E-4</c:v>
                </c:pt>
                <c:pt idx="26">
                  <c:v>8.6849326882805912E-4</c:v>
                </c:pt>
                <c:pt idx="27">
                  <c:v>9.5533206630360294E-4</c:v>
                </c:pt>
                <c:pt idx="28">
                  <c:v>1.0421689486885815E-3</c:v>
                </c:pt>
                <c:pt idx="29">
                  <c:v>1.1290039158524112E-3</c:v>
                </c:pt>
                <c:pt idx="30">
                  <c:v>1.2158369676529433E-3</c:v>
                </c:pt>
                <c:pt idx="31">
                  <c:v>1.3026681040502379E-3</c:v>
                </c:pt>
                <c:pt idx="32">
                  <c:v>1.3894973247286031E-3</c:v>
                </c:pt>
                <c:pt idx="33">
                  <c:v>1.4763246296442534E-3</c:v>
                </c:pt>
                <c:pt idx="34">
                  <c:v>1.5631500185721435E-3</c:v>
                </c:pt>
                <c:pt idx="35">
                  <c:v>1.6499734914684971E-3</c:v>
                </c:pt>
                <c:pt idx="36">
                  <c:v>1.7367950481102094E-3</c:v>
                </c:pt>
                <c:pt idx="37">
                  <c:v>2.6049051880595421E-3</c:v>
                </c:pt>
                <c:pt idx="38">
                  <c:v>3.4728235391995148E-3</c:v>
                </c:pt>
                <c:pt idx="39">
                  <c:v>4.3405499517372732E-3</c:v>
                </c:pt>
                <c:pt idx="40">
                  <c:v>5.2080842759184478E-3</c:v>
                </c:pt>
                <c:pt idx="41">
                  <c:v>6.0754263620251825E-3</c:v>
                </c:pt>
                <c:pt idx="42">
                  <c:v>6.9425760602913038E-3</c:v>
                </c:pt>
                <c:pt idx="43">
                  <c:v>7.8095332207211892E-3</c:v>
                </c:pt>
                <c:pt idx="44">
                  <c:v>8.6762976935368594E-3</c:v>
                </c:pt>
                <c:pt idx="45">
                  <c:v>9.5428693287289666E-3</c:v>
                </c:pt>
                <c:pt idx="46">
                  <c:v>1.0409247976322717E-2</c:v>
                </c:pt>
                <c:pt idx="47">
                  <c:v>1.1275433486302722E-2</c:v>
                </c:pt>
                <c:pt idx="48">
                  <c:v>1.2141425708676538E-2</c:v>
                </c:pt>
                <c:pt idx="49">
                  <c:v>1.3007224493235844E-2</c:v>
                </c:pt>
                <c:pt idx="50">
                  <c:v>1.3872829689891581E-2</c:v>
                </c:pt>
                <c:pt idx="51">
                  <c:v>1.4738241148496721E-2</c:v>
                </c:pt>
                <c:pt idx="52">
                  <c:v>1.5603458718686496E-2</c:v>
                </c:pt>
                <c:pt idx="53">
                  <c:v>1.6468482250305824E-2</c:v>
                </c:pt>
                <c:pt idx="54">
                  <c:v>1.7333311593049242E-2</c:v>
                </c:pt>
                <c:pt idx="55">
                  <c:v>2.5970891534353727E-2</c:v>
                </c:pt>
                <c:pt idx="56">
                  <c:v>3.4588886946685236E-2</c:v>
                </c:pt>
                <c:pt idx="57">
                  <c:v>4.3187146857787267E-2</c:v>
                </c:pt>
                <c:pt idx="58">
                  <c:v>5.176551989803109E-2</c:v>
                </c:pt>
                <c:pt idx="59">
                  <c:v>6.0323854305232912E-2</c:v>
                </c:pt>
                <c:pt idx="60">
                  <c:v>6.8861997929134236E-2</c:v>
                </c:pt>
                <c:pt idx="61">
                  <c:v>7.7379798236185918E-2</c:v>
                </c:pt>
                <c:pt idx="62">
                  <c:v>8.5877102314366155E-2</c:v>
                </c:pt>
                <c:pt idx="63">
                  <c:v>9.4353756878115744E-2</c:v>
                </c:pt>
                <c:pt idx="64">
                  <c:v>0.1028096082731304</c:v>
                </c:pt>
                <c:pt idx="65">
                  <c:v>0.11124450248170173</c:v>
                </c:pt>
                <c:pt idx="66">
                  <c:v>0.11965828512774707</c:v>
                </c:pt>
                <c:pt idx="67">
                  <c:v>0.12805080148175599</c:v>
                </c:pt>
                <c:pt idx="68">
                  <c:v>0.13642189646656136</c:v>
                </c:pt>
                <c:pt idx="69">
                  <c:v>0.14477141466234908</c:v>
                </c:pt>
                <c:pt idx="70">
                  <c:v>0.15309920031219612</c:v>
                </c:pt>
                <c:pt idx="71">
                  <c:v>0.16140509732773534</c:v>
                </c:pt>
                <c:pt idx="72">
                  <c:v>0.1696889492948141</c:v>
                </c:pt>
                <c:pt idx="73">
                  <c:v>0.25128035881531569</c:v>
                </c:pt>
                <c:pt idx="74">
                  <c:v>0.33049301847599771</c:v>
                </c:pt>
                <c:pt idx="75">
                  <c:v>0.40716611081034504</c:v>
                </c:pt>
                <c:pt idx="76">
                  <c:v>0.48113702231122385</c:v>
                </c:pt>
                <c:pt idx="77">
                  <c:v>0.5522421358635532</c:v>
                </c:pt>
                <c:pt idx="78">
                  <c:v>0.62031770443712164</c:v>
                </c:pt>
                <c:pt idx="79">
                  <c:v>0.68520080194787281</c:v>
                </c:pt>
                <c:pt idx="80">
                  <c:v>0.7467303450853815</c:v>
                </c:pt>
                <c:pt idx="81">
                  <c:v>0.80474817767757334</c:v>
                </c:pt>
                <c:pt idx="82">
                  <c:v>0.85910020687484934</c:v>
                </c:pt>
                <c:pt idx="83">
                  <c:v>0.90963757817718716</c:v>
                </c:pt>
                <c:pt idx="84">
                  <c:v>0.95621787416859327</c:v>
                </c:pt>
                <c:pt idx="85">
                  <c:v>0.99870631987845582</c:v>
                </c:pt>
                <c:pt idx="86">
                  <c:v>1.0369769760400718</c:v>
                </c:pt>
                <c:pt idx="87">
                  <c:v>1.070913900277042</c:v>
                </c:pt>
                <c:pt idx="88">
                  <c:v>1.1004122554964135</c:v>
                </c:pt>
                <c:pt idx="89">
                  <c:v>1.1253793445890943</c:v>
                </c:pt>
                <c:pt idx="90">
                  <c:v>1.1457355509805676</c:v>
                </c:pt>
                <c:pt idx="91">
                  <c:v>1.088755466566675</c:v>
                </c:pt>
                <c:pt idx="92">
                  <c:v>0.59253775557938615</c:v>
                </c:pt>
                <c:pt idx="93">
                  <c:v>-0.21487389972645185</c:v>
                </c:pt>
                <c:pt idx="94">
                  <c:v>-1.1827734866206656</c:v>
                </c:pt>
                <c:pt idx="95">
                  <c:v>-2.1995450227094087</c:v>
                </c:pt>
                <c:pt idx="96">
                  <c:v>-3.2011420570744575</c:v>
                </c:pt>
                <c:pt idx="97">
                  <c:v>-4.1569699179762809</c:v>
                </c:pt>
                <c:pt idx="98">
                  <c:v>-5.0554118068559619</c:v>
                </c:pt>
                <c:pt idx="99">
                  <c:v>-5.8944572613652921</c:v>
                </c:pt>
                <c:pt idx="100">
                  <c:v>-6.6765395662110762</c:v>
                </c:pt>
                <c:pt idx="101">
                  <c:v>-7.4058953688739004</c:v>
                </c:pt>
                <c:pt idx="102">
                  <c:v>-8.0872751097661357</c:v>
                </c:pt>
                <c:pt idx="103">
                  <c:v>-8.7253435323032686</c:v>
                </c:pt>
                <c:pt idx="104">
                  <c:v>-9.3244243384272494</c:v>
                </c:pt>
                <c:pt idx="105">
                  <c:v>-9.8884129633907101</c:v>
                </c:pt>
                <c:pt idx="106">
                  <c:v>-10.420768885791885</c:v>
                </c:pt>
                <c:pt idx="107">
                  <c:v>-10.924543195064725</c:v>
                </c:pt>
                <c:pt idx="108">
                  <c:v>-11.402419526087908</c:v>
                </c:pt>
                <c:pt idx="109">
                  <c:v>-15.162173573341033</c:v>
                </c:pt>
                <c:pt idx="110">
                  <c:v>-17.799292306183908</c:v>
                </c:pt>
                <c:pt idx="111">
                  <c:v>-19.825972594773265</c:v>
                </c:pt>
                <c:pt idx="112">
                  <c:v>-21.470694838959705</c:v>
                </c:pt>
                <c:pt idx="113">
                  <c:v>-22.854252125987106</c:v>
                </c:pt>
                <c:pt idx="114">
                  <c:v>-24.048073199251295</c:v>
                </c:pt>
                <c:pt idx="115">
                  <c:v>-25.097851166290251</c:v>
                </c:pt>
                <c:pt idx="116">
                  <c:v>-26.034565824551372</c:v>
                </c:pt>
                <c:pt idx="117">
                  <c:v>-26.880182146748488</c:v>
                </c:pt>
                <c:pt idx="118">
                  <c:v>-27.650835878849186</c:v>
                </c:pt>
                <c:pt idx="119">
                  <c:v>-28.358727211090518</c:v>
                </c:pt>
                <c:pt idx="120">
                  <c:v>-29.013303691485941</c:v>
                </c:pt>
                <c:pt idx="121">
                  <c:v>-29.622029986057619</c:v>
                </c:pt>
                <c:pt idx="122">
                  <c:v>-30.190906263137677</c:v>
                </c:pt>
                <c:pt idx="123">
                  <c:v>-30.724827632359407</c:v>
                </c:pt>
                <c:pt idx="124">
                  <c:v>-31.227839721609229</c:v>
                </c:pt>
                <c:pt idx="125">
                  <c:v>-31.703324427345215</c:v>
                </c:pt>
                <c:pt idx="126">
                  <c:v>-32.154137538946152</c:v>
                </c:pt>
              </c:numCache>
            </c:numRef>
          </c:yVal>
          <c:smooth val="0"/>
          <c:extLst>
            <c:ext xmlns:c16="http://schemas.microsoft.com/office/drawing/2014/chart" uri="{C3380CC4-5D6E-409C-BE32-E72D297353CC}">
              <c16:uniqueId val="{00000000-9CAD-41B3-B7ED-5C24CD12D394}"/>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Calculation!$BD$361:$BD$487</c:f>
              <c:numCache>
                <c:formatCode>General</c:formatCode>
                <c:ptCount val="127"/>
                <c:pt idx="0">
                  <c:v>-2.0508041015994421E-4</c:v>
                </c:pt>
                <c:pt idx="1">
                  <c:v>-3.0762092285981367E-4</c:v>
                </c:pt>
                <c:pt idx="2">
                  <c:v>-4.1016164063955744E-4</c:v>
                </c:pt>
                <c:pt idx="3">
                  <c:v>-5.1270256349913133E-4</c:v>
                </c:pt>
                <c:pt idx="4">
                  <c:v>-6.1524369143850304E-4</c:v>
                </c:pt>
                <c:pt idx="5">
                  <c:v>-7.177850244576195E-4</c:v>
                </c:pt>
                <c:pt idx="6">
                  <c:v>-8.2032656255644795E-4</c:v>
                </c:pt>
                <c:pt idx="7">
                  <c:v>-9.2286830573494255E-4</c:v>
                </c:pt>
                <c:pt idx="8">
                  <c:v>-1.025410253993069E-3</c:v>
                </c:pt>
                <c:pt idx="9">
                  <c:v>-1.1279524073307631E-3</c:v>
                </c:pt>
                <c:pt idx="10">
                  <c:v>-1.2304947657480099E-3</c:v>
                </c:pt>
                <c:pt idx="11">
                  <c:v>-1.3330373292447673E-3</c:v>
                </c:pt>
                <c:pt idx="12">
                  <c:v>-1.4355800978209628E-3</c:v>
                </c:pt>
                <c:pt idx="13">
                  <c:v>-1.5381230714765898E-3</c:v>
                </c:pt>
                <c:pt idx="14">
                  <c:v>-1.6406662502115783E-3</c:v>
                </c:pt>
                <c:pt idx="15">
                  <c:v>-1.7432096340259191E-3</c:v>
                </c:pt>
                <c:pt idx="16">
                  <c:v>-1.8457532229195234E-3</c:v>
                </c:pt>
                <c:pt idx="17">
                  <c:v>-1.9482970168924081E-3</c:v>
                </c:pt>
                <c:pt idx="18">
                  <c:v>-2.050841015944483E-3</c:v>
                </c:pt>
                <c:pt idx="19">
                  <c:v>-3.0762922858125893E-3</c:v>
                </c:pt>
                <c:pt idx="20">
                  <c:v>-4.1017640635556303E-3</c:v>
                </c:pt>
                <c:pt idx="21">
                  <c:v>-5.1272563491317853E-3</c:v>
                </c:pt>
                <c:pt idx="22">
                  <c:v>-6.1527691424992153E-3</c:v>
                </c:pt>
                <c:pt idx="23">
                  <c:v>-7.1783024436160399E-3</c:v>
                </c:pt>
                <c:pt idx="24">
                  <c:v>-8.2038562524401667E-3</c:v>
                </c:pt>
                <c:pt idx="25">
                  <c:v>-9.2294305689298584E-3</c:v>
                </c:pt>
                <c:pt idx="26">
                  <c:v>-1.0255025393042886E-2</c:v>
                </c:pt>
                <c:pt idx="27">
                  <c:v>-1.1280640724736937E-2</c:v>
                </c:pt>
                <c:pt idx="28">
                  <c:v>-1.2306276563970155E-2</c:v>
                </c:pt>
                <c:pt idx="29">
                  <c:v>-1.3331932910700246E-2</c:v>
                </c:pt>
                <c:pt idx="30">
                  <c:v>-1.4357609764884798E-2</c:v>
                </c:pt>
                <c:pt idx="31">
                  <c:v>-1.5383307126481383E-2</c:v>
                </c:pt>
                <c:pt idx="32">
                  <c:v>-1.6409024995447909E-2</c:v>
                </c:pt>
                <c:pt idx="33">
                  <c:v>-1.7434763371741713E-2</c:v>
                </c:pt>
                <c:pt idx="34">
                  <c:v>-1.8460522255320428E-2</c:v>
                </c:pt>
                <c:pt idx="35">
                  <c:v>-1.9486301646141339E-2</c:v>
                </c:pt>
                <c:pt idx="36">
                  <c:v>-2.0512101544161849E-2</c:v>
                </c:pt>
                <c:pt idx="37">
                  <c:v>-3.0771228410936238E-2</c:v>
                </c:pt>
                <c:pt idx="38">
                  <c:v>-4.1032405950401418E-2</c:v>
                </c:pt>
                <c:pt idx="39">
                  <c:v>-5.1295634119050318E-2</c:v>
                </c:pt>
                <c:pt idx="40">
                  <c:v>-6.1560912872831927E-2</c:v>
                </c:pt>
                <c:pt idx="41">
                  <c:v>-7.1828242167150905E-2</c:v>
                </c:pt>
                <c:pt idx="42">
                  <c:v>-8.2097621956865957E-2</c:v>
                </c:pt>
                <c:pt idx="43">
                  <c:v>-9.2369052196294432E-2</c:v>
                </c:pt>
                <c:pt idx="44">
                  <c:v>-0.10264253283920446</c:v>
                </c:pt>
                <c:pt idx="45">
                  <c:v>-0.11291806383881973</c:v>
                </c:pt>
                <c:pt idx="46">
                  <c:v>-0.12319564514781842</c:v>
                </c:pt>
                <c:pt idx="47">
                  <c:v>-0.13347527671833176</c:v>
                </c:pt>
                <c:pt idx="48">
                  <c:v>-0.14375695850194151</c:v>
                </c:pt>
                <c:pt idx="49">
                  <c:v>-0.1540406904496868</c:v>
                </c:pt>
                <c:pt idx="50">
                  <c:v>-0.16432647251205398</c:v>
                </c:pt>
                <c:pt idx="51">
                  <c:v>-0.17461430463898284</c:v>
                </c:pt>
                <c:pt idx="52">
                  <c:v>-0.184904186779868</c:v>
                </c:pt>
                <c:pt idx="53">
                  <c:v>-0.19519611888354857</c:v>
                </c:pt>
                <c:pt idx="54">
                  <c:v>-0.20549010089831771</c:v>
                </c:pt>
                <c:pt idx="55">
                  <c:v>-0.30854265438656214</c:v>
                </c:pt>
                <c:pt idx="56">
                  <c:v>-0.41180013800951787</c:v>
                </c:pt>
                <c:pt idx="57">
                  <c:v>-0.5152624909279665</c:v>
                </c:pt>
                <c:pt idx="58">
                  <c:v>-0.61892964671681838</c:v>
                </c:pt>
                <c:pt idx="59">
                  <c:v>-0.72280153332408525</c:v>
                </c:pt>
                <c:pt idx="60">
                  <c:v>-0.82687807302993499</c:v>
                </c:pt>
                <c:pt idx="61">
                  <c:v>-0.93115918240583462</c:v>
                </c:pt>
                <c:pt idx="62">
                  <c:v>-1.0356447722737712</c:v>
                </c:pt>
                <c:pt idx="63">
                  <c:v>-1.140334747665527</c:v>
                </c:pt>
                <c:pt idx="64">
                  <c:v>-1.2452290077821551</c:v>
                </c:pt>
                <c:pt idx="65">
                  <c:v>-1.3503274459534194</c:v>
                </c:pt>
                <c:pt idx="66">
                  <c:v>-1.4556299495974228</c:v>
                </c:pt>
                <c:pt idx="67">
                  <c:v>-1.5611364001804324</c:v>
                </c:pt>
                <c:pt idx="68">
                  <c:v>-1.666846673176603</c:v>
                </c:pt>
                <c:pt idx="69">
                  <c:v>-1.7727606380280703</c:v>
                </c:pt>
                <c:pt idx="70">
                  <c:v>-1.8788781581050682</c:v>
                </c:pt>
                <c:pt idx="71">
                  <c:v>-1.9851990906661499</c:v>
                </c:pt>
                <c:pt idx="72">
                  <c:v>-2.0917232868186098</c:v>
                </c:pt>
                <c:pt idx="73">
                  <c:v>-3.1681075129527847</c:v>
                </c:pt>
                <c:pt idx="74">
                  <c:v>-4.264607149298012</c:v>
                </c:pt>
                <c:pt idx="75">
                  <c:v>-5.3809658166007441</c:v>
                </c:pt>
                <c:pt idx="76">
                  <c:v>-6.5168574972945876</c:v>
                </c:pt>
                <c:pt idx="77">
                  <c:v>-7.671883300786372</c:v>
                </c:pt>
                <c:pt idx="78">
                  <c:v>-8.8455686373901692</c:v>
                </c:pt>
                <c:pt idx="79">
                  <c:v>-10.037360886102588</c:v>
                </c:pt>
                <c:pt idx="80">
                  <c:v>-11.246627641649875</c:v>
                </c:pt>
                <c:pt idx="81">
                  <c:v>-12.472655624098518</c:v>
                </c:pt>
                <c:pt idx="82">
                  <c:v>-13.714650329534832</c:v>
                </c:pt>
                <c:pt idx="83">
                  <c:v>-14.971736492651688</c:v>
                </c:pt>
                <c:pt idx="84">
                  <c:v>-16.242959421454241</c:v>
                </c:pt>
                <c:pt idx="85">
                  <c:v>-17.527287250685408</c:v>
                </c:pt>
                <c:pt idx="86">
                  <c:v>-18.823614144173824</c:v>
                </c:pt>
                <c:pt idx="87">
                  <c:v>-20.13076445740381</c:v>
                </c:pt>
                <c:pt idx="88">
                  <c:v>-21.447497850692418</c:v>
                </c:pt>
                <c:pt idx="89">
                  <c:v>-22.772515321040586</c:v>
                </c:pt>
                <c:pt idx="90">
                  <c:v>-24.104466097779863</c:v>
                </c:pt>
                <c:pt idx="91">
                  <c:v>-37.488114613080938</c:v>
                </c:pt>
                <c:pt idx="92">
                  <c:v>-50.032024544798972</c:v>
                </c:pt>
                <c:pt idx="93">
                  <c:v>-60.805070062779919</c:v>
                </c:pt>
                <c:pt idx="94">
                  <c:v>-69.56913973404032</c:v>
                </c:pt>
                <c:pt idx="95">
                  <c:v>-76.532953870014069</c:v>
                </c:pt>
                <c:pt idx="96">
                  <c:v>-82.047753539825763</c:v>
                </c:pt>
                <c:pt idx="97">
                  <c:v>-86.447367696245578</c:v>
                </c:pt>
                <c:pt idx="98">
                  <c:v>-90.000018723972232</c:v>
                </c:pt>
                <c:pt idx="99">
                  <c:v>-92.907964638916411</c:v>
                </c:pt>
                <c:pt idx="100">
                  <c:v>-95.320489570899724</c:v>
                </c:pt>
                <c:pt idx="101">
                  <c:v>-97.347528861170474</c:v>
                </c:pt>
                <c:pt idx="102">
                  <c:v>-99.070588275404759</c:v>
                </c:pt>
                <c:pt idx="103">
                  <c:v>-100.55075517818703</c:v>
                </c:pt>
                <c:pt idx="104">
                  <c:v>-101.83438929258946</c:v>
                </c:pt>
                <c:pt idx="105">
                  <c:v>-102.95712941271451</c:v>
                </c:pt>
                <c:pt idx="106">
                  <c:v>-103.94672058657545</c:v>
                </c:pt>
                <c:pt idx="107">
                  <c:v>-104.82502429837299</c:v>
                </c:pt>
                <c:pt idx="108">
                  <c:v>-105.60946251703018</c:v>
                </c:pt>
                <c:pt idx="109">
                  <c:v>-110.4308977139041</c:v>
                </c:pt>
                <c:pt idx="110">
                  <c:v>-112.73731198069503</c:v>
                </c:pt>
                <c:pt idx="111">
                  <c:v>-114.08525064361177</c:v>
                </c:pt>
                <c:pt idx="112">
                  <c:v>-114.96848741610603</c:v>
                </c:pt>
                <c:pt idx="113">
                  <c:v>-115.59172628296444</c:v>
                </c:pt>
                <c:pt idx="114">
                  <c:v>-116.05494039065596</c:v>
                </c:pt>
                <c:pt idx="115">
                  <c:v>-116.41270709224122</c:v>
                </c:pt>
                <c:pt idx="116">
                  <c:v>-116.69733288273082</c:v>
                </c:pt>
                <c:pt idx="117">
                  <c:v>-116.92915619115645</c:v>
                </c:pt>
                <c:pt idx="118">
                  <c:v>-117.12161740854764</c:v>
                </c:pt>
                <c:pt idx="119">
                  <c:v>-117.28395374459765</c:v>
                </c:pt>
                <c:pt idx="120">
                  <c:v>-117.42272265956788</c:v>
                </c:pt>
                <c:pt idx="121">
                  <c:v>-117.54270765702836</c:v>
                </c:pt>
                <c:pt idx="122">
                  <c:v>-117.64748002092857</c:v>
                </c:pt>
                <c:pt idx="123">
                  <c:v>-117.73975985524324</c:v>
                </c:pt>
                <c:pt idx="124">
                  <c:v>-117.8216553655232</c:v>
                </c:pt>
                <c:pt idx="125">
                  <c:v>-117.89482573090214</c:v>
                </c:pt>
                <c:pt idx="126">
                  <c:v>-117.96059459030438</c:v>
                </c:pt>
              </c:numCache>
            </c:numRef>
          </c:yVal>
          <c:smooth val="0"/>
          <c:extLst>
            <c:ext xmlns:c16="http://schemas.microsoft.com/office/drawing/2014/chart" uri="{C3380CC4-5D6E-409C-BE32-E72D297353CC}">
              <c16:uniqueId val="{00000001-9CAD-41B3-B7ED-5C24CD12D394}"/>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
          <c:min val="-1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45"/>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INTCOMP2VOUT</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Calculation!$BE$361:$BE$487</c:f>
              <c:numCache>
                <c:formatCode>0.00</c:formatCode>
                <c:ptCount val="127"/>
                <c:pt idx="0">
                  <c:v>13.458171386226677</c:v>
                </c:pt>
                <c:pt idx="1">
                  <c:v>13.458171134884704</c:v>
                </c:pt>
                <c:pt idx="2">
                  <c:v>13.458170783005954</c:v>
                </c:pt>
                <c:pt idx="3">
                  <c:v>13.4581703305905</c:v>
                </c:pt>
                <c:pt idx="4">
                  <c:v>13.458169777638304</c:v>
                </c:pt>
                <c:pt idx="5">
                  <c:v>13.458169124149453</c:v>
                </c:pt>
                <c:pt idx="6">
                  <c:v>13.45816837012398</c:v>
                </c:pt>
                <c:pt idx="7">
                  <c:v>13.458167515561925</c:v>
                </c:pt>
                <c:pt idx="8">
                  <c:v>13.458166560463356</c:v>
                </c:pt>
                <c:pt idx="9">
                  <c:v>13.458165504828351</c:v>
                </c:pt>
                <c:pt idx="10">
                  <c:v>13.458164348656961</c:v>
                </c:pt>
                <c:pt idx="11">
                  <c:v>13.458163091949285</c:v>
                </c:pt>
                <c:pt idx="12">
                  <c:v>13.458161734705406</c:v>
                </c:pt>
                <c:pt idx="13">
                  <c:v>13.458160276925417</c:v>
                </c:pt>
                <c:pt idx="14">
                  <c:v>13.458158718609411</c:v>
                </c:pt>
                <c:pt idx="15">
                  <c:v>13.458157059757498</c:v>
                </c:pt>
                <c:pt idx="16">
                  <c:v>13.45815530036981</c:v>
                </c:pt>
                <c:pt idx="17">
                  <c:v>13.458153440446454</c:v>
                </c:pt>
                <c:pt idx="18">
                  <c:v>13.458151479987571</c:v>
                </c:pt>
                <c:pt idx="19">
                  <c:v>13.458126345977615</c:v>
                </c:pt>
                <c:pt idx="20">
                  <c:v>13.458091158608044</c:v>
                </c:pt>
                <c:pt idx="21">
                  <c:v>13.458045918123215</c:v>
                </c:pt>
                <c:pt idx="22">
                  <c:v>13.457990624837326</c:v>
                </c:pt>
                <c:pt idx="23">
                  <c:v>13.457925279134326</c:v>
                </c:pt>
                <c:pt idx="24">
                  <c:v>13.457849881467956</c:v>
                </c:pt>
                <c:pt idx="25">
                  <c:v>13.457764432361808</c:v>
                </c:pt>
                <c:pt idx="26">
                  <c:v>13.457668932409174</c:v>
                </c:pt>
                <c:pt idx="27">
                  <c:v>13.457563382273111</c:v>
                </c:pt>
                <c:pt idx="28">
                  <c:v>13.457447782686456</c:v>
                </c:pt>
                <c:pt idx="29">
                  <c:v>13.457322134451712</c:v>
                </c:pt>
                <c:pt idx="30">
                  <c:v>13.457186438441152</c:v>
                </c:pt>
                <c:pt idx="31">
                  <c:v>13.457040695596675</c:v>
                </c:pt>
                <c:pt idx="32">
                  <c:v>13.456884906929877</c:v>
                </c:pt>
                <c:pt idx="33">
                  <c:v>13.45671907352197</c:v>
                </c:pt>
                <c:pt idx="34">
                  <c:v>13.456543196523805</c:v>
                </c:pt>
                <c:pt idx="35">
                  <c:v>13.456357277155819</c:v>
                </c:pt>
                <c:pt idx="36">
                  <c:v>13.456161316707977</c:v>
                </c:pt>
                <c:pt idx="37">
                  <c:v>13.453649786305755</c:v>
                </c:pt>
                <c:pt idx="38">
                  <c:v>13.450136082030895</c:v>
                </c:pt>
                <c:pt idx="39">
                  <c:v>13.445622635414798</c:v>
                </c:pt>
                <c:pt idx="40">
                  <c:v>13.440112563096209</c:v>
                </c:pt>
                <c:pt idx="41">
                  <c:v>13.433609659673193</c:v>
                </c:pt>
                <c:pt idx="42">
                  <c:v>13.426118389037189</c:v>
                </c:pt>
                <c:pt idx="43">
                  <c:v>13.417643874230244</c:v>
                </c:pt>
                <c:pt idx="44">
                  <c:v>13.408191885873643</c:v>
                </c:pt>
                <c:pt idx="45">
                  <c:v>13.397768829222326</c:v>
                </c:pt>
                <c:pt idx="46">
                  <c:v>13.386381729905089</c:v>
                </c:pt>
                <c:pt idx="47">
                  <c:v>13.374038218416658</c:v>
                </c:pt>
                <c:pt idx="48">
                  <c:v>13.360746513431607</c:v>
                </c:pt>
                <c:pt idx="49">
                  <c:v>13.346515404015658</c:v>
                </c:pt>
                <c:pt idx="50">
                  <c:v>13.331354230812698</c:v>
                </c:pt>
                <c:pt idx="51">
                  <c:v>13.315272866289472</c:v>
                </c:pt>
                <c:pt idx="52">
                  <c:v>13.298281694122656</c:v>
                </c:pt>
                <c:pt idx="53">
                  <c:v>13.280391587814968</c:v>
                </c:pt>
                <c:pt idx="54">
                  <c:v>13.261613888628004</c:v>
                </c:pt>
                <c:pt idx="55">
                  <c:v>13.027802231130927</c:v>
                </c:pt>
                <c:pt idx="56">
                  <c:v>12.720271370845936</c:v>
                </c:pt>
                <c:pt idx="57">
                  <c:v>12.354402556744571</c:v>
                </c:pt>
                <c:pt idx="58">
                  <c:v>11.94542356740768</c:v>
                </c:pt>
                <c:pt idx="59">
                  <c:v>11.507035002991071</c:v>
                </c:pt>
                <c:pt idx="60">
                  <c:v>11.050728357968509</c:v>
                </c:pt>
                <c:pt idx="61">
                  <c:v>10.585638724446135</c:v>
                </c:pt>
                <c:pt idx="62">
                  <c:v>10.118722294858994</c:v>
                </c:pt>
                <c:pt idx="63">
                  <c:v>9.6550835288495733</c:v>
                </c:pt>
                <c:pt idx="64">
                  <c:v>9.198337453786646</c:v>
                </c:pt>
                <c:pt idx="65">
                  <c:v>8.750945784306591</c:v>
                </c:pt>
                <c:pt idx="66">
                  <c:v>8.3145015330833054</c:v>
                </c:pt>
                <c:pt idx="67">
                  <c:v>7.8899572205789417</c:v>
                </c:pt>
                <c:pt idx="68">
                  <c:v>7.4778015714141617</c:v>
                </c:pt>
                <c:pt idx="69">
                  <c:v>7.0781931509421883</c:v>
                </c:pt>
                <c:pt idx="70">
                  <c:v>6.6910597924610826</c:v>
                </c:pt>
                <c:pt idx="71">
                  <c:v>6.316171688706592</c:v>
                </c:pt>
                <c:pt idx="72">
                  <c:v>5.9531946165585481</c:v>
                </c:pt>
                <c:pt idx="73">
                  <c:v>2.8826113612424864</c:v>
                </c:pt>
                <c:pt idx="74">
                  <c:v>0.55357495302712378</c:v>
                </c:pt>
                <c:pt idx="75">
                  <c:v>-1.3037187760306415</c:v>
                </c:pt>
                <c:pt idx="76">
                  <c:v>-2.8427134974591262</c:v>
                </c:pt>
                <c:pt idx="77">
                  <c:v>-4.1544724447018915</c:v>
                </c:pt>
                <c:pt idx="78">
                  <c:v>-5.2965367181555365</c:v>
                </c:pt>
                <c:pt idx="79">
                  <c:v>-6.307313178277103</c:v>
                </c:pt>
                <c:pt idx="80">
                  <c:v>-7.2136156515607999</c:v>
                </c:pt>
                <c:pt idx="81">
                  <c:v>-8.0348644460102534</c:v>
                </c:pt>
                <c:pt idx="82">
                  <c:v>-8.7855574622651584</c:v>
                </c:pt>
                <c:pt idx="83">
                  <c:v>-9.4767950114531256</c:v>
                </c:pt>
                <c:pt idx="84">
                  <c:v>-10.11725965465353</c:v>
                </c:pt>
                <c:pt idx="85">
                  <c:v>-10.713868077243482</c:v>
                </c:pt>
                <c:pt idx="86">
                  <c:v>-11.272217934243029</c:v>
                </c:pt>
                <c:pt idx="87">
                  <c:v>-11.796902207204653</c:v>
                </c:pt>
                <c:pt idx="88">
                  <c:v>-12.291735434463135</c:v>
                </c:pt>
                <c:pt idx="89">
                  <c:v>-12.759919811197291</c:v>
                </c:pt>
                <c:pt idx="90">
                  <c:v>-13.204169326360951</c:v>
                </c:pt>
                <c:pt idx="91">
                  <c:v>-16.717365855853963</c:v>
                </c:pt>
                <c:pt idx="92">
                  <c:v>-19.209526809788493</c:v>
                </c:pt>
                <c:pt idx="93">
                  <c:v>-21.140730848812463</c:v>
                </c:pt>
                <c:pt idx="94">
                  <c:v>-22.716389562903849</c:v>
                </c:pt>
                <c:pt idx="95">
                  <c:v>-24.046192800820123</c:v>
                </c:pt>
                <c:pt idx="96">
                  <c:v>-25.195656115591497</c:v>
                </c:pt>
                <c:pt idx="97">
                  <c:v>-26.207056725761042</c:v>
                </c:pt>
                <c:pt idx="98">
                  <c:v>-27.109271728692249</c:v>
                </c:pt>
                <c:pt idx="99">
                  <c:v>-27.922905291345348</c:v>
                </c:pt>
                <c:pt idx="100">
                  <c:v>-28.663176612524033</c:v>
                </c:pt>
                <c:pt idx="101">
                  <c:v>-29.341648422549401</c:v>
                </c:pt>
                <c:pt idx="102">
                  <c:v>-29.967313303456645</c:v>
                </c:pt>
                <c:pt idx="103">
                  <c:v>-30.54730441567985</c:v>
                </c:pt>
                <c:pt idx="104">
                  <c:v>-31.087376423511962</c:v>
                </c:pt>
                <c:pt idx="105">
                  <c:v>-31.592240383134495</c:v>
                </c:pt>
                <c:pt idx="106">
                  <c:v>-32.065802767835741</c:v>
                </c:pt>
                <c:pt idx="107">
                  <c:v>-32.511339778378876</c:v>
                </c:pt>
                <c:pt idx="108">
                  <c:v>-32.931626883433424</c:v>
                </c:pt>
                <c:pt idx="109">
                  <c:v>-36.142282567191337</c:v>
                </c:pt>
                <c:pt idx="110">
                  <c:v>-38.239826735218415</c:v>
                </c:pt>
                <c:pt idx="111">
                  <c:v>-39.711287173821532</c:v>
                </c:pt>
                <c:pt idx="112">
                  <c:v>-40.785162404571139</c:v>
                </c:pt>
                <c:pt idx="113">
                  <c:v>-41.589920773611922</c:v>
                </c:pt>
                <c:pt idx="114">
                  <c:v>-42.205388832308167</c:v>
                </c:pt>
                <c:pt idx="115">
                  <c:v>-42.684162315651349</c:v>
                </c:pt>
                <c:pt idx="116">
                  <c:v>-43.062202921727646</c:v>
                </c:pt>
                <c:pt idx="117">
                  <c:v>-43.364742537515362</c:v>
                </c:pt>
                <c:pt idx="118">
                  <c:v>-43.609840947737972</c:v>
                </c:pt>
                <c:pt idx="119">
                  <c:v>-43.810641696731338</c:v>
                </c:pt>
                <c:pt idx="120">
                  <c:v>-43.976852141962404</c:v>
                </c:pt>
                <c:pt idx="121">
                  <c:v>-44.115738511939227</c:v>
                </c:pt>
                <c:pt idx="122">
                  <c:v>-44.232807700821049</c:v>
                </c:pt>
                <c:pt idx="123">
                  <c:v>-44.332281886315073</c:v>
                </c:pt>
                <c:pt idx="124">
                  <c:v>-44.41743358444274</c:v>
                </c:pt>
                <c:pt idx="125">
                  <c:v>-44.490825228347823</c:v>
                </c:pt>
                <c:pt idx="126">
                  <c:v>-44.554482536074033</c:v>
                </c:pt>
              </c:numCache>
            </c:numRef>
          </c:yVal>
          <c:smooth val="0"/>
          <c:extLst>
            <c:ext xmlns:c16="http://schemas.microsoft.com/office/drawing/2014/chart" uri="{C3380CC4-5D6E-409C-BE32-E72D297353CC}">
              <c16:uniqueId val="{00000000-8ED5-485C-ACA9-F29C2CE1C851}"/>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Calculation!$BF$361:$BF$487</c:f>
              <c:numCache>
                <c:formatCode>0.000</c:formatCode>
                <c:ptCount val="127"/>
                <c:pt idx="0">
                  <c:v>-1.2314047079160537E-2</c:v>
                </c:pt>
                <c:pt idx="1">
                  <c:v>-1.84710702619943E-2</c:v>
                </c:pt>
                <c:pt idx="2">
                  <c:v>-2.4628093016732508E-2</c:v>
                </c:pt>
                <c:pt idx="3">
                  <c:v>-3.0785115200676352E-2</c:v>
                </c:pt>
                <c:pt idx="4">
                  <c:v>-3.6942136671127813E-2</c:v>
                </c:pt>
                <c:pt idx="5">
                  <c:v>-4.3099157285388198E-2</c:v>
                </c:pt>
                <c:pt idx="6">
                  <c:v>-4.9256176900759667E-2</c:v>
                </c:pt>
                <c:pt idx="7">
                  <c:v>-5.5413195374544047E-2</c:v>
                </c:pt>
                <c:pt idx="8">
                  <c:v>-6.1570212564043568E-2</c:v>
                </c:pt>
                <c:pt idx="9">
                  <c:v>-6.7727228326560571E-2</c:v>
                </c:pt>
                <c:pt idx="10">
                  <c:v>-7.3884242519396376E-2</c:v>
                </c:pt>
                <c:pt idx="11">
                  <c:v>-8.0041254999856037E-2</c:v>
                </c:pt>
                <c:pt idx="12">
                  <c:v>-8.6198265625240855E-2</c:v>
                </c:pt>
                <c:pt idx="13">
                  <c:v>-9.2355274252853434E-2</c:v>
                </c:pt>
                <c:pt idx="14">
                  <c:v>-9.8512280739998875E-2</c:v>
                </c:pt>
                <c:pt idx="15">
                  <c:v>-0.10466928494398096</c:v>
                </c:pt>
                <c:pt idx="16">
                  <c:v>-0.11082628672210272</c:v>
                </c:pt>
                <c:pt idx="17">
                  <c:v>-0.11698328593166847</c:v>
                </c:pt>
                <c:pt idx="18">
                  <c:v>-0.12314028242998305</c:v>
                </c:pt>
                <c:pt idx="19">
                  <c:v>-0.18471006690169978</c:v>
                </c:pt>
                <c:pt idx="20">
                  <c:v>-0.2462794232870347</c:v>
                </c:pt>
                <c:pt idx="21">
                  <c:v>-0.30784820889977493</c:v>
                </c:pt>
                <c:pt idx="22">
                  <c:v>-0.36941628106163948</c:v>
                </c:pt>
                <c:pt idx="23">
                  <c:v>-0.43098349710425132</c:v>
                </c:pt>
                <c:pt idx="24">
                  <c:v>-0.49254971437112582</c:v>
                </c:pt>
                <c:pt idx="25">
                  <c:v>-0.55411479021964516</c:v>
                </c:pt>
                <c:pt idx="26">
                  <c:v>-0.61567858202304815</c:v>
                </c:pt>
                <c:pt idx="27">
                  <c:v>-0.6772409471723998</c:v>
                </c:pt>
                <c:pt idx="28">
                  <c:v>-0.73880174307856228</c:v>
                </c:pt>
                <c:pt idx="29">
                  <c:v>-0.80036082717421053</c:v>
                </c:pt>
                <c:pt idx="30">
                  <c:v>-0.86191805691576728</c:v>
                </c:pt>
                <c:pt idx="31">
                  <c:v>-0.92347328978539023</c:v>
                </c:pt>
                <c:pt idx="32">
                  <c:v>-0.98502638329297842</c:v>
                </c:pt>
                <c:pt idx="33">
                  <c:v>-1.0465771949780898</c:v>
                </c:pt>
                <c:pt idx="34">
                  <c:v>-1.1081255824119789</c:v>
                </c:pt>
                <c:pt idx="35">
                  <c:v>-1.1696714031995079</c:v>
                </c:pt>
                <c:pt idx="36">
                  <c:v>-1.2312145149811837</c:v>
                </c:pt>
                <c:pt idx="37">
                  <c:v>-1.8464653477842405</c:v>
                </c:pt>
                <c:pt idx="38">
                  <c:v>-2.4612890246051191</c:v>
                </c:pt>
                <c:pt idx="39">
                  <c:v>-3.0755440807998378</c:v>
                </c:pt>
                <c:pt idx="40">
                  <c:v>-3.6890898367860117</c:v>
                </c:pt>
                <c:pt idx="41">
                  <c:v>-4.3017865892199341</c:v>
                </c:pt>
                <c:pt idx="42">
                  <c:v>-4.913495798829481</c:v>
                </c:pt>
                <c:pt idx="43">
                  <c:v>-5.5240802742813742</c:v>
                </c:pt>
                <c:pt idx="44">
                  <c:v>-6.1334043514866217</c:v>
                </c:pt>
                <c:pt idx="45">
                  <c:v>-6.7413340677762177</c:v>
                </c:pt>
                <c:pt idx="46">
                  <c:v>-7.347737330410685</c:v>
                </c:pt>
                <c:pt idx="47">
                  <c:v>-7.9524840789236304</c:v>
                </c:pt>
                <c:pt idx="48">
                  <c:v>-8.5554464408333395</c:v>
                </c:pt>
                <c:pt idx="49">
                  <c:v>-9.1564988802995817</c:v>
                </c:pt>
                <c:pt idx="50">
                  <c:v>-9.755518339342121</c:v>
                </c:pt>
                <c:pt idx="51">
                  <c:v>-10.352384371280388</c:v>
                </c:pt>
                <c:pt idx="52">
                  <c:v>-10.946979266098992</c:v>
                </c:pt>
                <c:pt idx="53">
                  <c:v>-11.53918816748633</c:v>
                </c:pt>
                <c:pt idx="54">
                  <c:v>-12.128899181341799</c:v>
                </c:pt>
                <c:pt idx="55">
                  <c:v>-17.866300023235095</c:v>
                </c:pt>
                <c:pt idx="56">
                  <c:v>-23.255537016868818</c:v>
                </c:pt>
                <c:pt idx="57">
                  <c:v>-28.241141513793263</c:v>
                </c:pt>
                <c:pt idx="58">
                  <c:v>-32.799690757209085</c:v>
                </c:pt>
                <c:pt idx="59">
                  <c:v>-36.933078079971558</c:v>
                </c:pt>
                <c:pt idx="60">
                  <c:v>-40.660585563363824</c:v>
                </c:pt>
                <c:pt idx="61">
                  <c:v>-44.011749791728768</c:v>
                </c:pt>
                <c:pt idx="62">
                  <c:v>-47.020882787840691</c:v>
                </c:pt>
                <c:pt idx="63">
                  <c:v>-49.72332944874001</c:v>
                </c:pt>
                <c:pt idx="64">
                  <c:v>-52.153167614649242</c:v>
                </c:pt>
                <c:pt idx="65">
                  <c:v>-54.341959106841479</c:v>
                </c:pt>
                <c:pt idx="66">
                  <c:v>-56.318199215180165</c:v>
                </c:pt>
                <c:pt idx="67">
                  <c:v>-58.107195801626375</c:v>
                </c:pt>
                <c:pt idx="68">
                  <c:v>-59.731191976983808</c:v>
                </c:pt>
                <c:pt idx="69">
                  <c:v>-61.209612083255315</c:v>
                </c:pt>
                <c:pt idx="70">
                  <c:v>-62.559357515285519</c:v>
                </c:pt>
                <c:pt idx="71">
                  <c:v>-63.795110011720318</c:v>
                </c:pt>
                <c:pt idx="72">
                  <c:v>-64.929619712045039</c:v>
                </c:pt>
                <c:pt idx="73">
                  <c:v>-72.569481079250622</c:v>
                </c:pt>
                <c:pt idx="74">
                  <c:v>-76.630227610472431</c:v>
                </c:pt>
                <c:pt idx="75">
                  <c:v>-79.109071310018578</c:v>
                </c:pt>
                <c:pt idx="76">
                  <c:v>-80.762055723959307</c:v>
                </c:pt>
                <c:pt idx="77">
                  <c:v>-81.932304258010575</c:v>
                </c:pt>
                <c:pt idx="78">
                  <c:v>-82.796775250177177</c:v>
                </c:pt>
                <c:pt idx="79">
                  <c:v>-83.45563774876112</c:v>
                </c:pt>
                <c:pt idx="80">
                  <c:v>-83.96973260247384</c:v>
                </c:pt>
                <c:pt idx="81">
                  <c:v>-84.37810481190229</c:v>
                </c:pt>
                <c:pt idx="82">
                  <c:v>-84.706943020921585</c:v>
                </c:pt>
                <c:pt idx="83">
                  <c:v>-84.974460049184088</c:v>
                </c:pt>
                <c:pt idx="84">
                  <c:v>-85.193710178573099</c:v>
                </c:pt>
                <c:pt idx="85">
                  <c:v>-85.374292537920638</c:v>
                </c:pt>
                <c:pt idx="86">
                  <c:v>-85.523422070785287</c:v>
                </c:pt>
                <c:pt idx="87">
                  <c:v>-85.646625787375854</c:v>
                </c:pt>
                <c:pt idx="88">
                  <c:v>-85.748208698512073</c:v>
                </c:pt>
                <c:pt idx="89">
                  <c:v>-85.831573604536914</c:v>
                </c:pt>
                <c:pt idx="90">
                  <c:v>-85.899445524723333</c:v>
                </c:pt>
                <c:pt idx="91">
                  <c:v>-86.066414903621805</c:v>
                </c:pt>
                <c:pt idx="92">
                  <c:v>-85.791284717885091</c:v>
                </c:pt>
                <c:pt idx="93">
                  <c:v>-85.339751252349203</c:v>
                </c:pt>
                <c:pt idx="94">
                  <c:v>-84.800651183267007</c:v>
                </c:pt>
                <c:pt idx="95">
                  <c:v>-84.212205461351559</c:v>
                </c:pt>
                <c:pt idx="96">
                  <c:v>-83.593638552441007</c:v>
                </c:pt>
                <c:pt idx="97">
                  <c:v>-82.955726894635703</c:v>
                </c:pt>
                <c:pt idx="98">
                  <c:v>-82.305020058425768</c:v>
                </c:pt>
                <c:pt idx="99">
                  <c:v>-81.645759830484636</c:v>
                </c:pt>
                <c:pt idx="100">
                  <c:v>-80.980839780346813</c:v>
                </c:pt>
                <c:pt idx="101">
                  <c:v>-80.312321880442042</c:v>
                </c:pt>
                <c:pt idx="102">
                  <c:v>-79.64173162623797</c:v>
                </c:pt>
                <c:pt idx="103">
                  <c:v>-78.970235018470106</c:v>
                </c:pt>
                <c:pt idx="104">
                  <c:v>-78.298749096137485</c:v>
                </c:pt>
                <c:pt idx="105">
                  <c:v>-77.628013388082437</c:v>
                </c:pt>
                <c:pt idx="106">
                  <c:v>-76.958637488955461</c:v>
                </c:pt>
                <c:pt idx="107">
                  <c:v>-76.291133563600525</c:v>
                </c:pt>
                <c:pt idx="108">
                  <c:v>-75.625939062585431</c:v>
                </c:pt>
                <c:pt idx="109">
                  <c:v>-69.166502153750159</c:v>
                </c:pt>
                <c:pt idx="110">
                  <c:v>-63.18026854771707</c:v>
                </c:pt>
                <c:pt idx="111">
                  <c:v>-57.751598258232754</c:v>
                </c:pt>
                <c:pt idx="112">
                  <c:v>-52.895612554390063</c:v>
                </c:pt>
                <c:pt idx="113">
                  <c:v>-48.587593709205791</c:v>
                </c:pt>
                <c:pt idx="114">
                  <c:v>-44.781738415738666</c:v>
                </c:pt>
                <c:pt idx="115">
                  <c:v>-41.423766646197564</c:v>
                </c:pt>
                <c:pt idx="116">
                  <c:v>-38.45864527136866</c:v>
                </c:pt>
                <c:pt idx="117">
                  <c:v>-35.834762971893703</c:v>
                </c:pt>
                <c:pt idx="118">
                  <c:v>-33.505805221639427</c:v>
                </c:pt>
                <c:pt idx="119">
                  <c:v>-31.431279890793792</c:v>
                </c:pt>
                <c:pt idx="120">
                  <c:v>-29.576326567797974</c:v>
                </c:pt>
                <c:pt idx="121">
                  <c:v>-27.911194120419971</c:v>
                </c:pt>
                <c:pt idx="122">
                  <c:v>-26.410603245798381</c:v>
                </c:pt>
                <c:pt idx="123">
                  <c:v>-25.053107185792602</c:v>
                </c:pt>
                <c:pt idx="124">
                  <c:v>-23.820503752361684</c:v>
                </c:pt>
                <c:pt idx="125">
                  <c:v>-22.697318853600258</c:v>
                </c:pt>
                <c:pt idx="126">
                  <c:v>-21.670364673024274</c:v>
                </c:pt>
              </c:numCache>
            </c:numRef>
          </c:yVal>
          <c:smooth val="0"/>
          <c:extLst>
            <c:ext xmlns:c16="http://schemas.microsoft.com/office/drawing/2014/chart" uri="{C3380CC4-5D6E-409C-BE32-E72D297353CC}">
              <c16:uniqueId val="{00000001-8ED5-485C-ACA9-F29C2CE1C851}"/>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30"/>
          <c:min val="-3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VOUT2FB</a:t>
            </a:r>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Calculation!$BI$361:$BI$487</c:f>
              <c:numCache>
                <c:formatCode>General</c:formatCode>
                <c:ptCount val="127"/>
                <c:pt idx="0">
                  <c:v>-12.308479057722618</c:v>
                </c:pt>
                <c:pt idx="1">
                  <c:v>-12.308479057727252</c:v>
                </c:pt>
                <c:pt idx="2">
                  <c:v>-12.308479057733804</c:v>
                </c:pt>
                <c:pt idx="3">
                  <c:v>-12.308479057742199</c:v>
                </c:pt>
                <c:pt idx="4">
                  <c:v>-12.308479057752439</c:v>
                </c:pt>
                <c:pt idx="5">
                  <c:v>-12.308479057764634</c:v>
                </c:pt>
                <c:pt idx="6">
                  <c:v>-12.308479057778602</c:v>
                </c:pt>
                <c:pt idx="7">
                  <c:v>-12.308479057794452</c:v>
                </c:pt>
                <c:pt idx="8">
                  <c:v>-12.308479057812182</c:v>
                </c:pt>
                <c:pt idx="9">
                  <c:v>-12.308479057831725</c:v>
                </c:pt>
                <c:pt idx="10">
                  <c:v>-12.308479057853219</c:v>
                </c:pt>
                <c:pt idx="11">
                  <c:v>-12.308479057876561</c:v>
                </c:pt>
                <c:pt idx="12">
                  <c:v>-12.308479057901744</c:v>
                </c:pt>
                <c:pt idx="13">
                  <c:v>-12.308479057928814</c:v>
                </c:pt>
                <c:pt idx="14">
                  <c:v>-12.308479057957761</c:v>
                </c:pt>
                <c:pt idx="15">
                  <c:v>-12.308479057988521</c:v>
                </c:pt>
                <c:pt idx="16">
                  <c:v>-12.3084790580212</c:v>
                </c:pt>
                <c:pt idx="17">
                  <c:v>-12.308479058055685</c:v>
                </c:pt>
                <c:pt idx="18">
                  <c:v>-12.308479058092123</c:v>
                </c:pt>
                <c:pt idx="19">
                  <c:v>-12.308479058558646</c:v>
                </c:pt>
                <c:pt idx="20">
                  <c:v>-12.308479059211786</c:v>
                </c:pt>
                <c:pt idx="21">
                  <c:v>-12.308479060051505</c:v>
                </c:pt>
                <c:pt idx="22">
                  <c:v>-12.30847906107784</c:v>
                </c:pt>
                <c:pt idx="23">
                  <c:v>-12.30847906229079</c:v>
                </c:pt>
                <c:pt idx="24">
                  <c:v>-12.308479063690356</c:v>
                </c:pt>
                <c:pt idx="25">
                  <c:v>-12.308479065276574</c:v>
                </c:pt>
                <c:pt idx="26">
                  <c:v>-12.308479067049372</c:v>
                </c:pt>
                <c:pt idx="27">
                  <c:v>-12.308479069008822</c:v>
                </c:pt>
                <c:pt idx="28">
                  <c:v>-12.308479071154817</c:v>
                </c:pt>
                <c:pt idx="29">
                  <c:v>-12.308479073487391</c:v>
                </c:pt>
                <c:pt idx="30">
                  <c:v>-12.308479076006654</c:v>
                </c:pt>
                <c:pt idx="31">
                  <c:v>-12.30847907871253</c:v>
                </c:pt>
                <c:pt idx="32">
                  <c:v>-12.30847908160499</c:v>
                </c:pt>
                <c:pt idx="33">
                  <c:v>-12.308479084684027</c:v>
                </c:pt>
                <c:pt idx="34">
                  <c:v>-12.308479087949685</c:v>
                </c:pt>
                <c:pt idx="35">
                  <c:v>-12.308479091401992</c:v>
                </c:pt>
                <c:pt idx="36">
                  <c:v>-12.308479095040878</c:v>
                </c:pt>
                <c:pt idx="37">
                  <c:v>-12.308479141693446</c:v>
                </c:pt>
                <c:pt idx="38">
                  <c:v>-12.308479207006942</c:v>
                </c:pt>
                <c:pt idx="39">
                  <c:v>-12.308479290981504</c:v>
                </c:pt>
                <c:pt idx="40">
                  <c:v>-12.30847939361696</c:v>
                </c:pt>
                <c:pt idx="41">
                  <c:v>-12.308479514913525</c:v>
                </c:pt>
                <c:pt idx="42">
                  <c:v>-12.308479654871103</c:v>
                </c:pt>
                <c:pt idx="43">
                  <c:v>-12.308479813489654</c:v>
                </c:pt>
                <c:pt idx="44">
                  <c:v>-12.30847999076919</c:v>
                </c:pt>
                <c:pt idx="45">
                  <c:v>-12.308480186709714</c:v>
                </c:pt>
                <c:pt idx="46">
                  <c:v>-12.30848040131127</c:v>
                </c:pt>
                <c:pt idx="47">
                  <c:v>-12.30848063457379</c:v>
                </c:pt>
                <c:pt idx="48">
                  <c:v>-12.308480886497291</c:v>
                </c:pt>
                <c:pt idx="49">
                  <c:v>-12.308481157081811</c:v>
                </c:pt>
                <c:pt idx="50">
                  <c:v>-12.308481446327328</c:v>
                </c:pt>
                <c:pt idx="51">
                  <c:v>-12.308481754233778</c:v>
                </c:pt>
                <c:pt idx="52">
                  <c:v>-12.308482080801245</c:v>
                </c:pt>
                <c:pt idx="53">
                  <c:v>-12.30848242602959</c:v>
                </c:pt>
                <c:pt idx="54">
                  <c:v>-12.30848278991898</c:v>
                </c:pt>
                <c:pt idx="55">
                  <c:v>-12.308487455164519</c:v>
                </c:pt>
                <c:pt idx="56">
                  <c:v>-12.308493986499801</c:v>
                </c:pt>
                <c:pt idx="57">
                  <c:v>-12.308502383916311</c:v>
                </c:pt>
                <c:pt idx="58">
                  <c:v>-12.308512647403163</c:v>
                </c:pt>
                <c:pt idx="59">
                  <c:v>-12.308524776946923</c:v>
                </c:pt>
                <c:pt idx="60">
                  <c:v>-12.308538772531939</c:v>
                </c:pt>
                <c:pt idx="61">
                  <c:v>-12.308554634139863</c:v>
                </c:pt>
                <c:pt idx="62">
                  <c:v>-12.30857236175013</c:v>
                </c:pt>
                <c:pt idx="63">
                  <c:v>-12.308591955339651</c:v>
                </c:pt>
                <c:pt idx="64">
                  <c:v>-12.308613414883018</c:v>
                </c:pt>
                <c:pt idx="65">
                  <c:v>-12.30863674035222</c:v>
                </c:pt>
                <c:pt idx="66">
                  <c:v>-12.308661931717001</c:v>
                </c:pt>
                <c:pt idx="67">
                  <c:v>-12.308688988944443</c:v>
                </c:pt>
                <c:pt idx="68">
                  <c:v>-12.308717911999569</c:v>
                </c:pt>
                <c:pt idx="69">
                  <c:v>-12.308748700844575</c:v>
                </c:pt>
                <c:pt idx="70">
                  <c:v>-12.308781355439528</c:v>
                </c:pt>
                <c:pt idx="71">
                  <c:v>-12.308815875741875</c:v>
                </c:pt>
                <c:pt idx="72">
                  <c:v>-12.308852261706688</c:v>
                </c:pt>
                <c:pt idx="73">
                  <c:v>-12.309318721182317</c:v>
                </c:pt>
                <c:pt idx="74">
                  <c:v>-12.309971679517249</c:v>
                </c:pt>
                <c:pt idx="75">
                  <c:v>-12.310811051824473</c:v>
                </c:pt>
                <c:pt idx="76">
                  <c:v>-12.311836729026435</c:v>
                </c:pt>
                <c:pt idx="77">
                  <c:v>-12.31304857790178</c:v>
                </c:pt>
                <c:pt idx="78">
                  <c:v>-12.314446441143009</c:v>
                </c:pt>
                <c:pt idx="79">
                  <c:v>-12.316030137424054</c:v>
                </c:pt>
                <c:pt idx="80">
                  <c:v>-12.317799461477952</c:v>
                </c:pt>
                <c:pt idx="81">
                  <c:v>-12.319754184185287</c:v>
                </c:pt>
                <c:pt idx="82">
                  <c:v>-12.321894052672208</c:v>
                </c:pt>
                <c:pt idx="83">
                  <c:v>-12.324218790418541</c:v>
                </c:pt>
                <c:pt idx="84">
                  <c:v>-12.326728097376105</c:v>
                </c:pt>
                <c:pt idx="85">
                  <c:v>-12.32942165009656</c:v>
                </c:pt>
                <c:pt idx="86">
                  <c:v>-12.332299101868813</c:v>
                </c:pt>
                <c:pt idx="87">
                  <c:v>-12.335360082866318</c:v>
                </c:pt>
                <c:pt idx="88">
                  <c:v>-12.338604200303864</c:v>
                </c:pt>
                <c:pt idx="89">
                  <c:v>-12.342031038603288</c:v>
                </c:pt>
                <c:pt idx="90">
                  <c:v>-12.345640159568541</c:v>
                </c:pt>
                <c:pt idx="91">
                  <c:v>-12.391644735422274</c:v>
                </c:pt>
                <c:pt idx="92">
                  <c:v>-12.455235786809975</c:v>
                </c:pt>
                <c:pt idx="93">
                  <c:v>-12.535638351495955</c:v>
                </c:pt>
                <c:pt idx="94">
                  <c:v>-12.631909904538574</c:v>
                </c:pt>
                <c:pt idx="95">
                  <c:v>-12.74297460653607</c:v>
                </c:pt>
                <c:pt idx="96">
                  <c:v>-12.86765938847827</c:v>
                </c:pt>
                <c:pt idx="97">
                  <c:v>-13.004729629636778</c:v>
                </c:pt>
                <c:pt idx="98">
                  <c:v>-13.152922555128114</c:v>
                </c:pt>
                <c:pt idx="99">
                  <c:v>-13.310976965645644</c:v>
                </c:pt>
                <c:pt idx="100">
                  <c:v>-13.477658430366082</c:v>
                </c:pt>
                <c:pt idx="101">
                  <c:v>-13.651779557481682</c:v>
                </c:pt>
                <c:pt idx="102">
                  <c:v>-13.832215360125513</c:v>
                </c:pt>
                <c:pt idx="103">
                  <c:v>-14.017914036945125</c:v>
                </c:pt>
                <c:pt idx="104">
                  <c:v>-14.207903684002401</c:v>
                </c:pt>
                <c:pt idx="105">
                  <c:v>-14.401295559220326</c:v>
                </c:pt>
                <c:pt idx="106">
                  <c:v>-14.597284550672827</c:v>
                </c:pt>
                <c:pt idx="107">
                  <c:v>-14.795147476183171</c:v>
                </c:pt>
                <c:pt idx="108">
                  <c:v>-14.994239783225328</c:v>
                </c:pt>
                <c:pt idx="109">
                  <c:v>-16.957189821547281</c:v>
                </c:pt>
                <c:pt idx="110">
                  <c:v>-18.727230196823307</c:v>
                </c:pt>
                <c:pt idx="111">
                  <c:v>-20.261532619063019</c:v>
                </c:pt>
                <c:pt idx="112">
                  <c:v>-21.586782092616392</c:v>
                </c:pt>
                <c:pt idx="113">
                  <c:v>-22.738827293995119</c:v>
                </c:pt>
                <c:pt idx="114">
                  <c:v>-23.74893146083555</c:v>
                </c:pt>
                <c:pt idx="115">
                  <c:v>-24.642006801376727</c:v>
                </c:pt>
                <c:pt idx="116">
                  <c:v>-25.437515352815971</c:v>
                </c:pt>
                <c:pt idx="117">
                  <c:v>-26.150700363662295</c:v>
                </c:pt>
                <c:pt idx="118">
                  <c:v>-26.793627103469881</c:v>
                </c:pt>
                <c:pt idx="119">
                  <c:v>-27.375971845549859</c:v>
                </c:pt>
                <c:pt idx="120">
                  <c:v>-27.905601050067546</c:v>
                </c:pt>
                <c:pt idx="121">
                  <c:v>-28.388994025909806</c:v>
                </c:pt>
                <c:pt idx="122">
                  <c:v>-28.831552839277663</c:v>
                </c:pt>
                <c:pt idx="123">
                  <c:v>-29.237831692336208</c:v>
                </c:pt>
                <c:pt idx="124">
                  <c:v>-29.61170864145917</c:v>
                </c:pt>
                <c:pt idx="125">
                  <c:v>-29.956515718752264</c:v>
                </c:pt>
                <c:pt idx="126">
                  <c:v>-30.275138751167901</c:v>
                </c:pt>
              </c:numCache>
            </c:numRef>
          </c:yVal>
          <c:smooth val="0"/>
          <c:extLst>
            <c:ext xmlns:c16="http://schemas.microsoft.com/office/drawing/2014/chart" uri="{C3380CC4-5D6E-409C-BE32-E72D297353CC}">
              <c16:uniqueId val="{00000000-58B3-4991-A6B5-2397B32E880B}"/>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Calculation!$BJ$361:$BJ$487</c:f>
              <c:numCache>
                <c:formatCode>General</c:formatCode>
                <c:ptCount val="127"/>
                <c:pt idx="0">
                  <c:v>-4.9636363636348562E-5</c:v>
                </c:pt>
                <c:pt idx="1">
                  <c:v>-7.445454545449383E-5</c:v>
                </c:pt>
                <c:pt idx="2">
                  <c:v>-9.9272727272604547E-5</c:v>
                </c:pt>
                <c:pt idx="3">
                  <c:v>-1.2409090909067057E-4</c:v>
                </c:pt>
                <c:pt idx="4">
                  <c:v>-1.4890909090867706E-4</c:v>
                </c:pt>
                <c:pt idx="5">
                  <c:v>-1.7372727272661629E-4</c:v>
                </c:pt>
                <c:pt idx="6">
                  <c:v>-1.9854545454447517E-4</c:v>
                </c:pt>
                <c:pt idx="7">
                  <c:v>-2.23363636362241E-4</c:v>
                </c:pt>
                <c:pt idx="8">
                  <c:v>-2.4818181817990408E-4</c:v>
                </c:pt>
                <c:pt idx="9">
                  <c:v>-2.7299999999745117E-4</c:v>
                </c:pt>
                <c:pt idx="10">
                  <c:v>-2.9781818181487358E-4</c:v>
                </c:pt>
                <c:pt idx="11">
                  <c:v>-3.2263636363215803E-4</c:v>
                </c:pt>
                <c:pt idx="12">
                  <c:v>-3.4745454544929188E-4</c:v>
                </c:pt>
                <c:pt idx="13">
                  <c:v>-3.7227272726626651E-4</c:v>
                </c:pt>
                <c:pt idx="14">
                  <c:v>-3.9709090908306713E-4</c:v>
                </c:pt>
                <c:pt idx="15">
                  <c:v>-4.2190909089968512E-4</c:v>
                </c:pt>
                <c:pt idx="16">
                  <c:v>-4.4672727271610828E-4</c:v>
                </c:pt>
                <c:pt idx="17">
                  <c:v>-4.7154545453232126E-4</c:v>
                </c:pt>
                <c:pt idx="18">
                  <c:v>-4.9636363634832158E-4</c:v>
                </c:pt>
                <c:pt idx="19">
                  <c:v>-7.4454545449376694E-4</c:v>
                </c:pt>
                <c:pt idx="20">
                  <c:v>-9.9272727260474856E-4</c:v>
                </c:pt>
                <c:pt idx="21">
                  <c:v>-1.2409090906697908E-3</c:v>
                </c:pt>
                <c:pt idx="22">
                  <c:v>-1.4890909086773924E-3</c:v>
                </c:pt>
                <c:pt idx="23">
                  <c:v>-1.7372727266160804E-3</c:v>
                </c:pt>
                <c:pt idx="24">
                  <c:v>-1.9854545444743642E-3</c:v>
                </c:pt>
                <c:pt idx="25">
                  <c:v>-2.2336363622407623E-3</c:v>
                </c:pt>
                <c:pt idx="26">
                  <c:v>-2.4818181799037891E-3</c:v>
                </c:pt>
                <c:pt idx="27">
                  <c:v>-2.7299999974519421E-3</c:v>
                </c:pt>
                <c:pt idx="28">
                  <c:v>-2.9781818148737291E-3</c:v>
                </c:pt>
                <c:pt idx="29">
                  <c:v>-3.2263636321576655E-3</c:v>
                </c:pt>
                <c:pt idx="30">
                  <c:v>-3.4745454492923268E-3</c:v>
                </c:pt>
                <c:pt idx="31">
                  <c:v>-3.7227272662661509E-3</c:v>
                </c:pt>
                <c:pt idx="32">
                  <c:v>-3.9709090830676785E-3</c:v>
                </c:pt>
                <c:pt idx="33">
                  <c:v>-4.2190908996854399E-3</c:v>
                </c:pt>
                <c:pt idx="34">
                  <c:v>-4.4672727161078913E-3</c:v>
                </c:pt>
                <c:pt idx="35">
                  <c:v>-4.7154545323236305E-3</c:v>
                </c:pt>
                <c:pt idx="36">
                  <c:v>-4.9636363483211094E-3</c:v>
                </c:pt>
                <c:pt idx="37">
                  <c:v>-7.4454544937655924E-3</c:v>
                </c:pt>
                <c:pt idx="38">
                  <c:v>-9.9272726047506792E-3</c:v>
                </c:pt>
                <c:pt idx="39">
                  <c:v>-1.2409090669790155E-2</c:v>
                </c:pt>
                <c:pt idx="40">
                  <c:v>-1.4890908677397272E-2</c:v>
                </c:pt>
                <c:pt idx="41">
                  <c:v>-1.7372726616085892E-2</c:v>
                </c:pt>
                <c:pt idx="42">
                  <c:v>-1.9854544474369372E-2</c:v>
                </c:pt>
                <c:pt idx="43">
                  <c:v>-2.233636224076159E-2</c:v>
                </c:pt>
                <c:pt idx="44">
                  <c:v>-2.4818179903775418E-2</c:v>
                </c:pt>
                <c:pt idx="45">
                  <c:v>-2.7299997451925271E-2</c:v>
                </c:pt>
                <c:pt idx="46">
                  <c:v>-2.9781814873724485E-2</c:v>
                </c:pt>
                <c:pt idx="47">
                  <c:v>-3.2263632157686441E-2</c:v>
                </c:pt>
                <c:pt idx="48">
                  <c:v>-3.4745449292324496E-2</c:v>
                </c:pt>
                <c:pt idx="49">
                  <c:v>-3.7227266266153122E-2</c:v>
                </c:pt>
                <c:pt idx="50">
                  <c:v>-3.97090830676846E-2</c:v>
                </c:pt>
                <c:pt idx="51">
                  <c:v>-4.2190899685434061E-2</c:v>
                </c:pt>
                <c:pt idx="52">
                  <c:v>-4.4672716107913776E-2</c:v>
                </c:pt>
                <c:pt idx="53">
                  <c:v>-4.7154532323637761E-2</c:v>
                </c:pt>
                <c:pt idx="54">
                  <c:v>-4.9636348321120301E-2</c:v>
                </c:pt>
                <c:pt idx="55">
                  <c:v>-7.445449376563211E-2</c:v>
                </c:pt>
                <c:pt idx="56">
                  <c:v>-9.9272604750969523E-2</c:v>
                </c:pt>
                <c:pt idx="57">
                  <c:v>-0.12409066979088049</c:v>
                </c:pt>
                <c:pt idx="58">
                  <c:v>-0.14890867739923025</c:v>
                </c:pt>
                <c:pt idx="59">
                  <c:v>-0.17372661609003606</c:v>
                </c:pt>
                <c:pt idx="60">
                  <c:v>-0.19854447437748987</c:v>
                </c:pt>
                <c:pt idx="61">
                  <c:v>-0.22336224077599481</c:v>
                </c:pt>
                <c:pt idx="62">
                  <c:v>-0.24817990380019012</c:v>
                </c:pt>
                <c:pt idx="63">
                  <c:v>-0.27299745196498265</c:v>
                </c:pt>
                <c:pt idx="64">
                  <c:v>-0.2978148737855818</c:v>
                </c:pt>
                <c:pt idx="65">
                  <c:v>-0.32263215777751675</c:v>
                </c:pt>
                <c:pt idx="66">
                  <c:v>-0.34744929245668127</c:v>
                </c:pt>
                <c:pt idx="67">
                  <c:v>-0.37226626633934717</c:v>
                </c:pt>
                <c:pt idx="68">
                  <c:v>-0.39708306794220771</c:v>
                </c:pt>
                <c:pt idx="69">
                  <c:v>-0.42189968578240561</c:v>
                </c:pt>
                <c:pt idx="70">
                  <c:v>-0.44671610837755954</c:v>
                </c:pt>
                <c:pt idx="71">
                  <c:v>-0.47153232424578345</c:v>
                </c:pt>
                <c:pt idx="72">
                  <c:v>-0.49634832190573325</c:v>
                </c:pt>
                <c:pt idx="73">
                  <c:v>-0.74449377159719987</c:v>
                </c:pt>
                <c:pt idx="74">
                  <c:v>-0.99260477610364994</c:v>
                </c:pt>
                <c:pt idx="75">
                  <c:v>-1.2406698675720997</c:v>
                </c:pt>
                <c:pt idx="76">
                  <c:v>-1.4886775900311358</c:v>
                </c:pt>
                <c:pt idx="77">
                  <c:v>-1.7366165023469504</c:v>
                </c:pt>
                <c:pt idx="78">
                  <c:v>-1.9844751811697547</c:v>
                </c:pt>
                <c:pt idx="79">
                  <c:v>-2.2322422238686714</c:v>
                </c:pt>
                <c:pt idx="80">
                  <c:v>-2.4799062514533317</c:v>
                </c:pt>
                <c:pt idx="81">
                  <c:v>-2.7274559114802606</c:v>
                </c:pt>
                <c:pt idx="82">
                  <c:v>-2.9748798809421504</c:v>
                </c:pt>
                <c:pt idx="83">
                  <c:v>-3.2221668691382837</c:v>
                </c:pt>
                <c:pt idx="84">
                  <c:v>-3.4693056205244099</c:v>
                </c:pt>
                <c:pt idx="85">
                  <c:v>-3.7162849175399271</c:v>
                </c:pt>
                <c:pt idx="86">
                  <c:v>-3.9630935834109078</c:v>
                </c:pt>
                <c:pt idx="87">
                  <c:v>-4.2097204849275389</c:v>
                </c:pt>
                <c:pt idx="88">
                  <c:v>-4.4561545351934306</c:v>
                </c:pt>
                <c:pt idx="89">
                  <c:v>-4.7023846963459519</c:v>
                </c:pt>
                <c:pt idx="90">
                  <c:v>-4.9483999822458307</c:v>
                </c:pt>
                <c:pt idx="91">
                  <c:v>-7.3943599456897831</c:v>
                </c:pt>
                <c:pt idx="92">
                  <c:v>-9.8072291103823233</c:v>
                </c:pt>
                <c:pt idx="93">
                  <c:v>-12.177253053087219</c:v>
                </c:pt>
                <c:pt idx="94">
                  <c:v>-14.49567143653748</c:v>
                </c:pt>
                <c:pt idx="95">
                  <c:v>-16.754855117552541</c:v>
                </c:pt>
                <c:pt idx="96">
                  <c:v>-18.948386617071176</c:v>
                </c:pt>
                <c:pt idx="97">
                  <c:v>-21.07108641198198</c:v>
                </c:pt>
                <c:pt idx="98">
                  <c:v>-23.118991239637211</c:v>
                </c:pt>
                <c:pt idx="99">
                  <c:v>-25.089293059391988</c:v>
                </c:pt>
                <c:pt idx="100">
                  <c:v>-26.980248464734917</c:v>
                </c:pt>
                <c:pt idx="101">
                  <c:v>-28.79106835339104</c:v>
                </c:pt>
                <c:pt idx="102">
                  <c:v>-30.521796823691922</c:v>
                </c:pt>
                <c:pt idx="103">
                  <c:v>-32.173186890438188</c:v>
                </c:pt>
                <c:pt idx="104">
                  <c:v>-33.746578993406388</c:v>
                </c:pt>
                <c:pt idx="105">
                  <c:v>-35.243786636835587</c:v>
                </c:pt>
                <c:pt idx="106">
                  <c:v>-36.666992005950007</c:v>
                </c:pt>
                <c:pt idx="107">
                  <c:v>-38.018653145655165</c:v>
                </c:pt>
                <c:pt idx="108">
                  <c:v>-39.301423290597512</c:v>
                </c:pt>
                <c:pt idx="109">
                  <c:v>-48.956402335398856</c:v>
                </c:pt>
                <c:pt idx="110">
                  <c:v>-54.551686795751749</c:v>
                </c:pt>
                <c:pt idx="111">
                  <c:v>-57.781024762450706</c:v>
                </c:pt>
                <c:pt idx="112">
                  <c:v>-59.589767484798685</c:v>
                </c:pt>
                <c:pt idx="113">
                  <c:v>-60.504727500027506</c:v>
                </c:pt>
                <c:pt idx="114">
                  <c:v>-60.832675925709438</c:v>
                </c:pt>
                <c:pt idx="115">
                  <c:v>-60.761505024145507</c:v>
                </c:pt>
                <c:pt idx="116">
                  <c:v>-60.411819043496564</c:v>
                </c:pt>
                <c:pt idx="117">
                  <c:v>-59.864268640277132</c:v>
                </c:pt>
                <c:pt idx="118">
                  <c:v>-59.174708003424847</c:v>
                </c:pt>
                <c:pt idx="119">
                  <c:v>-58.382979631916889</c:v>
                </c:pt>
                <c:pt idx="120">
                  <c:v>-57.518216583490613</c:v>
                </c:pt>
                <c:pt idx="121">
                  <c:v>-56.602161925708231</c:v>
                </c:pt>
                <c:pt idx="122">
                  <c:v>-55.651316317209037</c:v>
                </c:pt>
                <c:pt idx="123">
                  <c:v>-54.678369278510537</c:v>
                </c:pt>
                <c:pt idx="124">
                  <c:v>-53.693179131094816</c:v>
                </c:pt>
                <c:pt idx="125">
                  <c:v>-52.703460645781625</c:v>
                </c:pt>
                <c:pt idx="126">
                  <c:v>-51.715278596606325</c:v>
                </c:pt>
              </c:numCache>
            </c:numRef>
          </c:yVal>
          <c:smooth val="0"/>
          <c:extLst>
            <c:ext xmlns:c16="http://schemas.microsoft.com/office/drawing/2014/chart" uri="{C3380CC4-5D6E-409C-BE32-E72D297353CC}">
              <c16:uniqueId val="{00000001-58B3-4991-A6B5-2397B32E880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FB2INTFB</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Calculation!$BK$361:$BK$487</c:f>
              <c:numCache>
                <c:formatCode>General</c:formatCode>
                <c:ptCount val="127"/>
                <c:pt idx="0">
                  <c:v>-1.7560403165953109E-11</c:v>
                </c:pt>
                <c:pt idx="1">
                  <c:v>-3.9503674667445238E-11</c:v>
                </c:pt>
                <c:pt idx="2">
                  <c:v>-7.0224254769627354E-11</c:v>
                </c:pt>
                <c:pt idx="3">
                  <c:v>-1.0972889376485854E-10</c:v>
                </c:pt>
                <c:pt idx="4">
                  <c:v>-1.5800794837859295E-10</c:v>
                </c:pt>
                <c:pt idx="5">
                  <c:v>-2.1507299054057581E-10</c:v>
                </c:pt>
                <c:pt idx="6">
                  <c:v>-2.8090376937418201E-10</c:v>
                </c:pt>
                <c:pt idx="7">
                  <c:v>-3.5552825037614205E-10</c:v>
                </c:pt>
                <c:pt idx="8">
                  <c:v>-4.3892039670508443E-10</c:v>
                </c:pt>
                <c:pt idx="9">
                  <c:v>-5.3108792298099443E-10</c:v>
                </c:pt>
                <c:pt idx="10">
                  <c:v>-6.3204047247881757E-10</c:v>
                </c:pt>
                <c:pt idx="11">
                  <c:v>-7.4176936625166073E-10</c:v>
                </c:pt>
                <c:pt idx="12">
                  <c:v>-8.6028135459212292E-10</c:v>
                </c:pt>
                <c:pt idx="13">
                  <c:v>-9.8756872288083021E-10</c:v>
                </c:pt>
                <c:pt idx="14">
                  <c:v>-1.1236353284280352E-9</c:v>
                </c:pt>
                <c:pt idx="15">
                  <c:v>-1.2684744209418838E-9</c:v>
                </c:pt>
                <c:pt idx="16">
                  <c:v>-1.4220985366798819E-9</c:v>
                </c:pt>
                <c:pt idx="17">
                  <c:v>-1.5844922464030279E-9</c:v>
                </c:pt>
                <c:pt idx="18">
                  <c:v>-1.755674836661149E-9</c:v>
                </c:pt>
                <c:pt idx="19">
                  <c:v>-3.9502633202674249E-9</c:v>
                </c:pt>
                <c:pt idx="20">
                  <c:v>-7.0226916341541001E-9</c:v>
                </c:pt>
                <c:pt idx="21">
                  <c:v>-1.0972964600890057E-8</c:v>
                </c:pt>
                <c:pt idx="22">
                  <c:v>-1.5801061006468708E-8</c:v>
                </c:pt>
                <c:pt idx="23">
                  <c:v>-2.1507006889195538E-8</c:v>
                </c:pt>
                <c:pt idx="24">
                  <c:v>-2.809077910694131E-8</c:v>
                </c:pt>
                <c:pt idx="25">
                  <c:v>-3.5552393090941688E-8</c:v>
                </c:pt>
                <c:pt idx="26">
                  <c:v>-4.3891846914804057E-8</c:v>
                </c:pt>
                <c:pt idx="27">
                  <c:v>-5.3109128044799768E-8</c:v>
                </c:pt>
                <c:pt idx="28">
                  <c:v>-6.3204259627582779E-8</c:v>
                </c:pt>
                <c:pt idx="29">
                  <c:v>-7.4177215629372084E-8</c:v>
                </c:pt>
                <c:pt idx="30">
                  <c:v>-8.6028014375716637E-8</c:v>
                </c:pt>
                <c:pt idx="31">
                  <c:v>-9.8756652012899647E-8</c:v>
                </c:pt>
                <c:pt idx="32">
                  <c:v>-1.1236311697285059E-7</c:v>
                </c:pt>
                <c:pt idx="33">
                  <c:v>-1.2684742468893457E-7</c:v>
                </c:pt>
                <c:pt idx="34">
                  <c:v>-1.4220957323688813E-7</c:v>
                </c:pt>
                <c:pt idx="35">
                  <c:v>-1.5844955587107669E-7</c:v>
                </c:pt>
                <c:pt idx="36">
                  <c:v>-1.7556737163209659E-7</c:v>
                </c:pt>
                <c:pt idx="37">
                  <c:v>-3.9502658200151164E-7</c:v>
                </c:pt>
                <c:pt idx="38">
                  <c:v>-7.0226945574709712E-7</c:v>
                </c:pt>
                <c:pt idx="39">
                  <c:v>-1.0972959790404115E-6</c:v>
                </c:pt>
                <c:pt idx="40">
                  <c:v>-1.5801061175706946E-6</c:v>
                </c:pt>
                <c:pt idx="41">
                  <c:v>-2.1506998502963282E-6</c:v>
                </c:pt>
                <c:pt idx="42">
                  <c:v>-2.8090771491939544E-6</c:v>
                </c:pt>
                <c:pt idx="43">
                  <c:v>-3.5552379580432547E-6</c:v>
                </c:pt>
                <c:pt idx="44">
                  <c:v>-4.3891822416076611E-6</c:v>
                </c:pt>
                <c:pt idx="45">
                  <c:v>-5.3109099422395944E-6</c:v>
                </c:pt>
                <c:pt idx="46">
                  <c:v>-6.3204210194179064E-6</c:v>
                </c:pt>
                <c:pt idx="47">
                  <c:v>-7.41771539574549E-6</c:v>
                </c:pt>
                <c:pt idx="48">
                  <c:v>-8.6027930186662811E-6</c:v>
                </c:pt>
                <c:pt idx="49">
                  <c:v>-9.8756537997125529E-6</c:v>
                </c:pt>
                <c:pt idx="50">
                  <c:v>-1.1236297678150591E-5</c:v>
                </c:pt>
                <c:pt idx="51">
                  <c:v>-1.2684724558299314E-5</c:v>
                </c:pt>
                <c:pt idx="52">
                  <c:v>-1.4220934357746691E-5</c:v>
                </c:pt>
                <c:pt idx="53">
                  <c:v>-1.5844926984205853E-5</c:v>
                </c:pt>
                <c:pt idx="54">
                  <c:v>-1.7556702340336703E-5</c:v>
                </c:pt>
                <c:pt idx="55">
                  <c:v>-3.9502480459864997E-5</c:v>
                </c:pt>
                <c:pt idx="56">
                  <c:v>-7.0226383521371618E-5</c:v>
                </c:pt>
                <c:pt idx="57">
                  <c:v>-1.0972822522625585E-4</c:v>
                </c:pt>
                <c:pt idx="58">
                  <c:v>-1.5800776605766429E-4</c:v>
                </c:pt>
                <c:pt idx="59">
                  <c:v>-2.1506471326275403E-4</c:v>
                </c:pt>
                <c:pt idx="60">
                  <c:v>-2.8089872089284029E-4</c:v>
                </c:pt>
                <c:pt idx="61">
                  <c:v>-3.5550938979920794E-4</c:v>
                </c:pt>
                <c:pt idx="62">
                  <c:v>-4.3889626762894703E-4</c:v>
                </c:pt>
                <c:pt idx="63">
                  <c:v>-5.3105884884106476E-4</c:v>
                </c:pt>
                <c:pt idx="64">
                  <c:v>-6.3199657471683544E-4</c:v>
                </c:pt>
                <c:pt idx="65">
                  <c:v>-7.4170883337306977E-4</c:v>
                </c:pt>
                <c:pt idx="66">
                  <c:v>-8.6019495978119701E-4</c:v>
                </c:pt>
                <c:pt idx="67">
                  <c:v>-9.8745423575647665E-4</c:v>
                </c:pt>
                <c:pt idx="68">
                  <c:v>-1.1234858900022089E-3</c:v>
                </c:pt>
                <c:pt idx="69">
                  <c:v>-1.2682890981047879E-3</c:v>
                </c:pt>
                <c:pt idx="70">
                  <c:v>-1.4218629825673622E-3</c:v>
                </c:pt>
                <c:pt idx="71">
                  <c:v>-1.5842066127962648E-3</c:v>
                </c:pt>
                <c:pt idx="72">
                  <c:v>-1.7553190051790997E-3</c:v>
                </c:pt>
                <c:pt idx="73">
                  <c:v>-3.9484705539835473E-3</c:v>
                </c:pt>
                <c:pt idx="74">
                  <c:v>-7.0170232720752953E-3</c:v>
                </c:pt>
                <c:pt idx="75">
                  <c:v>-1.0959122209750897E-2</c:v>
                </c:pt>
                <c:pt idx="76">
                  <c:v>-1.5772388839729808E-2</c:v>
                </c:pt>
                <c:pt idx="77">
                  <c:v>-2.1453925825840089E-2</c:v>
                </c:pt>
                <c:pt idx="78">
                  <c:v>-2.8000322810573616E-2</c:v>
                </c:pt>
                <c:pt idx="79">
                  <c:v>-3.5407663196936022E-2</c:v>
                </c:pt>
                <c:pt idx="80">
                  <c:v>-4.3671531896911836E-2</c:v>
                </c:pt>
                <c:pt idx="81">
                  <c:v>-5.2787024014203487E-2</c:v>
                </c:pt>
                <c:pt idx="82">
                  <c:v>-6.2748754426021736E-2</c:v>
                </c:pt>
                <c:pt idx="83">
                  <c:v>-7.3550868225104787E-2</c:v>
                </c:pt>
                <c:pt idx="84">
                  <c:v>-8.5187051979968148E-2</c:v>
                </c:pt>
                <c:pt idx="85">
                  <c:v>-9.765054576900857E-2</c:v>
                </c:pt>
                <c:pt idx="86">
                  <c:v>-0.11093415594124469</c:v>
                </c:pt>
                <c:pt idx="87">
                  <c:v>-0.12503026855447191</c:v>
                </c:pt>
                <c:pt idx="88">
                  <c:v>-0.13993086343990743</c:v>
                </c:pt>
                <c:pt idx="89">
                  <c:v>-0.15562752884044845</c:v>
                </c:pt>
                <c:pt idx="90">
                  <c:v>-0.17211147656914741</c:v>
                </c:pt>
                <c:pt idx="91">
                  <c:v>-0.37808125395274883</c:v>
                </c:pt>
                <c:pt idx="92">
                  <c:v>-0.65095309481955144</c:v>
                </c:pt>
                <c:pt idx="93">
                  <c:v>-0.97833822533466497</c:v>
                </c:pt>
                <c:pt idx="94">
                  <c:v>-1.3476117721412053</c:v>
                </c:pt>
                <c:pt idx="95">
                  <c:v>-1.7470424484591007</c:v>
                </c:pt>
                <c:pt idx="96">
                  <c:v>-2.1664458333088223</c:v>
                </c:pt>
                <c:pt idx="97">
                  <c:v>-2.5974294836846301</c:v>
                </c:pt>
                <c:pt idx="98">
                  <c:v>-3.0333584536726681</c:v>
                </c:pt>
                <c:pt idx="99">
                  <c:v>-3.4691659567887752</c:v>
                </c:pt>
                <c:pt idx="100">
                  <c:v>-3.9011018522913234</c:v>
                </c:pt>
                <c:pt idx="101">
                  <c:v>-4.3264762536441124</c:v>
                </c:pt>
                <c:pt idx="102">
                  <c:v>-4.7434278237108805</c:v>
                </c:pt>
                <c:pt idx="103">
                  <c:v>-5.150728262339026</c:v>
                </c:pt>
                <c:pt idx="104">
                  <c:v>-5.5476243114341095</c:v>
                </c:pt>
                <c:pt idx="105">
                  <c:v>-5.9337137011457397</c:v>
                </c:pt>
                <c:pt idx="106">
                  <c:v>-6.3088496655408646</c:v>
                </c:pt>
                <c:pt idx="107">
                  <c:v>-6.6730684876822446</c:v>
                </c:pt>
                <c:pt idx="108">
                  <c:v>-7.0265351014652673</c:v>
                </c:pt>
                <c:pt idx="109">
                  <c:v>-10.041417550747472</c:v>
                </c:pt>
                <c:pt idx="110">
                  <c:v>-12.347792268763724</c:v>
                </c:pt>
                <c:pt idx="111">
                  <c:v>-14.193968624490758</c:v>
                </c:pt>
                <c:pt idx="112">
                  <c:v>-15.726775723558649</c:v>
                </c:pt>
                <c:pt idx="113">
                  <c:v>-17.034780110019618</c:v>
                </c:pt>
                <c:pt idx="114">
                  <c:v>-18.174424837875307</c:v>
                </c:pt>
                <c:pt idx="115">
                  <c:v>-19.183575743810479</c:v>
                </c:pt>
                <c:pt idx="116">
                  <c:v>-20.088755932303627</c:v>
                </c:pt>
                <c:pt idx="117">
                  <c:v>-20.909218483229942</c:v>
                </c:pt>
                <c:pt idx="118">
                  <c:v>-21.65935968958135</c:v>
                </c:pt>
                <c:pt idx="119">
                  <c:v>-22.350215286275926</c:v>
                </c:pt>
                <c:pt idx="120">
                  <c:v>-22.990425222404923</c:v>
                </c:pt>
                <c:pt idx="121">
                  <c:v>-23.586877155262354</c:v>
                </c:pt>
                <c:pt idx="122">
                  <c:v>-24.145148417573694</c:v>
                </c:pt>
                <c:pt idx="123">
                  <c:v>-24.669817422087498</c:v>
                </c:pt>
                <c:pt idx="124">
                  <c:v>-25.164688043791944</c:v>
                </c:pt>
                <c:pt idx="125">
                  <c:v>-25.632954528581489</c:v>
                </c:pt>
                <c:pt idx="126">
                  <c:v>-26.077324841905725</c:v>
                </c:pt>
              </c:numCache>
            </c:numRef>
          </c:yVal>
          <c:smooth val="0"/>
          <c:extLst>
            <c:ext xmlns:c16="http://schemas.microsoft.com/office/drawing/2014/chart" uri="{C3380CC4-5D6E-409C-BE32-E72D297353CC}">
              <c16:uniqueId val="{00000000-5E6A-40F6-A582-D6633CCAF5EC}"/>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Calculation!$BL$361:$BL$487</c:f>
              <c:numCache>
                <c:formatCode>General</c:formatCode>
                <c:ptCount val="127"/>
                <c:pt idx="0">
                  <c:v>-1.151999999998447E-4</c:v>
                </c:pt>
                <c:pt idx="1">
                  <c:v>-1.7279999999947625E-4</c:v>
                </c:pt>
                <c:pt idx="2">
                  <c:v>-2.3039999999875833E-4</c:v>
                </c:pt>
                <c:pt idx="3">
                  <c:v>-2.8799999999757448E-4</c:v>
                </c:pt>
                <c:pt idx="4">
                  <c:v>-3.4559999999580842E-4</c:v>
                </c:pt>
                <c:pt idx="5">
                  <c:v>-4.0319999999334456E-4</c:v>
                </c:pt>
                <c:pt idx="6">
                  <c:v>-4.6079999999006462E-4</c:v>
                </c:pt>
                <c:pt idx="7">
                  <c:v>-5.1839999998585455E-4</c:v>
                </c:pt>
                <c:pt idx="8">
                  <c:v>-5.7599999998059648E-4</c:v>
                </c:pt>
                <c:pt idx="9">
                  <c:v>-6.3359999997417323E-4</c:v>
                </c:pt>
                <c:pt idx="10">
                  <c:v>-6.9119999996646736E-4</c:v>
                </c:pt>
                <c:pt idx="11">
                  <c:v>-7.4879999995736699E-4</c:v>
                </c:pt>
                <c:pt idx="12">
                  <c:v>-8.0639999994675654E-4</c:v>
                </c:pt>
                <c:pt idx="13">
                  <c:v>-8.6399999993451286E-4</c:v>
                </c:pt>
                <c:pt idx="14">
                  <c:v>-9.2159999992051916E-4</c:v>
                </c:pt>
                <c:pt idx="15">
                  <c:v>-9.7919999990466432E-4</c:v>
                </c:pt>
                <c:pt idx="16">
                  <c:v>-1.0367999998868332E-3</c:v>
                </c:pt>
                <c:pt idx="17">
                  <c:v>-1.0943999998669065E-3</c:v>
                </c:pt>
                <c:pt idx="18">
                  <c:v>-1.151999999844765E-3</c:v>
                </c:pt>
                <c:pt idx="19">
                  <c:v>-1.727999999476077E-3</c:v>
                </c:pt>
                <c:pt idx="20">
                  <c:v>-2.303999998758118E-3</c:v>
                </c:pt>
                <c:pt idx="21">
                  <c:v>-2.8799999975744495E-3</c:v>
                </c:pt>
                <c:pt idx="22">
                  <c:v>-3.4559999958086438E-3</c:v>
                </c:pt>
                <c:pt idx="23">
                  <c:v>-4.0319999933442824E-3</c:v>
                </c:pt>
                <c:pt idx="24">
                  <c:v>-4.6079999900649326E-3</c:v>
                </c:pt>
                <c:pt idx="25">
                  <c:v>-5.1839999858541742E-3</c:v>
                </c:pt>
                <c:pt idx="26">
                  <c:v>-5.7599999805955796E-3</c:v>
                </c:pt>
                <c:pt idx="27">
                  <c:v>-6.3359999741727287E-3</c:v>
                </c:pt>
                <c:pt idx="28">
                  <c:v>-6.9119999664691298E-3</c:v>
                </c:pt>
                <c:pt idx="29">
                  <c:v>-7.4879999573684575E-3</c:v>
                </c:pt>
                <c:pt idx="30">
                  <c:v>-8.063999946754245E-3</c:v>
                </c:pt>
                <c:pt idx="31">
                  <c:v>-8.6399999345100689E-3</c:v>
                </c:pt>
                <c:pt idx="32">
                  <c:v>-9.2159999205194947E-3</c:v>
                </c:pt>
                <c:pt idx="33">
                  <c:v>-9.7919999046660582E-3</c:v>
                </c:pt>
                <c:pt idx="34">
                  <c:v>-1.0367999886833392E-2</c:v>
                </c:pt>
                <c:pt idx="35">
                  <c:v>-1.094399986690507E-2</c:v>
                </c:pt>
                <c:pt idx="36">
                  <c:v>-1.151999984476461E-2</c:v>
                </c:pt>
                <c:pt idx="37">
                  <c:v>-1.7279999476080561E-2</c:v>
                </c:pt>
                <c:pt idx="38">
                  <c:v>-2.3039998758116999E-2</c:v>
                </c:pt>
                <c:pt idx="39">
                  <c:v>-2.8799997574447397E-2</c:v>
                </c:pt>
                <c:pt idx="40">
                  <c:v>-3.4559995808645369E-2</c:v>
                </c:pt>
                <c:pt idx="41">
                  <c:v>-4.0319993344284641E-2</c:v>
                </c:pt>
                <c:pt idx="42">
                  <c:v>-4.6079990064938917E-2</c:v>
                </c:pt>
                <c:pt idx="43">
                  <c:v>-5.1839985854182036E-2</c:v>
                </c:pt>
                <c:pt idx="44">
                  <c:v>-5.7599980595588213E-2</c:v>
                </c:pt>
                <c:pt idx="45">
                  <c:v>-6.3359974172731065E-2</c:v>
                </c:pt>
                <c:pt idx="46">
                  <c:v>-6.9119966469184932E-2</c:v>
                </c:pt>
                <c:pt idx="47">
                  <c:v>-7.4879957368524486E-2</c:v>
                </c:pt>
                <c:pt idx="48">
                  <c:v>-8.063994675432451E-2</c:v>
                </c:pt>
                <c:pt idx="49">
                  <c:v>-8.6399934510159371E-2</c:v>
                </c:pt>
                <c:pt idx="50">
                  <c:v>-9.2159920519603464E-2</c:v>
                </c:pt>
                <c:pt idx="51">
                  <c:v>-9.7919904666233015E-2</c:v>
                </c:pt>
                <c:pt idx="52">
                  <c:v>-0.10367988683362288</c:v>
                </c:pt>
                <c:pt idx="53">
                  <c:v>-0.10943986690534867</c:v>
                </c:pt>
                <c:pt idx="54">
                  <c:v>-0.11519984476498668</c:v>
                </c:pt>
                <c:pt idx="55">
                  <c:v>-0.17279947608341781</c:v>
                </c:pt>
                <c:pt idx="56">
                  <c:v>-0.23039875812892907</c:v>
                </c:pt>
                <c:pt idx="57">
                  <c:v>-0.28799757448380164</c:v>
                </c:pt>
                <c:pt idx="58">
                  <c:v>-0.3455958087359659</c:v>
                </c:pt>
                <c:pt idx="59">
                  <c:v>-0.40319334448040933</c:v>
                </c:pt>
                <c:pt idx="60">
                  <c:v>-0.46079006532059208</c:v>
                </c:pt>
                <c:pt idx="61">
                  <c:v>-0.51838585486985445</c:v>
                </c:pt>
                <c:pt idx="62">
                  <c:v>-0.57598059675283209</c:v>
                </c:pt>
                <c:pt idx="63">
                  <c:v>-0.63357417460685483</c:v>
                </c:pt>
                <c:pt idx="64">
                  <c:v>-0.69116647208337201</c:v>
                </c:pt>
                <c:pt idx="65">
                  <c:v>-0.74875737284935451</c:v>
                </c:pt>
                <c:pt idx="66">
                  <c:v>-0.80634676058870847</c:v>
                </c:pt>
                <c:pt idx="67">
                  <c:v>-0.86393451900367824</c:v>
                </c:pt>
                <c:pt idx="68">
                  <c:v>-0.92152053181624027</c:v>
                </c:pt>
                <c:pt idx="69">
                  <c:v>-0.97910468276955465</c:v>
                </c:pt>
                <c:pt idx="70">
                  <c:v>-1.0366868556293298</c:v>
                </c:pt>
                <c:pt idx="71">
                  <c:v>-1.0942669341852329</c:v>
                </c:pt>
                <c:pt idx="72">
                  <c:v>-1.1518448022523242</c:v>
                </c:pt>
                <c:pt idx="73">
                  <c:v>-1.7274763663019259</c:v>
                </c:pt>
                <c:pt idx="74">
                  <c:v>-2.3027593203915679</c:v>
                </c:pt>
                <c:pt idx="75">
                  <c:v>-2.8775781174755442</c:v>
                </c:pt>
                <c:pt idx="76">
                  <c:v>-3.4518177704787574</c:v>
                </c:pt>
                <c:pt idx="77">
                  <c:v>-4.0253639891185085</c:v>
                </c:pt>
                <c:pt idx="78">
                  <c:v>-4.5981033146385952</c:v>
                </c:pt>
                <c:pt idx="79">
                  <c:v>-5.1699232520640095</c:v>
                </c:pt>
                <c:pt idx="80">
                  <c:v>-5.7407123995982854</c:v>
                </c:pt>
                <c:pt idx="81">
                  <c:v>-6.3103605748011686</c:v>
                </c:pt>
                <c:pt idx="82">
                  <c:v>-6.8787589372021039</c:v>
                </c:pt>
                <c:pt idx="83">
                  <c:v>-7.4458001070235529</c:v>
                </c:pt>
                <c:pt idx="84">
                  <c:v>-8.0113782797100708</c:v>
                </c:pt>
                <c:pt idx="85">
                  <c:v>-8.5753893359796614</c:v>
                </c:pt>
                <c:pt idx="86">
                  <c:v>-9.1377309471386585</c:v>
                </c:pt>
                <c:pt idx="87">
                  <c:v>-9.6983026754238555</c:v>
                </c:pt>
                <c:pt idx="88">
                  <c:v>-10.25700606916328</c:v>
                </c:pt>
                <c:pt idx="89">
                  <c:v>-10.813744752569102</c:v>
                </c:pt>
                <c:pt idx="90">
                  <c:v>-11.368424510004861</c:v>
                </c:pt>
                <c:pt idx="91">
                  <c:v>-16.782938087752154</c:v>
                </c:pt>
                <c:pt idx="92">
                  <c:v>-21.906236645349484</c:v>
                </c:pt>
                <c:pt idx="93">
                  <c:v>-26.686610871056637</c:v>
                </c:pt>
                <c:pt idx="94">
                  <c:v>-31.097784032425064</c:v>
                </c:pt>
                <c:pt idx="95">
                  <c:v>-35.134694854019919</c:v>
                </c:pt>
                <c:pt idx="96">
                  <c:v>-38.80790355612956</c:v>
                </c:pt>
                <c:pt idx="97">
                  <c:v>-42.138126251988076</c:v>
                </c:pt>
                <c:pt idx="98">
                  <c:v>-45.151710565770642</c:v>
                </c:pt>
                <c:pt idx="99">
                  <c:v>-47.877297715110245</c:v>
                </c:pt>
                <c:pt idx="100">
                  <c:v>-50.343582452109693</c:v>
                </c:pt>
                <c:pt idx="101">
                  <c:v>-52.577945088108315</c:v>
                </c:pt>
                <c:pt idx="102">
                  <c:v>-54.605711592833934</c:v>
                </c:pt>
                <c:pt idx="103">
                  <c:v>-56.44983366292999</c:v>
                </c:pt>
                <c:pt idx="104">
                  <c:v>-58.13083152612149</c:v>
                </c:pt>
                <c:pt idx="105">
                  <c:v>-59.666889502796316</c:v>
                </c:pt>
                <c:pt idx="106">
                  <c:v>-61.074031658321871</c:v>
                </c:pt>
                <c:pt idx="107">
                  <c:v>-62.366331820964682</c:v>
                </c:pt>
                <c:pt idx="108">
                  <c:v>-63.556130595709391</c:v>
                </c:pt>
                <c:pt idx="109">
                  <c:v>-71.655894535897332</c:v>
                </c:pt>
                <c:pt idx="110">
                  <c:v>-76.034994877752709</c:v>
                </c:pt>
                <c:pt idx="111">
                  <c:v>-78.748288377034839</c:v>
                </c:pt>
                <c:pt idx="112">
                  <c:v>-80.586772122365119</c:v>
                </c:pt>
                <c:pt idx="113">
                  <c:v>-81.912283414815974</c:v>
                </c:pt>
                <c:pt idx="114">
                  <c:v>-82.912247227102782</c:v>
                </c:pt>
                <c:pt idx="115">
                  <c:v>-83.693040200428868</c:v>
                </c:pt>
                <c:pt idx="116">
                  <c:v>-84.319386548590501</c:v>
                </c:pt>
                <c:pt idx="117">
                  <c:v>-84.832873694358213</c:v>
                </c:pt>
                <c:pt idx="118">
                  <c:v>-85.261419870313674</c:v>
                </c:pt>
                <c:pt idx="119">
                  <c:v>-85.624453318345346</c:v>
                </c:pt>
                <c:pt idx="120">
                  <c:v>-85.935906374520485</c:v>
                </c:pt>
                <c:pt idx="121">
                  <c:v>-86.2060277629609</c:v>
                </c:pt>
                <c:pt idx="122">
                  <c:v>-86.442523021461014</c:v>
                </c:pt>
                <c:pt idx="123">
                  <c:v>-86.651296415910835</c:v>
                </c:pt>
                <c:pt idx="124">
                  <c:v>-86.836947705399737</c:v>
                </c:pt>
                <c:pt idx="125">
                  <c:v>-87.003113245531438</c:v>
                </c:pt>
                <c:pt idx="126">
                  <c:v>-87.152705465876124</c:v>
                </c:pt>
              </c:numCache>
            </c:numRef>
          </c:yVal>
          <c:smooth val="0"/>
          <c:extLst>
            <c:ext xmlns:c16="http://schemas.microsoft.com/office/drawing/2014/chart" uri="{C3380CC4-5D6E-409C-BE32-E72D297353CC}">
              <c16:uniqueId val="{00000001-5E6A-40F6-A582-D6633CCAF5EC}"/>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90"/>
          <c:min val="-9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200" b="1" i="0" u="none" strike="noStrike" baseline="0">
                <a:solidFill>
                  <a:srgbClr val="000000"/>
                </a:solidFill>
                <a:latin typeface="Arial"/>
                <a:ea typeface="Arial"/>
                <a:cs typeface="Arial"/>
              </a:defRPr>
            </a:pPr>
            <a:r>
              <a:rPr lang="en-US"/>
              <a:t>INTFB2INTCOMP</a:t>
            </a:r>
          </a:p>
          <a:p>
            <a:pPr>
              <a:defRPr lang="ja-JP" sz="1200" b="1" i="0" u="none" strike="noStrike" baseline="0">
                <a:solidFill>
                  <a:srgbClr val="000000"/>
                </a:solidFill>
                <a:latin typeface="Arial"/>
                <a:ea typeface="Arial"/>
                <a:cs typeface="Arial"/>
              </a:defRPr>
            </a:pPr>
            <a:endParaRPr lang="en-US"/>
          </a:p>
        </c:rich>
      </c:tx>
      <c:layout>
        <c:manualLayout>
          <c:xMode val="edge"/>
          <c:yMode val="edge"/>
          <c:x val="0.38532555879494657"/>
          <c:y val="2.4449846994932085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Calculation!$BR$361:$BR$487</c:f>
              <c:numCache>
                <c:formatCode>General</c:formatCode>
                <c:ptCount val="127"/>
                <c:pt idx="0">
                  <c:v>70.750937781710093</c:v>
                </c:pt>
                <c:pt idx="1">
                  <c:v>70.744189288770414</c:v>
                </c:pt>
                <c:pt idx="2">
                  <c:v>70.73475898165546</c:v>
                </c:pt>
                <c:pt idx="3">
                  <c:v>70.722664312813023</c:v>
                </c:pt>
                <c:pt idx="4">
                  <c:v>70.70792753649863</c:v>
                </c:pt>
                <c:pt idx="5">
                  <c:v>70.690575573596973</c:v>
                </c:pt>
                <c:pt idx="6">
                  <c:v>70.670639849954497</c:v>
                </c:pt>
                <c:pt idx="7">
                  <c:v>70.648156110232009</c:v>
                </c:pt>
                <c:pt idx="8">
                  <c:v>70.623164209545834</c:v>
                </c:pt>
                <c:pt idx="9">
                  <c:v>70.595707885381174</c:v>
                </c:pt>
                <c:pt idx="10">
                  <c:v>70.565834512424658</c:v>
                </c:pt>
                <c:pt idx="11">
                  <c:v>70.53359484307785</c:v>
                </c:pt>
                <c:pt idx="12">
                  <c:v>70.499042736476213</c:v>
                </c:pt>
                <c:pt idx="13">
                  <c:v>70.462234878852442</c:v>
                </c:pt>
                <c:pt idx="14">
                  <c:v>70.423230498050415</c:v>
                </c:pt>
                <c:pt idx="15">
                  <c:v>70.382091074918861</c:v>
                </c:pt>
                <c:pt idx="16">
                  <c:v>70.338880054200928</c:v>
                </c:pt>
                <c:pt idx="17">
                  <c:v>70.293662557385147</c:v>
                </c:pt>
                <c:pt idx="18">
                  <c:v>70.246505099808786</c:v>
                </c:pt>
                <c:pt idx="19">
                  <c:v>69.683338633396062</c:v>
                </c:pt>
                <c:pt idx="20">
                  <c:v>69.00049718161489</c:v>
                </c:pt>
                <c:pt idx="21">
                  <c:v>68.255766943289558</c:v>
                </c:pt>
                <c:pt idx="22">
                  <c:v>67.490816504857165</c:v>
                </c:pt>
                <c:pt idx="23">
                  <c:v>66.732216807832273</c:v>
                </c:pt>
                <c:pt idx="24">
                  <c:v>65.995309681708903</c:v>
                </c:pt>
                <c:pt idx="25">
                  <c:v>65.288019731227934</c:v>
                </c:pt>
                <c:pt idx="26">
                  <c:v>64.613707345124567</c:v>
                </c:pt>
                <c:pt idx="27">
                  <c:v>63.973063909363937</c:v>
                </c:pt>
                <c:pt idx="28">
                  <c:v>63.365295580660458</c:v>
                </c:pt>
                <c:pt idx="29">
                  <c:v>62.788836747694901</c:v>
                </c:pt>
                <c:pt idx="30">
                  <c:v>62.241769437145805</c:v>
                </c:pt>
                <c:pt idx="31">
                  <c:v>61.722064077604919</c:v>
                </c:pt>
                <c:pt idx="32">
                  <c:v>61.227713465259498</c:v>
                </c:pt>
                <c:pt idx="33">
                  <c:v>60.756803576126373</c:v>
                </c:pt>
                <c:pt idx="34">
                  <c:v>60.307547433053173</c:v>
                </c:pt>
                <c:pt idx="35">
                  <c:v>59.878297679152652</c:v>
                </c:pt>
                <c:pt idx="36">
                  <c:v>59.467547174566278</c:v>
                </c:pt>
                <c:pt idx="37">
                  <c:v>56.129468416182661</c:v>
                </c:pt>
                <c:pt idx="38">
                  <c:v>53.697545064813525</c:v>
                </c:pt>
                <c:pt idx="39">
                  <c:v>51.79136652528797</c:v>
                </c:pt>
                <c:pt idx="40">
                  <c:v>50.226009774924464</c:v>
                </c:pt>
                <c:pt idx="41">
                  <c:v>48.898934426348937</c:v>
                </c:pt>
                <c:pt idx="42">
                  <c:v>47.747644250747889</c:v>
                </c:pt>
                <c:pt idx="43">
                  <c:v>46.731317746282919</c:v>
                </c:pt>
                <c:pt idx="44">
                  <c:v>45.821852708334525</c:v>
                </c:pt>
                <c:pt idx="45">
                  <c:v>44.999091200105468</c:v>
                </c:pt>
                <c:pt idx="46">
                  <c:v>44.248088525057142</c:v>
                </c:pt>
                <c:pt idx="47">
                  <c:v>43.557460952102915</c:v>
                </c:pt>
                <c:pt idx="48">
                  <c:v>42.918339062061435</c:v>
                </c:pt>
                <c:pt idx="49">
                  <c:v>42.323678861584867</c:v>
                </c:pt>
                <c:pt idx="50">
                  <c:v>41.767793460923706</c:v>
                </c:pt>
                <c:pt idx="51">
                  <c:v>41.246025751148252</c:v>
                </c:pt>
                <c:pt idx="52">
                  <c:v>40.754514073968139</c:v>
                </c:pt>
                <c:pt idx="53">
                  <c:v>40.290020908408046</c:v>
                </c:pt>
                <c:pt idx="54">
                  <c:v>39.849805289330355</c:v>
                </c:pt>
                <c:pt idx="55">
                  <c:v>36.392705066597479</c:v>
                </c:pt>
                <c:pt idx="56">
                  <c:v>33.981014998230037</c:v>
                </c:pt>
                <c:pt idx="57">
                  <c:v>32.151755042493299</c:v>
                </c:pt>
                <c:pt idx="58">
                  <c:v>30.697478962854095</c:v>
                </c:pt>
                <c:pt idx="59">
                  <c:v>29.506516435191482</c:v>
                </c:pt>
                <c:pt idx="60">
                  <c:v>28.511332719788719</c:v>
                </c:pt>
                <c:pt idx="61">
                  <c:v>27.667618066587014</c:v>
                </c:pt>
                <c:pt idx="62">
                  <c:v>26.944495847958599</c:v>
                </c:pt>
                <c:pt idx="63">
                  <c:v>26.31943934079581</c:v>
                </c:pt>
                <c:pt idx="64">
                  <c:v>25.775418678420081</c:v>
                </c:pt>
                <c:pt idx="65">
                  <c:v>25.299196751619</c:v>
                </c:pt>
                <c:pt idx="66">
                  <c:v>24.880257387264912</c:v>
                </c:pt>
                <c:pt idx="67">
                  <c:v>24.510100698645804</c:v>
                </c:pt>
                <c:pt idx="68">
                  <c:v>24.181761583925685</c:v>
                </c:pt>
                <c:pt idx="69">
                  <c:v>23.889469352629579</c:v>
                </c:pt>
                <c:pt idx="70">
                  <c:v>23.628399859079764</c:v>
                </c:pt>
                <c:pt idx="71">
                  <c:v>23.39449028597712</c:v>
                </c:pt>
                <c:pt idx="72">
                  <c:v>23.184297647740181</c:v>
                </c:pt>
                <c:pt idx="73">
                  <c:v>21.905650892997173</c:v>
                </c:pt>
                <c:pt idx="74">
                  <c:v>21.351057400174717</c:v>
                </c:pt>
                <c:pt idx="75">
                  <c:v>21.067886999241598</c:v>
                </c:pt>
                <c:pt idx="76">
                  <c:v>20.905574132619105</c:v>
                </c:pt>
                <c:pt idx="77">
                  <c:v>20.804279946758495</c:v>
                </c:pt>
                <c:pt idx="78">
                  <c:v>20.736819830480279</c:v>
                </c:pt>
                <c:pt idx="79">
                  <c:v>20.689512875434318</c:v>
                </c:pt>
                <c:pt idx="80">
                  <c:v>20.654900569592243</c:v>
                </c:pt>
                <c:pt idx="81">
                  <c:v>20.628648441921822</c:v>
                </c:pt>
                <c:pt idx="82">
                  <c:v>20.608103012240552</c:v>
                </c:pt>
                <c:pt idx="83">
                  <c:v>20.591568318425967</c:v>
                </c:pt>
                <c:pt idx="84">
                  <c:v>20.577920377939446</c:v>
                </c:pt>
                <c:pt idx="85">
                  <c:v>20.56639091997258</c:v>
                </c:pt>
                <c:pt idx="86">
                  <c:v>20.556440654028812</c:v>
                </c:pt>
                <c:pt idx="87">
                  <c:v>20.547682160120363</c:v>
                </c:pt>
                <c:pt idx="88">
                  <c:v>20.539831411338028</c:v>
                </c:pt>
                <c:pt idx="89">
                  <c:v>20.532676409769699</c:v>
                </c:pt>
                <c:pt idx="90">
                  <c:v>20.526056372950361</c:v>
                </c:pt>
                <c:pt idx="91">
                  <c:v>20.471523964872368</c:v>
                </c:pt>
                <c:pt idx="92">
                  <c:v>20.416849653333099</c:v>
                </c:pt>
                <c:pt idx="93">
                  <c:v>20.35298936541508</c:v>
                </c:pt>
                <c:pt idx="94">
                  <c:v>20.278023393647693</c:v>
                </c:pt>
                <c:pt idx="95">
                  <c:v>20.191625682905752</c:v>
                </c:pt>
                <c:pt idx="96">
                  <c:v>20.093992307040139</c:v>
                </c:pt>
                <c:pt idx="97">
                  <c:v>19.98554049529303</c:v>
                </c:pt>
                <c:pt idx="98">
                  <c:v>19.866798727548755</c:v>
                </c:pt>
                <c:pt idx="99">
                  <c:v>19.738356612385182</c:v>
                </c:pt>
                <c:pt idx="100">
                  <c:v>19.600837101581391</c:v>
                </c:pt>
                <c:pt idx="101">
                  <c:v>19.454878515762868</c:v>
                </c:pt>
                <c:pt idx="102">
                  <c:v>19.30112166512307</c:v>
                </c:pt>
                <c:pt idx="103">
                  <c:v>19.140200103883487</c:v>
                </c:pt>
                <c:pt idx="104">
                  <c:v>18.97273261298626</c:v>
                </c:pt>
                <c:pt idx="105">
                  <c:v>18.799317432884429</c:v>
                </c:pt>
                <c:pt idx="106">
                  <c:v>18.620527947307654</c:v>
                </c:pt>
                <c:pt idx="107">
                  <c:v>18.436909596257966</c:v>
                </c:pt>
                <c:pt idx="108">
                  <c:v>18.248977832406162</c:v>
                </c:pt>
                <c:pt idx="109">
                  <c:v>16.223799230139285</c:v>
                </c:pt>
                <c:pt idx="110">
                  <c:v>14.123665505288187</c:v>
                </c:pt>
                <c:pt idx="111">
                  <c:v>12.085756629973535</c:v>
                </c:pt>
                <c:pt idx="112">
                  <c:v>10.157654629408555</c:v>
                </c:pt>
                <c:pt idx="113">
                  <c:v>8.3515645276416546</c:v>
                </c:pt>
                <c:pt idx="114">
                  <c:v>6.6657706674128967</c:v>
                </c:pt>
                <c:pt idx="115">
                  <c:v>5.0930906040238799</c:v>
                </c:pt>
                <c:pt idx="116">
                  <c:v>3.6244378331816556</c:v>
                </c:pt>
                <c:pt idx="117">
                  <c:v>2.2504143264168661</c:v>
                </c:pt>
                <c:pt idx="118">
                  <c:v>0.96203010532781186</c:v>
                </c:pt>
                <c:pt idx="119">
                  <c:v>-0.24899372795597816</c:v>
                </c:pt>
                <c:pt idx="120">
                  <c:v>-1.390128034886877</c:v>
                </c:pt>
                <c:pt idx="121">
                  <c:v>-2.4680402216513424</c:v>
                </c:pt>
                <c:pt idx="122">
                  <c:v>-3.4886462843698056</c:v>
                </c:pt>
                <c:pt idx="123">
                  <c:v>-4.4571819994539865</c:v>
                </c:pt>
                <c:pt idx="124">
                  <c:v>-5.3782786053629019</c:v>
                </c:pt>
                <c:pt idx="125">
                  <c:v>-6.2560356976027158</c:v>
                </c:pt>
                <c:pt idx="126">
                  <c:v>-7.094088044165602</c:v>
                </c:pt>
              </c:numCache>
            </c:numRef>
          </c:yVal>
          <c:smooth val="0"/>
          <c:extLst>
            <c:ext xmlns:c16="http://schemas.microsoft.com/office/drawing/2014/chart" uri="{C3380CC4-5D6E-409C-BE32-E72D297353CC}">
              <c16:uniqueId val="{00000000-7D59-46F0-89E0-69B53792C4BA}"/>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Calculation!$BS$361:$BS$487</c:f>
              <c:numCache>
                <c:formatCode>General</c:formatCode>
                <c:ptCount val="127"/>
                <c:pt idx="0">
                  <c:v>-2.01518116134327</c:v>
                </c:pt>
                <c:pt idx="1">
                  <c:v>-3.0212012309695422</c:v>
                </c:pt>
                <c:pt idx="2">
                  <c:v>-4.0253432341885773</c:v>
                </c:pt>
                <c:pt idx="3">
                  <c:v>-5.0269919951765027</c:v>
                </c:pt>
                <c:pt idx="4">
                  <c:v>-6.0255415059252604</c:v>
                </c:pt>
                <c:pt idx="5">
                  <c:v>-7.0203970595347114</c:v>
                </c:pt>
                <c:pt idx="6">
                  <c:v>-8.010977281717949</c:v>
                </c:pt>
                <c:pt idx="7">
                  <c:v>-8.9967160440111922</c:v>
                </c:pt>
                <c:pt idx="8">
                  <c:v>-9.9770642441001804</c:v>
                </c:pt>
                <c:pt idx="9">
                  <c:v>-10.95149144078756</c:v>
                </c:pt>
                <c:pt idx="10">
                  <c:v>-11.919487333368155</c:v>
                </c:pt>
                <c:pt idx="11">
                  <c:v>-12.88056307750063</c:v>
                </c:pt>
                <c:pt idx="12">
                  <c:v>-13.834252432014489</c:v>
                </c:pt>
                <c:pt idx="13">
                  <c:v>-14.780112733416152</c:v>
                </c:pt>
                <c:pt idx="14">
                  <c:v>-15.717725697108909</c:v>
                </c:pt>
                <c:pt idx="15">
                  <c:v>-16.646698046486787</c:v>
                </c:pt>
                <c:pt idx="16">
                  <c:v>-17.566661973045758</c:v>
                </c:pt>
                <c:pt idx="17">
                  <c:v>-18.477275432474269</c:v>
                </c:pt>
                <c:pt idx="18">
                  <c:v>-19.378222283283769</c:v>
                </c:pt>
                <c:pt idx="19">
                  <c:v>-27.80458959167245</c:v>
                </c:pt>
                <c:pt idx="20">
                  <c:v>-35.09407006328334</c:v>
                </c:pt>
                <c:pt idx="21">
                  <c:v>-41.269322528624478</c:v>
                </c:pt>
                <c:pt idx="22">
                  <c:v>-46.451428020148526</c:v>
                </c:pt>
                <c:pt idx="23">
                  <c:v>-50.793059625803338</c:v>
                </c:pt>
                <c:pt idx="24">
                  <c:v>-54.442047644589259</c:v>
                </c:pt>
                <c:pt idx="25">
                  <c:v>-57.526736845266967</c:v>
                </c:pt>
                <c:pt idx="26">
                  <c:v>-60.152899047504</c:v>
                </c:pt>
                <c:pt idx="27">
                  <c:v>-62.405563478117813</c:v>
                </c:pt>
                <c:pt idx="28">
                  <c:v>-64.352379757711446</c:v>
                </c:pt>
                <c:pt idx="29">
                  <c:v>-66.047047859630695</c:v>
                </c:pt>
                <c:pt idx="30">
                  <c:v>-67.532293468235977</c:v>
                </c:pt>
                <c:pt idx="31">
                  <c:v>-68.842277898849758</c:v>
                </c:pt>
                <c:pt idx="32">
                  <c:v>-70.004487751638194</c:v>
                </c:pt>
                <c:pt idx="33">
                  <c:v>-71.041194533717999</c:v>
                </c:pt>
                <c:pt idx="34">
                  <c:v>-71.970575752021105</c:v>
                </c:pt>
                <c:pt idx="35">
                  <c:v>-72.807575716582804</c:v>
                </c:pt>
                <c:pt idx="36">
                  <c:v>-73.564568349938867</c:v>
                </c:pt>
                <c:pt idx="37">
                  <c:v>-78.379310453190342</c:v>
                </c:pt>
                <c:pt idx="38">
                  <c:v>-80.704664467658759</c:v>
                </c:pt>
                <c:pt idx="39">
                  <c:v>-81.994130177197434</c:v>
                </c:pt>
                <c:pt idx="40">
                  <c:v>-82.757035057940485</c:v>
                </c:pt>
                <c:pt idx="41">
                  <c:v>-83.216505786506261</c:v>
                </c:pt>
                <c:pt idx="42">
                  <c:v>-83.485428975620749</c:v>
                </c:pt>
                <c:pt idx="43">
                  <c:v>-83.626970730307903</c:v>
                </c:pt>
                <c:pt idx="44">
                  <c:v>-83.679211988325349</c:v>
                </c:pt>
                <c:pt idx="45">
                  <c:v>-83.66646917213302</c:v>
                </c:pt>
                <c:pt idx="46">
                  <c:v>-83.604995979211964</c:v>
                </c:pt>
                <c:pt idx="47">
                  <c:v>-83.506069413983894</c:v>
                </c:pt>
                <c:pt idx="48">
                  <c:v>-83.377759898822006</c:v>
                </c:pt>
                <c:pt idx="49">
                  <c:v>-83.225996373707815</c:v>
                </c:pt>
                <c:pt idx="50">
                  <c:v>-83.055233456393793</c:v>
                </c:pt>
                <c:pt idx="51">
                  <c:v>-82.868883889534246</c:v>
                </c:pt>
                <c:pt idx="52">
                  <c:v>-82.669607244379961</c:v>
                </c:pt>
                <c:pt idx="53">
                  <c:v>-82.459507681509336</c:v>
                </c:pt>
                <c:pt idx="54">
                  <c:v>-82.240272514338969</c:v>
                </c:pt>
                <c:pt idx="55">
                  <c:v>-79.757510699578845</c:v>
                </c:pt>
                <c:pt idx="56">
                  <c:v>-77.056465252806731</c:v>
                </c:pt>
                <c:pt idx="57">
                  <c:v>-74.313946647820188</c:v>
                </c:pt>
                <c:pt idx="58">
                  <c:v>-71.596657963495673</c:v>
                </c:pt>
                <c:pt idx="59">
                  <c:v>-68.938168341735647</c:v>
                </c:pt>
                <c:pt idx="60">
                  <c:v>-66.358154428805193</c:v>
                </c:pt>
                <c:pt idx="61">
                  <c:v>-63.868893245644344</c:v>
                </c:pt>
                <c:pt idx="62">
                  <c:v>-61.477988285100217</c:v>
                </c:pt>
                <c:pt idx="63">
                  <c:v>-59.189757317662007</c:v>
                </c:pt>
                <c:pt idx="64">
                  <c:v>-57.006073161009027</c:v>
                </c:pt>
                <c:pt idx="65">
                  <c:v>-54.926948363566318</c:v>
                </c:pt>
                <c:pt idx="66">
                  <c:v>-52.950980010493026</c:v>
                </c:pt>
                <c:pt idx="67">
                  <c:v>-51.075704458603866</c:v>
                </c:pt>
                <c:pt idx="68">
                  <c:v>-49.297885419148528</c:v>
                </c:pt>
                <c:pt idx="69">
                  <c:v>-47.613748173464046</c:v>
                </c:pt>
                <c:pt idx="70">
                  <c:v>-46.019168425355183</c:v>
                </c:pt>
                <c:pt idx="71">
                  <c:v>-44.509822523606132</c:v>
                </c:pt>
                <c:pt idx="72">
                  <c:v>-43.081304933811495</c:v>
                </c:pt>
                <c:pt idx="73">
                  <c:v>-32.338865257681029</c:v>
                </c:pt>
                <c:pt idx="74">
                  <c:v>-25.840613625106432</c:v>
                </c:pt>
                <c:pt idx="75">
                  <c:v>-21.653120148789622</c:v>
                </c:pt>
                <c:pt idx="76">
                  <c:v>-18.805173177115122</c:v>
                </c:pt>
                <c:pt idx="77">
                  <c:v>-16.78770043494276</c:v>
                </c:pt>
                <c:pt idx="78">
                  <c:v>-15.315608319442525</c:v>
                </c:pt>
                <c:pt idx="79">
                  <c:v>-14.219008409641338</c:v>
                </c:pt>
                <c:pt idx="80">
                  <c:v>-13.391127373836417</c:v>
                </c:pt>
                <c:pt idx="81">
                  <c:v>-12.76178761696988</c:v>
                </c:pt>
                <c:pt idx="82">
                  <c:v>-12.283095681770405</c:v>
                </c:pt>
                <c:pt idx="83">
                  <c:v>-11.921308275559202</c:v>
                </c:pt>
                <c:pt idx="84">
                  <c:v>-11.651996034680812</c:v>
                </c:pt>
                <c:pt idx="85">
                  <c:v>-11.457053183932311</c:v>
                </c:pt>
                <c:pt idx="86">
                  <c:v>-11.322784416258829</c:v>
                </c:pt>
                <c:pt idx="87">
                  <c:v>-11.238643869027122</c:v>
                </c:pt>
                <c:pt idx="88">
                  <c:v>-11.196381802213979</c:v>
                </c:pt>
                <c:pt idx="89">
                  <c:v>-11.189453572225421</c:v>
                </c:pt>
                <c:pt idx="90">
                  <c:v>-11.212601703247874</c:v>
                </c:pt>
                <c:pt idx="91">
                  <c:v>-12.43757147992677</c:v>
                </c:pt>
                <c:pt idx="92">
                  <c:v>-14.513612732842819</c:v>
                </c:pt>
                <c:pt idx="93">
                  <c:v>-16.915339794871802</c:v>
                </c:pt>
                <c:pt idx="94">
                  <c:v>-19.463313756895211</c:v>
                </c:pt>
                <c:pt idx="95">
                  <c:v>-22.077872434396383</c:v>
                </c:pt>
                <c:pt idx="96">
                  <c:v>-24.717168679610459</c:v>
                </c:pt>
                <c:pt idx="97">
                  <c:v>-27.356463963419028</c:v>
                </c:pt>
                <c:pt idx="98">
                  <c:v>-29.979835831443648</c:v>
                </c:pt>
                <c:pt idx="99">
                  <c:v>-32.576401235973208</c:v>
                </c:pt>
                <c:pt idx="100">
                  <c:v>-35.13841781489257</c:v>
                </c:pt>
                <c:pt idx="101">
                  <c:v>-37.660248153236992</c:v>
                </c:pt>
                <c:pt idx="102">
                  <c:v>-40.13775274742823</c:v>
                </c:pt>
                <c:pt idx="103">
                  <c:v>-42.567909908785573</c:v>
                </c:pt>
                <c:pt idx="104">
                  <c:v>-44.948562562323474</c:v>
                </c:pt>
                <c:pt idx="105">
                  <c:v>-47.278239668351191</c:v>
                </c:pt>
                <c:pt idx="106">
                  <c:v>-49.556023753715145</c:v>
                </c:pt>
                <c:pt idx="107">
                  <c:v>-51.781448416007656</c:v>
                </c:pt>
                <c:pt idx="108">
                  <c:v>-53.954416354949174</c:v>
                </c:pt>
                <c:pt idx="109">
                  <c:v>-72.934328831196851</c:v>
                </c:pt>
                <c:pt idx="110">
                  <c:v>-87.668025774711978</c:v>
                </c:pt>
                <c:pt idx="111">
                  <c:v>-99.25142581068117</c:v>
                </c:pt>
                <c:pt idx="112">
                  <c:v>-108.52048627318389</c:v>
                </c:pt>
                <c:pt idx="113">
                  <c:v>-116.06081014213436</c:v>
                </c:pt>
                <c:pt idx="114">
                  <c:v>-122.28466266701216</c:v>
                </c:pt>
                <c:pt idx="115">
                  <c:v>-127.48851127092969</c:v>
                </c:pt>
                <c:pt idx="116">
                  <c:v>-131.89000978549007</c:v>
                </c:pt>
                <c:pt idx="117">
                  <c:v>-135.65179746691857</c:v>
                </c:pt>
                <c:pt idx="118">
                  <c:v>-138.89726457031094</c:v>
                </c:pt>
                <c:pt idx="119">
                  <c:v>-141.72129621238034</c:v>
                </c:pt>
                <c:pt idx="120">
                  <c:v>-144.19776141935697</c:v>
                </c:pt>
                <c:pt idx="121">
                  <c:v>-146.38482746269435</c:v>
                </c:pt>
                <c:pt idx="122">
                  <c:v>-148.32878725205555</c:v>
                </c:pt>
                <c:pt idx="123">
                  <c:v>-150.06685181255926</c:v>
                </c:pt>
                <c:pt idx="124">
                  <c:v>-151.62921192205857</c:v>
                </c:pt>
                <c:pt idx="125">
                  <c:v>-153.04057708767269</c:v>
                </c:pt>
                <c:pt idx="126">
                  <c:v>-154.32133642545116</c:v>
                </c:pt>
              </c:numCache>
            </c:numRef>
          </c:yVal>
          <c:smooth val="0"/>
          <c:extLst>
            <c:ext xmlns:c16="http://schemas.microsoft.com/office/drawing/2014/chart" uri="{C3380CC4-5D6E-409C-BE32-E72D297353CC}">
              <c16:uniqueId val="{00000001-7D59-46F0-89E0-69B53792C4BA}"/>
            </c:ext>
          </c:extLst>
        </c:ser>
        <c:dLbls>
          <c:showLegendKey val="0"/>
          <c:showVal val="0"/>
          <c:showCatName val="0"/>
          <c:showSerName val="0"/>
          <c:showPercent val="0"/>
          <c:showBubbleSize val="0"/>
        </c:dLbls>
        <c:axId val="80980608"/>
        <c:axId val="80982400"/>
      </c:scatterChart>
      <c:valAx>
        <c:axId val="80968320"/>
        <c:scaling>
          <c:logBase val="10"/>
          <c:orientation val="minMax"/>
          <c:max val="10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200" b="1" i="0" u="none" strike="noStrike" baseline="0">
                    <a:solidFill>
                      <a:srgbClr val="000000"/>
                    </a:solidFill>
                    <a:latin typeface="Arial"/>
                    <a:ea typeface="Arial"/>
                    <a:cs typeface="Arial"/>
                  </a:defRPr>
                </a:pPr>
                <a:r>
                  <a:rPr lang="en-US"/>
                  <a:t>Frequency (Hz)</a:t>
                </a:r>
              </a:p>
            </c:rich>
          </c:tx>
          <c:layout>
            <c:manualLayout>
              <c:xMode val="edge"/>
              <c:yMode val="edge"/>
              <c:x val="0.42857142857142855"/>
              <c:y val="0.88361140341328481"/>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40"/>
        </c:scaling>
        <c:delete val="0"/>
        <c:axPos val="l"/>
        <c:majorGridlines>
          <c:spPr>
            <a:ln w="3175">
              <a:solidFill>
                <a:srgbClr val="000000"/>
              </a:solidFill>
              <a:prstDash val="solid"/>
            </a:ln>
          </c:spPr>
        </c:majorGridlines>
        <c:title>
          <c:tx>
            <c:rich>
              <a:bodyPr/>
              <a:lstStyle/>
              <a:p>
                <a:pPr>
                  <a:defRPr lang="ja-JP" sz="1200" b="1" i="0" u="none" strike="noStrike" baseline="0">
                    <a:solidFill>
                      <a:srgbClr val="0000FF"/>
                    </a:solidFill>
                    <a:latin typeface="Arial"/>
                    <a:ea typeface="Arial"/>
                    <a:cs typeface="Arial"/>
                  </a:defRPr>
                </a:pPr>
                <a:r>
                  <a:rPr lang="en-US">
                    <a:solidFill>
                      <a:srgbClr val="0000FF"/>
                    </a:solidFill>
                  </a:rPr>
                  <a:t>Gain (dB)</a:t>
                </a:r>
              </a:p>
            </c:rich>
          </c:tx>
          <c:layout>
            <c:manualLayout>
              <c:xMode val="edge"/>
              <c:yMode val="edge"/>
              <c:x val="1.5549076773566581E-2"/>
              <c:y val="0.39271623305151382"/>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t"/>
        <c:numFmt formatCode="_(* #,##0.0_);_(* \(#,##0.0\);_(* &quot;-&quot;??_);_(@_)" sourceLinked="1"/>
        <c:majorTickMark val="out"/>
        <c:minorTickMark val="none"/>
        <c:tickLblPos val="none"/>
        <c:crossAx val="80982400"/>
        <c:crossesAt val="0"/>
        <c:crossBetween val="midCat"/>
      </c:valAx>
      <c:valAx>
        <c:axId val="80982400"/>
        <c:scaling>
          <c:orientation val="minMax"/>
          <c:max val="0"/>
          <c:min val="-180"/>
        </c:scaling>
        <c:delete val="0"/>
        <c:axPos val="r"/>
        <c:title>
          <c:tx>
            <c:rich>
              <a:bodyPr/>
              <a:lstStyle/>
              <a:p>
                <a:pPr>
                  <a:defRPr lang="ja-JP" sz="1200" b="1" i="0" u="none" strike="noStrike" baseline="0">
                    <a:solidFill>
                      <a:srgbClr val="FF0000"/>
                    </a:solidFill>
                    <a:latin typeface="Arial"/>
                    <a:ea typeface="Arial"/>
                    <a:cs typeface="Arial"/>
                  </a:defRPr>
                </a:pPr>
                <a:r>
                  <a:rPr lang="en-US">
                    <a:solidFill>
                      <a:srgbClr val="FF0000"/>
                    </a:solidFill>
                  </a:rPr>
                  <a:t>Phase (°)</a:t>
                </a:r>
              </a:p>
            </c:rich>
          </c:tx>
          <c:layout>
            <c:manualLayout>
              <c:xMode val="edge"/>
              <c:yMode val="edge"/>
              <c:x val="0.96550048590864856"/>
              <c:y val="0.3982582822308516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lvl="0" indent="0" algn="ctr" defTabSz="914400" rtl="0" eaLnBrk="1" fontAlgn="auto" latinLnBrk="0" hangingPunct="1">
              <a:lnSpc>
                <a:spcPct val="100000"/>
              </a:lnSpc>
              <a:spcBef>
                <a:spcPts val="0"/>
              </a:spcBef>
              <a:spcAft>
                <a:spcPts val="0"/>
              </a:spcAft>
              <a:buClrTx/>
              <a:buSzTx/>
              <a:buFontTx/>
              <a:buNone/>
              <a:tabLst/>
              <a:defRPr lang="ja-JP" sz="1600" b="1" i="0" u="none" strike="noStrike" kern="1200" baseline="0">
                <a:solidFill>
                  <a:srgbClr val="000000"/>
                </a:solidFill>
                <a:latin typeface="Arial"/>
                <a:ea typeface="Arial"/>
                <a:cs typeface="Arial"/>
              </a:defRPr>
            </a:pPr>
            <a:r>
              <a:rPr lang="en-US" sz="1600" baseline="0"/>
              <a:t>OPEN LOOP RESPONSE in CCM </a:t>
            </a:r>
            <a:r>
              <a:rPr lang="en-US" sz="1800" b="1" i="0" baseline="0">
                <a:effectLst/>
              </a:rPr>
              <a:t>@V</a:t>
            </a:r>
            <a:r>
              <a:rPr lang="en-US" sz="1800" b="1" i="0" baseline="-25000">
                <a:effectLst/>
              </a:rPr>
              <a:t>SUPPLY(typ)</a:t>
            </a:r>
            <a:endParaRPr lang="en-US" sz="1600">
              <a:effectLst/>
            </a:endParaRPr>
          </a:p>
        </c:rich>
      </c:tx>
      <c:layout>
        <c:manualLayout>
          <c:xMode val="edge"/>
          <c:yMode val="edge"/>
          <c:x val="0.24557086594832142"/>
          <c:y val="1.6251396010905562E-2"/>
        </c:manualLayout>
      </c:layout>
      <c:overlay val="0"/>
      <c:spPr>
        <a:noFill/>
        <a:ln w="25400">
          <a:noFill/>
        </a:ln>
      </c:spPr>
    </c:title>
    <c:autoTitleDeleted val="0"/>
    <c:plotArea>
      <c:layout>
        <c:manualLayout>
          <c:layoutTarget val="inner"/>
          <c:xMode val="edge"/>
          <c:yMode val="edge"/>
          <c:x val="0.10349854227405264"/>
          <c:y val="9.5803642121931945E-2"/>
          <c:w val="0.80272108843537593"/>
          <c:h val="0.71734049943922984"/>
        </c:manualLayout>
      </c:layout>
      <c:scatterChart>
        <c:scatterStyle val="smoothMarker"/>
        <c:varyColors val="0"/>
        <c:ser>
          <c:idx val="0"/>
          <c:order val="0"/>
          <c:tx>
            <c:strRef>
              <c:f>Calculation!$BC$360</c:f>
              <c:strCache>
                <c:ptCount val="1"/>
                <c:pt idx="0">
                  <c:v>SH_GAIN</c:v>
                </c:pt>
              </c:strCache>
            </c:strRef>
          </c:tx>
          <c:spPr>
            <a:ln w="31750"/>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Calculation!$BY$361:$BY$487</c:f>
              <c:numCache>
                <c:formatCode>_(* #,##0.00_);_(* \(#,##0.00\);_(* "-"??_);_(@_)</c:formatCode>
                <c:ptCount val="127"/>
                <c:pt idx="0">
                  <c:v>71.900647481937611</c:v>
                </c:pt>
                <c:pt idx="1">
                  <c:v>71.893907423471134</c:v>
                </c:pt>
                <c:pt idx="2">
                  <c:v>71.884485450262844</c:v>
                </c:pt>
                <c:pt idx="3">
                  <c:v>71.872399014760632</c:v>
                </c:pt>
                <c:pt idx="4">
                  <c:v>71.857670371219868</c:v>
                </c:pt>
                <c:pt idx="5">
                  <c:v>71.84032644052543</c:v>
                </c:pt>
                <c:pt idx="6">
                  <c:v>71.820398648523764</c:v>
                </c:pt>
                <c:pt idx="7">
                  <c:v>71.797922739875744</c:v>
                </c:pt>
                <c:pt idx="8">
                  <c:v>71.772938569697715</c:v>
                </c:pt>
                <c:pt idx="9">
                  <c:v>71.745489875475101</c:v>
                </c:pt>
                <c:pt idx="10">
                  <c:v>71.715624031894322</c:v>
                </c:pt>
                <c:pt idx="11">
                  <c:v>71.683391791357195</c:v>
                </c:pt>
                <c:pt idx="12">
                  <c:v>71.648847012999312</c:v>
                </c:pt>
                <c:pt idx="13">
                  <c:v>71.612046383053368</c:v>
                </c:pt>
                <c:pt idx="14">
                  <c:v>71.573049129363426</c:v>
                </c:pt>
                <c:pt idx="15">
                  <c:v>71.531916732778186</c:v>
                </c:pt>
                <c:pt idx="16">
                  <c:v>71.488712638041108</c:v>
                </c:pt>
                <c:pt idx="17">
                  <c:v>71.443501966640682</c:v>
                </c:pt>
                <c:pt idx="18">
                  <c:v>71.396351233914345</c:v>
                </c:pt>
                <c:pt idx="19">
                  <c:v>70.833246484942919</c:v>
                </c:pt>
                <c:pt idx="20">
                  <c:v>70.150456694265131</c:v>
                </c:pt>
                <c:pt idx="21">
                  <c:v>69.405768060949541</c:v>
                </c:pt>
                <c:pt idx="22">
                  <c:v>68.640849171747291</c:v>
                </c:pt>
                <c:pt idx="23">
                  <c:v>67.882270968556625</c:v>
                </c:pt>
                <c:pt idx="24">
                  <c:v>67.145375281325229</c:v>
                </c:pt>
                <c:pt idx="25">
                  <c:v>66.438086715317354</c:v>
                </c:pt>
                <c:pt idx="26">
                  <c:v>65.763765659861349</c:v>
                </c:pt>
                <c:pt idx="27">
                  <c:v>65.123103501585405</c:v>
                </c:pt>
                <c:pt idx="28">
                  <c:v>64.515306397936527</c:v>
                </c:pt>
                <c:pt idx="29">
                  <c:v>63.93880873839786</c:v>
                </c:pt>
                <c:pt idx="30">
                  <c:v>63.391692550519934</c:v>
                </c:pt>
                <c:pt idx="31">
                  <c:v>62.871928263836466</c:v>
                </c:pt>
                <c:pt idx="32">
                  <c:v>62.377508675545997</c:v>
                </c:pt>
                <c:pt idx="33">
                  <c:v>61.906519762746541</c:v>
                </c:pt>
                <c:pt idx="34">
                  <c:v>61.457174549436296</c:v>
                </c:pt>
                <c:pt idx="35">
                  <c:v>61.027825679948393</c:v>
                </c:pt>
                <c:pt idx="36">
                  <c:v>60.616966015714112</c:v>
                </c:pt>
                <c:pt idx="37">
                  <c:v>57.277243570956443</c:v>
                </c:pt>
                <c:pt idx="38">
                  <c:v>54.842674061107218</c:v>
                </c:pt>
                <c:pt idx="39">
                  <c:v>52.932849322377024</c:v>
                </c:pt>
                <c:pt idx="40">
                  <c:v>51.362849448573513</c:v>
                </c:pt>
                <c:pt idx="41">
                  <c:v>50.030137846770778</c:v>
                </c:pt>
                <c:pt idx="42">
                  <c:v>48.87222275189712</c:v>
                </c:pt>
                <c:pt idx="43">
                  <c:v>47.848287785006271</c:v>
                </c:pt>
                <c:pt idx="44">
                  <c:v>46.930236511950277</c:v>
                </c:pt>
                <c:pt idx="45">
                  <c:v>46.097917401036867</c:v>
                </c:pt>
                <c:pt idx="46">
                  <c:v>45.336392781206271</c:v>
                </c:pt>
                <c:pt idx="47">
                  <c:v>44.634286551716691</c:v>
                </c:pt>
                <c:pt idx="48">
                  <c:v>43.982737511911409</c:v>
                </c:pt>
                <c:pt idx="49">
                  <c:v>43.374710457358148</c:v>
                </c:pt>
                <c:pt idx="50">
                  <c:v>42.804527838801285</c:v>
                </c:pt>
                <c:pt idx="51">
                  <c:v>42.267542419627887</c:v>
                </c:pt>
                <c:pt idx="52">
                  <c:v>41.759902925073881</c:v>
                </c:pt>
                <c:pt idx="53">
                  <c:v>41.278382707516741</c:v>
                </c:pt>
                <c:pt idx="54">
                  <c:v>40.820252142930087</c:v>
                </c:pt>
                <c:pt idx="55">
                  <c:v>37.137951231617777</c:v>
                </c:pt>
                <c:pt idx="56">
                  <c:v>34.427311043139333</c:v>
                </c:pt>
                <c:pt idx="57">
                  <c:v>32.240732633954117</c:v>
                </c:pt>
                <c:pt idx="58">
                  <c:v>30.385997394990589</c:v>
                </c:pt>
                <c:pt idx="59">
                  <c:v>28.7651354508276</c:v>
                </c:pt>
                <c:pt idx="60">
                  <c:v>27.322103404433527</c:v>
                </c:pt>
                <c:pt idx="61">
                  <c:v>26.021726445739674</c:v>
                </c:pt>
                <c:pt idx="62">
                  <c:v>24.840083987114198</c:v>
                </c:pt>
                <c:pt idx="63">
                  <c:v>23.759753612335007</c:v>
                </c:pt>
                <c:pt idx="64">
                  <c:v>22.767320329022123</c:v>
                </c:pt>
                <c:pt idx="65">
                  <c:v>21.852008589221697</c:v>
                </c:pt>
                <c:pt idx="66">
                  <c:v>21.00489507879918</c:v>
                </c:pt>
                <c:pt idx="67">
                  <c:v>20.218432277526304</c:v>
                </c:pt>
                <c:pt idx="68">
                  <c:v>19.486143653916837</c:v>
                </c:pt>
                <c:pt idx="69">
                  <c:v>18.802416928291436</c:v>
                </c:pt>
                <c:pt idx="70">
                  <c:v>18.162355633430948</c:v>
                </c:pt>
                <c:pt idx="71">
                  <c:v>17.561666989656779</c:v>
                </c:pt>
                <c:pt idx="72">
                  <c:v>16.996573632881677</c:v>
                </c:pt>
                <c:pt idx="73">
                  <c:v>12.726275421318675</c:v>
                </c:pt>
                <c:pt idx="74">
                  <c:v>9.9181366688885149</c:v>
                </c:pt>
                <c:pt idx="75">
                  <c:v>7.8495641599870769</c:v>
                </c:pt>
                <c:pt idx="76">
                  <c:v>6.2163885396050365</c:v>
                </c:pt>
                <c:pt idx="77">
                  <c:v>4.8675471341925363</c:v>
                </c:pt>
                <c:pt idx="78">
                  <c:v>3.7181540528082824</c:v>
                </c:pt>
                <c:pt idx="79">
                  <c:v>2.7159626984840965</c:v>
                </c:pt>
                <c:pt idx="80">
                  <c:v>1.8265442697419605</c:v>
                </c:pt>
                <c:pt idx="81">
                  <c:v>1.0259909653896502</c:v>
                </c:pt>
                <c:pt idx="82">
                  <c:v>0.29700294975201302</c:v>
                </c:pt>
                <c:pt idx="83">
                  <c:v>-0.37335877349361724</c:v>
                </c:pt>
                <c:pt idx="84">
                  <c:v>-0.99503655190156337</c:v>
                </c:pt>
                <c:pt idx="85">
                  <c:v>-1.575843033258014</c:v>
                </c:pt>
                <c:pt idx="86">
                  <c:v>-2.1220335619842032</c:v>
                </c:pt>
                <c:pt idx="87">
                  <c:v>-2.6386964982280379</c:v>
                </c:pt>
                <c:pt idx="88">
                  <c:v>-3.1300268313724651</c:v>
                </c:pt>
                <c:pt idx="89">
                  <c:v>-3.5995226242822334</c:v>
                </c:pt>
                <c:pt idx="90">
                  <c:v>-4.0501290385677109</c:v>
                </c:pt>
                <c:pt idx="91">
                  <c:v>-7.9268124137899427</c:v>
                </c:pt>
                <c:pt idx="92">
                  <c:v>-11.306328282505534</c:v>
                </c:pt>
                <c:pt idx="93">
                  <c:v>-14.516591959954456</c:v>
                </c:pt>
                <c:pt idx="94">
                  <c:v>-17.600661332556598</c:v>
                </c:pt>
                <c:pt idx="95">
                  <c:v>-20.54412919561895</c:v>
                </c:pt>
                <c:pt idx="96">
                  <c:v>-23.336911087412908</c:v>
                </c:pt>
                <c:pt idx="97">
                  <c:v>-25.980645261765702</c:v>
                </c:pt>
                <c:pt idx="98">
                  <c:v>-28.484165816800243</c:v>
                </c:pt>
                <c:pt idx="99">
                  <c:v>-30.859148862759877</c:v>
                </c:pt>
                <c:pt idx="100">
                  <c:v>-33.117639359811122</c:v>
                </c:pt>
                <c:pt idx="101">
                  <c:v>-35.270921086786231</c:v>
                </c:pt>
                <c:pt idx="102">
                  <c:v>-37.329109931936102</c:v>
                </c:pt>
                <c:pt idx="103">
                  <c:v>-39.301090143383782</c:v>
                </c:pt>
                <c:pt idx="104">
                  <c:v>-41.194596144389465</c:v>
                </c:pt>
                <c:pt idx="105">
                  <c:v>-43.016345174006837</c:v>
                </c:pt>
                <c:pt idx="106">
                  <c:v>-44.772177922533665</c:v>
                </c:pt>
                <c:pt idx="107">
                  <c:v>-46.467189341051046</c:v>
                </c:pt>
                <c:pt idx="108">
                  <c:v>-48.105843461805769</c:v>
                </c:pt>
                <c:pt idx="109">
                  <c:v>-62.079264282687831</c:v>
                </c:pt>
                <c:pt idx="110">
                  <c:v>-72.990476001701168</c:v>
                </c:pt>
                <c:pt idx="111">
                  <c:v>-81.907004382175032</c:v>
                </c:pt>
                <c:pt idx="112">
                  <c:v>-89.411760430297335</c:v>
                </c:pt>
                <c:pt idx="113">
                  <c:v>-95.866215775972108</c:v>
                </c:pt>
                <c:pt idx="114">
                  <c:v>-101.51104766285742</c:v>
                </c:pt>
                <c:pt idx="115">
                  <c:v>-106.51450542310494</c:v>
                </c:pt>
                <c:pt idx="116">
                  <c:v>-110.99860219821697</c:v>
                </c:pt>
                <c:pt idx="117">
                  <c:v>-115.05442920473922</c:v>
                </c:pt>
                <c:pt idx="118">
                  <c:v>-118.75163351431058</c:v>
                </c:pt>
                <c:pt idx="119">
                  <c:v>-122.14454976760361</c:v>
                </c:pt>
                <c:pt idx="120">
                  <c:v>-125.27631014080768</c:v>
                </c:pt>
                <c:pt idx="121">
                  <c:v>-128.18167990082037</c:v>
                </c:pt>
                <c:pt idx="122">
                  <c:v>-130.88906150517988</c:v>
                </c:pt>
                <c:pt idx="123">
                  <c:v>-133.42194063255218</c:v>
                </c:pt>
                <c:pt idx="124">
                  <c:v>-135.79994859666598</c:v>
                </c:pt>
                <c:pt idx="125">
                  <c:v>-138.03965560062949</c:v>
                </c:pt>
                <c:pt idx="126">
                  <c:v>-140.1551717122594</c:v>
                </c:pt>
              </c:numCache>
            </c:numRef>
          </c:yVal>
          <c:smooth val="0"/>
          <c:extLst>
            <c:ext xmlns:c16="http://schemas.microsoft.com/office/drawing/2014/chart" uri="{C3380CC4-5D6E-409C-BE32-E72D297353CC}">
              <c16:uniqueId val="{00000000-A077-4439-A75A-D4DB992AAF3B}"/>
            </c:ext>
          </c:extLst>
        </c:ser>
        <c:dLbls>
          <c:showLegendKey val="0"/>
          <c:showVal val="0"/>
          <c:showCatName val="0"/>
          <c:showSerName val="0"/>
          <c:showPercent val="0"/>
          <c:showBubbleSize val="0"/>
        </c:dLbls>
        <c:axId val="80968320"/>
        <c:axId val="80978688"/>
      </c:scatterChart>
      <c:scatterChart>
        <c:scatterStyle val="lineMarker"/>
        <c:varyColors val="0"/>
        <c:ser>
          <c:idx val="2"/>
          <c:order val="2"/>
          <c:tx>
            <c:v>fCROSS</c:v>
          </c:tx>
          <c:spPr>
            <a:effectLst>
              <a:glow rad="228600">
                <a:schemeClr val="accent1">
                  <a:satMod val="175000"/>
                  <a:alpha val="40000"/>
                </a:schemeClr>
              </a:glow>
            </a:effectLst>
          </c:spPr>
          <c:marker>
            <c:symbol val="triangle"/>
            <c:size val="10"/>
            <c:spPr>
              <a:solidFill>
                <a:schemeClr val="tx1"/>
              </a:solidFill>
              <a:ln w="25400">
                <a:solidFill>
                  <a:schemeClr val="tx1"/>
                </a:solidFill>
              </a:ln>
              <a:effectLst>
                <a:glow rad="228600">
                  <a:schemeClr val="accent1">
                    <a:satMod val="175000"/>
                    <a:alpha val="40000"/>
                  </a:schemeClr>
                </a:glow>
              </a:effectLst>
            </c:spPr>
          </c:marker>
          <c:dLbls>
            <c:dLbl>
              <c:idx val="0"/>
              <c:tx>
                <c:rich>
                  <a:bodyPr/>
                  <a:lstStyle/>
                  <a:p>
                    <a:r>
                      <a:rPr lang="en-US" sz="1100" b="1" baseline="0"/>
                      <a:t>f</a:t>
                    </a:r>
                    <a:r>
                      <a:rPr lang="en-US" sz="1100" b="1" baseline="-25000"/>
                      <a:t>CROSS</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8BA3-462C-8ED1-ECB7497712FF}"/>
                </c:ext>
              </c:extLst>
            </c:dLbl>
            <c:spPr>
              <a:noFill/>
              <a:ln>
                <a:noFill/>
              </a:ln>
              <a:effectLst/>
            </c:spPr>
            <c:txPr>
              <a:bodyPr wrap="square" lIns="38100" tIns="19050" rIns="38100" bIns="19050" anchor="ctr">
                <a:spAutoFit/>
              </a:bodyPr>
              <a:lstStyle/>
              <a:p>
                <a:pPr>
                  <a:defRPr lang="ja-JP" sz="1100"/>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Calculation!$CC$357</c:f>
              <c:numCache>
                <c:formatCode>_(* #,##0.0_);_(* \(#,##0.0\);_(* "-"?_);_(@_)</c:formatCode>
                <c:ptCount val="1"/>
                <c:pt idx="0">
                  <c:v>62215.243945567483</c:v>
                </c:pt>
              </c:numCache>
            </c:numRef>
          </c:xVal>
          <c:yVal>
            <c:numLit>
              <c:formatCode>General</c:formatCode>
              <c:ptCount val="1"/>
              <c:pt idx="0">
                <c:v>0</c:v>
              </c:pt>
            </c:numLit>
          </c:yVal>
          <c:smooth val="0"/>
          <c:extLst>
            <c:ext xmlns:c16="http://schemas.microsoft.com/office/drawing/2014/chart" uri="{C3380CC4-5D6E-409C-BE32-E72D297353CC}">
              <c16:uniqueId val="{00000000-8BA3-462C-8ED1-ECB7497712FF}"/>
            </c:ext>
          </c:extLst>
        </c:ser>
        <c:ser>
          <c:idx val="3"/>
          <c:order val="3"/>
          <c:tx>
            <c:v>fP_LOAD</c:v>
          </c:tx>
          <c:spPr>
            <a:ln w="25400">
              <a:solidFill>
                <a:schemeClr val="tx1"/>
              </a:solidFill>
            </a:ln>
            <a:effectLst>
              <a:glow rad="63500">
                <a:srgbClr val="00B050">
                  <a:alpha val="40000"/>
                </a:srgbClr>
              </a:glow>
            </a:effectLst>
          </c:spPr>
          <c:marker>
            <c:symbol val="x"/>
            <c:size val="11"/>
            <c:spPr>
              <a:noFill/>
              <a:ln w="25400">
                <a:solidFill>
                  <a:schemeClr val="tx1"/>
                </a:solidFill>
              </a:ln>
              <a:effectLst>
                <a:glow rad="635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P_LOAD</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Calculation!$CG$357</c:f>
              <c:numCache>
                <c:formatCode>_(* #,##0.0_);_(* \(#,##0.0\);_(* "-"?_);_(@_)</c:formatCode>
                <c:ptCount val="1"/>
                <c:pt idx="0">
                  <c:v>4664.208462960617</c:v>
                </c:pt>
              </c:numCache>
            </c:numRef>
          </c:xVal>
          <c:yVal>
            <c:numRef>
              <c:f>Calculation!$CH$357</c:f>
              <c:numCache>
                <c:formatCode>_(* #,##0.0_);_(* \(#,##0.0\);_(* "-"?_);_(@_)</c:formatCode>
                <c:ptCount val="1"/>
                <c:pt idx="0">
                  <c:v>25.633655061939887</c:v>
                </c:pt>
              </c:numCache>
            </c:numRef>
          </c:yVal>
          <c:smooth val="0"/>
          <c:extLst>
            <c:ext xmlns:c16="http://schemas.microsoft.com/office/drawing/2014/chart" uri="{C3380CC4-5D6E-409C-BE32-E72D297353CC}">
              <c16:uniqueId val="{00000003-8BA3-462C-8ED1-ECB7497712FF}"/>
            </c:ext>
          </c:extLst>
        </c:ser>
        <c:ser>
          <c:idx val="4"/>
          <c:order val="4"/>
          <c:tx>
            <c:v>fZ_COMP</c:v>
          </c:tx>
          <c:spPr>
            <a:effectLst>
              <a:glow rad="101600">
                <a:schemeClr val="accent2">
                  <a:satMod val="175000"/>
                  <a:alpha val="40000"/>
                </a:schemeClr>
              </a:glow>
            </a:effectLst>
          </c:spPr>
          <c:marker>
            <c:symbol val="circle"/>
            <c:size val="12"/>
            <c:spPr>
              <a:noFill/>
              <a:ln w="25400">
                <a:solidFill>
                  <a:schemeClr val="tx1"/>
                </a:solidFill>
              </a:ln>
              <a:effectLst>
                <a:glow rad="101600">
                  <a:schemeClr val="accent2">
                    <a:satMod val="175000"/>
                    <a:alpha val="40000"/>
                  </a:schemeClr>
                </a:glow>
              </a:effectLst>
            </c:spPr>
          </c:marker>
          <c:dLbls>
            <c:dLbl>
              <c:idx val="0"/>
              <c:tx>
                <c:rich>
                  <a:bodyPr/>
                  <a:lstStyle/>
                  <a:p>
                    <a:r>
                      <a:rPr lang="en-US"/>
                      <a:t>f</a:t>
                    </a:r>
                    <a:r>
                      <a:rPr lang="en-US" baseline="-25000"/>
                      <a:t>Z_COMP</a:t>
                    </a:r>
                    <a:endParaRPr lang="en-US"/>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8BA3-462C-8ED1-ECB7497712FF}"/>
                </c:ext>
              </c:extLst>
            </c:dLbl>
            <c:spPr>
              <a:noFill/>
              <a:ln>
                <a:noFill/>
              </a:ln>
              <a:effectLst/>
            </c:spPr>
            <c:txPr>
              <a:bodyPr wrap="square" lIns="38100" tIns="19050" rIns="38100" bIns="19050" anchor="ctr">
                <a:spAutoFit/>
              </a:bodyPr>
              <a:lstStyle/>
              <a:p>
                <a:pPr>
                  <a:defRPr lang="ja-JP" sz="1100" b="1" baseline="0">
                    <a:solidFill>
                      <a:schemeClr val="accent2">
                        <a:lumMod val="75000"/>
                      </a:schemeClr>
                    </a:solidFil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Calculation!$CJ$357</c:f>
              <c:numCache>
                <c:formatCode>_(* #,##0.0_);_(* \(#,##0.0\);_(* "-"?_);_(@_)</c:formatCode>
                <c:ptCount val="1"/>
                <c:pt idx="0">
                  <c:v>9899.5256018469572</c:v>
                </c:pt>
              </c:numCache>
            </c:numRef>
          </c:xVal>
          <c:yVal>
            <c:numRef>
              <c:f>Calculation!$CK$357</c:f>
              <c:numCache>
                <c:formatCode>_(* #,##0.0_);_(* \(#,##0.0\);_(* "-"?_);_(@_)</c:formatCode>
                <c:ptCount val="1"/>
                <c:pt idx="0">
                  <c:v>17.110128462726198</c:v>
                </c:pt>
              </c:numCache>
            </c:numRef>
          </c:yVal>
          <c:smooth val="0"/>
          <c:extLst>
            <c:ext xmlns:c16="http://schemas.microsoft.com/office/drawing/2014/chart" uri="{C3380CC4-5D6E-409C-BE32-E72D297353CC}">
              <c16:uniqueId val="{00000005-8BA3-462C-8ED1-ECB7497712FF}"/>
            </c:ext>
          </c:extLst>
        </c:ser>
        <c:ser>
          <c:idx val="5"/>
          <c:order val="5"/>
          <c:tx>
            <c:v>fP_COMP</c:v>
          </c:tx>
          <c:spPr>
            <a:effectLst>
              <a:glow rad="101600">
                <a:srgbClr val="00B050">
                  <a:alpha val="40000"/>
                </a:srgbClr>
              </a:glow>
            </a:effectLst>
          </c:spPr>
          <c:marker>
            <c:symbol val="x"/>
            <c:size val="12"/>
            <c:spPr>
              <a:ln w="25400">
                <a:solidFill>
                  <a:schemeClr val="tx1"/>
                </a:solidFill>
              </a:ln>
              <a:effectLst>
                <a:glow rad="101600">
                  <a:srgbClr val="00B050">
                    <a:alpha val="40000"/>
                  </a:srgbClr>
                </a:glow>
              </a:effectLst>
            </c:spPr>
          </c:marker>
          <c:dLbls>
            <c:dLbl>
              <c:idx val="0"/>
              <c:tx>
                <c:rich>
                  <a:bodyPr wrap="square" lIns="38100" tIns="19050" rIns="38100" bIns="19050" anchor="ctr">
                    <a:spAutoFit/>
                  </a:bodyPr>
                  <a:lstStyle/>
                  <a:p>
                    <a:pPr>
                      <a:defRPr lang="ja-JP" sz="1100" b="1" baseline="0">
                        <a:solidFill>
                          <a:schemeClr val="accent6">
                            <a:lumMod val="75000"/>
                          </a:schemeClr>
                        </a:solidFill>
                      </a:defRPr>
                    </a:pPr>
                    <a:r>
                      <a:rPr lang="en-US" baseline="0">
                        <a:solidFill>
                          <a:schemeClr val="accent6">
                            <a:lumMod val="75000"/>
                          </a:schemeClr>
                        </a:solidFill>
                      </a:rPr>
                      <a:t>f </a:t>
                    </a:r>
                    <a:r>
                      <a:rPr lang="en-US" baseline="-25000">
                        <a:solidFill>
                          <a:schemeClr val="accent6">
                            <a:lumMod val="75000"/>
                          </a:schemeClr>
                        </a:solidFill>
                      </a:rPr>
                      <a:t>P_COMP</a:t>
                    </a:r>
                  </a:p>
                </c:rich>
              </c:tx>
              <c:spPr>
                <a:noFill/>
                <a:ln>
                  <a:noFill/>
                </a:ln>
                <a:effectLst/>
              </c:spPr>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8BA3-462C-8ED1-ECB7497712FF}"/>
                </c:ext>
              </c:extLst>
            </c:dLbl>
            <c:spPr>
              <a:noFill/>
              <a:ln>
                <a:noFill/>
              </a:ln>
              <a:effectLst/>
            </c:spPr>
            <c:txPr>
              <a:bodyPr wrap="square" lIns="38100" tIns="19050" rIns="38100" bIns="19050" anchor="ctr">
                <a:spAutoFit/>
              </a:bodyPr>
              <a:lstStyle/>
              <a:p>
                <a:pPr>
                  <a:defRPr lang="ja-JP" sz="1100" baseline="0">
                    <a:solidFill>
                      <a:schemeClr val="accent6">
                        <a:lumMod val="75000"/>
                      </a:schemeClr>
                    </a:solidFil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Calculation!$CL$357</c:f>
              <c:numCache>
                <c:formatCode>_(* #,##0.0_);_(* \(#,##0.0\);_(* "-"?_);_(@_)</c:formatCode>
                <c:ptCount val="1"/>
                <c:pt idx="0">
                  <c:v>193617.0837955157</c:v>
                </c:pt>
              </c:numCache>
            </c:numRef>
          </c:xVal>
          <c:yVal>
            <c:numRef>
              <c:f>Calculation!$CM$357</c:f>
              <c:numCache>
                <c:formatCode>_(* #,##0.0_);_(* \(#,##0.0\);_(* "-"?_);_(@_)</c:formatCode>
                <c:ptCount val="1"/>
                <c:pt idx="0">
                  <c:v>-10.874904950470803</c:v>
                </c:pt>
              </c:numCache>
            </c:numRef>
          </c:yVal>
          <c:smooth val="0"/>
          <c:extLst>
            <c:ext xmlns:c16="http://schemas.microsoft.com/office/drawing/2014/chart" uri="{C3380CC4-5D6E-409C-BE32-E72D297353CC}">
              <c16:uniqueId val="{00000007-8BA3-462C-8ED1-ECB7497712FF}"/>
            </c:ext>
          </c:extLst>
        </c:ser>
        <c:dLbls>
          <c:showLegendKey val="0"/>
          <c:showVal val="0"/>
          <c:showCatName val="0"/>
          <c:showSerName val="0"/>
          <c:showPercent val="0"/>
          <c:showBubbleSize val="0"/>
        </c:dLbls>
        <c:axId val="80968320"/>
        <c:axId val="80978688"/>
      </c:scatterChart>
      <c:scatterChart>
        <c:scatterStyle val="lineMarker"/>
        <c:varyColors val="0"/>
        <c:ser>
          <c:idx val="1"/>
          <c:order val="1"/>
          <c:tx>
            <c:strRef>
              <c:f>Calculation!$BD$360</c:f>
              <c:strCache>
                <c:ptCount val="1"/>
                <c:pt idx="0">
                  <c:v>SH_PHASE</c:v>
                </c:pt>
              </c:strCache>
            </c:strRef>
          </c:tx>
          <c:spPr>
            <a:ln w="31750">
              <a:solidFill>
                <a:srgbClr val="FF0000"/>
              </a:solidFill>
              <a:prstDash val="sysDash"/>
            </a:ln>
          </c:spPr>
          <c:marker>
            <c:symbol val="none"/>
          </c:marker>
          <c:xVal>
            <c:numRef>
              <c:f>Calculation!$BA$361:$BA$487</c:f>
              <c:numCache>
                <c:formatCode>_(* #,##0.0_);_(* \(#,##0.0\);_(* "-"??_);_(@_)</c:formatCode>
                <c:ptCount val="127"/>
                <c:pt idx="0">
                  <c:v>1</c:v>
                </c:pt>
                <c:pt idx="1">
                  <c:v>1.5</c:v>
                </c:pt>
                <c:pt idx="2">
                  <c:v>2</c:v>
                </c:pt>
                <c:pt idx="3">
                  <c:v>2.5</c:v>
                </c:pt>
                <c:pt idx="4">
                  <c:v>3</c:v>
                </c:pt>
                <c:pt idx="5">
                  <c:v>3.5</c:v>
                </c:pt>
                <c:pt idx="6">
                  <c:v>4</c:v>
                </c:pt>
                <c:pt idx="7">
                  <c:v>4.5</c:v>
                </c:pt>
                <c:pt idx="8">
                  <c:v>5</c:v>
                </c:pt>
                <c:pt idx="9">
                  <c:v>5.5</c:v>
                </c:pt>
                <c:pt idx="10">
                  <c:v>6</c:v>
                </c:pt>
                <c:pt idx="11">
                  <c:v>6.5</c:v>
                </c:pt>
                <c:pt idx="12">
                  <c:v>7</c:v>
                </c:pt>
                <c:pt idx="13">
                  <c:v>7.5</c:v>
                </c:pt>
                <c:pt idx="14">
                  <c:v>8</c:v>
                </c:pt>
                <c:pt idx="15">
                  <c:v>8.5</c:v>
                </c:pt>
                <c:pt idx="16">
                  <c:v>9</c:v>
                </c:pt>
                <c:pt idx="17">
                  <c:v>9.5</c:v>
                </c:pt>
                <c:pt idx="18">
                  <c:v>10</c:v>
                </c:pt>
                <c:pt idx="19">
                  <c:v>15</c:v>
                </c:pt>
                <c:pt idx="20">
                  <c:v>20</c:v>
                </c:pt>
                <c:pt idx="21">
                  <c:v>25</c:v>
                </c:pt>
                <c:pt idx="22">
                  <c:v>30</c:v>
                </c:pt>
                <c:pt idx="23">
                  <c:v>35</c:v>
                </c:pt>
                <c:pt idx="24">
                  <c:v>40</c:v>
                </c:pt>
                <c:pt idx="25">
                  <c:v>45</c:v>
                </c:pt>
                <c:pt idx="26">
                  <c:v>50</c:v>
                </c:pt>
                <c:pt idx="27">
                  <c:v>55</c:v>
                </c:pt>
                <c:pt idx="28">
                  <c:v>60</c:v>
                </c:pt>
                <c:pt idx="29">
                  <c:v>65</c:v>
                </c:pt>
                <c:pt idx="30">
                  <c:v>70</c:v>
                </c:pt>
                <c:pt idx="31">
                  <c:v>75</c:v>
                </c:pt>
                <c:pt idx="32">
                  <c:v>80</c:v>
                </c:pt>
                <c:pt idx="33">
                  <c:v>85</c:v>
                </c:pt>
                <c:pt idx="34">
                  <c:v>90</c:v>
                </c:pt>
                <c:pt idx="35">
                  <c:v>95</c:v>
                </c:pt>
                <c:pt idx="36">
                  <c:v>100</c:v>
                </c:pt>
                <c:pt idx="37">
                  <c:v>150</c:v>
                </c:pt>
                <c:pt idx="38">
                  <c:v>200</c:v>
                </c:pt>
                <c:pt idx="39">
                  <c:v>250</c:v>
                </c:pt>
                <c:pt idx="40">
                  <c:v>300</c:v>
                </c:pt>
                <c:pt idx="41">
                  <c:v>350</c:v>
                </c:pt>
                <c:pt idx="42">
                  <c:v>400</c:v>
                </c:pt>
                <c:pt idx="43">
                  <c:v>450</c:v>
                </c:pt>
                <c:pt idx="44">
                  <c:v>500</c:v>
                </c:pt>
                <c:pt idx="45">
                  <c:v>550</c:v>
                </c:pt>
                <c:pt idx="46">
                  <c:v>600</c:v>
                </c:pt>
                <c:pt idx="47">
                  <c:v>650</c:v>
                </c:pt>
                <c:pt idx="48">
                  <c:v>700</c:v>
                </c:pt>
                <c:pt idx="49">
                  <c:v>750</c:v>
                </c:pt>
                <c:pt idx="50">
                  <c:v>800</c:v>
                </c:pt>
                <c:pt idx="51">
                  <c:v>850</c:v>
                </c:pt>
                <c:pt idx="52">
                  <c:v>900</c:v>
                </c:pt>
                <c:pt idx="53">
                  <c:v>950</c:v>
                </c:pt>
                <c:pt idx="54">
                  <c:v>1000</c:v>
                </c:pt>
                <c:pt idx="55">
                  <c:v>1500</c:v>
                </c:pt>
                <c:pt idx="56">
                  <c:v>2000</c:v>
                </c:pt>
                <c:pt idx="57">
                  <c:v>2500</c:v>
                </c:pt>
                <c:pt idx="58">
                  <c:v>3000</c:v>
                </c:pt>
                <c:pt idx="59">
                  <c:v>3500</c:v>
                </c:pt>
                <c:pt idx="60">
                  <c:v>4000</c:v>
                </c:pt>
                <c:pt idx="61">
                  <c:v>4500</c:v>
                </c:pt>
                <c:pt idx="62">
                  <c:v>5000</c:v>
                </c:pt>
                <c:pt idx="63">
                  <c:v>5500</c:v>
                </c:pt>
                <c:pt idx="64">
                  <c:v>6000</c:v>
                </c:pt>
                <c:pt idx="65">
                  <c:v>6500</c:v>
                </c:pt>
                <c:pt idx="66">
                  <c:v>7000</c:v>
                </c:pt>
                <c:pt idx="67">
                  <c:v>7500</c:v>
                </c:pt>
                <c:pt idx="68">
                  <c:v>8000</c:v>
                </c:pt>
                <c:pt idx="69">
                  <c:v>8500</c:v>
                </c:pt>
                <c:pt idx="70">
                  <c:v>9000</c:v>
                </c:pt>
                <c:pt idx="71">
                  <c:v>9500</c:v>
                </c:pt>
                <c:pt idx="72">
                  <c:v>10000</c:v>
                </c:pt>
                <c:pt idx="73">
                  <c:v>15000</c:v>
                </c:pt>
                <c:pt idx="74">
                  <c:v>20000</c:v>
                </c:pt>
                <c:pt idx="75">
                  <c:v>25000</c:v>
                </c:pt>
                <c:pt idx="76">
                  <c:v>30000</c:v>
                </c:pt>
                <c:pt idx="77">
                  <c:v>35000</c:v>
                </c:pt>
                <c:pt idx="78">
                  <c:v>40000</c:v>
                </c:pt>
                <c:pt idx="79">
                  <c:v>45000</c:v>
                </c:pt>
                <c:pt idx="80">
                  <c:v>50000</c:v>
                </c:pt>
                <c:pt idx="81">
                  <c:v>55000</c:v>
                </c:pt>
                <c:pt idx="82">
                  <c:v>60000</c:v>
                </c:pt>
                <c:pt idx="83">
                  <c:v>65000</c:v>
                </c:pt>
                <c:pt idx="84">
                  <c:v>70000</c:v>
                </c:pt>
                <c:pt idx="85">
                  <c:v>75000</c:v>
                </c:pt>
                <c:pt idx="86">
                  <c:v>80000</c:v>
                </c:pt>
                <c:pt idx="87">
                  <c:v>85000</c:v>
                </c:pt>
                <c:pt idx="88">
                  <c:v>90000</c:v>
                </c:pt>
                <c:pt idx="89">
                  <c:v>95000</c:v>
                </c:pt>
                <c:pt idx="90">
                  <c:v>100000</c:v>
                </c:pt>
                <c:pt idx="91">
                  <c:v>150000</c:v>
                </c:pt>
                <c:pt idx="92">
                  <c:v>200000</c:v>
                </c:pt>
                <c:pt idx="93">
                  <c:v>250000</c:v>
                </c:pt>
                <c:pt idx="94">
                  <c:v>300000</c:v>
                </c:pt>
                <c:pt idx="95">
                  <c:v>350000</c:v>
                </c:pt>
                <c:pt idx="96">
                  <c:v>400000</c:v>
                </c:pt>
                <c:pt idx="97">
                  <c:v>450000</c:v>
                </c:pt>
                <c:pt idx="98">
                  <c:v>500000</c:v>
                </c:pt>
                <c:pt idx="99">
                  <c:v>550000</c:v>
                </c:pt>
                <c:pt idx="100">
                  <c:v>600000</c:v>
                </c:pt>
                <c:pt idx="101">
                  <c:v>650000</c:v>
                </c:pt>
                <c:pt idx="102">
                  <c:v>700000</c:v>
                </c:pt>
                <c:pt idx="103">
                  <c:v>750000</c:v>
                </c:pt>
                <c:pt idx="104">
                  <c:v>800000</c:v>
                </c:pt>
                <c:pt idx="105">
                  <c:v>850000</c:v>
                </c:pt>
                <c:pt idx="106">
                  <c:v>900000</c:v>
                </c:pt>
                <c:pt idx="107">
                  <c:v>950000</c:v>
                </c:pt>
                <c:pt idx="108">
                  <c:v>1000000</c:v>
                </c:pt>
                <c:pt idx="109">
                  <c:v>1500000</c:v>
                </c:pt>
                <c:pt idx="110">
                  <c:v>2000000</c:v>
                </c:pt>
                <c:pt idx="111">
                  <c:v>2500000</c:v>
                </c:pt>
                <c:pt idx="112">
                  <c:v>3000000</c:v>
                </c:pt>
                <c:pt idx="113">
                  <c:v>3500000</c:v>
                </c:pt>
                <c:pt idx="114">
                  <c:v>4000000</c:v>
                </c:pt>
                <c:pt idx="115">
                  <c:v>4500000</c:v>
                </c:pt>
                <c:pt idx="116">
                  <c:v>5000000</c:v>
                </c:pt>
                <c:pt idx="117">
                  <c:v>5500000</c:v>
                </c:pt>
                <c:pt idx="118">
                  <c:v>6000000</c:v>
                </c:pt>
                <c:pt idx="119">
                  <c:v>6500000</c:v>
                </c:pt>
                <c:pt idx="120">
                  <c:v>7000000</c:v>
                </c:pt>
                <c:pt idx="121">
                  <c:v>7500000</c:v>
                </c:pt>
                <c:pt idx="122">
                  <c:v>8000000</c:v>
                </c:pt>
                <c:pt idx="123">
                  <c:v>8500000</c:v>
                </c:pt>
                <c:pt idx="124">
                  <c:v>9000000</c:v>
                </c:pt>
                <c:pt idx="125">
                  <c:v>9500000</c:v>
                </c:pt>
                <c:pt idx="126">
                  <c:v>10000000</c:v>
                </c:pt>
              </c:numCache>
            </c:numRef>
          </c:xVal>
          <c:yVal>
            <c:numRef>
              <c:f>Calculation!$BZ$361:$BZ$487</c:f>
              <c:numCache>
                <c:formatCode>_(* #,##0.00_);_(* \(#,##0.00\);_(* "-"??_);_(@_)</c:formatCode>
                <c:ptCount val="127"/>
                <c:pt idx="0">
                  <c:v>-2.027865125196227</c:v>
                </c:pt>
                <c:pt idx="1">
                  <c:v>-3.0402271766998501</c:v>
                </c:pt>
                <c:pt idx="2">
                  <c:v>-4.0507111615732203</c:v>
                </c:pt>
                <c:pt idx="3">
                  <c:v>-5.0587019038497667</c:v>
                </c:pt>
                <c:pt idx="4">
                  <c:v>-6.0635933953787307</c:v>
                </c:pt>
                <c:pt idx="5">
                  <c:v>-7.0647909291172768</c:v>
                </c:pt>
                <c:pt idx="6">
                  <c:v>-8.0617131306358001</c:v>
                </c:pt>
                <c:pt idx="7">
                  <c:v>-9.0537938713278194</c:v>
                </c:pt>
                <c:pt idx="8">
                  <c:v>-10.040484048736378</c:v>
                </c:pt>
                <c:pt idx="9">
                  <c:v>-11.021253221521423</c:v>
                </c:pt>
                <c:pt idx="10">
                  <c:v>-11.995591088835081</c:v>
                </c:pt>
                <c:pt idx="11">
                  <c:v>-12.963008806193322</c:v>
                </c:pt>
                <c:pt idx="12">
                  <c:v>-13.923040132282948</c:v>
                </c:pt>
                <c:pt idx="13">
                  <c:v>-14.875242403467682</c:v>
                </c:pt>
                <c:pt idx="14">
                  <c:v>-15.819197335008123</c:v>
                </c:pt>
                <c:pt idx="15">
                  <c:v>-16.754511650155596</c:v>
                </c:pt>
                <c:pt idx="16">
                  <c:v>-17.680817540263384</c:v>
                </c:pt>
                <c:pt idx="17">
                  <c:v>-18.597772960877229</c:v>
                </c:pt>
                <c:pt idx="18">
                  <c:v>-19.505061770365888</c:v>
                </c:pt>
                <c:pt idx="19">
                  <c:v>-27.994848496313931</c:v>
                </c:pt>
                <c:pt idx="20">
                  <c:v>-35.347747977905293</c:v>
                </c:pt>
                <c:pt idx="21">
                  <c:v>-41.586418902961626</c:v>
                </c:pt>
                <c:pt idx="22">
                  <c:v>-46.831942161257153</c:v>
                </c:pt>
                <c:pt idx="23">
                  <c:v>-51.236990698071168</c:v>
                </c:pt>
                <c:pt idx="24">
                  <c:v>-54.949394669747363</c:v>
                </c:pt>
                <c:pt idx="25">
                  <c:v>-58.097498702403634</c:v>
                </c:pt>
                <c:pt idx="26">
                  <c:v>-60.787074473080594</c:v>
                </c:pt>
                <c:pt idx="27">
                  <c:v>-63.103151065986573</c:v>
                </c:pt>
                <c:pt idx="28">
                  <c:v>-65.11337795913532</c:v>
                </c:pt>
                <c:pt idx="29">
                  <c:v>-66.871454983305128</c:v>
                </c:pt>
                <c:pt idx="30">
                  <c:v>-68.420107680312682</c:v>
                </c:pt>
                <c:pt idx="31">
                  <c:v>-69.793497222962415</c:v>
                </c:pt>
                <c:pt idx="32">
                  <c:v>-71.019110068930217</c:v>
                </c:pt>
                <c:pt idx="33">
                  <c:v>-72.119217582872182</c:v>
                </c:pt>
                <c:pt idx="34">
                  <c:v>-73.111997129291339</c:v>
                </c:pt>
                <c:pt idx="35">
                  <c:v>-74.012392875827686</c:v>
                </c:pt>
                <c:pt idx="36">
                  <c:v>-74.832778602657299</c:v>
                </c:pt>
                <c:pt idx="37">
                  <c:v>-80.281272483355366</c:v>
                </c:pt>
                <c:pt idx="38">
                  <c:v>-83.239953169577149</c:v>
                </c:pt>
                <c:pt idx="39">
                  <c:v>-85.162178980360565</c:v>
                </c:pt>
                <c:pt idx="40">
                  <c:v>-86.557136712085367</c:v>
                </c:pt>
                <c:pt idx="41">
                  <c:v>-87.647813337853719</c:v>
                </c:pt>
                <c:pt idx="42">
                  <c:v>-88.546956930946408</c:v>
                </c:pt>
                <c:pt idx="43">
                  <c:v>-89.317596404880504</c:v>
                </c:pt>
                <c:pt idx="44">
                  <c:v>-89.997677033150538</c:v>
                </c:pt>
                <c:pt idx="45">
                  <c:v>-90.611381275372722</c:v>
                </c:pt>
                <c:pt idx="46">
                  <c:v>-91.174830736113364</c:v>
                </c:pt>
                <c:pt idx="47">
                  <c:v>-91.699172359152072</c:v>
                </c:pt>
                <c:pt idx="48">
                  <c:v>-92.192348694203929</c:v>
                </c:pt>
                <c:pt idx="49">
                  <c:v>-92.660163145233398</c:v>
                </c:pt>
                <c:pt idx="50">
                  <c:v>-93.106947271835253</c:v>
                </c:pt>
                <c:pt idx="51">
                  <c:v>-93.535993369805283</c:v>
                </c:pt>
                <c:pt idx="52">
                  <c:v>-93.949843300200371</c:v>
                </c:pt>
                <c:pt idx="53">
                  <c:v>-94.350486367108203</c:v>
                </c:pt>
                <c:pt idx="54">
                  <c:v>-94.739497989665182</c:v>
                </c:pt>
                <c:pt idx="55">
                  <c:v>-98.179607347049554</c:v>
                </c:pt>
                <c:pt idx="56">
                  <c:v>-101.05347377056496</c:v>
                </c:pt>
                <c:pt idx="57">
                  <c:v>-103.48243889681611</c:v>
                </c:pt>
                <c:pt idx="58">
                  <c:v>-105.50978285355677</c:v>
                </c:pt>
                <c:pt idx="59">
                  <c:v>-107.17096791560175</c:v>
                </c:pt>
                <c:pt idx="60">
                  <c:v>-108.50495260489703</c:v>
                </c:pt>
                <c:pt idx="61">
                  <c:v>-109.55355031542479</c:v>
                </c:pt>
                <c:pt idx="62">
                  <c:v>-110.35867634576769</c:v>
                </c:pt>
                <c:pt idx="63">
                  <c:v>-110.95999314063938</c:v>
                </c:pt>
                <c:pt idx="64">
                  <c:v>-111.39345112930937</c:v>
                </c:pt>
                <c:pt idx="65">
                  <c:v>-111.6906244469881</c:v>
                </c:pt>
                <c:pt idx="66">
                  <c:v>-111.878605228316</c:v>
                </c:pt>
                <c:pt idx="67">
                  <c:v>-111.98023744575369</c:v>
                </c:pt>
                <c:pt idx="68">
                  <c:v>-112.01452766906738</c:v>
                </c:pt>
                <c:pt idx="69">
                  <c:v>-111.99712526329938</c:v>
                </c:pt>
                <c:pt idx="70">
                  <c:v>-111.94080706275267</c:v>
                </c:pt>
                <c:pt idx="71">
                  <c:v>-111.85593088442361</c:v>
                </c:pt>
                <c:pt idx="72">
                  <c:v>-111.7508410568332</c:v>
                </c:pt>
                <c:pt idx="73">
                  <c:v>-110.54842398778356</c:v>
                </c:pt>
                <c:pt idx="74">
                  <c:v>-110.0308124813721</c:v>
                </c:pt>
                <c:pt idx="75">
                  <c:v>-110.2614052604566</c:v>
                </c:pt>
                <c:pt idx="76">
                  <c:v>-111.02458175887892</c:v>
                </c:pt>
                <c:pt idx="77">
                  <c:v>-112.15386848520517</c:v>
                </c:pt>
                <c:pt idx="78">
                  <c:v>-113.54053070281822</c:v>
                </c:pt>
                <c:pt idx="79">
                  <c:v>-115.11417252043773</c:v>
                </c:pt>
                <c:pt idx="80">
                  <c:v>-116.82810626901176</c:v>
                </c:pt>
                <c:pt idx="81">
                  <c:v>-118.65036453925212</c:v>
                </c:pt>
                <c:pt idx="82">
                  <c:v>-120.55832785037109</c:v>
                </c:pt>
                <c:pt idx="83">
                  <c:v>-122.53547179355681</c:v>
                </c:pt>
                <c:pt idx="84">
                  <c:v>-124.56934953494263</c:v>
                </c:pt>
                <c:pt idx="85">
                  <c:v>-126.65030722605795</c:v>
                </c:pt>
                <c:pt idx="86">
                  <c:v>-128.7706451617675</c:v>
                </c:pt>
                <c:pt idx="87">
                  <c:v>-130.92405727415817</c:v>
                </c:pt>
                <c:pt idx="88">
                  <c:v>-133.10524895577518</c:v>
                </c:pt>
                <c:pt idx="89">
                  <c:v>-135.30967194671797</c:v>
                </c:pt>
                <c:pt idx="90">
                  <c:v>-137.53333781800177</c:v>
                </c:pt>
                <c:pt idx="91">
                  <c:v>-160.16939903007145</c:v>
                </c:pt>
                <c:pt idx="92">
                  <c:v>-182.05038775125868</c:v>
                </c:pt>
                <c:pt idx="93">
                  <c:v>-201.92402503414479</c:v>
                </c:pt>
                <c:pt idx="94">
                  <c:v>-219.42656014316509</c:v>
                </c:pt>
                <c:pt idx="95">
                  <c:v>-234.71258173733449</c:v>
                </c:pt>
                <c:pt idx="96">
                  <c:v>-248.11485094507796</c:v>
                </c:pt>
                <c:pt idx="97">
                  <c:v>-259.96877121827038</c:v>
                </c:pt>
                <c:pt idx="98">
                  <c:v>-270.55557641924952</c:v>
                </c:pt>
                <c:pt idx="99">
                  <c:v>-280.09671647987648</c:v>
                </c:pt>
                <c:pt idx="100">
                  <c:v>-288.76357808298371</c:v>
                </c:pt>
                <c:pt idx="101">
                  <c:v>-296.68911233634884</c:v>
                </c:pt>
                <c:pt idx="102">
                  <c:v>-303.97758106559684</c:v>
                </c:pt>
                <c:pt idx="103">
                  <c:v>-310.71192065881087</c:v>
                </c:pt>
                <c:pt idx="104">
                  <c:v>-316.95911147057825</c:v>
                </c:pt>
                <c:pt idx="105">
                  <c:v>-322.77405860878002</c:v>
                </c:pt>
                <c:pt idx="106">
                  <c:v>-328.20240549351792</c:v>
                </c:pt>
                <c:pt idx="107">
                  <c:v>-333.28259124460101</c:v>
                </c:pt>
                <c:pt idx="108">
                  <c:v>-338.04737182087166</c:v>
                </c:pt>
                <c:pt idx="109">
                  <c:v>-373.14402557014728</c:v>
                </c:pt>
                <c:pt idx="110">
                  <c:v>-394.17228797662852</c:v>
                </c:pt>
                <c:pt idx="111">
                  <c:v>-407.61758785201124</c:v>
                </c:pt>
                <c:pt idx="112">
                  <c:v>-416.56112585084384</c:v>
                </c:pt>
                <c:pt idx="113">
                  <c:v>-422.65714104914809</c:v>
                </c:pt>
                <c:pt idx="114">
                  <c:v>-426.86626462621899</c:v>
                </c:pt>
                <c:pt idx="115">
                  <c:v>-429.77953023394281</c:v>
                </c:pt>
                <c:pt idx="116">
                  <c:v>-431.77719353167663</c:v>
                </c:pt>
                <c:pt idx="117">
                  <c:v>-433.11285896460407</c:v>
                </c:pt>
                <c:pt idx="118">
                  <c:v>-433.96081507423651</c:v>
                </c:pt>
                <c:pt idx="119">
                  <c:v>-434.44396279803402</c:v>
                </c:pt>
                <c:pt idx="120">
                  <c:v>-434.65093360473395</c:v>
                </c:pt>
                <c:pt idx="121">
                  <c:v>-434.64691892881183</c:v>
                </c:pt>
                <c:pt idx="122">
                  <c:v>-434.48070985745255</c:v>
                </c:pt>
                <c:pt idx="123">
                  <c:v>-434.18938454801651</c:v>
                </c:pt>
                <c:pt idx="124">
                  <c:v>-433.80149787643802</c:v>
                </c:pt>
                <c:pt idx="125">
                  <c:v>-433.33929556348812</c:v>
                </c:pt>
                <c:pt idx="126">
                  <c:v>-432.82027975126232</c:v>
                </c:pt>
              </c:numCache>
            </c:numRef>
          </c:yVal>
          <c:smooth val="0"/>
          <c:extLst>
            <c:ext xmlns:c16="http://schemas.microsoft.com/office/drawing/2014/chart" uri="{C3380CC4-5D6E-409C-BE32-E72D297353CC}">
              <c16:uniqueId val="{00000001-A077-4439-A75A-D4DB992AAF3B}"/>
            </c:ext>
          </c:extLst>
        </c:ser>
        <c:dLbls>
          <c:showLegendKey val="0"/>
          <c:showVal val="0"/>
          <c:showCatName val="0"/>
          <c:showSerName val="0"/>
          <c:showPercent val="0"/>
          <c:showBubbleSize val="0"/>
        </c:dLbls>
        <c:axId val="80980608"/>
        <c:axId val="80982400"/>
      </c:scatterChart>
      <c:valAx>
        <c:axId val="80968320"/>
        <c:scaling>
          <c:logBase val="10"/>
          <c:orientation val="minMax"/>
          <c:max val="1000000"/>
          <c:min val="10"/>
        </c:scaling>
        <c:delete val="0"/>
        <c:axPos val="b"/>
        <c:majorGridlines>
          <c:spPr>
            <a:ln w="3175">
              <a:solidFill>
                <a:srgbClr val="000000"/>
              </a:solidFill>
              <a:prstDash val="solid"/>
            </a:ln>
          </c:spPr>
        </c:majorGridlines>
        <c:minorGridlines>
          <c:spPr>
            <a:ln w="3175">
              <a:solidFill>
                <a:srgbClr val="C0C0C0"/>
              </a:solidFill>
              <a:prstDash val="solid"/>
            </a:ln>
          </c:spPr>
        </c:minorGridlines>
        <c:title>
          <c:tx>
            <c:rich>
              <a:bodyPr/>
              <a:lstStyle/>
              <a:p>
                <a:pPr>
                  <a:defRPr lang="ja-JP" sz="1400" b="1" i="0" u="none" strike="noStrike" baseline="0">
                    <a:solidFill>
                      <a:srgbClr val="000000"/>
                    </a:solidFill>
                    <a:latin typeface="Arial"/>
                    <a:ea typeface="Arial"/>
                    <a:cs typeface="Arial"/>
                  </a:defRPr>
                </a:pPr>
                <a:r>
                  <a:rPr lang="en-US" sz="1400"/>
                  <a:t>Frequency (Hz)</a:t>
                </a:r>
              </a:p>
            </c:rich>
          </c:tx>
          <c:layout>
            <c:manualLayout>
              <c:xMode val="edge"/>
              <c:yMode val="edge"/>
              <c:x val="0.42690764520080698"/>
              <c:y val="0.90000839220428774"/>
            </c:manualLayout>
          </c:layout>
          <c:overlay val="0"/>
          <c:spPr>
            <a:noFill/>
            <a:ln w="25400">
              <a:noFill/>
            </a:ln>
          </c:spPr>
        </c:title>
        <c:numFmt formatCode="_(* #,##0.0_);_(* \(#,##0.0\);_(* &quot;-&quot;??_);_(@_)" sourceLinked="1"/>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00"/>
                </a:solidFill>
                <a:latin typeface="Arial"/>
                <a:ea typeface="Arial"/>
                <a:cs typeface="Arial"/>
              </a:defRPr>
            </a:pPr>
            <a:endParaRPr lang="en-US"/>
          </a:p>
        </c:txPr>
        <c:crossAx val="80978688"/>
        <c:crossesAt val="-40"/>
        <c:crossBetween val="midCat"/>
        <c:majorUnit val="10"/>
        <c:minorUnit val="10"/>
      </c:valAx>
      <c:valAx>
        <c:axId val="80978688"/>
        <c:scaling>
          <c:orientation val="minMax"/>
          <c:max val="100"/>
          <c:min val="-20"/>
        </c:scaling>
        <c:delete val="0"/>
        <c:axPos val="l"/>
        <c:majorGridlines>
          <c:spPr>
            <a:ln w="3175">
              <a:solidFill>
                <a:srgbClr val="000000"/>
              </a:solidFill>
              <a:prstDash val="solid"/>
            </a:ln>
          </c:spPr>
        </c:majorGridlines>
        <c:title>
          <c:tx>
            <c:rich>
              <a:bodyPr/>
              <a:lstStyle/>
              <a:p>
                <a:pPr>
                  <a:defRPr lang="ja-JP" sz="1400" b="1" i="0" u="none" strike="noStrike" baseline="0">
                    <a:solidFill>
                      <a:srgbClr val="0000FF"/>
                    </a:solidFill>
                    <a:latin typeface="Arial"/>
                    <a:ea typeface="Arial"/>
                    <a:cs typeface="Arial"/>
                  </a:defRPr>
                </a:pPr>
                <a:r>
                  <a:rPr lang="en-US" sz="1400">
                    <a:solidFill>
                      <a:srgbClr val="0000FF"/>
                    </a:solidFill>
                  </a:rPr>
                  <a:t>Loop Gain (dB)</a:t>
                </a:r>
              </a:p>
            </c:rich>
          </c:tx>
          <c:layout>
            <c:manualLayout>
              <c:xMode val="edge"/>
              <c:yMode val="edge"/>
              <c:x val="1.7212827297800173E-2"/>
              <c:y val="0.35172352205751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0000FF"/>
                </a:solidFill>
                <a:latin typeface="Arial"/>
                <a:ea typeface="Arial"/>
                <a:cs typeface="Arial"/>
              </a:defRPr>
            </a:pPr>
            <a:endParaRPr lang="en-US"/>
          </a:p>
        </c:txPr>
        <c:crossAx val="80968320"/>
        <c:crossesAt val="0.1"/>
        <c:crossBetween val="midCat"/>
        <c:majorUnit val="20"/>
        <c:minorUnit val="4"/>
      </c:valAx>
      <c:valAx>
        <c:axId val="80980608"/>
        <c:scaling>
          <c:logBase val="10"/>
          <c:orientation val="minMax"/>
        </c:scaling>
        <c:delete val="1"/>
        <c:axPos val="b"/>
        <c:numFmt formatCode="_(* #,##0.0_);_(* \(#,##0.0\);_(* &quot;-&quot;??_);_(@_)" sourceLinked="1"/>
        <c:majorTickMark val="out"/>
        <c:minorTickMark val="none"/>
        <c:tickLblPos val="none"/>
        <c:crossAx val="80982400"/>
        <c:crossesAt val="0"/>
        <c:crossBetween val="midCat"/>
      </c:valAx>
      <c:valAx>
        <c:axId val="80982400"/>
        <c:scaling>
          <c:orientation val="minMax"/>
          <c:max val="-45"/>
          <c:min val="-180"/>
        </c:scaling>
        <c:delete val="0"/>
        <c:axPos val="r"/>
        <c:title>
          <c:tx>
            <c:rich>
              <a:bodyPr/>
              <a:lstStyle/>
              <a:p>
                <a:pPr>
                  <a:defRPr lang="ja-JP" sz="1400" b="1" i="0" u="none" strike="noStrike" baseline="0">
                    <a:solidFill>
                      <a:srgbClr val="FF0000"/>
                    </a:solidFill>
                    <a:latin typeface="Arial"/>
                    <a:ea typeface="Arial"/>
                    <a:cs typeface="Arial"/>
                  </a:defRPr>
                </a:pPr>
                <a:r>
                  <a:rPr lang="en-US" sz="1400">
                    <a:solidFill>
                      <a:srgbClr val="FF0000"/>
                    </a:solidFill>
                  </a:rPr>
                  <a:t>Loop Phase (°)</a:t>
                </a:r>
              </a:p>
            </c:rich>
          </c:tx>
          <c:layout>
            <c:manualLayout>
              <c:xMode val="edge"/>
              <c:yMode val="edge"/>
              <c:x val="0.95718172965910109"/>
              <c:y val="0.35453275864666028"/>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ja-JP" sz="800" b="0" i="0" u="none" strike="noStrike" baseline="0">
                <a:solidFill>
                  <a:srgbClr val="FF0000"/>
                </a:solidFill>
                <a:latin typeface="Arial"/>
                <a:ea typeface="Arial"/>
                <a:cs typeface="Arial"/>
              </a:defRPr>
            </a:pPr>
            <a:endParaRPr lang="en-US"/>
          </a:p>
        </c:txPr>
        <c:crossAx val="80980608"/>
        <c:crosses val="max"/>
        <c:crossBetween val="midCat"/>
        <c:majorUnit val="45"/>
        <c:minorUnit val="22.5"/>
      </c:valAx>
      <c:spPr>
        <a:noFill/>
        <a:ln w="25400">
          <a:noFill/>
        </a:ln>
      </c:spPr>
    </c:plotArea>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67" r="0.75000000000000167"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ja-JP" sz="1600" b="1" i="0" u="none" strike="noStrike" baseline="0">
                <a:solidFill>
                  <a:srgbClr val="000000"/>
                </a:solidFill>
                <a:latin typeface="Arial" pitchFamily="34" charset="0"/>
                <a:ea typeface="Calibri"/>
                <a:cs typeface="Arial" pitchFamily="34" charset="0"/>
              </a:defRPr>
            </a:pPr>
            <a:r>
              <a:rPr lang="en-US" sz="1600">
                <a:latin typeface="Arial" pitchFamily="34" charset="0"/>
                <a:cs typeface="Arial" pitchFamily="34" charset="0"/>
                <a:sym typeface="Symbol"/>
              </a:rPr>
              <a:t>@</a:t>
            </a:r>
            <a:r>
              <a:rPr lang="en-US" sz="1600" b="1" i="0" u="none" strike="noStrike" baseline="0"/>
              <a:t>V</a:t>
            </a:r>
            <a:r>
              <a:rPr lang="en-US" sz="1600" b="1" i="0" u="none" strike="noStrike" baseline="-25000"/>
              <a:t>SUPPLY(typ)</a:t>
            </a:r>
            <a:endParaRPr lang="en-US" sz="1600">
              <a:latin typeface="Arial" pitchFamily="34" charset="0"/>
              <a:cs typeface="Arial" pitchFamily="34" charset="0"/>
            </a:endParaRPr>
          </a:p>
        </c:rich>
      </c:tx>
      <c:layout>
        <c:manualLayout>
          <c:xMode val="edge"/>
          <c:yMode val="edge"/>
          <c:x val="3.6981086796438578E-2"/>
          <c:y val="1.4110007078851499E-2"/>
        </c:manualLayout>
      </c:layout>
      <c:overlay val="0"/>
      <c:spPr>
        <a:noFill/>
        <a:ln w="25400">
          <a:noFill/>
        </a:ln>
      </c:spPr>
    </c:title>
    <c:autoTitleDeleted val="0"/>
    <c:plotArea>
      <c:layout>
        <c:manualLayout>
          <c:layoutTarget val="inner"/>
          <c:xMode val="edge"/>
          <c:yMode val="edge"/>
          <c:x val="8.2399604911965282E-2"/>
          <c:y val="0.12372903654825702"/>
          <c:w val="0.82579990228506228"/>
          <c:h val="0.76068566810117366"/>
        </c:manualLayout>
      </c:layout>
      <c:lineChart>
        <c:grouping val="standard"/>
        <c:varyColors val="0"/>
        <c:ser>
          <c:idx val="0"/>
          <c:order val="0"/>
          <c:tx>
            <c:strRef>
              <c:f>Calculation!$AN$228</c:f>
              <c:strCache>
                <c:ptCount val="1"/>
                <c:pt idx="0">
                  <c:v>Converter Effciency</c:v>
                </c:pt>
              </c:strCache>
            </c:strRef>
          </c:tx>
          <c:spPr>
            <a:ln w="31750"/>
          </c:spPr>
          <c:marker>
            <c:symbol val="none"/>
          </c:marker>
          <c:cat>
            <c:numRef>
              <c:f>Calculation!$T$229:$T$328</c:f>
              <c:numCache>
                <c:formatCode>General</c:formatCode>
                <c:ptCount val="100"/>
                <c:pt idx="0">
                  <c:v>0.03</c:v>
                </c:pt>
                <c:pt idx="1">
                  <c:v>0.06</c:v>
                </c:pt>
                <c:pt idx="2">
                  <c:v>0.09</c:v>
                </c:pt>
                <c:pt idx="3">
                  <c:v>0.12</c:v>
                </c:pt>
                <c:pt idx="4">
                  <c:v>0.15</c:v>
                </c:pt>
                <c:pt idx="5">
                  <c:v>0.18</c:v>
                </c:pt>
                <c:pt idx="6">
                  <c:v>0.21</c:v>
                </c:pt>
                <c:pt idx="7">
                  <c:v>0.24</c:v>
                </c:pt>
                <c:pt idx="8">
                  <c:v>0.27</c:v>
                </c:pt>
                <c:pt idx="9">
                  <c:v>0.3</c:v>
                </c:pt>
                <c:pt idx="10">
                  <c:v>0.33</c:v>
                </c:pt>
                <c:pt idx="11">
                  <c:v>0.36</c:v>
                </c:pt>
                <c:pt idx="12">
                  <c:v>0.39</c:v>
                </c:pt>
                <c:pt idx="13">
                  <c:v>0.42</c:v>
                </c:pt>
                <c:pt idx="14">
                  <c:v>0.45</c:v>
                </c:pt>
                <c:pt idx="15">
                  <c:v>0.48</c:v>
                </c:pt>
                <c:pt idx="16">
                  <c:v>0.51</c:v>
                </c:pt>
                <c:pt idx="17">
                  <c:v>0.54</c:v>
                </c:pt>
                <c:pt idx="18">
                  <c:v>0.56999999999999995</c:v>
                </c:pt>
                <c:pt idx="19">
                  <c:v>0.6</c:v>
                </c:pt>
                <c:pt idx="20">
                  <c:v>0.63</c:v>
                </c:pt>
                <c:pt idx="21">
                  <c:v>0.66</c:v>
                </c:pt>
                <c:pt idx="22">
                  <c:v>0.69</c:v>
                </c:pt>
                <c:pt idx="23">
                  <c:v>0.72</c:v>
                </c:pt>
                <c:pt idx="24">
                  <c:v>0.75</c:v>
                </c:pt>
                <c:pt idx="25">
                  <c:v>0.78</c:v>
                </c:pt>
                <c:pt idx="26">
                  <c:v>0.81</c:v>
                </c:pt>
                <c:pt idx="27">
                  <c:v>0.84</c:v>
                </c:pt>
                <c:pt idx="28">
                  <c:v>0.87</c:v>
                </c:pt>
                <c:pt idx="29">
                  <c:v>0.9</c:v>
                </c:pt>
                <c:pt idx="30">
                  <c:v>0.93</c:v>
                </c:pt>
                <c:pt idx="31">
                  <c:v>0.96</c:v>
                </c:pt>
                <c:pt idx="32">
                  <c:v>0.99</c:v>
                </c:pt>
                <c:pt idx="33">
                  <c:v>1.02</c:v>
                </c:pt>
                <c:pt idx="34">
                  <c:v>1.05</c:v>
                </c:pt>
                <c:pt idx="35">
                  <c:v>1.08</c:v>
                </c:pt>
                <c:pt idx="36">
                  <c:v>1.1100000000000001</c:v>
                </c:pt>
                <c:pt idx="37">
                  <c:v>1.1399999999999999</c:v>
                </c:pt>
                <c:pt idx="38">
                  <c:v>1.17</c:v>
                </c:pt>
                <c:pt idx="39">
                  <c:v>1.2</c:v>
                </c:pt>
                <c:pt idx="40">
                  <c:v>1.23</c:v>
                </c:pt>
                <c:pt idx="41">
                  <c:v>1.26</c:v>
                </c:pt>
                <c:pt idx="42">
                  <c:v>1.29</c:v>
                </c:pt>
                <c:pt idx="43">
                  <c:v>1.32</c:v>
                </c:pt>
                <c:pt idx="44">
                  <c:v>1.35</c:v>
                </c:pt>
                <c:pt idx="45">
                  <c:v>1.38</c:v>
                </c:pt>
                <c:pt idx="46">
                  <c:v>1.41</c:v>
                </c:pt>
                <c:pt idx="47">
                  <c:v>1.44</c:v>
                </c:pt>
                <c:pt idx="48">
                  <c:v>1.47</c:v>
                </c:pt>
                <c:pt idx="49">
                  <c:v>1.5</c:v>
                </c:pt>
                <c:pt idx="50">
                  <c:v>1.53</c:v>
                </c:pt>
                <c:pt idx="51">
                  <c:v>1.56</c:v>
                </c:pt>
                <c:pt idx="52">
                  <c:v>1.59</c:v>
                </c:pt>
                <c:pt idx="53">
                  <c:v>1.62</c:v>
                </c:pt>
                <c:pt idx="54">
                  <c:v>1.65</c:v>
                </c:pt>
                <c:pt idx="55">
                  <c:v>1.68</c:v>
                </c:pt>
                <c:pt idx="56">
                  <c:v>1.71</c:v>
                </c:pt>
                <c:pt idx="57">
                  <c:v>1.74</c:v>
                </c:pt>
                <c:pt idx="58">
                  <c:v>1.77</c:v>
                </c:pt>
                <c:pt idx="59">
                  <c:v>1.8</c:v>
                </c:pt>
                <c:pt idx="60">
                  <c:v>1.83</c:v>
                </c:pt>
                <c:pt idx="61">
                  <c:v>1.86</c:v>
                </c:pt>
                <c:pt idx="62">
                  <c:v>1.89</c:v>
                </c:pt>
                <c:pt idx="63">
                  <c:v>1.92</c:v>
                </c:pt>
                <c:pt idx="64">
                  <c:v>1.95</c:v>
                </c:pt>
                <c:pt idx="65">
                  <c:v>1.98</c:v>
                </c:pt>
                <c:pt idx="66">
                  <c:v>2.0099999999999998</c:v>
                </c:pt>
                <c:pt idx="67">
                  <c:v>2.04</c:v>
                </c:pt>
                <c:pt idx="68">
                  <c:v>2.0699999999999998</c:v>
                </c:pt>
                <c:pt idx="69">
                  <c:v>2.1</c:v>
                </c:pt>
                <c:pt idx="70">
                  <c:v>2.13</c:v>
                </c:pt>
                <c:pt idx="71">
                  <c:v>2.16</c:v>
                </c:pt>
                <c:pt idx="72">
                  <c:v>2.19</c:v>
                </c:pt>
                <c:pt idx="73">
                  <c:v>2.2200000000000002</c:v>
                </c:pt>
                <c:pt idx="74">
                  <c:v>2.25</c:v>
                </c:pt>
                <c:pt idx="75">
                  <c:v>2.2799999999999998</c:v>
                </c:pt>
                <c:pt idx="76">
                  <c:v>2.31</c:v>
                </c:pt>
                <c:pt idx="77">
                  <c:v>2.34</c:v>
                </c:pt>
                <c:pt idx="78">
                  <c:v>2.37</c:v>
                </c:pt>
                <c:pt idx="79">
                  <c:v>2.4</c:v>
                </c:pt>
                <c:pt idx="80">
                  <c:v>2.4300000000000002</c:v>
                </c:pt>
                <c:pt idx="81">
                  <c:v>2.46</c:v>
                </c:pt>
                <c:pt idx="82">
                  <c:v>2.4900000000000002</c:v>
                </c:pt>
                <c:pt idx="83">
                  <c:v>2.52</c:v>
                </c:pt>
                <c:pt idx="84">
                  <c:v>2.5499999999999998</c:v>
                </c:pt>
                <c:pt idx="85">
                  <c:v>2.58</c:v>
                </c:pt>
                <c:pt idx="86">
                  <c:v>2.61</c:v>
                </c:pt>
                <c:pt idx="87">
                  <c:v>2.64</c:v>
                </c:pt>
                <c:pt idx="88">
                  <c:v>2.67</c:v>
                </c:pt>
                <c:pt idx="89">
                  <c:v>2.7</c:v>
                </c:pt>
                <c:pt idx="90">
                  <c:v>2.73</c:v>
                </c:pt>
                <c:pt idx="91">
                  <c:v>2.76</c:v>
                </c:pt>
                <c:pt idx="92">
                  <c:v>2.79</c:v>
                </c:pt>
                <c:pt idx="93">
                  <c:v>2.82</c:v>
                </c:pt>
                <c:pt idx="94">
                  <c:v>2.85</c:v>
                </c:pt>
                <c:pt idx="95">
                  <c:v>2.88</c:v>
                </c:pt>
                <c:pt idx="96">
                  <c:v>2.91</c:v>
                </c:pt>
                <c:pt idx="97">
                  <c:v>2.94</c:v>
                </c:pt>
                <c:pt idx="98">
                  <c:v>2.97</c:v>
                </c:pt>
                <c:pt idx="99">
                  <c:v>3</c:v>
                </c:pt>
              </c:numCache>
            </c:numRef>
          </c:cat>
          <c:val>
            <c:numRef>
              <c:f>Calculation!$AN$229:$AN$328</c:f>
              <c:numCache>
                <c:formatCode>_(* #,##0.00_);_(* \(#,##0.00\);_(* "-"??_);_(@_)</c:formatCode>
                <c:ptCount val="100"/>
                <c:pt idx="0">
                  <c:v>10.942332058012331</c:v>
                </c:pt>
                <c:pt idx="1">
                  <c:v>19.70145680720799</c:v>
                </c:pt>
                <c:pt idx="2">
                  <c:v>26.752121805639394</c:v>
                </c:pt>
                <c:pt idx="3">
                  <c:v>32.640257311796269</c:v>
                </c:pt>
                <c:pt idx="4">
                  <c:v>37.600679087037037</c:v>
                </c:pt>
                <c:pt idx="5">
                  <c:v>41.833569556069847</c:v>
                </c:pt>
                <c:pt idx="6">
                  <c:v>45.485385015373573</c:v>
                </c:pt>
                <c:pt idx="7">
                  <c:v>48.665746354704289</c:v>
                </c:pt>
                <c:pt idx="8">
                  <c:v>51.458334505243485</c:v>
                </c:pt>
                <c:pt idx="9">
                  <c:v>53.928134605898336</c:v>
                </c:pt>
                <c:pt idx="10">
                  <c:v>56.126380925487261</c:v>
                </c:pt>
                <c:pt idx="11">
                  <c:v>58.094011156060695</c:v>
                </c:pt>
                <c:pt idx="12">
                  <c:v>59.864129234599588</c:v>
                </c:pt>
                <c:pt idx="13">
                  <c:v>61.463793543404975</c:v>
                </c:pt>
                <c:pt idx="14">
                  <c:v>62.915336668942075</c:v>
                </c:pt>
                <c:pt idx="15">
                  <c:v>64.237353896413666</c:v>
                </c:pt>
                <c:pt idx="16">
                  <c:v>65.445453551465121</c:v>
                </c:pt>
                <c:pt idx="17">
                  <c:v>66.552833544626793</c:v>
                </c:pt>
                <c:pt idx="18">
                  <c:v>67.570729337759801</c:v>
                </c:pt>
                <c:pt idx="19">
                  <c:v>68.508765587548993</c:v>
                </c:pt>
                <c:pt idx="20">
                  <c:v>69.375234793603141</c:v>
                </c:pt>
                <c:pt idx="21">
                  <c:v>70.177320038076914</c:v>
                </c:pt>
                <c:pt idx="22">
                  <c:v>70.697304532932208</c:v>
                </c:pt>
                <c:pt idx="23">
                  <c:v>71.314684186022475</c:v>
                </c:pt>
                <c:pt idx="24">
                  <c:v>71.887746327397537</c:v>
                </c:pt>
                <c:pt idx="25">
                  <c:v>72.420532058173933</c:v>
                </c:pt>
                <c:pt idx="26">
                  <c:v>72.916605668105333</c:v>
                </c:pt>
                <c:pt idx="27">
                  <c:v>73.379122922702706</c:v>
                </c:pt>
                <c:pt idx="28">
                  <c:v>73.81088794143983</c:v>
                </c:pt>
                <c:pt idx="29">
                  <c:v>74.214400830601392</c:v>
                </c:pt>
                <c:pt idx="30">
                  <c:v>74.591897777793378</c:v>
                </c:pt>
                <c:pt idx="31">
                  <c:v>74.945384964192129</c:v>
                </c:pt>
                <c:pt idx="32">
                  <c:v>75.276667378797569</c:v>
                </c:pt>
                <c:pt idx="33">
                  <c:v>75.587373406940984</c:v>
                </c:pt>
                <c:pt idx="34">
                  <c:v>75.87897589880771</c:v>
                </c:pt>
                <c:pt idx="35">
                  <c:v>76.152810292163053</c:v>
                </c:pt>
                <c:pt idx="36">
                  <c:v>76.410090258864599</c:v>
                </c:pt>
                <c:pt idx="37">
                  <c:v>76.651921261099687</c:v>
                </c:pt>
                <c:pt idx="38">
                  <c:v>76.879312336038851</c:v>
                </c:pt>
                <c:pt idx="39">
                  <c:v>77.093186373250788</c:v>
                </c:pt>
                <c:pt idx="40">
                  <c:v>77.294389105084989</c:v>
                </c:pt>
                <c:pt idx="41">
                  <c:v>77.483696994213204</c:v>
                </c:pt>
                <c:pt idx="42">
                  <c:v>77.661824172997385</c:v>
                </c:pt>
                <c:pt idx="43">
                  <c:v>77.829428565049952</c:v>
                </c:pt>
                <c:pt idx="44">
                  <c:v>77.987117299260774</c:v>
                </c:pt>
                <c:pt idx="45">
                  <c:v>78.135451509893329</c:v>
                </c:pt>
                <c:pt idx="46">
                  <c:v>78.274950602462994</c:v>
                </c:pt>
                <c:pt idx="47">
                  <c:v>78.406096053496924</c:v>
                </c:pt>
                <c:pt idx="48">
                  <c:v>78.529334802531579</c:v>
                </c:pt>
                <c:pt idx="49">
                  <c:v>78.64508228650115</c:v>
                </c:pt>
                <c:pt idx="50">
                  <c:v>78.75372515974135</c:v>
                </c:pt>
                <c:pt idx="51">
                  <c:v>78.855623736964517</c:v>
                </c:pt>
                <c:pt idx="52">
                  <c:v>78.951114191572671</c:v>
                </c:pt>
                <c:pt idx="53">
                  <c:v>79.040510537425163</c:v>
                </c:pt>
                <c:pt idx="54">
                  <c:v>79.124106418544187</c:v>
                </c:pt>
                <c:pt idx="55">
                  <c:v>79.202176728127711</c:v>
                </c:pt>
                <c:pt idx="56">
                  <c:v>79.274979075565597</c:v>
                </c:pt>
                <c:pt idx="57">
                  <c:v>79.342755117849222</c:v>
                </c:pt>
                <c:pt idx="58">
                  <c:v>79.405731769776452</c:v>
                </c:pt>
                <c:pt idx="59">
                  <c:v>79.464122305631932</c:v>
                </c:pt>
                <c:pt idx="60">
                  <c:v>79.518127363528563</c:v>
                </c:pt>
                <c:pt idx="61">
                  <c:v>79.567935862297603</c:v>
                </c:pt>
                <c:pt idx="62">
                  <c:v>79.61372583968361</c:v>
                </c:pt>
                <c:pt idx="63">
                  <c:v>79.655665219612729</c:v>
                </c:pt>
                <c:pt idx="64">
                  <c:v>79.693912515437731</c:v>
                </c:pt>
                <c:pt idx="65">
                  <c:v>79.728617475307288</c:v>
                </c:pt>
                <c:pt idx="66">
                  <c:v>79.759921675139864</c:v>
                </c:pt>
                <c:pt idx="67">
                  <c:v>79.787959064098814</c:v>
                </c:pt>
                <c:pt idx="68">
                  <c:v>79.812856466948261</c:v>
                </c:pt>
                <c:pt idx="69">
                  <c:v>79.83473404721444</c:v>
                </c:pt>
                <c:pt idx="70">
                  <c:v>79.853705734673667</c:v>
                </c:pt>
                <c:pt idx="71">
                  <c:v>79.869879620331488</c:v>
                </c:pt>
                <c:pt idx="72">
                  <c:v>79.8833583217409</c:v>
                </c:pt>
                <c:pt idx="73">
                  <c:v>79.894239321225228</c:v>
                </c:pt>
                <c:pt idx="74">
                  <c:v>79.902615279321509</c:v>
                </c:pt>
                <c:pt idx="75">
                  <c:v>79.90857432553652</c:v>
                </c:pt>
                <c:pt idx="76">
                  <c:v>79.912200328307648</c:v>
                </c:pt>
                <c:pt idx="77">
                  <c:v>79.913573145883277</c:v>
                </c:pt>
                <c:pt idx="78">
                  <c:v>79.912768859677271</c:v>
                </c:pt>
                <c:pt idx="79">
                  <c:v>79.909859991508881</c:v>
                </c:pt>
                <c:pt idx="80">
                  <c:v>79.90491570601155</c:v>
                </c:pt>
                <c:pt idx="81">
                  <c:v>79.89800199937801</c:v>
                </c:pt>
                <c:pt idx="82">
                  <c:v>79.889181875505628</c:v>
                </c:pt>
                <c:pt idx="83">
                  <c:v>79.878515510511832</c:v>
                </c:pt>
                <c:pt idx="84">
                  <c:v>79.866060406505795</c:v>
                </c:pt>
                <c:pt idx="85">
                  <c:v>79.851871535425516</c:v>
                </c:pt>
                <c:pt idx="86">
                  <c:v>79.836001473680739</c:v>
                </c:pt>
                <c:pt idx="87">
                  <c:v>79.818500528280126</c:v>
                </c:pt>
                <c:pt idx="88">
                  <c:v>79.799416855063868</c:v>
                </c:pt>
                <c:pt idx="89">
                  <c:v>79.778796569612155</c:v>
                </c:pt>
                <c:pt idx="90">
                  <c:v>79.756683851352946</c:v>
                </c:pt>
                <c:pt idx="91">
                  <c:v>79.733121041350614</c:v>
                </c:pt>
                <c:pt idx="92">
                  <c:v>79.708148734217872</c:v>
                </c:pt>
                <c:pt idx="93">
                  <c:v>79.681805864558754</c:v>
                </c:pt>
                <c:pt idx="94">
                  <c:v>79.654129788318528</c:v>
                </c:pt>
                <c:pt idx="95">
                  <c:v>79.625156359386366</c:v>
                </c:pt>
                <c:pt idx="96">
                  <c:v>79.594920001771328</c:v>
                </c:pt>
                <c:pt idx="97">
                  <c:v>79.563453777646316</c:v>
                </c:pt>
                <c:pt idx="98">
                  <c:v>79.530789451533593</c:v>
                </c:pt>
                <c:pt idx="99">
                  <c:v>79.496957550884275</c:v>
                </c:pt>
              </c:numCache>
            </c:numRef>
          </c:val>
          <c:smooth val="0"/>
          <c:extLst>
            <c:ext xmlns:c16="http://schemas.microsoft.com/office/drawing/2014/chart" uri="{C3380CC4-5D6E-409C-BE32-E72D297353CC}">
              <c16:uniqueId val="{00000000-A553-441C-8653-1507FC79B185}"/>
            </c:ext>
          </c:extLst>
        </c:ser>
        <c:dLbls>
          <c:showLegendKey val="0"/>
          <c:showVal val="0"/>
          <c:showCatName val="0"/>
          <c:showSerName val="0"/>
          <c:showPercent val="0"/>
          <c:showBubbleSize val="0"/>
        </c:dLbls>
        <c:marker val="1"/>
        <c:smooth val="0"/>
        <c:axId val="211003264"/>
        <c:axId val="211009536"/>
      </c:lineChart>
      <c:lineChart>
        <c:grouping val="standard"/>
        <c:varyColors val="0"/>
        <c:ser>
          <c:idx val="2"/>
          <c:order val="1"/>
          <c:tx>
            <c:strRef>
              <c:f>Calculation!$AP$228</c:f>
              <c:strCache>
                <c:ptCount val="1"/>
                <c:pt idx="0">
                  <c:v>Single Inductor</c:v>
                </c:pt>
              </c:strCache>
            </c:strRef>
          </c:tx>
          <c:marker>
            <c:symbol val="none"/>
          </c:marker>
          <c:cat>
            <c:numRef>
              <c:f>Calculation!$T$229:$T$328</c:f>
              <c:numCache>
                <c:formatCode>General</c:formatCode>
                <c:ptCount val="100"/>
                <c:pt idx="0">
                  <c:v>0.03</c:v>
                </c:pt>
                <c:pt idx="1">
                  <c:v>0.06</c:v>
                </c:pt>
                <c:pt idx="2">
                  <c:v>0.09</c:v>
                </c:pt>
                <c:pt idx="3">
                  <c:v>0.12</c:v>
                </c:pt>
                <c:pt idx="4">
                  <c:v>0.15</c:v>
                </c:pt>
                <c:pt idx="5">
                  <c:v>0.18</c:v>
                </c:pt>
                <c:pt idx="6">
                  <c:v>0.21</c:v>
                </c:pt>
                <c:pt idx="7">
                  <c:v>0.24</c:v>
                </c:pt>
                <c:pt idx="8">
                  <c:v>0.27</c:v>
                </c:pt>
                <c:pt idx="9">
                  <c:v>0.3</c:v>
                </c:pt>
                <c:pt idx="10">
                  <c:v>0.33</c:v>
                </c:pt>
                <c:pt idx="11">
                  <c:v>0.36</c:v>
                </c:pt>
                <c:pt idx="12">
                  <c:v>0.39</c:v>
                </c:pt>
                <c:pt idx="13">
                  <c:v>0.42</c:v>
                </c:pt>
                <c:pt idx="14">
                  <c:v>0.45</c:v>
                </c:pt>
                <c:pt idx="15">
                  <c:v>0.48</c:v>
                </c:pt>
                <c:pt idx="16">
                  <c:v>0.51</c:v>
                </c:pt>
                <c:pt idx="17">
                  <c:v>0.54</c:v>
                </c:pt>
                <c:pt idx="18">
                  <c:v>0.56999999999999995</c:v>
                </c:pt>
                <c:pt idx="19">
                  <c:v>0.6</c:v>
                </c:pt>
                <c:pt idx="20">
                  <c:v>0.63</c:v>
                </c:pt>
                <c:pt idx="21">
                  <c:v>0.66</c:v>
                </c:pt>
                <c:pt idx="22">
                  <c:v>0.69</c:v>
                </c:pt>
                <c:pt idx="23">
                  <c:v>0.72</c:v>
                </c:pt>
                <c:pt idx="24">
                  <c:v>0.75</c:v>
                </c:pt>
                <c:pt idx="25">
                  <c:v>0.78</c:v>
                </c:pt>
                <c:pt idx="26">
                  <c:v>0.81</c:v>
                </c:pt>
                <c:pt idx="27">
                  <c:v>0.84</c:v>
                </c:pt>
                <c:pt idx="28">
                  <c:v>0.87</c:v>
                </c:pt>
                <c:pt idx="29">
                  <c:v>0.9</c:v>
                </c:pt>
                <c:pt idx="30">
                  <c:v>0.93</c:v>
                </c:pt>
                <c:pt idx="31">
                  <c:v>0.96</c:v>
                </c:pt>
                <c:pt idx="32">
                  <c:v>0.99</c:v>
                </c:pt>
                <c:pt idx="33">
                  <c:v>1.02</c:v>
                </c:pt>
                <c:pt idx="34">
                  <c:v>1.05</c:v>
                </c:pt>
                <c:pt idx="35">
                  <c:v>1.08</c:v>
                </c:pt>
                <c:pt idx="36">
                  <c:v>1.1100000000000001</c:v>
                </c:pt>
                <c:pt idx="37">
                  <c:v>1.1399999999999999</c:v>
                </c:pt>
                <c:pt idx="38">
                  <c:v>1.17</c:v>
                </c:pt>
                <c:pt idx="39">
                  <c:v>1.2</c:v>
                </c:pt>
                <c:pt idx="40">
                  <c:v>1.23</c:v>
                </c:pt>
                <c:pt idx="41">
                  <c:v>1.26</c:v>
                </c:pt>
                <c:pt idx="42">
                  <c:v>1.29</c:v>
                </c:pt>
                <c:pt idx="43">
                  <c:v>1.32</c:v>
                </c:pt>
                <c:pt idx="44">
                  <c:v>1.35</c:v>
                </c:pt>
                <c:pt idx="45">
                  <c:v>1.38</c:v>
                </c:pt>
                <c:pt idx="46">
                  <c:v>1.41</c:v>
                </c:pt>
                <c:pt idx="47">
                  <c:v>1.44</c:v>
                </c:pt>
                <c:pt idx="48">
                  <c:v>1.47</c:v>
                </c:pt>
                <c:pt idx="49">
                  <c:v>1.5</c:v>
                </c:pt>
                <c:pt idx="50">
                  <c:v>1.53</c:v>
                </c:pt>
                <c:pt idx="51">
                  <c:v>1.56</c:v>
                </c:pt>
                <c:pt idx="52">
                  <c:v>1.59</c:v>
                </c:pt>
                <c:pt idx="53">
                  <c:v>1.62</c:v>
                </c:pt>
                <c:pt idx="54">
                  <c:v>1.65</c:v>
                </c:pt>
                <c:pt idx="55">
                  <c:v>1.68</c:v>
                </c:pt>
                <c:pt idx="56">
                  <c:v>1.71</c:v>
                </c:pt>
                <c:pt idx="57">
                  <c:v>1.74</c:v>
                </c:pt>
                <c:pt idx="58">
                  <c:v>1.77</c:v>
                </c:pt>
                <c:pt idx="59">
                  <c:v>1.8</c:v>
                </c:pt>
                <c:pt idx="60">
                  <c:v>1.83</c:v>
                </c:pt>
                <c:pt idx="61">
                  <c:v>1.86</c:v>
                </c:pt>
                <c:pt idx="62">
                  <c:v>1.89</c:v>
                </c:pt>
                <c:pt idx="63">
                  <c:v>1.92</c:v>
                </c:pt>
                <c:pt idx="64">
                  <c:v>1.95</c:v>
                </c:pt>
                <c:pt idx="65">
                  <c:v>1.98</c:v>
                </c:pt>
                <c:pt idx="66">
                  <c:v>2.0099999999999998</c:v>
                </c:pt>
                <c:pt idx="67">
                  <c:v>2.04</c:v>
                </c:pt>
                <c:pt idx="68">
                  <c:v>2.0699999999999998</c:v>
                </c:pt>
                <c:pt idx="69">
                  <c:v>2.1</c:v>
                </c:pt>
                <c:pt idx="70">
                  <c:v>2.13</c:v>
                </c:pt>
                <c:pt idx="71">
                  <c:v>2.16</c:v>
                </c:pt>
                <c:pt idx="72">
                  <c:v>2.19</c:v>
                </c:pt>
                <c:pt idx="73">
                  <c:v>2.2200000000000002</c:v>
                </c:pt>
                <c:pt idx="74">
                  <c:v>2.25</c:v>
                </c:pt>
                <c:pt idx="75">
                  <c:v>2.2799999999999998</c:v>
                </c:pt>
                <c:pt idx="76">
                  <c:v>2.31</c:v>
                </c:pt>
                <c:pt idx="77">
                  <c:v>2.34</c:v>
                </c:pt>
                <c:pt idx="78">
                  <c:v>2.37</c:v>
                </c:pt>
                <c:pt idx="79">
                  <c:v>2.4</c:v>
                </c:pt>
                <c:pt idx="80">
                  <c:v>2.4300000000000002</c:v>
                </c:pt>
                <c:pt idx="81">
                  <c:v>2.46</c:v>
                </c:pt>
                <c:pt idx="82">
                  <c:v>2.4900000000000002</c:v>
                </c:pt>
                <c:pt idx="83">
                  <c:v>2.52</c:v>
                </c:pt>
                <c:pt idx="84">
                  <c:v>2.5499999999999998</c:v>
                </c:pt>
                <c:pt idx="85">
                  <c:v>2.58</c:v>
                </c:pt>
                <c:pt idx="86">
                  <c:v>2.61</c:v>
                </c:pt>
                <c:pt idx="87">
                  <c:v>2.64</c:v>
                </c:pt>
                <c:pt idx="88">
                  <c:v>2.67</c:v>
                </c:pt>
                <c:pt idx="89">
                  <c:v>2.7</c:v>
                </c:pt>
                <c:pt idx="90">
                  <c:v>2.73</c:v>
                </c:pt>
                <c:pt idx="91">
                  <c:v>2.76</c:v>
                </c:pt>
                <c:pt idx="92">
                  <c:v>2.79</c:v>
                </c:pt>
                <c:pt idx="93">
                  <c:v>2.82</c:v>
                </c:pt>
                <c:pt idx="94">
                  <c:v>2.85</c:v>
                </c:pt>
                <c:pt idx="95">
                  <c:v>2.88</c:v>
                </c:pt>
                <c:pt idx="96">
                  <c:v>2.91</c:v>
                </c:pt>
                <c:pt idx="97">
                  <c:v>2.94</c:v>
                </c:pt>
                <c:pt idx="98">
                  <c:v>2.97</c:v>
                </c:pt>
                <c:pt idx="99">
                  <c:v>3</c:v>
                </c:pt>
              </c:numCache>
            </c:numRef>
          </c:cat>
          <c:val>
            <c:numRef>
              <c:f>Calculation!$AP$229:$AP$328</c:f>
              <c:numCache>
                <c:formatCode>_(* #,##0.00_);_(* \(#,##0.00\);_(* "-"??_);_(@_)</c:formatCode>
                <c:ptCount val="100"/>
                <c:pt idx="0">
                  <c:v>0.312191661451798</c:v>
                </c:pt>
                <c:pt idx="1">
                  <c:v>0.31241072963055977</c:v>
                </c:pt>
                <c:pt idx="2">
                  <c:v>0.31277133463985413</c:v>
                </c:pt>
                <c:pt idx="3">
                  <c:v>0.31327374181160134</c:v>
                </c:pt>
                <c:pt idx="4">
                  <c:v>0.31391822150875781</c:v>
                </c:pt>
                <c:pt idx="5">
                  <c:v>0.31470504914451447</c:v>
                </c:pt>
                <c:pt idx="6">
                  <c:v>0.31563450520201924</c:v>
                </c:pt>
                <c:pt idx="7">
                  <c:v>0.31670687525462715</c:v>
                </c:pt>
                <c:pt idx="8">
                  <c:v>0.31792244998667973</c:v>
                </c:pt>
                <c:pt idx="9">
                  <c:v>0.31928152521481873</c:v>
                </c:pt>
                <c:pt idx="10">
                  <c:v>0.3207844019098357</c:v>
                </c:pt>
                <c:pt idx="11">
                  <c:v>0.32243138621906209</c:v>
                </c:pt>
                <c:pt idx="12">
                  <c:v>0.32422278948930233</c:v>
                </c:pt>
                <c:pt idx="13">
                  <c:v>0.32615892829031445</c:v>
                </c:pt>
                <c:pt idx="14">
                  <c:v>0.32824012443884115</c:v>
                </c:pt>
                <c:pt idx="15">
                  <c:v>0.33046670502319558</c:v>
                </c:pt>
                <c:pt idx="16">
                  <c:v>0.33283900242840564</c:v>
                </c:pt>
                <c:pt idx="17">
                  <c:v>0.33535735436192049</c:v>
                </c:pt>
                <c:pt idx="18">
                  <c:v>0.33802210387988407</c:v>
                </c:pt>
                <c:pt idx="19">
                  <c:v>0.34083359941397939</c:v>
                </c:pt>
                <c:pt idx="20">
                  <c:v>0.34379219479884804</c:v>
                </c:pt>
                <c:pt idx="21">
                  <c:v>0.34689824930008933</c:v>
                </c:pt>
                <c:pt idx="22">
                  <c:v>0.35015212764284387</c:v>
                </c:pt>
                <c:pt idx="23">
                  <c:v>0.35355420004096649</c:v>
                </c:pt>
                <c:pt idx="24">
                  <c:v>0.35710484222679234</c:v>
                </c:pt>
                <c:pt idx="25">
                  <c:v>0.36080443548150248</c:v>
                </c:pt>
                <c:pt idx="26">
                  <c:v>0.36465336666609305</c:v>
                </c:pt>
                <c:pt idx="27">
                  <c:v>0.36865202825295362</c:v>
                </c:pt>
                <c:pt idx="28">
                  <c:v>0.37280081835806006</c:v>
                </c:pt>
                <c:pt idx="29">
                  <c:v>0.37710014077378695</c:v>
                </c:pt>
                <c:pt idx="30">
                  <c:v>0.38155040500234583</c:v>
                </c:pt>
                <c:pt idx="31">
                  <c:v>0.38615202628985451</c:v>
                </c:pt>
                <c:pt idx="32">
                  <c:v>0.39090542566104314</c:v>
                </c:pt>
                <c:pt idx="33">
                  <c:v>0.39581102995460371</c:v>
                </c:pt>
                <c:pt idx="34">
                  <c:v>0.40086927185918786</c:v>
                </c:pt>
                <c:pt idx="35">
                  <c:v>0.40608058995006119</c:v>
                </c:pt>
                <c:pt idx="36">
                  <c:v>0.41144542872641782</c:v>
                </c:pt>
                <c:pt idx="37">
                  <c:v>0.41696423864936444</c:v>
                </c:pt>
                <c:pt idx="38">
                  <c:v>0.42263747618057834</c:v>
                </c:pt>
                <c:pt idx="39">
                  <c:v>0.42846560382164767</c:v>
                </c:pt>
                <c:pt idx="40">
                  <c:v>0.43444909015410016</c:v>
                </c:pt>
                <c:pt idx="41">
                  <c:v>0.44058840988012743</c:v>
                </c:pt>
                <c:pt idx="42">
                  <c:v>0.44688404386401215</c:v>
                </c:pt>
                <c:pt idx="43">
                  <c:v>0.45333647917426645</c:v>
                </c:pt>
                <c:pt idx="44">
                  <c:v>0.4599462091264872</c:v>
                </c:pt>
                <c:pt idx="45">
                  <c:v>0.46671373332693711</c:v>
                </c:pt>
                <c:pt idx="46">
                  <c:v>0.47363955771686039</c:v>
                </c:pt>
                <c:pt idx="47">
                  <c:v>0.48072419461753868</c:v>
                </c:pt>
                <c:pt idx="48">
                  <c:v>0.48796816277609723</c:v>
                </c:pt>
                <c:pt idx="49">
                  <c:v>0.49537198741206911</c:v>
                </c:pt>
                <c:pt idx="50">
                  <c:v>0.50293620026472696</c:v>
                </c:pt>
                <c:pt idx="51">
                  <c:v>0.51066133964118821</c:v>
                </c:pt>
                <c:pt idx="52">
                  <c:v>0.51854795046530655</c:v>
                </c:pt>
                <c:pt idx="53">
                  <c:v>0.52659658432735523</c:v>
                </c:pt>
                <c:pt idx="54">
                  <c:v>0.53480779953451385</c:v>
                </c:pt>
                <c:pt idx="55">
                  <c:v>0.54318216116216633</c:v>
                </c:pt>
                <c:pt idx="56">
                  <c:v>0.55172024110602125</c:v>
                </c:pt>
                <c:pt idx="57">
                  <c:v>0.56042261813506244</c:v>
                </c:pt>
                <c:pt idx="58">
                  <c:v>0.56928987794534225</c:v>
                </c:pt>
                <c:pt idx="59">
                  <c:v>0.5783226132146253</c:v>
                </c:pt>
                <c:pt idx="60">
                  <c:v>0.58752142365789473</c:v>
                </c:pt>
                <c:pt idx="61">
                  <c:v>0.59688691608373012</c:v>
                </c:pt>
                <c:pt idx="62">
                  <c:v>0.60641970445157001</c:v>
                </c:pt>
                <c:pt idx="63">
                  <c:v>0.61612040992986761</c:v>
                </c:pt>
                <c:pt idx="64">
                  <c:v>0.62598966095515207</c:v>
                </c:pt>
                <c:pt idx="65">
                  <c:v>0.63602809329200682</c:v>
                </c:pt>
                <c:pt idx="66">
                  <c:v>0.64623635009397695</c:v>
                </c:pt>
                <c:pt idx="67">
                  <c:v>0.65661508196541662</c:v>
                </c:pt>
                <c:pt idx="68">
                  <c:v>0.66716494702428808</c:v>
                </c:pt>
                <c:pt idx="69">
                  <c:v>0.67788661096592695</c:v>
                </c:pt>
                <c:pt idx="70">
                  <c:v>0.68878074712778392</c:v>
                </c:pt>
                <c:pt idx="71">
                  <c:v>0.69984803655515804</c:v>
                </c:pt>
                <c:pt idx="72">
                  <c:v>0.71108916806792977</c:v>
                </c:pt>
                <c:pt idx="73">
                  <c:v>0.72250483832831591</c:v>
                </c:pt>
                <c:pt idx="74">
                  <c:v>0.73409575190964937</c:v>
                </c:pt>
                <c:pt idx="75">
                  <c:v>0.74586262136620585</c:v>
                </c:pt>
                <c:pt idx="76">
                  <c:v>0.75780616730408812</c:v>
                </c:pt>
                <c:pt idx="77">
                  <c:v>0.76992711845318107</c:v>
                </c:pt>
                <c:pt idx="78">
                  <c:v>0.78222621174019558</c:v>
                </c:pt>
                <c:pt idx="79">
                  <c:v>0.79470419236281209</c:v>
                </c:pt>
                <c:pt idx="80">
                  <c:v>0.80736181386494343</c:v>
                </c:pt>
                <c:pt idx="81">
                  <c:v>0.8201998382131277</c:v>
                </c:pt>
                <c:pt idx="82">
                  <c:v>0.83321903587407031</c:v>
                </c:pt>
                <c:pt idx="83">
                  <c:v>0.84642018589335066</c:v>
                </c:pt>
                <c:pt idx="84">
                  <c:v>0.85980407597530739</c:v>
                </c:pt>
                <c:pt idx="85">
                  <c:v>0.87337150256412377</c:v>
                </c:pt>
                <c:pt idx="86">
                  <c:v>0.88712327092612364</c:v>
                </c:pt>
                <c:pt idx="87">
                  <c:v>0.90106019523330083</c:v>
                </c:pt>
                <c:pt idx="88">
                  <c:v>0.91518309864809755</c:v>
                </c:pt>
                <c:pt idx="89">
                  <c:v>0.92949281340944889</c:v>
                </c:pt>
                <c:pt idx="90">
                  <c:v>0.94399018092011189</c:v>
                </c:pt>
                <c:pt idx="91">
                  <c:v>0.95867605183530058</c:v>
                </c:pt>
                <c:pt idx="92">
                  <c:v>0.97355128615264253</c:v>
                </c:pt>
                <c:pt idx="93">
                  <c:v>0.98861675330347576</c:v>
                </c:pt>
                <c:pt idx="94">
                  <c:v>1.0038733322455109</c:v>
                </c:pt>
                <c:pt idx="95">
                  <c:v>1.0193219115568719</c:v>
                </c:pt>
                <c:pt idx="96">
                  <c:v>1.0349633895315433</c:v>
                </c:pt>
                <c:pt idx="97">
                  <c:v>1.0507986742762343</c:v>
                </c:pt>
                <c:pt idx="98">
                  <c:v>1.0668286838086956</c:v>
                </c:pt>
                <c:pt idx="99">
                  <c:v>1.0830543461574929</c:v>
                </c:pt>
              </c:numCache>
            </c:numRef>
          </c:val>
          <c:smooth val="0"/>
          <c:extLst>
            <c:ext xmlns:c16="http://schemas.microsoft.com/office/drawing/2014/chart" uri="{C3380CC4-5D6E-409C-BE32-E72D297353CC}">
              <c16:uniqueId val="{00000001-A553-441C-8653-1507FC79B185}"/>
            </c:ext>
          </c:extLst>
        </c:ser>
        <c:ser>
          <c:idx val="1"/>
          <c:order val="2"/>
          <c:tx>
            <c:strRef>
              <c:f>Calculation!$AQ$228</c:f>
              <c:strCache>
                <c:ptCount val="1"/>
                <c:pt idx="0">
                  <c:v>Single IC</c:v>
                </c:pt>
              </c:strCache>
            </c:strRef>
          </c:tx>
          <c:marker>
            <c:symbol val="none"/>
          </c:marker>
          <c:cat>
            <c:numRef>
              <c:f>Calculation!$T$229:$T$328</c:f>
              <c:numCache>
                <c:formatCode>General</c:formatCode>
                <c:ptCount val="100"/>
                <c:pt idx="0">
                  <c:v>0.03</c:v>
                </c:pt>
                <c:pt idx="1">
                  <c:v>0.06</c:v>
                </c:pt>
                <c:pt idx="2">
                  <c:v>0.09</c:v>
                </c:pt>
                <c:pt idx="3">
                  <c:v>0.12</c:v>
                </c:pt>
                <c:pt idx="4">
                  <c:v>0.15</c:v>
                </c:pt>
                <c:pt idx="5">
                  <c:v>0.18</c:v>
                </c:pt>
                <c:pt idx="6">
                  <c:v>0.21</c:v>
                </c:pt>
                <c:pt idx="7">
                  <c:v>0.24</c:v>
                </c:pt>
                <c:pt idx="8">
                  <c:v>0.27</c:v>
                </c:pt>
                <c:pt idx="9">
                  <c:v>0.3</c:v>
                </c:pt>
                <c:pt idx="10">
                  <c:v>0.33</c:v>
                </c:pt>
                <c:pt idx="11">
                  <c:v>0.36</c:v>
                </c:pt>
                <c:pt idx="12">
                  <c:v>0.39</c:v>
                </c:pt>
                <c:pt idx="13">
                  <c:v>0.42</c:v>
                </c:pt>
                <c:pt idx="14">
                  <c:v>0.45</c:v>
                </c:pt>
                <c:pt idx="15">
                  <c:v>0.48</c:v>
                </c:pt>
                <c:pt idx="16">
                  <c:v>0.51</c:v>
                </c:pt>
                <c:pt idx="17">
                  <c:v>0.54</c:v>
                </c:pt>
                <c:pt idx="18">
                  <c:v>0.56999999999999995</c:v>
                </c:pt>
                <c:pt idx="19">
                  <c:v>0.6</c:v>
                </c:pt>
                <c:pt idx="20">
                  <c:v>0.63</c:v>
                </c:pt>
                <c:pt idx="21">
                  <c:v>0.66</c:v>
                </c:pt>
                <c:pt idx="22">
                  <c:v>0.69</c:v>
                </c:pt>
                <c:pt idx="23">
                  <c:v>0.72</c:v>
                </c:pt>
                <c:pt idx="24">
                  <c:v>0.75</c:v>
                </c:pt>
                <c:pt idx="25">
                  <c:v>0.78</c:v>
                </c:pt>
                <c:pt idx="26">
                  <c:v>0.81</c:v>
                </c:pt>
                <c:pt idx="27">
                  <c:v>0.84</c:v>
                </c:pt>
                <c:pt idx="28">
                  <c:v>0.87</c:v>
                </c:pt>
                <c:pt idx="29">
                  <c:v>0.9</c:v>
                </c:pt>
                <c:pt idx="30">
                  <c:v>0.93</c:v>
                </c:pt>
                <c:pt idx="31">
                  <c:v>0.96</c:v>
                </c:pt>
                <c:pt idx="32">
                  <c:v>0.99</c:v>
                </c:pt>
                <c:pt idx="33">
                  <c:v>1.02</c:v>
                </c:pt>
                <c:pt idx="34">
                  <c:v>1.05</c:v>
                </c:pt>
                <c:pt idx="35">
                  <c:v>1.08</c:v>
                </c:pt>
                <c:pt idx="36">
                  <c:v>1.1100000000000001</c:v>
                </c:pt>
                <c:pt idx="37">
                  <c:v>1.1399999999999999</c:v>
                </c:pt>
                <c:pt idx="38">
                  <c:v>1.17</c:v>
                </c:pt>
                <c:pt idx="39">
                  <c:v>1.2</c:v>
                </c:pt>
                <c:pt idx="40">
                  <c:v>1.23</c:v>
                </c:pt>
                <c:pt idx="41">
                  <c:v>1.26</c:v>
                </c:pt>
                <c:pt idx="42">
                  <c:v>1.29</c:v>
                </c:pt>
                <c:pt idx="43">
                  <c:v>1.32</c:v>
                </c:pt>
                <c:pt idx="44">
                  <c:v>1.35</c:v>
                </c:pt>
                <c:pt idx="45">
                  <c:v>1.38</c:v>
                </c:pt>
                <c:pt idx="46">
                  <c:v>1.41</c:v>
                </c:pt>
                <c:pt idx="47">
                  <c:v>1.44</c:v>
                </c:pt>
                <c:pt idx="48">
                  <c:v>1.47</c:v>
                </c:pt>
                <c:pt idx="49">
                  <c:v>1.5</c:v>
                </c:pt>
                <c:pt idx="50">
                  <c:v>1.53</c:v>
                </c:pt>
                <c:pt idx="51">
                  <c:v>1.56</c:v>
                </c:pt>
                <c:pt idx="52">
                  <c:v>1.59</c:v>
                </c:pt>
                <c:pt idx="53">
                  <c:v>1.62</c:v>
                </c:pt>
                <c:pt idx="54">
                  <c:v>1.65</c:v>
                </c:pt>
                <c:pt idx="55">
                  <c:v>1.68</c:v>
                </c:pt>
                <c:pt idx="56">
                  <c:v>1.71</c:v>
                </c:pt>
                <c:pt idx="57">
                  <c:v>1.74</c:v>
                </c:pt>
                <c:pt idx="58">
                  <c:v>1.77</c:v>
                </c:pt>
                <c:pt idx="59">
                  <c:v>1.8</c:v>
                </c:pt>
                <c:pt idx="60">
                  <c:v>1.83</c:v>
                </c:pt>
                <c:pt idx="61">
                  <c:v>1.86</c:v>
                </c:pt>
                <c:pt idx="62">
                  <c:v>1.89</c:v>
                </c:pt>
                <c:pt idx="63">
                  <c:v>1.92</c:v>
                </c:pt>
                <c:pt idx="64">
                  <c:v>1.95</c:v>
                </c:pt>
                <c:pt idx="65">
                  <c:v>1.98</c:v>
                </c:pt>
                <c:pt idx="66">
                  <c:v>2.0099999999999998</c:v>
                </c:pt>
                <c:pt idx="67">
                  <c:v>2.04</c:v>
                </c:pt>
                <c:pt idx="68">
                  <c:v>2.0699999999999998</c:v>
                </c:pt>
                <c:pt idx="69">
                  <c:v>2.1</c:v>
                </c:pt>
                <c:pt idx="70">
                  <c:v>2.13</c:v>
                </c:pt>
                <c:pt idx="71">
                  <c:v>2.16</c:v>
                </c:pt>
                <c:pt idx="72">
                  <c:v>2.19</c:v>
                </c:pt>
                <c:pt idx="73">
                  <c:v>2.2200000000000002</c:v>
                </c:pt>
                <c:pt idx="74">
                  <c:v>2.25</c:v>
                </c:pt>
                <c:pt idx="75">
                  <c:v>2.2799999999999998</c:v>
                </c:pt>
                <c:pt idx="76">
                  <c:v>2.31</c:v>
                </c:pt>
                <c:pt idx="77">
                  <c:v>2.34</c:v>
                </c:pt>
                <c:pt idx="78">
                  <c:v>2.37</c:v>
                </c:pt>
                <c:pt idx="79">
                  <c:v>2.4</c:v>
                </c:pt>
                <c:pt idx="80">
                  <c:v>2.4300000000000002</c:v>
                </c:pt>
                <c:pt idx="81">
                  <c:v>2.46</c:v>
                </c:pt>
                <c:pt idx="82">
                  <c:v>2.4900000000000002</c:v>
                </c:pt>
                <c:pt idx="83">
                  <c:v>2.52</c:v>
                </c:pt>
                <c:pt idx="84">
                  <c:v>2.5499999999999998</c:v>
                </c:pt>
                <c:pt idx="85">
                  <c:v>2.58</c:v>
                </c:pt>
                <c:pt idx="86">
                  <c:v>2.61</c:v>
                </c:pt>
                <c:pt idx="87">
                  <c:v>2.64</c:v>
                </c:pt>
                <c:pt idx="88">
                  <c:v>2.67</c:v>
                </c:pt>
                <c:pt idx="89">
                  <c:v>2.7</c:v>
                </c:pt>
                <c:pt idx="90">
                  <c:v>2.73</c:v>
                </c:pt>
                <c:pt idx="91">
                  <c:v>2.76</c:v>
                </c:pt>
                <c:pt idx="92">
                  <c:v>2.79</c:v>
                </c:pt>
                <c:pt idx="93">
                  <c:v>2.82</c:v>
                </c:pt>
                <c:pt idx="94">
                  <c:v>2.85</c:v>
                </c:pt>
                <c:pt idx="95">
                  <c:v>2.88</c:v>
                </c:pt>
                <c:pt idx="96">
                  <c:v>2.91</c:v>
                </c:pt>
                <c:pt idx="97">
                  <c:v>2.94</c:v>
                </c:pt>
                <c:pt idx="98">
                  <c:v>2.97</c:v>
                </c:pt>
                <c:pt idx="99">
                  <c:v>3</c:v>
                </c:pt>
              </c:numCache>
            </c:numRef>
          </c:cat>
          <c:val>
            <c:numRef>
              <c:f>Calculation!$AQ$229:$AQ$328</c:f>
              <c:numCache>
                <c:formatCode>_(* #,##0.00_);_(* \(#,##0.00\);_(* "-"??_);_(@_)</c:formatCode>
                <c:ptCount val="100"/>
                <c:pt idx="0">
                  <c:v>0.493551490877499</c:v>
                </c:pt>
                <c:pt idx="1">
                  <c:v>0.49459109301414733</c:v>
                </c:pt>
                <c:pt idx="2">
                  <c:v>0.50042097891858639</c:v>
                </c:pt>
                <c:pt idx="3">
                  <c:v>0.50395198805078145</c:v>
                </c:pt>
                <c:pt idx="4">
                  <c:v>0.50754736373821985</c:v>
                </c:pt>
                <c:pt idx="5">
                  <c:v>0.51120725167852976</c:v>
                </c:pt>
                <c:pt idx="6">
                  <c:v>0.51493180025142127</c:v>
                </c:pt>
                <c:pt idx="7">
                  <c:v>0.51872116052939854</c:v>
                </c:pt>
                <c:pt idx="8">
                  <c:v>0.5225754862887535</c:v>
                </c:pt>
                <c:pt idx="9">
                  <c:v>0.52649493402083947</c:v>
                </c:pt>
                <c:pt idx="10">
                  <c:v>0.53047966294363125</c:v>
                </c:pt>
                <c:pt idx="11">
                  <c:v>0.53452983501356943</c:v>
                </c:pt>
                <c:pt idx="12">
                  <c:v>0.53864561493769236</c:v>
                </c:pt>
                <c:pt idx="13">
                  <c:v>0.5428271701860572</c:v>
                </c:pt>
                <c:pt idx="14">
                  <c:v>0.54707467100445339</c:v>
                </c:pt>
                <c:pt idx="15">
                  <c:v>0.55138829042740911</c:v>
                </c:pt>
                <c:pt idx="16">
                  <c:v>0.55576820429149176</c:v>
                </c:pt>
                <c:pt idx="17">
                  <c:v>0.56021459124890849</c:v>
                </c:pt>
                <c:pt idx="18">
                  <c:v>0.56472763278140392</c:v>
                </c:pt>
                <c:pt idx="19">
                  <c:v>0.56930751321446305</c:v>
                </c:pt>
                <c:pt idx="20">
                  <c:v>0.57395441973181427</c:v>
                </c:pt>
                <c:pt idx="21">
                  <c:v>0.57866854239024301</c:v>
                </c:pt>
                <c:pt idx="22">
                  <c:v>0.5936213021833644</c:v>
                </c:pt>
                <c:pt idx="23">
                  <c:v>0.60215795310026665</c:v>
                </c:pt>
                <c:pt idx="24">
                  <c:v>0.6107628597708975</c:v>
                </c:pt>
                <c:pt idx="25">
                  <c:v>0.61943622921336461</c:v>
                </c:pt>
                <c:pt idx="26">
                  <c:v>0.62817827142016092</c:v>
                </c:pt>
                <c:pt idx="27">
                  <c:v>0.63698919937525733</c:v>
                </c:pt>
                <c:pt idx="28">
                  <c:v>0.64586922907152411</c:v>
                </c:pt>
                <c:pt idx="29">
                  <c:v>0.6548185795284831</c:v>
                </c:pt>
                <c:pt idx="30">
                  <c:v>0.66383747281039251</c:v>
                </c:pt>
                <c:pt idx="31">
                  <c:v>0.67292613404467017</c:v>
                </c:pt>
                <c:pt idx="32">
                  <c:v>0.68208479144065581</c:v>
                </c:pt>
                <c:pt idx="33">
                  <c:v>0.69131367630871665</c:v>
                </c:pt>
                <c:pt idx="34">
                  <c:v>0.70061302307970019</c:v>
                </c:pt>
                <c:pt idx="35">
                  <c:v>0.7099830693247362</c:v>
                </c:pt>
                <c:pt idx="36">
                  <c:v>0.71942405577539181</c:v>
                </c:pt>
                <c:pt idx="37">
                  <c:v>0.72893622634418453</c:v>
                </c:pt>
                <c:pt idx="38">
                  <c:v>0.73851982814545492</c:v>
                </c:pt>
                <c:pt idx="39">
                  <c:v>0.74817511151660376</c:v>
                </c:pt>
                <c:pt idx="40">
                  <c:v>0.7579023300396962</c:v>
                </c:pt>
                <c:pt idx="41">
                  <c:v>0.76770174056343854</c:v>
                </c:pt>
                <c:pt idx="42">
                  <c:v>0.77757360322553104</c:v>
                </c:pt>
                <c:pt idx="43">
                  <c:v>0.78751818147539843</c:v>
                </c:pt>
                <c:pt idx="44">
                  <c:v>0.79753574209730582</c:v>
                </c:pt>
                <c:pt idx="45">
                  <c:v>0.80762655523386184</c:v>
                </c:pt>
                <c:pt idx="46">
                  <c:v>0.8177908944099137</c:v>
                </c:pt>
                <c:pt idx="47">
                  <c:v>0.82802903655683835</c:v>
                </c:pt>
                <c:pt idx="48">
                  <c:v>0.83834126203723536</c:v>
                </c:pt>
                <c:pt idx="49">
                  <c:v>0.84872785467002354</c:v>
                </c:pt>
                <c:pt idx="50">
                  <c:v>0.85918910175594887</c:v>
                </c:pt>
                <c:pt idx="51">
                  <c:v>0.86972529410350707</c:v>
                </c:pt>
                <c:pt idx="52">
                  <c:v>0.88033672605528313</c:v>
                </c:pt>
                <c:pt idx="53">
                  <c:v>0.89102369551471861</c:v>
                </c:pt>
                <c:pt idx="54">
                  <c:v>0.90178650397330495</c:v>
                </c:pt>
                <c:pt idx="55">
                  <c:v>0.91262545653821314</c:v>
                </c:pt>
                <c:pt idx="56">
                  <c:v>0.92354086196036089</c:v>
                </c:pt>
                <c:pt idx="57">
                  <c:v>0.93453303266292698</c:v>
                </c:pt>
                <c:pt idx="58">
                  <c:v>0.94560228477031283</c:v>
                </c:pt>
                <c:pt idx="59">
                  <c:v>0.95674893813756146</c:v>
                </c:pt>
                <c:pt idx="60">
                  <c:v>0.96797331638023765</c:v>
                </c:pt>
                <c:pt idx="61">
                  <c:v>0.97927574690477259</c:v>
                </c:pt>
                <c:pt idx="62">
                  <c:v>0.99065656093928456</c:v>
                </c:pt>
                <c:pt idx="63">
                  <c:v>1.002116093564875</c:v>
                </c:pt>
                <c:pt idx="64">
                  <c:v>1.0136546837474105</c:v>
                </c:pt>
                <c:pt idx="65">
                  <c:v>1.025272674369796</c:v>
                </c:pt>
                <c:pt idx="66">
                  <c:v>1.0369704122647434</c:v>
                </c:pt>
                <c:pt idx="67">
                  <c:v>1.0487482482480446</c:v>
                </c:pt>
                <c:pt idx="68">
                  <c:v>1.0606065371523532</c:v>
                </c:pt>
                <c:pt idx="69">
                  <c:v>1.072545637861485</c:v>
                </c:pt>
                <c:pt idx="70">
                  <c:v>1.0845659133452372</c:v>
                </c:pt>
                <c:pt idx="71">
                  <c:v>1.0966677306947439</c:v>
                </c:pt>
                <c:pt idx="72">
                  <c:v>1.1088514611583615</c:v>
                </c:pt>
                <c:pt idx="73">
                  <c:v>1.1211174801781041</c:v>
                </c:pt>
                <c:pt idx="74">
                  <c:v>1.133466167426628</c:v>
                </c:pt>
                <c:pt idx="75">
                  <c:v>1.1458979068447737</c:v>
                </c:pt>
                <c:pt idx="76">
                  <c:v>1.1584130866796771</c:v>
                </c:pt>
                <c:pt idx="77">
                  <c:v>1.1710120995234532</c:v>
                </c:pt>
                <c:pt idx="78">
                  <c:v>1.1836953423524612</c:v>
                </c:pt>
                <c:pt idx="79">
                  <c:v>1.1964632165671611</c:v>
                </c:pt>
                <c:pt idx="80">
                  <c:v>1.2093161280325671</c:v>
                </c:pt>
                <c:pt idx="81">
                  <c:v>1.222254487119308</c:v>
                </c:pt>
                <c:pt idx="82">
                  <c:v>1.2352787087453021</c:v>
                </c:pt>
                <c:pt idx="83">
                  <c:v>1.248389212418056</c:v>
                </c:pt>
                <c:pt idx="84">
                  <c:v>1.2615864222775941</c:v>
                </c:pt>
                <c:pt idx="85">
                  <c:v>1.2748707671400326</c:v>
                </c:pt>
                <c:pt idx="86">
                  <c:v>1.2882426805417979</c:v>
                </c:pt>
                <c:pt idx="87">
                  <c:v>1.3017026007845123</c:v>
                </c:pt>
                <c:pt idx="88">
                  <c:v>1.3152509709805407</c:v>
                </c:pt>
                <c:pt idx="89">
                  <c:v>1.3288882390992218</c:v>
                </c:pt>
                <c:pt idx="90">
                  <c:v>1.3426148580137851</c:v>
                </c:pt>
                <c:pt idx="91">
                  <c:v>1.356431285548966</c:v>
                </c:pt>
                <c:pt idx="92">
                  <c:v>1.3703379845293315</c:v>
                </c:pt>
                <c:pt idx="93">
                  <c:v>1.3843354228283222</c:v>
                </c:pt>
                <c:pt idx="94">
                  <c:v>1.3984240734180262</c:v>
                </c:pt>
                <c:pt idx="95">
                  <c:v>1.4126044144196916</c:v>
                </c:pt>
                <c:pt idx="96">
                  <c:v>1.4268769291549923</c:v>
                </c:pt>
                <c:pt idx="97">
                  <c:v>1.4412421061980523</c:v>
                </c:pt>
                <c:pt idx="98">
                  <c:v>1.4557004394282513</c:v>
                </c:pt>
                <c:pt idx="99">
                  <c:v>1.4702524280838056</c:v>
                </c:pt>
              </c:numCache>
            </c:numRef>
          </c:val>
          <c:smooth val="0"/>
          <c:extLst>
            <c:ext xmlns:c16="http://schemas.microsoft.com/office/drawing/2014/chart" uri="{C3380CC4-5D6E-409C-BE32-E72D297353CC}">
              <c16:uniqueId val="{00000003-A553-441C-8653-1507FC79B185}"/>
            </c:ext>
          </c:extLst>
        </c:ser>
        <c:dLbls>
          <c:showLegendKey val="0"/>
          <c:showVal val="0"/>
          <c:showCatName val="0"/>
          <c:showSerName val="0"/>
          <c:showPercent val="0"/>
          <c:showBubbleSize val="0"/>
        </c:dLbls>
        <c:marker val="1"/>
        <c:smooth val="0"/>
        <c:axId val="211017728"/>
        <c:axId val="211011456"/>
      </c:lineChart>
      <c:catAx>
        <c:axId val="211003264"/>
        <c:scaling>
          <c:orientation val="minMax"/>
        </c:scaling>
        <c:delete val="0"/>
        <c:axPos val="b"/>
        <c:majorGridlines>
          <c:spPr>
            <a:ln w="15875">
              <a:solidFill>
                <a:srgbClr val="969696"/>
              </a:solidFill>
              <a:prstDash val="sysDash"/>
            </a:ln>
          </c:spPr>
        </c:majorGridlines>
        <c:title>
          <c:tx>
            <c:rich>
              <a:bodyPr/>
              <a:lstStyle/>
              <a:p>
                <a:pPr>
                  <a:defRPr lang="ja-JP" sz="1300" b="1" i="0" u="none" strike="noStrike" baseline="0">
                    <a:solidFill>
                      <a:srgbClr val="0000FF"/>
                    </a:solidFill>
                    <a:latin typeface="Arial" pitchFamily="34" charset="0"/>
                    <a:ea typeface="Calibri"/>
                    <a:cs typeface="Arial" pitchFamily="34" charset="0"/>
                  </a:defRPr>
                </a:pPr>
                <a:r>
                  <a:rPr lang="en-US" sz="1300">
                    <a:solidFill>
                      <a:srgbClr val="0000FF"/>
                    </a:solidFill>
                    <a:latin typeface="Arial" pitchFamily="34" charset="0"/>
                    <a:cs typeface="Arial" pitchFamily="34" charset="0"/>
                  </a:rPr>
                  <a:t>Load Current (A)</a:t>
                </a:r>
              </a:p>
            </c:rich>
          </c:tx>
          <c:layout>
            <c:manualLayout>
              <c:xMode val="edge"/>
              <c:yMode val="edge"/>
              <c:x val="0.41625343343709942"/>
              <c:y val="0.94571913573731337"/>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lang="ja-JP" sz="1100" b="1" i="0" u="none" strike="noStrike" baseline="0">
                <a:solidFill>
                  <a:srgbClr val="0000FF"/>
                </a:solidFill>
                <a:latin typeface="Arial" pitchFamily="34" charset="0"/>
                <a:ea typeface="Calibri"/>
                <a:cs typeface="Arial" pitchFamily="34" charset="0"/>
              </a:defRPr>
            </a:pPr>
            <a:endParaRPr lang="en-US"/>
          </a:p>
        </c:txPr>
        <c:crossAx val="211009536"/>
        <c:crosses val="autoZero"/>
        <c:auto val="1"/>
        <c:lblAlgn val="ctr"/>
        <c:lblOffset val="100"/>
        <c:tickLblSkip val="20"/>
        <c:tickMarkSkip val="20"/>
        <c:noMultiLvlLbl val="1"/>
      </c:catAx>
      <c:valAx>
        <c:axId val="211009536"/>
        <c:scaling>
          <c:orientation val="minMax"/>
          <c:max val="100"/>
          <c:min val="65"/>
        </c:scaling>
        <c:delete val="0"/>
        <c:axPos val="l"/>
        <c:majorGridlines>
          <c:spPr>
            <a:ln w="15875">
              <a:solidFill>
                <a:srgbClr val="808080"/>
              </a:solidFill>
              <a:prstDash val="solid"/>
            </a:ln>
          </c:spPr>
        </c:majorGridlines>
        <c:minorGridlines/>
        <c:title>
          <c:tx>
            <c:rich>
              <a:bodyPr/>
              <a:lstStyle/>
              <a:p>
                <a:pPr>
                  <a:defRPr lang="ja-JP" sz="1300" b="1" i="0" u="none" strike="noStrike" baseline="0">
                    <a:solidFill>
                      <a:srgbClr val="FF0000"/>
                    </a:solidFill>
                    <a:latin typeface="Arial" pitchFamily="34" charset="0"/>
                    <a:ea typeface="Calibri"/>
                    <a:cs typeface="Arial" pitchFamily="34" charset="0"/>
                  </a:defRPr>
                </a:pPr>
                <a:r>
                  <a:rPr lang="en-US" sz="1300" b="1">
                    <a:solidFill>
                      <a:srgbClr val="FF0000"/>
                    </a:solidFill>
                    <a:latin typeface="Arial" pitchFamily="34" charset="0"/>
                    <a:cs typeface="Arial" pitchFamily="34" charset="0"/>
                  </a:rPr>
                  <a:t>Estimated Efficiency at Startup (%)</a:t>
                </a:r>
              </a:p>
            </c:rich>
          </c:tx>
          <c:layout>
            <c:manualLayout>
              <c:xMode val="edge"/>
              <c:yMode val="edge"/>
              <c:x val="1.1200987702529872E-2"/>
              <c:y val="0.20644628705606108"/>
            </c:manualLayout>
          </c:layout>
          <c:overlay val="0"/>
          <c:spPr>
            <a:noFill/>
            <a:ln w="25400">
              <a:noFill/>
            </a:ln>
          </c:spPr>
        </c:title>
        <c:numFmt formatCode="#,##0" sourceLinked="0"/>
        <c:majorTickMark val="out"/>
        <c:minorTickMark val="out"/>
        <c:tickLblPos val="nextTo"/>
        <c:spPr>
          <a:ln w="3175">
            <a:solidFill>
              <a:srgbClr val="000000"/>
            </a:solidFill>
            <a:prstDash val="solid"/>
          </a:ln>
        </c:spPr>
        <c:txPr>
          <a:bodyPr rot="0" vert="horz"/>
          <a:lstStyle/>
          <a:p>
            <a:pPr>
              <a:defRPr lang="ja-JP" sz="1100" b="1" i="0" u="none" strike="noStrike" baseline="0">
                <a:solidFill>
                  <a:srgbClr val="FF0000"/>
                </a:solidFill>
                <a:latin typeface="Arial" pitchFamily="34" charset="0"/>
                <a:ea typeface="Calibri"/>
                <a:cs typeface="Arial" pitchFamily="34" charset="0"/>
              </a:defRPr>
            </a:pPr>
            <a:endParaRPr lang="en-US"/>
          </a:p>
        </c:txPr>
        <c:crossAx val="211003264"/>
        <c:crosses val="autoZero"/>
        <c:crossBetween val="between"/>
        <c:majorUnit val="5"/>
        <c:minorUnit val="2.5"/>
      </c:valAx>
      <c:valAx>
        <c:axId val="211011456"/>
        <c:scaling>
          <c:orientation val="minMax"/>
        </c:scaling>
        <c:delete val="0"/>
        <c:axPos val="r"/>
        <c:title>
          <c:tx>
            <c:rich>
              <a:bodyPr rot="-5400000" vert="horz"/>
              <a:lstStyle/>
              <a:p>
                <a:pPr>
                  <a:defRPr lang="ja-JP" sz="1400" b="1"/>
                </a:pPr>
                <a:r>
                  <a:rPr lang="en-US" sz="1400" b="1"/>
                  <a:t>Power Loss (W)</a:t>
                </a:r>
              </a:p>
            </c:rich>
          </c:tx>
          <c:layout>
            <c:manualLayout>
              <c:xMode val="edge"/>
              <c:yMode val="edge"/>
              <c:x val="0.95594291793250197"/>
              <c:y val="0.37048873366731228"/>
            </c:manualLayout>
          </c:layout>
          <c:overlay val="0"/>
        </c:title>
        <c:numFmt formatCode="General" sourceLinked="0"/>
        <c:majorTickMark val="cross"/>
        <c:minorTickMark val="none"/>
        <c:tickLblPos val="nextTo"/>
        <c:txPr>
          <a:bodyPr/>
          <a:lstStyle/>
          <a:p>
            <a:pPr>
              <a:defRPr lang="ja-JP" sz="1100" b="1">
                <a:solidFill>
                  <a:sysClr val="windowText" lastClr="000000"/>
                </a:solidFill>
              </a:defRPr>
            </a:pPr>
            <a:endParaRPr lang="en-US"/>
          </a:p>
        </c:txPr>
        <c:crossAx val="211017728"/>
        <c:crosses val="max"/>
        <c:crossBetween val="between"/>
      </c:valAx>
      <c:catAx>
        <c:axId val="211017728"/>
        <c:scaling>
          <c:orientation val="minMax"/>
        </c:scaling>
        <c:delete val="1"/>
        <c:axPos val="b"/>
        <c:numFmt formatCode="General" sourceLinked="1"/>
        <c:majorTickMark val="out"/>
        <c:minorTickMark val="none"/>
        <c:tickLblPos val="nextTo"/>
        <c:crossAx val="211011456"/>
        <c:crosses val="autoZero"/>
        <c:auto val="1"/>
        <c:lblAlgn val="ctr"/>
        <c:lblOffset val="100"/>
        <c:noMultiLvlLbl val="0"/>
      </c:catAx>
      <c:spPr>
        <a:noFill/>
        <a:ln w="25400">
          <a:noFill/>
        </a:ln>
      </c:spPr>
    </c:plotArea>
    <c:legend>
      <c:legendPos val="t"/>
      <c:layout>
        <c:manualLayout>
          <c:xMode val="edge"/>
          <c:yMode val="edge"/>
          <c:x val="0.22418987065480686"/>
          <c:y val="2.0115376646696249E-2"/>
          <c:w val="0.69543141531357311"/>
          <c:h val="5.8884390269169015E-2"/>
        </c:manualLayout>
      </c:layout>
      <c:overlay val="0"/>
      <c:spPr>
        <a:solidFill>
          <a:srgbClr val="FFFFFF"/>
        </a:solidFill>
        <a:ln w="25400">
          <a:noFill/>
        </a:ln>
      </c:spPr>
      <c:txPr>
        <a:bodyPr/>
        <a:lstStyle/>
        <a:p>
          <a:pPr>
            <a:defRPr lang="ja-JP" sz="14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solidFill>
      <a:srgbClr val="FFFFFF"/>
    </a:solidFill>
    <a:ln w="25400">
      <a:solidFill>
        <a:srgbClr val="00000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66" r="0.75000000000000666" t="1" header="0.5" footer="0.5"/>
    <c:pageSetup paperSize="5" orientation="portrait"/>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98489828666782"/>
          <c:y val="0.16636088030449281"/>
          <c:w val="0.83241427236139087"/>
          <c:h val="0.64442162986177798"/>
        </c:manualLayout>
      </c:layout>
      <c:scatterChart>
        <c:scatterStyle val="lineMarker"/>
        <c:varyColors val="0"/>
        <c:ser>
          <c:idx val="0"/>
          <c:order val="0"/>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poly"/>
            <c:order val="4"/>
            <c:dispRSqr val="0"/>
            <c:dispEq val="1"/>
            <c:trendlineLbl>
              <c:layout>
                <c:manualLayout>
                  <c:x val="0.10486456610843728"/>
                  <c:y val="-0.24478473570540368"/>
                </c:manualLayout>
              </c:layout>
              <c:numFmt formatCode="General" sourceLinked="0"/>
              <c:spPr>
                <a:noFill/>
                <a:ln>
                  <a:noFill/>
                </a:ln>
                <a:effectLst/>
              </c:spPr>
              <c:txPr>
                <a:bodyPr rot="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trendlineLbl>
          </c:trendline>
          <c:xVal>
            <c:numRef>
              <c:f>Calculation!$C$204:$C$208</c:f>
              <c:numCache>
                <c:formatCode>General</c:formatCode>
                <c:ptCount val="5"/>
                <c:pt idx="0">
                  <c:v>0.8</c:v>
                </c:pt>
                <c:pt idx="1">
                  <c:v>3.3</c:v>
                </c:pt>
                <c:pt idx="2">
                  <c:v>5</c:v>
                </c:pt>
                <c:pt idx="3">
                  <c:v>12</c:v>
                </c:pt>
                <c:pt idx="4">
                  <c:v>16</c:v>
                </c:pt>
              </c:numCache>
            </c:numRef>
          </c:xVal>
          <c:yVal>
            <c:numRef>
              <c:f>Calculation!$D$204:$D$208</c:f>
              <c:numCache>
                <c:formatCode>General</c:formatCode>
                <c:ptCount val="5"/>
                <c:pt idx="0">
                  <c:v>300</c:v>
                </c:pt>
                <c:pt idx="1">
                  <c:v>500</c:v>
                </c:pt>
                <c:pt idx="2">
                  <c:v>700</c:v>
                </c:pt>
                <c:pt idx="3">
                  <c:v>1700</c:v>
                </c:pt>
                <c:pt idx="4">
                  <c:v>1900</c:v>
                </c:pt>
              </c:numCache>
            </c:numRef>
          </c:yVal>
          <c:smooth val="0"/>
          <c:extLst>
            <c:ext xmlns:c16="http://schemas.microsoft.com/office/drawing/2014/chart" uri="{C3380CC4-5D6E-409C-BE32-E72D297353CC}">
              <c16:uniqueId val="{00000000-D327-4998-A499-2A9EE808429B}"/>
            </c:ext>
          </c:extLst>
        </c:ser>
        <c:dLbls>
          <c:showLegendKey val="0"/>
          <c:showVal val="0"/>
          <c:showCatName val="0"/>
          <c:showSerName val="0"/>
          <c:showPercent val="0"/>
          <c:showBubbleSize val="0"/>
        </c:dLbls>
        <c:axId val="879617279"/>
        <c:axId val="911511727"/>
      </c:scatterChart>
      <c:valAx>
        <c:axId val="879617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911511727"/>
        <c:crosses val="autoZero"/>
        <c:crossBetween val="midCat"/>
      </c:valAx>
      <c:valAx>
        <c:axId val="9115117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lang="ja-JP" sz="900" b="0" i="0" u="none" strike="noStrike" kern="1200" baseline="0">
                <a:solidFill>
                  <a:schemeClr val="tx1">
                    <a:lumMod val="65000"/>
                    <a:lumOff val="35000"/>
                  </a:schemeClr>
                </a:solidFill>
                <a:latin typeface="+mn-lt"/>
                <a:ea typeface="+mn-ea"/>
                <a:cs typeface="+mn-cs"/>
              </a:defRPr>
            </a:pPr>
            <a:endParaRPr lang="en-US"/>
          </a:p>
        </c:txPr>
        <c:crossAx val="8796172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Drop" dropStyle="combo" dx="22" fmlaRange="$1:$1048576" noThreeD="1" sel="0" val="0"/>
</file>

<file path=xl/ctrlProps/ctrlProp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jpg"/><Relationship Id="rId5" Type="http://schemas.openxmlformats.org/officeDocument/2006/relationships/image" Target="../media/image5.pn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1" Type="http://schemas.openxmlformats.org/officeDocument/2006/relationships/image" Target="../media/image11.png"/></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4"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9.emf"/><Relationship Id="rId13" Type="http://schemas.openxmlformats.org/officeDocument/2006/relationships/image" Target="../media/image24.emf"/><Relationship Id="rId3" Type="http://schemas.openxmlformats.org/officeDocument/2006/relationships/image" Target="../media/image14.emf"/><Relationship Id="rId7" Type="http://schemas.openxmlformats.org/officeDocument/2006/relationships/image" Target="../media/image18.emf"/><Relationship Id="rId12" Type="http://schemas.openxmlformats.org/officeDocument/2006/relationships/image" Target="../media/image23.emf"/><Relationship Id="rId2" Type="http://schemas.openxmlformats.org/officeDocument/2006/relationships/image" Target="../media/image13.emf"/><Relationship Id="rId1" Type="http://schemas.openxmlformats.org/officeDocument/2006/relationships/image" Target="../media/image12.emf"/><Relationship Id="rId6" Type="http://schemas.openxmlformats.org/officeDocument/2006/relationships/image" Target="../media/image17.emf"/><Relationship Id="rId11" Type="http://schemas.openxmlformats.org/officeDocument/2006/relationships/image" Target="../media/image22.emf"/><Relationship Id="rId5" Type="http://schemas.openxmlformats.org/officeDocument/2006/relationships/image" Target="../media/image16.emf"/><Relationship Id="rId15" Type="http://schemas.openxmlformats.org/officeDocument/2006/relationships/image" Target="../media/image26.emf"/><Relationship Id="rId10" Type="http://schemas.openxmlformats.org/officeDocument/2006/relationships/image" Target="../media/image21.emf"/><Relationship Id="rId4" Type="http://schemas.openxmlformats.org/officeDocument/2006/relationships/image" Target="../media/image15.emf"/><Relationship Id="rId9" Type="http://schemas.openxmlformats.org/officeDocument/2006/relationships/image" Target="../media/image20.emf"/><Relationship Id="rId14"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xdr:rowOff>
    </xdr:from>
    <xdr:to>
      <xdr:col>11</xdr:col>
      <xdr:colOff>604630</xdr:colOff>
      <xdr:row>0</xdr:row>
      <xdr:rowOff>505239</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0" y="15240"/>
          <a:ext cx="9160565" cy="48999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400">
              <a:solidFill>
                <a:schemeClr val="bg1"/>
              </a:solidFill>
              <a:latin typeface="+mn-lt"/>
            </a:rPr>
            <a:t>     TPSM6440x</a:t>
          </a:r>
          <a:r>
            <a:rPr lang="en-US" sz="2400" baseline="0">
              <a:solidFill>
                <a:schemeClr val="bg1"/>
              </a:solidFill>
              <a:latin typeface="+mn-lt"/>
            </a:rPr>
            <a:t> 3V‒36VIN, 1V‒16VOUT Power Module Design Tool</a:t>
          </a:r>
          <a:endParaRPr lang="en-US" sz="2400">
            <a:solidFill>
              <a:schemeClr val="bg1"/>
            </a:solidFill>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8</xdr:col>
          <xdr:colOff>300347</xdr:colOff>
          <xdr:row>60</xdr:row>
          <xdr:rowOff>104450</xdr:rowOff>
        </xdr:from>
        <xdr:to>
          <xdr:col>17</xdr:col>
          <xdr:colOff>502033</xdr:colOff>
          <xdr:row>82</xdr:row>
          <xdr:rowOff>18972</xdr:rowOff>
        </xdr:to>
        <xdr:pic>
          <xdr:nvPicPr>
            <xdr:cNvPr id="5" name="Picture 4">
              <a:extLst>
                <a:ext uri="{FF2B5EF4-FFF2-40B4-BE49-F238E27FC236}">
                  <a16:creationId xmlns:a16="http://schemas.microsoft.com/office/drawing/2014/main" id="{00000000-0008-0000-0000-000005000000}"/>
                </a:ext>
              </a:extLst>
            </xdr:cNvPr>
            <xdr:cNvPicPr>
              <a:picLocks noChangeAspect="1"/>
              <a:extLst>
                <a:ext uri="{84589F7E-364E-4C9E-8A38-B11213B215E9}">
                  <a14:cameraTool cellRange="EfficiencyChart" spid="_x0000_s33154"/>
                </a:ext>
              </a:extLst>
            </xdr:cNvPicPr>
          </xdr:nvPicPr>
          <xdr:blipFill>
            <a:blip xmlns:r="http://schemas.openxmlformats.org/officeDocument/2006/relationships" r:embed="rId1"/>
            <a:stretch>
              <a:fillRect/>
            </a:stretch>
          </xdr:blipFill>
          <xdr:spPr>
            <a:xfrm>
              <a:off x="5959318" y="11780979"/>
              <a:ext cx="6895221" cy="4157139"/>
            </a:xfrm>
            <a:prstGeom prst="rect">
              <a:avLst/>
            </a:prstGeom>
            <a:noFill/>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249126</xdr:colOff>
          <xdr:row>36</xdr:row>
          <xdr:rowOff>62754</xdr:rowOff>
        </xdr:from>
        <xdr:to>
          <xdr:col>17</xdr:col>
          <xdr:colOff>492138</xdr:colOff>
          <xdr:row>58</xdr:row>
          <xdr:rowOff>93979</xdr:rowOff>
        </xdr:to>
        <xdr:pic>
          <xdr:nvPicPr>
            <xdr:cNvPr id="13" name="Picture 12">
              <a:extLst>
                <a:ext uri="{FF2B5EF4-FFF2-40B4-BE49-F238E27FC236}">
                  <a16:creationId xmlns:a16="http://schemas.microsoft.com/office/drawing/2014/main" id="{00000000-0008-0000-0000-00000D000000}"/>
                </a:ext>
              </a:extLst>
            </xdr:cNvPr>
            <xdr:cNvPicPr>
              <a:picLocks noChangeAspect="1"/>
              <a:extLst>
                <a:ext uri="{84589F7E-364E-4C9E-8A38-B11213B215E9}">
                  <a14:cameraTool cellRange="Bode_Chart" spid="_x0000_s33155"/>
                </a:ext>
              </a:extLst>
            </xdr:cNvPicPr>
          </xdr:nvPicPr>
          <xdr:blipFill>
            <a:blip xmlns:r="http://schemas.openxmlformats.org/officeDocument/2006/relationships" r:embed="rId2"/>
            <a:stretch>
              <a:fillRect/>
            </a:stretch>
          </xdr:blipFill>
          <xdr:spPr>
            <a:xfrm>
              <a:off x="5908097" y="7279342"/>
              <a:ext cx="6880032" cy="39819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379070</xdr:colOff>
          <xdr:row>9</xdr:row>
          <xdr:rowOff>71372</xdr:rowOff>
        </xdr:from>
        <xdr:to>
          <xdr:col>17</xdr:col>
          <xdr:colOff>515974</xdr:colOff>
          <xdr:row>31</xdr:row>
          <xdr:rowOff>121700</xdr:rowOff>
        </xdr:to>
        <xdr:pic>
          <xdr:nvPicPr>
            <xdr:cNvPr id="9" name="Picture 8">
              <a:extLst>
                <a:ext uri="{FF2B5EF4-FFF2-40B4-BE49-F238E27FC236}">
                  <a16:creationId xmlns:a16="http://schemas.microsoft.com/office/drawing/2014/main" id="{00000000-0008-0000-0000-000009000000}"/>
                </a:ext>
              </a:extLst>
            </xdr:cNvPr>
            <xdr:cNvPicPr>
              <a:picLocks noChangeAspect="1"/>
              <a:extLst>
                <a:ext uri="{84589F7E-364E-4C9E-8A38-B11213B215E9}">
                  <a14:cameraTool cellRange="SCHEMATIC_LINK" spid="_x0000_s33156"/>
                </a:ext>
              </a:extLst>
            </xdr:cNvPicPr>
          </xdr:nvPicPr>
          <xdr:blipFill>
            <a:blip xmlns:r="http://schemas.openxmlformats.org/officeDocument/2006/relationships" r:embed="rId3"/>
            <a:stretch>
              <a:fillRect/>
            </a:stretch>
          </xdr:blipFill>
          <xdr:spPr>
            <a:xfrm>
              <a:off x="6019527" y="2075763"/>
              <a:ext cx="6839467" cy="4235613"/>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344878</xdr:colOff>
          <xdr:row>4</xdr:row>
          <xdr:rowOff>168292</xdr:rowOff>
        </xdr:from>
        <xdr:to>
          <xdr:col>27</xdr:col>
          <xdr:colOff>344878</xdr:colOff>
          <xdr:row>24</xdr:row>
          <xdr:rowOff>16003</xdr:rowOff>
        </xdr:to>
        <xdr:pic>
          <xdr:nvPicPr>
            <xdr:cNvPr id="10" name="Picture 9">
              <a:extLst>
                <a:ext uri="{FF2B5EF4-FFF2-40B4-BE49-F238E27FC236}">
                  <a16:creationId xmlns:a16="http://schemas.microsoft.com/office/drawing/2014/main" id="{00000000-0008-0000-0000-00000A000000}"/>
                </a:ext>
              </a:extLst>
            </xdr:cNvPr>
            <xdr:cNvPicPr>
              <a:picLocks/>
              <a:extLst>
                <a:ext uri="{84589F7E-364E-4C9E-8A38-B11213B215E9}">
                  <a14:cameraTool cellRange="SCHEMATIC_LINK2" spid="_x0000_s33157"/>
                </a:ext>
              </a:extLst>
            </xdr:cNvPicPr>
          </xdr:nvPicPr>
          <xdr:blipFill>
            <a:blip xmlns:r="http://schemas.openxmlformats.org/officeDocument/2006/relationships" r:embed="rId4"/>
            <a:stretch>
              <a:fillRect/>
            </a:stretch>
          </xdr:blipFill>
          <xdr:spPr>
            <a:xfrm>
              <a:off x="13327453" y="1196992"/>
              <a:ext cx="5486400" cy="3661410"/>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363166</xdr:colOff>
          <xdr:row>24</xdr:row>
          <xdr:rowOff>192145</xdr:rowOff>
        </xdr:from>
        <xdr:to>
          <xdr:col>27</xdr:col>
          <xdr:colOff>349831</xdr:colOff>
          <xdr:row>44</xdr:row>
          <xdr:rowOff>105205</xdr:rowOff>
        </xdr:to>
        <xdr:pic>
          <xdr:nvPicPr>
            <xdr:cNvPr id="11" name="Picture 10">
              <a:extLst>
                <a:ext uri="{FF2B5EF4-FFF2-40B4-BE49-F238E27FC236}">
                  <a16:creationId xmlns:a16="http://schemas.microsoft.com/office/drawing/2014/main" id="{00000000-0008-0000-0000-00000B000000}"/>
                </a:ext>
              </a:extLst>
            </xdr:cNvPr>
            <xdr:cNvPicPr>
              <a:picLocks/>
              <a:extLst>
                <a:ext uri="{84589F7E-364E-4C9E-8A38-B11213B215E9}">
                  <a14:cameraTool cellRange="SCHEMATIC_LINK3" spid="_x0000_s33158"/>
                </a:ext>
              </a:extLst>
            </xdr:cNvPicPr>
          </xdr:nvPicPr>
          <xdr:blipFill>
            <a:blip xmlns:r="http://schemas.openxmlformats.org/officeDocument/2006/relationships" r:embed="rId4"/>
            <a:stretch>
              <a:fillRect/>
            </a:stretch>
          </xdr:blipFill>
          <xdr:spPr>
            <a:xfrm>
              <a:off x="13345741" y="5049895"/>
              <a:ext cx="5486400" cy="3659505"/>
            </a:xfrm>
            <a:prstGeom prst="rect">
              <a:avLst/>
            </a:prstGeom>
            <a:effectLst>
              <a:outerShdw blurRad="50800" dist="50800" dir="5400000" algn="ctr" rotWithShape="0">
                <a:schemeClr val="bg1"/>
              </a:outerShdw>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9</xdr:col>
          <xdr:colOff>69850</xdr:colOff>
          <xdr:row>86</xdr:row>
          <xdr:rowOff>69850</xdr:rowOff>
        </xdr:from>
        <xdr:to>
          <xdr:col>9</xdr:col>
          <xdr:colOff>1098550</xdr:colOff>
          <xdr:row>88</xdr:row>
          <xdr:rowOff>88900</xdr:rowOff>
        </xdr:to>
        <xdr:sp macro="" textlink="">
          <xdr:nvSpPr>
            <xdr:cNvPr id="3975" name="Button 903"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PRINT NOW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3981" name="Button 909"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1289050</xdr:colOff>
          <xdr:row>86</xdr:row>
          <xdr:rowOff>38100</xdr:rowOff>
        </xdr:from>
        <xdr:to>
          <xdr:col>10</xdr:col>
          <xdr:colOff>609600</xdr:colOff>
          <xdr:row>88</xdr:row>
          <xdr:rowOff>146050</xdr:rowOff>
        </xdr:to>
        <xdr:sp macro="" textlink="">
          <xdr:nvSpPr>
            <xdr:cNvPr id="4057" name="Button 985"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MORE INFOMATION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279400</xdr:colOff>
          <xdr:row>0</xdr:row>
          <xdr:rowOff>355600</xdr:rowOff>
        </xdr:from>
        <xdr:to>
          <xdr:col>14</xdr:col>
          <xdr:colOff>203200</xdr:colOff>
          <xdr:row>0</xdr:row>
          <xdr:rowOff>603250</xdr:rowOff>
        </xdr:to>
        <xdr:sp macro="" textlink="">
          <xdr:nvSpPr>
            <xdr:cNvPr id="15945" name="Drop Down 3657" hidden="1">
              <a:extLst>
                <a:ext uri="{63B3BB69-23CF-44E3-9099-C40C66FF867C}">
                  <a14:compatExt spid="_x0000_s15945"/>
                </a:ext>
                <a:ext uri="{FF2B5EF4-FFF2-40B4-BE49-F238E27FC236}">
                  <a16:creationId xmlns:a16="http://schemas.microsoft.com/office/drawing/2014/main" id="{00000000-0008-0000-0000-0000493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15</xdr:col>
      <xdr:colOff>493572</xdr:colOff>
      <xdr:row>0</xdr:row>
      <xdr:rowOff>45719</xdr:rowOff>
    </xdr:from>
    <xdr:to>
      <xdr:col>18</xdr:col>
      <xdr:colOff>757</xdr:colOff>
      <xdr:row>3</xdr:row>
      <xdr:rowOff>54823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1374484" y="45719"/>
          <a:ext cx="1473573" cy="972810"/>
        </a:xfrm>
        <a:prstGeom prst="rect">
          <a:avLst/>
        </a:prstGeom>
      </xdr:spPr>
    </xdr:pic>
    <xdr:clientData/>
  </xdr:twoCellAnchor>
  <xdr:twoCellAnchor>
    <xdr:from>
      <xdr:col>12</xdr:col>
      <xdr:colOff>46969</xdr:colOff>
      <xdr:row>0</xdr:row>
      <xdr:rowOff>35837</xdr:rowOff>
    </xdr:from>
    <xdr:to>
      <xdr:col>15</xdr:col>
      <xdr:colOff>486244</xdr:colOff>
      <xdr:row>1</xdr:row>
      <xdr:rowOff>638</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178269" y="35837"/>
          <a:ext cx="2331575" cy="663301"/>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304800</xdr:colOff>
          <xdr:row>78</xdr:row>
          <xdr:rowOff>152400</xdr:rowOff>
        </xdr:from>
        <xdr:to>
          <xdr:col>3</xdr:col>
          <xdr:colOff>342900</xdr:colOff>
          <xdr:row>80</xdr:row>
          <xdr:rowOff>146050</xdr:rowOff>
        </xdr:to>
        <xdr:sp macro="" textlink="">
          <xdr:nvSpPr>
            <xdr:cNvPr id="28069" name="Button 6565" hidden="1">
              <a:extLst>
                <a:ext uri="{63B3BB69-23CF-44E3-9099-C40C66FF867C}">
                  <a14:compatExt spid="_x0000_s28069"/>
                </a:ext>
                <a:ext uri="{FF2B5EF4-FFF2-40B4-BE49-F238E27FC236}">
                  <a16:creationId xmlns:a16="http://schemas.microsoft.com/office/drawing/2014/main" id="{00000000-0008-0000-0000-0000A56D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RESET VALUES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19</xdr:col>
      <xdr:colOff>236647</xdr:colOff>
      <xdr:row>22</xdr:row>
      <xdr:rowOff>138545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1819047" cy="41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206915</xdr:colOff>
      <xdr:row>226</xdr:row>
      <xdr:rowOff>83252</xdr:rowOff>
    </xdr:from>
    <xdr:to>
      <xdr:col>17</xdr:col>
      <xdr:colOff>627841</xdr:colOff>
      <xdr:row>239</xdr:row>
      <xdr:rowOff>159987</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178887</xdr:colOff>
      <xdr:row>257</xdr:row>
      <xdr:rowOff>118165</xdr:rowOff>
    </xdr:from>
    <xdr:to>
      <xdr:col>17</xdr:col>
      <xdr:colOff>840386</xdr:colOff>
      <xdr:row>273</xdr:row>
      <xdr:rowOff>1696</xdr:rowOff>
    </xdr:to>
    <xdr:graphicFrame macro="">
      <xdr:nvGraphicFramePr>
        <xdr:cNvPr id="4" name="Chart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348625</xdr:colOff>
      <xdr:row>240</xdr:row>
      <xdr:rowOff>90712</xdr:rowOff>
    </xdr:from>
    <xdr:to>
      <xdr:col>17</xdr:col>
      <xdr:colOff>593000</xdr:colOff>
      <xdr:row>255</xdr:row>
      <xdr:rowOff>88446</xdr:rowOff>
    </xdr:to>
    <xdr:graphicFrame macro="">
      <xdr:nvGraphicFramePr>
        <xdr:cNvPr id="6" name="Chart 5">
          <a:extLst>
            <a:ext uri="{FF2B5EF4-FFF2-40B4-BE49-F238E27FC236}">
              <a16:creationId xmlns:a16="http://schemas.microsoft.com/office/drawing/2014/main" id="{00000000-0008-0000-02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45</xdr:col>
      <xdr:colOff>491684</xdr:colOff>
      <xdr:row>351</xdr:row>
      <xdr:rowOff>98947</xdr:rowOff>
    </xdr:from>
    <xdr:to>
      <xdr:col>45</xdr:col>
      <xdr:colOff>8128871</xdr:colOff>
      <xdr:row>378</xdr:row>
      <xdr:rowOff>60510</xdr:rowOff>
    </xdr:to>
    <xdr:graphicFrame macro="">
      <xdr:nvGraphicFramePr>
        <xdr:cNvPr id="9" name="Chart 1029">
          <a:extLst>
            <a:ext uri="{FF2B5EF4-FFF2-40B4-BE49-F238E27FC236}">
              <a16:creationId xmlns:a16="http://schemas.microsoft.com/office/drawing/2014/main" id="{00000000-0008-0000-02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45</xdr:col>
      <xdr:colOff>659507</xdr:colOff>
      <xdr:row>382</xdr:row>
      <xdr:rowOff>51955</xdr:rowOff>
    </xdr:from>
    <xdr:to>
      <xdr:col>45</xdr:col>
      <xdr:colOff>8304314</xdr:colOff>
      <xdr:row>409</xdr:row>
      <xdr:rowOff>12011</xdr:rowOff>
    </xdr:to>
    <xdr:graphicFrame macro="">
      <xdr:nvGraphicFramePr>
        <xdr:cNvPr id="10" name="Chart 1029">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45</xdr:col>
      <xdr:colOff>621177</xdr:colOff>
      <xdr:row>411</xdr:row>
      <xdr:rowOff>73181</xdr:rowOff>
    </xdr:from>
    <xdr:to>
      <xdr:col>45</xdr:col>
      <xdr:colOff>8330046</xdr:colOff>
      <xdr:row>438</xdr:row>
      <xdr:rowOff>17999</xdr:rowOff>
    </xdr:to>
    <xdr:graphicFrame macro="">
      <xdr:nvGraphicFramePr>
        <xdr:cNvPr id="8" name="Chart 1029">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45</xdr:col>
      <xdr:colOff>550373</xdr:colOff>
      <xdr:row>439</xdr:row>
      <xdr:rowOff>102003</xdr:rowOff>
    </xdr:from>
    <xdr:to>
      <xdr:col>45</xdr:col>
      <xdr:colOff>8295411</xdr:colOff>
      <xdr:row>466</xdr:row>
      <xdr:rowOff>65870</xdr:rowOff>
    </xdr:to>
    <xdr:graphicFrame macro="">
      <xdr:nvGraphicFramePr>
        <xdr:cNvPr id="11" name="Chart 1029">
          <a:extLst>
            <a:ext uri="{FF2B5EF4-FFF2-40B4-BE49-F238E27FC236}">
              <a16:creationId xmlns:a16="http://schemas.microsoft.com/office/drawing/2014/main" id="{00000000-0008-0000-0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45</xdr:col>
      <xdr:colOff>605790</xdr:colOff>
      <xdr:row>468</xdr:row>
      <xdr:rowOff>16972</xdr:rowOff>
    </xdr:from>
    <xdr:to>
      <xdr:col>45</xdr:col>
      <xdr:colOff>8278091</xdr:colOff>
      <xdr:row>495</xdr:row>
      <xdr:rowOff>1967</xdr:rowOff>
    </xdr:to>
    <xdr:graphicFrame macro="">
      <xdr:nvGraphicFramePr>
        <xdr:cNvPr id="12" name="Chart 1029">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45</xdr:col>
      <xdr:colOff>573407</xdr:colOff>
      <xdr:row>342</xdr:row>
      <xdr:rowOff>204010</xdr:rowOff>
    </xdr:from>
    <xdr:to>
      <xdr:col>45</xdr:col>
      <xdr:colOff>8210594</xdr:colOff>
      <xdr:row>342</xdr:row>
      <xdr:rowOff>4858800</xdr:rowOff>
    </xdr:to>
    <xdr:graphicFrame macro="">
      <xdr:nvGraphicFramePr>
        <xdr:cNvPr id="13" name="Chart 1029">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474962</xdr:colOff>
      <xdr:row>210</xdr:row>
      <xdr:rowOff>224117</xdr:rowOff>
    </xdr:from>
    <xdr:to>
      <xdr:col>10</xdr:col>
      <xdr:colOff>8079441</xdr:colOff>
      <xdr:row>210</xdr:row>
      <xdr:rowOff>4859542</xdr:rowOff>
    </xdr:to>
    <xdr:graphicFrame macro="">
      <xdr:nvGraphicFramePr>
        <xdr:cNvPr id="14" name="Chart 25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oneCellAnchor>
    <xdr:from>
      <xdr:col>10</xdr:col>
      <xdr:colOff>3562350</xdr:colOff>
      <xdr:row>210</xdr:row>
      <xdr:rowOff>777240</xdr:rowOff>
    </xdr:from>
    <xdr:ext cx="4518726" cy="298800"/>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17945100" y="38762940"/>
          <a:ext cx="451872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a:latin typeface="Arial" panose="020B0604020202020204" pitchFamily="34" charset="0"/>
              <a:cs typeface="Arial" panose="020B0604020202020204" pitchFamily="34" charset="0"/>
            </a:rPr>
            <a:t>Estimated Max T</a:t>
          </a:r>
          <a:r>
            <a:rPr lang="en-US" sz="1400" b="1" baseline="-25000">
              <a:latin typeface="Arial" panose="020B0604020202020204" pitchFamily="34" charset="0"/>
              <a:cs typeface="Arial" panose="020B0604020202020204" pitchFamily="34" charset="0"/>
            </a:rPr>
            <a:t>J </a:t>
          </a:r>
          <a:r>
            <a:rPr lang="en-US" sz="1400" b="1">
              <a:latin typeface="Arial" panose="020B0604020202020204" pitchFamily="34" charset="0"/>
              <a:cs typeface="Arial" panose="020B0604020202020204" pitchFamily="34" charset="0"/>
            </a:rPr>
            <a:t>in Steadystate =  </a:t>
          </a:r>
        </a:p>
      </xdr:txBody>
    </xdr:sp>
    <xdr:clientData/>
  </xdr:oneCellAnchor>
  <xdr:oneCellAnchor>
    <xdr:from>
      <xdr:col>10</xdr:col>
      <xdr:colOff>6535382</xdr:colOff>
      <xdr:row>210</xdr:row>
      <xdr:rowOff>780602</xdr:rowOff>
    </xdr:from>
    <xdr:ext cx="897928" cy="298800"/>
    <xdr:sp macro="" textlink="AO225">
      <xdr:nvSpPr>
        <xdr:cNvPr id="15" name="TextBox 14">
          <a:extLst>
            <a:ext uri="{FF2B5EF4-FFF2-40B4-BE49-F238E27FC236}">
              <a16:creationId xmlns:a16="http://schemas.microsoft.com/office/drawing/2014/main" id="{00000000-0008-0000-0200-00000F000000}"/>
            </a:ext>
          </a:extLst>
        </xdr:cNvPr>
        <xdr:cNvSpPr txBox="1"/>
      </xdr:nvSpPr>
      <xdr:spPr>
        <a:xfrm>
          <a:off x="20890117" y="38398749"/>
          <a:ext cx="897928"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AF1BC1-13BB-49BF-8008-7444EDA98900}" type="TxLink">
            <a:rPr lang="en-US" sz="1400" b="1" i="0" u="none" strike="noStrike">
              <a:solidFill>
                <a:srgbClr val="000000"/>
              </a:solidFill>
              <a:latin typeface="Arial" panose="020B0604020202020204" pitchFamily="34" charset="0"/>
              <a:cs typeface="Arial" panose="020B0604020202020204" pitchFamily="34" charset="0"/>
            </a:rPr>
            <a:pPr/>
            <a:t>81.2 °C</a:t>
          </a:fld>
          <a:endParaRPr lang="en-US" sz="1600" b="1">
            <a:latin typeface="Arial" panose="020B0604020202020204" pitchFamily="34" charset="0"/>
            <a:cs typeface="Arial" panose="020B0604020202020204" pitchFamily="34" charset="0"/>
          </a:endParaRPr>
        </a:p>
      </xdr:txBody>
    </xdr:sp>
    <xdr:clientData/>
  </xdr:oneCellAnchor>
  <xdr:oneCellAnchor>
    <xdr:from>
      <xdr:col>10</xdr:col>
      <xdr:colOff>1201508</xdr:colOff>
      <xdr:row>210</xdr:row>
      <xdr:rowOff>784020</xdr:rowOff>
    </xdr:from>
    <xdr:ext cx="1749069" cy="254557"/>
    <xdr:sp macro="" textlink="AO221">
      <xdr:nvSpPr>
        <xdr:cNvPr id="16" name="TextBox 15">
          <a:extLst>
            <a:ext uri="{FF2B5EF4-FFF2-40B4-BE49-F238E27FC236}">
              <a16:creationId xmlns:a16="http://schemas.microsoft.com/office/drawing/2014/main" id="{00000000-0008-0000-0200-000010000000}"/>
            </a:ext>
          </a:extLst>
        </xdr:cNvPr>
        <xdr:cNvSpPr txBox="1"/>
      </xdr:nvSpPr>
      <xdr:spPr>
        <a:xfrm>
          <a:off x="15175243" y="41338108"/>
          <a:ext cx="1749069"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FFF8247E-1A53-4859-8194-7167DAB4BF9A}" type="TxLink">
            <a:rPr lang="en-US" sz="1100" b="0" i="0" u="none" strike="noStrike">
              <a:solidFill>
                <a:srgbClr val="000000"/>
              </a:solidFill>
              <a:latin typeface="Arial" panose="020B0604020202020204" pitchFamily="34" charset="0"/>
              <a:cs typeface="Arial" panose="020B0604020202020204" pitchFamily="34" charset="0"/>
            </a:rPr>
            <a:pPr/>
            <a:t>Peak Efficiency = 79.9 %</a:t>
          </a:fld>
          <a:endParaRPr lang="en-US" sz="1200" b="0">
            <a:latin typeface="Arial" panose="020B0604020202020204" pitchFamily="34" charset="0"/>
            <a:cs typeface="Arial" panose="020B0604020202020204" pitchFamily="34" charset="0"/>
          </a:endParaRPr>
        </a:p>
      </xdr:txBody>
    </xdr:sp>
    <xdr:clientData/>
  </xdr:oneCellAnchor>
  <xdr:oneCellAnchor>
    <xdr:from>
      <xdr:col>10</xdr:col>
      <xdr:colOff>1184103</xdr:colOff>
      <xdr:row>210</xdr:row>
      <xdr:rowOff>1015943</xdr:rowOff>
    </xdr:from>
    <xdr:ext cx="2007986" cy="254557"/>
    <xdr:sp macro="" textlink="AO222">
      <xdr:nvSpPr>
        <xdr:cNvPr id="17" name="TextBox 16">
          <a:extLst>
            <a:ext uri="{FF2B5EF4-FFF2-40B4-BE49-F238E27FC236}">
              <a16:creationId xmlns:a16="http://schemas.microsoft.com/office/drawing/2014/main" id="{00000000-0008-0000-0200-000011000000}"/>
            </a:ext>
          </a:extLst>
        </xdr:cNvPr>
        <xdr:cNvSpPr txBox="1"/>
      </xdr:nvSpPr>
      <xdr:spPr>
        <a:xfrm>
          <a:off x="15580460" y="38163443"/>
          <a:ext cx="2007986"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54DE277-E764-4F34-8534-F148A9C30AD2}" type="TxLink">
            <a:rPr lang="en-US" sz="1100" b="0" i="0" u="none" strike="noStrike">
              <a:solidFill>
                <a:srgbClr val="000000"/>
              </a:solidFill>
              <a:latin typeface="Arial" panose="020B0604020202020204" pitchFamily="34" charset="0"/>
              <a:cs typeface="Arial" panose="020B0604020202020204" pitchFamily="34" charset="0"/>
            </a:rPr>
            <a:pPr/>
            <a:t>Full Load Efficiency = 79.5 %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6079672</xdr:colOff>
      <xdr:row>342</xdr:row>
      <xdr:rowOff>4322718</xdr:rowOff>
    </xdr:from>
    <xdr:ext cx="1937646" cy="298800"/>
    <xdr:sp macro="" textlink="CD352">
      <xdr:nvSpPr>
        <xdr:cNvPr id="18" name="TextBox 17">
          <a:extLst>
            <a:ext uri="{FF2B5EF4-FFF2-40B4-BE49-F238E27FC236}">
              <a16:creationId xmlns:a16="http://schemas.microsoft.com/office/drawing/2014/main" id="{00000000-0008-0000-0200-000012000000}"/>
            </a:ext>
          </a:extLst>
        </xdr:cNvPr>
        <xdr:cNvSpPr txBox="1"/>
      </xdr:nvSpPr>
      <xdr:spPr>
        <a:xfrm>
          <a:off x="58303886" y="71133789"/>
          <a:ext cx="1937646"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C06CA259-611D-4B14-B0E0-FF058FA5A384}" type="TxLink">
            <a:rPr lang="en-US" sz="1400" b="1" i="0" u="none" strike="noStrike">
              <a:solidFill>
                <a:srgbClr val="000000"/>
              </a:solidFill>
              <a:latin typeface="Arial"/>
              <a:cs typeface="Arial"/>
            </a:rPr>
            <a:pPr/>
            <a:t>Phase Margin = 59 °</a:t>
          </a:fld>
          <a:endParaRPr lang="en-US" sz="1200" b="1">
            <a:latin typeface="Arial" panose="020B0604020202020204" pitchFamily="34" charset="0"/>
            <a:cs typeface="Arial" panose="020B0604020202020204" pitchFamily="34" charset="0"/>
          </a:endParaRPr>
        </a:p>
      </xdr:txBody>
    </xdr:sp>
    <xdr:clientData/>
  </xdr:oneCellAnchor>
  <xdr:oneCellAnchor>
    <xdr:from>
      <xdr:col>45</xdr:col>
      <xdr:colOff>6073956</xdr:colOff>
      <xdr:row>342</xdr:row>
      <xdr:rowOff>4546237</xdr:rowOff>
    </xdr:from>
    <xdr:ext cx="2065181" cy="298800"/>
    <xdr:sp macro="" textlink="CF352">
      <xdr:nvSpPr>
        <xdr:cNvPr id="19" name="TextBox 18">
          <a:extLst>
            <a:ext uri="{FF2B5EF4-FFF2-40B4-BE49-F238E27FC236}">
              <a16:creationId xmlns:a16="http://schemas.microsoft.com/office/drawing/2014/main" id="{00000000-0008-0000-0200-000013000000}"/>
            </a:ext>
          </a:extLst>
        </xdr:cNvPr>
        <xdr:cNvSpPr txBox="1"/>
      </xdr:nvSpPr>
      <xdr:spPr>
        <a:xfrm>
          <a:off x="59088985" y="72722825"/>
          <a:ext cx="2065181"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D9C2DEBD-5CBA-40B1-BAF2-719FBE837421}" type="TxLink">
            <a:rPr lang="en-US" sz="1400" b="1" i="0" u="none" strike="noStrike">
              <a:solidFill>
                <a:srgbClr val="000000"/>
              </a:solidFill>
              <a:latin typeface="Arial"/>
              <a:cs typeface="Arial"/>
            </a:rPr>
            <a:pPr/>
            <a:t>Gain Margin = 11 dB</a:t>
          </a:fld>
          <a:endParaRPr lang="en-US" sz="1200" b="1">
            <a:latin typeface="Arial" panose="020B0604020202020204" pitchFamily="34" charset="0"/>
            <a:cs typeface="Arial" panose="020B0604020202020204" pitchFamily="34" charset="0"/>
          </a:endParaRPr>
        </a:p>
      </xdr:txBody>
    </xdr:sp>
    <xdr:clientData/>
  </xdr:oneCellAnchor>
  <xdr:oneCellAnchor>
    <xdr:from>
      <xdr:col>10</xdr:col>
      <xdr:colOff>5688776</xdr:colOff>
      <xdr:row>210</xdr:row>
      <xdr:rowOff>4480447</xdr:rowOff>
    </xdr:from>
    <xdr:ext cx="2616688" cy="405367"/>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0043511" y="42098594"/>
          <a:ext cx="2616688"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000"/>
            <a:t>Please consider a</a:t>
          </a:r>
          <a:r>
            <a:rPr lang="en-US" sz="1000" baseline="0"/>
            <a:t> margin of error of </a:t>
          </a:r>
          <a:r>
            <a:rPr lang="en-US" sz="1000"/>
            <a:t>+/-10%</a:t>
          </a:r>
          <a:r>
            <a:rPr lang="en-US" sz="1000" baseline="0"/>
            <a:t> when estimating the IC temperature rise.</a:t>
          </a:r>
          <a:endParaRPr lang="en-US" sz="1000"/>
        </a:p>
      </xdr:txBody>
    </xdr:sp>
    <xdr:clientData/>
  </xdr:oneCellAnchor>
  <xdr:oneCellAnchor>
    <xdr:from>
      <xdr:col>45</xdr:col>
      <xdr:colOff>649939</xdr:colOff>
      <xdr:row>342</xdr:row>
      <xdr:rowOff>4278211</xdr:rowOff>
    </xdr:from>
    <xdr:ext cx="3019255" cy="436786"/>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52855222" y="73048711"/>
          <a:ext cx="301925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a:t>Please refer the bode plot for both minimimum</a:t>
          </a:r>
          <a:r>
            <a:rPr lang="en-US" sz="1100" baseline="0"/>
            <a:t> and maximum </a:t>
          </a:r>
          <a:r>
            <a:rPr lang="en-US" sz="1100"/>
            <a:t>ESR values. </a:t>
          </a:r>
        </a:p>
      </xdr:txBody>
    </xdr:sp>
    <xdr:clientData/>
  </xdr:oneCellAnchor>
  <xdr:twoCellAnchor>
    <xdr:from>
      <xdr:col>0</xdr:col>
      <xdr:colOff>2084294</xdr:colOff>
      <xdr:row>202</xdr:row>
      <xdr:rowOff>123265</xdr:rowOff>
    </xdr:from>
    <xdr:to>
      <xdr:col>0</xdr:col>
      <xdr:colOff>5838265</xdr:colOff>
      <xdr:row>207</xdr:row>
      <xdr:rowOff>67234</xdr:rowOff>
    </xdr:to>
    <xdr:graphicFrame macro="">
      <xdr:nvGraphicFramePr>
        <xdr:cNvPr id="20" name="Chart 19">
          <a:extLst>
            <a:ext uri="{FF2B5EF4-FFF2-40B4-BE49-F238E27FC236}">
              <a16:creationId xmlns:a16="http://schemas.microsoft.com/office/drawing/2014/main" id="{00000000-0008-0000-0200-00001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3</xdr:col>
          <xdr:colOff>6324600</xdr:colOff>
          <xdr:row>7</xdr:row>
          <xdr:rowOff>4381500</xdr:rowOff>
        </xdr:to>
        <xdr:sp macro="" textlink="">
          <xdr:nvSpPr>
            <xdr:cNvPr id="5161" name="Object 41" hidden="1">
              <a:extLst>
                <a:ext uri="{63B3BB69-23CF-44E3-9099-C40C66FF867C}">
                  <a14:compatExt spid="_x0000_s5161"/>
                </a:ext>
                <a:ext uri="{FF2B5EF4-FFF2-40B4-BE49-F238E27FC236}">
                  <a16:creationId xmlns:a16="http://schemas.microsoft.com/office/drawing/2014/main" id="{00000000-0008-0000-0400-000029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0</xdr:rowOff>
        </xdr:from>
        <xdr:to>
          <xdr:col>3</xdr:col>
          <xdr:colOff>6324600</xdr:colOff>
          <xdr:row>6</xdr:row>
          <xdr:rowOff>4381500</xdr:rowOff>
        </xdr:to>
        <xdr:sp macro="" textlink="">
          <xdr:nvSpPr>
            <xdr:cNvPr id="5160" name="Object 40" hidden="1">
              <a:extLst>
                <a:ext uri="{63B3BB69-23CF-44E3-9099-C40C66FF867C}">
                  <a14:compatExt spid="_x0000_s5160"/>
                </a:ext>
                <a:ext uri="{FF2B5EF4-FFF2-40B4-BE49-F238E27FC236}">
                  <a16:creationId xmlns:a16="http://schemas.microsoft.com/office/drawing/2014/main" id="{00000000-0008-0000-0400-000028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xdr:row>
          <xdr:rowOff>0</xdr:rowOff>
        </xdr:from>
        <xdr:to>
          <xdr:col>3</xdr:col>
          <xdr:colOff>6324600</xdr:colOff>
          <xdr:row>5</xdr:row>
          <xdr:rowOff>4381500</xdr:rowOff>
        </xdr:to>
        <xdr:sp macro="" textlink="">
          <xdr:nvSpPr>
            <xdr:cNvPr id="5159" name="Object 39" hidden="1">
              <a:extLst>
                <a:ext uri="{63B3BB69-23CF-44E3-9099-C40C66FF867C}">
                  <a14:compatExt spid="_x0000_s5159"/>
                </a:ext>
                <a:ext uri="{FF2B5EF4-FFF2-40B4-BE49-F238E27FC236}">
                  <a16:creationId xmlns:a16="http://schemas.microsoft.com/office/drawing/2014/main" id="{00000000-0008-0000-0400-000027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xdr:row>
          <xdr:rowOff>0</xdr:rowOff>
        </xdr:from>
        <xdr:to>
          <xdr:col>3</xdr:col>
          <xdr:colOff>6324600</xdr:colOff>
          <xdr:row>4</xdr:row>
          <xdr:rowOff>4381500</xdr:rowOff>
        </xdr:to>
        <xdr:sp macro="" textlink="">
          <xdr:nvSpPr>
            <xdr:cNvPr id="5158" name="Object 38" hidden="1">
              <a:extLst>
                <a:ext uri="{63B3BB69-23CF-44E3-9099-C40C66FF867C}">
                  <a14:compatExt spid="_x0000_s5158"/>
                </a:ext>
                <a:ext uri="{FF2B5EF4-FFF2-40B4-BE49-F238E27FC236}">
                  <a16:creationId xmlns:a16="http://schemas.microsoft.com/office/drawing/2014/main" id="{00000000-0008-0000-0400-000026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3</xdr:col>
          <xdr:colOff>6324600</xdr:colOff>
          <xdr:row>3</xdr:row>
          <xdr:rowOff>4381500</xdr:rowOff>
        </xdr:to>
        <xdr:sp macro="" textlink="">
          <xdr:nvSpPr>
            <xdr:cNvPr id="5157" name="Object 37" hidden="1">
              <a:extLst>
                <a:ext uri="{63B3BB69-23CF-44E3-9099-C40C66FF867C}">
                  <a14:compatExt spid="_x0000_s5157"/>
                </a:ext>
                <a:ext uri="{FF2B5EF4-FFF2-40B4-BE49-F238E27FC236}">
                  <a16:creationId xmlns:a16="http://schemas.microsoft.com/office/drawing/2014/main" id="{00000000-0008-0000-0400-000025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2</xdr:col>
          <xdr:colOff>6324600</xdr:colOff>
          <xdr:row>6</xdr:row>
          <xdr:rowOff>4381500</xdr:rowOff>
        </xdr:to>
        <xdr:sp macro="" textlink="">
          <xdr:nvSpPr>
            <xdr:cNvPr id="5156" name="Object 36" hidden="1">
              <a:extLst>
                <a:ext uri="{63B3BB69-23CF-44E3-9099-C40C66FF867C}">
                  <a14:compatExt spid="_x0000_s5156"/>
                </a:ext>
                <a:ext uri="{FF2B5EF4-FFF2-40B4-BE49-F238E27FC236}">
                  <a16:creationId xmlns:a16="http://schemas.microsoft.com/office/drawing/2014/main" id="{00000000-0008-0000-0400-000024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0</xdr:rowOff>
        </xdr:from>
        <xdr:to>
          <xdr:col>2</xdr:col>
          <xdr:colOff>6324600</xdr:colOff>
          <xdr:row>5</xdr:row>
          <xdr:rowOff>4381500</xdr:rowOff>
        </xdr:to>
        <xdr:sp macro="" textlink="">
          <xdr:nvSpPr>
            <xdr:cNvPr id="5155" name="Object 35" hidden="1">
              <a:extLst>
                <a:ext uri="{63B3BB69-23CF-44E3-9099-C40C66FF867C}">
                  <a14:compatExt spid="_x0000_s5155"/>
                </a:ext>
                <a:ext uri="{FF2B5EF4-FFF2-40B4-BE49-F238E27FC236}">
                  <a16:creationId xmlns:a16="http://schemas.microsoft.com/office/drawing/2014/main" id="{00000000-0008-0000-0400-000023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2</xdr:col>
          <xdr:colOff>6324600</xdr:colOff>
          <xdr:row>4</xdr:row>
          <xdr:rowOff>4381500</xdr:rowOff>
        </xdr:to>
        <xdr:sp macro="" textlink="">
          <xdr:nvSpPr>
            <xdr:cNvPr id="5154" name="Object 34" hidden="1">
              <a:extLst>
                <a:ext uri="{63B3BB69-23CF-44E3-9099-C40C66FF867C}">
                  <a14:compatExt spid="_x0000_s5154"/>
                </a:ext>
                <a:ext uri="{FF2B5EF4-FFF2-40B4-BE49-F238E27FC236}">
                  <a16:creationId xmlns:a16="http://schemas.microsoft.com/office/drawing/2014/main" id="{00000000-0008-0000-0400-000022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2</xdr:col>
          <xdr:colOff>6324600</xdr:colOff>
          <xdr:row>3</xdr:row>
          <xdr:rowOff>4381500</xdr:rowOff>
        </xdr:to>
        <xdr:sp macro="" textlink="">
          <xdr:nvSpPr>
            <xdr:cNvPr id="5153" name="Object 33" hidden="1">
              <a:extLst>
                <a:ext uri="{63B3BB69-23CF-44E3-9099-C40C66FF867C}">
                  <a14:compatExt spid="_x0000_s5153"/>
                </a:ext>
                <a:ext uri="{FF2B5EF4-FFF2-40B4-BE49-F238E27FC236}">
                  <a16:creationId xmlns:a16="http://schemas.microsoft.com/office/drawing/2014/main" id="{00000000-0008-0000-0400-000021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0</xdr:rowOff>
        </xdr:from>
        <xdr:to>
          <xdr:col>1</xdr:col>
          <xdr:colOff>6324600</xdr:colOff>
          <xdr:row>5</xdr:row>
          <xdr:rowOff>4381500</xdr:rowOff>
        </xdr:to>
        <xdr:sp macro="" textlink="">
          <xdr:nvSpPr>
            <xdr:cNvPr id="5152" name="Object 32" hidden="1">
              <a:extLst>
                <a:ext uri="{63B3BB69-23CF-44E3-9099-C40C66FF867C}">
                  <a14:compatExt spid="_x0000_s5152"/>
                </a:ext>
                <a:ext uri="{FF2B5EF4-FFF2-40B4-BE49-F238E27FC236}">
                  <a16:creationId xmlns:a16="http://schemas.microsoft.com/office/drawing/2014/main" id="{00000000-0008-0000-0400-000020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1</xdr:col>
          <xdr:colOff>6324600</xdr:colOff>
          <xdr:row>4</xdr:row>
          <xdr:rowOff>4381500</xdr:rowOff>
        </xdr:to>
        <xdr:sp macro="" textlink="">
          <xdr:nvSpPr>
            <xdr:cNvPr id="5151" name="Object 31" hidden="1">
              <a:extLst>
                <a:ext uri="{63B3BB69-23CF-44E3-9099-C40C66FF867C}">
                  <a14:compatExt spid="_x0000_s5151"/>
                </a:ext>
                <a:ext uri="{FF2B5EF4-FFF2-40B4-BE49-F238E27FC236}">
                  <a16:creationId xmlns:a16="http://schemas.microsoft.com/office/drawing/2014/main" id="{00000000-0008-0000-0400-00001F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xdr:row>
          <xdr:rowOff>0</xdr:rowOff>
        </xdr:from>
        <xdr:to>
          <xdr:col>1</xdr:col>
          <xdr:colOff>6324600</xdr:colOff>
          <xdr:row>3</xdr:row>
          <xdr:rowOff>4381500</xdr:rowOff>
        </xdr:to>
        <xdr:sp macro="" textlink="">
          <xdr:nvSpPr>
            <xdr:cNvPr id="5150" name="Object 30" hidden="1">
              <a:extLst>
                <a:ext uri="{63B3BB69-23CF-44E3-9099-C40C66FF867C}">
                  <a14:compatExt spid="_x0000_s5150"/>
                </a:ext>
                <a:ext uri="{FF2B5EF4-FFF2-40B4-BE49-F238E27FC236}">
                  <a16:creationId xmlns:a16="http://schemas.microsoft.com/office/drawing/2014/main" id="{00000000-0008-0000-0400-00001E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xdr:row>
          <xdr:rowOff>0</xdr:rowOff>
        </xdr:from>
        <xdr:to>
          <xdr:col>0</xdr:col>
          <xdr:colOff>6013450</xdr:colOff>
          <xdr:row>2</xdr:row>
          <xdr:rowOff>3384550</xdr:rowOff>
        </xdr:to>
        <xdr:sp macro="" textlink="">
          <xdr:nvSpPr>
            <xdr:cNvPr id="5149" name="Object 29" hidden="1">
              <a:extLst>
                <a:ext uri="{63B3BB69-23CF-44E3-9099-C40C66FF867C}">
                  <a14:compatExt spid="_x0000_s5149"/>
                </a:ext>
                <a:ext uri="{FF2B5EF4-FFF2-40B4-BE49-F238E27FC236}">
                  <a16:creationId xmlns:a16="http://schemas.microsoft.com/office/drawing/2014/main" id="{00000000-0008-0000-0400-00001D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xdr:row>
          <xdr:rowOff>0</xdr:rowOff>
        </xdr:from>
        <xdr:to>
          <xdr:col>0</xdr:col>
          <xdr:colOff>5956300</xdr:colOff>
          <xdr:row>1</xdr:row>
          <xdr:rowOff>3384550</xdr:rowOff>
        </xdr:to>
        <xdr:sp macro="" textlink="">
          <xdr:nvSpPr>
            <xdr:cNvPr id="5148" name="Object 28" hidden="1">
              <a:extLst>
                <a:ext uri="{63B3BB69-23CF-44E3-9099-C40C66FF867C}">
                  <a14:compatExt spid="_x0000_s5148"/>
                </a:ext>
                <a:ext uri="{FF2B5EF4-FFF2-40B4-BE49-F238E27FC236}">
                  <a16:creationId xmlns:a16="http://schemas.microsoft.com/office/drawing/2014/main" id="{00000000-0008-0000-0400-00001C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6032500</xdr:colOff>
          <xdr:row>0</xdr:row>
          <xdr:rowOff>3422650</xdr:rowOff>
        </xdr:to>
        <xdr:sp macro="" textlink="">
          <xdr:nvSpPr>
            <xdr:cNvPr id="5147" name="Object 27" hidden="1">
              <a:extLst>
                <a:ext uri="{63B3BB69-23CF-44E3-9099-C40C66FF867C}">
                  <a14:compatExt spid="_x0000_s5147"/>
                </a:ext>
                <a:ext uri="{FF2B5EF4-FFF2-40B4-BE49-F238E27FC236}">
                  <a16:creationId xmlns:a16="http://schemas.microsoft.com/office/drawing/2014/main" id="{00000000-0008-0000-0400-00001B1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5228562</xdr:colOff>
      <xdr:row>0</xdr:row>
      <xdr:rowOff>603701</xdr:rowOff>
    </xdr:from>
    <xdr:ext cx="690024" cy="210250"/>
    <xdr:sp macro="" textlink="Calculation!G15">
      <xdr:nvSpPr>
        <xdr:cNvPr id="2" name="TextBox 1">
          <a:extLst>
            <a:ext uri="{FF2B5EF4-FFF2-40B4-BE49-F238E27FC236}">
              <a16:creationId xmlns:a16="http://schemas.microsoft.com/office/drawing/2014/main" id="{00000000-0008-0000-0400-000002000000}"/>
            </a:ext>
          </a:extLst>
        </xdr:cNvPr>
        <xdr:cNvSpPr txBox="1"/>
      </xdr:nvSpPr>
      <xdr:spPr>
        <a:xfrm>
          <a:off x="5228562" y="603701"/>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0</xdr:row>
      <xdr:rowOff>1157979</xdr:rowOff>
    </xdr:from>
    <xdr:ext cx="626285" cy="210250"/>
    <xdr:sp macro="" textlink="Calculation!G88">
      <xdr:nvSpPr>
        <xdr:cNvPr id="7" name="TextBox 6">
          <a:extLst>
            <a:ext uri="{FF2B5EF4-FFF2-40B4-BE49-F238E27FC236}">
              <a16:creationId xmlns:a16="http://schemas.microsoft.com/office/drawing/2014/main" id="{00000000-0008-0000-0400-000007000000}"/>
            </a:ext>
          </a:extLst>
        </xdr:cNvPr>
        <xdr:cNvSpPr txBox="1"/>
      </xdr:nvSpPr>
      <xdr:spPr>
        <a:xfrm>
          <a:off x="599488" y="115797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0</xdr:row>
      <xdr:rowOff>1480772</xdr:rowOff>
    </xdr:from>
    <xdr:ext cx="701284" cy="210250"/>
    <xdr:sp macro="" textlink="Calculation!G90">
      <xdr:nvSpPr>
        <xdr:cNvPr id="8" name="TextBox 7">
          <a:extLst>
            <a:ext uri="{FF2B5EF4-FFF2-40B4-BE49-F238E27FC236}">
              <a16:creationId xmlns:a16="http://schemas.microsoft.com/office/drawing/2014/main" id="{00000000-0008-0000-0400-000008000000}"/>
            </a:ext>
          </a:extLst>
        </xdr:cNvPr>
        <xdr:cNvSpPr txBox="1"/>
      </xdr:nvSpPr>
      <xdr:spPr>
        <a:xfrm>
          <a:off x="577361" y="14807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0</xdr:row>
      <xdr:rowOff>2918899</xdr:rowOff>
    </xdr:from>
    <xdr:ext cx="701284" cy="210250"/>
    <xdr:sp macro="" textlink="Calculation!G40">
      <xdr:nvSpPr>
        <xdr:cNvPr id="9" name="TextBox 8">
          <a:extLst>
            <a:ext uri="{FF2B5EF4-FFF2-40B4-BE49-F238E27FC236}">
              <a16:creationId xmlns:a16="http://schemas.microsoft.com/office/drawing/2014/main" id="{00000000-0008-0000-0400-000009000000}"/>
            </a:ext>
          </a:extLst>
        </xdr:cNvPr>
        <xdr:cNvSpPr txBox="1"/>
      </xdr:nvSpPr>
      <xdr:spPr>
        <a:xfrm>
          <a:off x="3105150" y="291889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0</xdr:row>
      <xdr:rowOff>2923442</xdr:rowOff>
    </xdr:from>
    <xdr:ext cx="701284" cy="210250"/>
    <xdr:sp macro="" textlink="Calculation!G34">
      <xdr:nvSpPr>
        <xdr:cNvPr id="10" name="TextBox 9">
          <a:extLst>
            <a:ext uri="{FF2B5EF4-FFF2-40B4-BE49-F238E27FC236}">
              <a16:creationId xmlns:a16="http://schemas.microsoft.com/office/drawing/2014/main" id="{00000000-0008-0000-0400-00000A000000}"/>
            </a:ext>
          </a:extLst>
        </xdr:cNvPr>
        <xdr:cNvSpPr txBox="1"/>
      </xdr:nvSpPr>
      <xdr:spPr>
        <a:xfrm>
          <a:off x="3716068" y="292344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820029</xdr:colOff>
      <xdr:row>0</xdr:row>
      <xdr:rowOff>2148986</xdr:rowOff>
    </xdr:from>
    <xdr:ext cx="701284" cy="328167"/>
    <xdr:sp macro="" textlink="Calculation!G26">
      <xdr:nvSpPr>
        <xdr:cNvPr id="13" name="TextBox 12">
          <a:extLst>
            <a:ext uri="{FF2B5EF4-FFF2-40B4-BE49-F238E27FC236}">
              <a16:creationId xmlns:a16="http://schemas.microsoft.com/office/drawing/2014/main" id="{00000000-0008-0000-0400-00000D000000}"/>
            </a:ext>
          </a:extLst>
        </xdr:cNvPr>
        <xdr:cNvSpPr txBox="1"/>
      </xdr:nvSpPr>
      <xdr:spPr>
        <a:xfrm>
          <a:off x="820029" y="2148986"/>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4696558</xdr:colOff>
      <xdr:row>0</xdr:row>
      <xdr:rowOff>1033096</xdr:rowOff>
    </xdr:from>
    <xdr:ext cx="701284" cy="210250"/>
    <xdr:sp macro="" textlink="Calculation!G132">
      <xdr:nvSpPr>
        <xdr:cNvPr id="15" name="TextBox 14">
          <a:extLst>
            <a:ext uri="{FF2B5EF4-FFF2-40B4-BE49-F238E27FC236}">
              <a16:creationId xmlns:a16="http://schemas.microsoft.com/office/drawing/2014/main" id="{00000000-0008-0000-0400-00000F000000}"/>
            </a:ext>
          </a:extLst>
        </xdr:cNvPr>
        <xdr:cNvSpPr txBox="1"/>
      </xdr:nvSpPr>
      <xdr:spPr>
        <a:xfrm>
          <a:off x="4696558" y="103309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4179863</xdr:colOff>
      <xdr:row>0</xdr:row>
      <xdr:rowOff>1423328</xdr:rowOff>
    </xdr:from>
    <xdr:ext cx="701284" cy="210250"/>
    <xdr:sp macro="" textlink="Calculation!G133">
      <xdr:nvSpPr>
        <xdr:cNvPr id="16" name="TextBox 15">
          <a:extLst>
            <a:ext uri="{FF2B5EF4-FFF2-40B4-BE49-F238E27FC236}">
              <a16:creationId xmlns:a16="http://schemas.microsoft.com/office/drawing/2014/main" id="{00000000-0008-0000-0400-000010000000}"/>
            </a:ext>
          </a:extLst>
        </xdr:cNvPr>
        <xdr:cNvSpPr txBox="1"/>
      </xdr:nvSpPr>
      <xdr:spPr>
        <a:xfrm>
          <a:off x="4179863" y="14233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4183673</xdr:colOff>
      <xdr:row>0</xdr:row>
      <xdr:rowOff>1875692</xdr:rowOff>
    </xdr:from>
    <xdr:ext cx="701284" cy="210250"/>
    <xdr:sp macro="" textlink="Calculation!G139">
      <xdr:nvSpPr>
        <xdr:cNvPr id="17" name="TextBox 16">
          <a:extLst>
            <a:ext uri="{FF2B5EF4-FFF2-40B4-BE49-F238E27FC236}">
              <a16:creationId xmlns:a16="http://schemas.microsoft.com/office/drawing/2014/main" id="{00000000-0008-0000-0400-000011000000}"/>
            </a:ext>
          </a:extLst>
        </xdr:cNvPr>
        <xdr:cNvSpPr txBox="1"/>
      </xdr:nvSpPr>
      <xdr:spPr>
        <a:xfrm>
          <a:off x="4183673" y="187569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31.6kΩ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4919883</xdr:colOff>
      <xdr:row>0</xdr:row>
      <xdr:rowOff>1439594</xdr:rowOff>
    </xdr:from>
    <xdr:ext cx="701284" cy="210250"/>
    <xdr:sp macro="" textlink="Calculation!G134">
      <xdr:nvSpPr>
        <xdr:cNvPr id="30" name="TextBox 29">
          <a:extLst>
            <a:ext uri="{FF2B5EF4-FFF2-40B4-BE49-F238E27FC236}">
              <a16:creationId xmlns:a16="http://schemas.microsoft.com/office/drawing/2014/main" id="{00000000-0008-0000-0400-00001E000000}"/>
            </a:ext>
          </a:extLst>
        </xdr:cNvPr>
        <xdr:cNvSpPr txBox="1"/>
      </xdr:nvSpPr>
      <xdr:spPr>
        <a:xfrm>
          <a:off x="4919883" y="14395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0</xdr:row>
      <xdr:rowOff>1231216</xdr:rowOff>
    </xdr:from>
    <xdr:ext cx="701284" cy="210250"/>
    <xdr:sp macro="" textlink="Calculation!G98">
      <xdr:nvSpPr>
        <xdr:cNvPr id="31" name="TextBox 30">
          <a:extLst>
            <a:ext uri="{FF2B5EF4-FFF2-40B4-BE49-F238E27FC236}">
              <a16:creationId xmlns:a16="http://schemas.microsoft.com/office/drawing/2014/main" id="{00000000-0008-0000-0400-00001F000000}"/>
            </a:ext>
          </a:extLst>
        </xdr:cNvPr>
        <xdr:cNvSpPr txBox="1"/>
      </xdr:nvSpPr>
      <xdr:spPr>
        <a:xfrm>
          <a:off x="5429250" y="12312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0</xdr:row>
      <xdr:rowOff>279554</xdr:rowOff>
    </xdr:from>
    <xdr:ext cx="868952" cy="210250"/>
    <xdr:sp macro="" textlink="Calculation!G13">
      <xdr:nvSpPr>
        <xdr:cNvPr id="4" name="TextBox 3">
          <a:extLst>
            <a:ext uri="{FF2B5EF4-FFF2-40B4-BE49-F238E27FC236}">
              <a16:creationId xmlns:a16="http://schemas.microsoft.com/office/drawing/2014/main" id="{00000000-0008-0000-0400-000004000000}"/>
            </a:ext>
          </a:extLst>
        </xdr:cNvPr>
        <xdr:cNvSpPr txBox="1"/>
      </xdr:nvSpPr>
      <xdr:spPr>
        <a:xfrm>
          <a:off x="567125" y="27955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1</xdr:row>
      <xdr:rowOff>603701</xdr:rowOff>
    </xdr:from>
    <xdr:ext cx="690024" cy="210250"/>
    <xdr:sp macro="" textlink="Calculation!G15">
      <xdr:nvSpPr>
        <xdr:cNvPr id="33" name="TextBox 32">
          <a:extLst>
            <a:ext uri="{FF2B5EF4-FFF2-40B4-BE49-F238E27FC236}">
              <a16:creationId xmlns:a16="http://schemas.microsoft.com/office/drawing/2014/main" id="{00000000-0008-0000-0400-000021000000}"/>
            </a:ext>
          </a:extLst>
        </xdr:cNvPr>
        <xdr:cNvSpPr txBox="1"/>
      </xdr:nvSpPr>
      <xdr:spPr>
        <a:xfrm>
          <a:off x="5230467" y="601796"/>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1</xdr:row>
      <xdr:rowOff>1157979</xdr:rowOff>
    </xdr:from>
    <xdr:ext cx="626285" cy="210250"/>
    <xdr:sp macro="" textlink="Calculation!G88">
      <xdr:nvSpPr>
        <xdr:cNvPr id="34" name="TextBox 33">
          <a:extLst>
            <a:ext uri="{FF2B5EF4-FFF2-40B4-BE49-F238E27FC236}">
              <a16:creationId xmlns:a16="http://schemas.microsoft.com/office/drawing/2014/main" id="{00000000-0008-0000-0400-000022000000}"/>
            </a:ext>
          </a:extLst>
        </xdr:cNvPr>
        <xdr:cNvSpPr txBox="1"/>
      </xdr:nvSpPr>
      <xdr:spPr>
        <a:xfrm>
          <a:off x="597583" y="1161789"/>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1</xdr:row>
      <xdr:rowOff>1480772</xdr:rowOff>
    </xdr:from>
    <xdr:ext cx="701284" cy="210250"/>
    <xdr:sp macro="" textlink="Calculation!G90">
      <xdr:nvSpPr>
        <xdr:cNvPr id="35" name="TextBox 34">
          <a:extLst>
            <a:ext uri="{FF2B5EF4-FFF2-40B4-BE49-F238E27FC236}">
              <a16:creationId xmlns:a16="http://schemas.microsoft.com/office/drawing/2014/main" id="{00000000-0008-0000-0400-000023000000}"/>
            </a:ext>
          </a:extLst>
        </xdr:cNvPr>
        <xdr:cNvSpPr txBox="1"/>
      </xdr:nvSpPr>
      <xdr:spPr>
        <a:xfrm>
          <a:off x="579266" y="147886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1</xdr:row>
      <xdr:rowOff>2918899</xdr:rowOff>
    </xdr:from>
    <xdr:ext cx="701284" cy="210250"/>
    <xdr:sp macro="" textlink="Calculation!G40">
      <xdr:nvSpPr>
        <xdr:cNvPr id="36" name="TextBox 35">
          <a:extLst>
            <a:ext uri="{FF2B5EF4-FFF2-40B4-BE49-F238E27FC236}">
              <a16:creationId xmlns:a16="http://schemas.microsoft.com/office/drawing/2014/main" id="{00000000-0008-0000-0400-000024000000}"/>
            </a:ext>
          </a:extLst>
        </xdr:cNvPr>
        <xdr:cNvSpPr txBox="1"/>
      </xdr:nvSpPr>
      <xdr:spPr>
        <a:xfrm>
          <a:off x="3101340" y="291508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1</xdr:row>
      <xdr:rowOff>2923442</xdr:rowOff>
    </xdr:from>
    <xdr:ext cx="701284" cy="210250"/>
    <xdr:sp macro="" textlink="Calculation!G34">
      <xdr:nvSpPr>
        <xdr:cNvPr id="37" name="TextBox 36">
          <a:extLst>
            <a:ext uri="{FF2B5EF4-FFF2-40B4-BE49-F238E27FC236}">
              <a16:creationId xmlns:a16="http://schemas.microsoft.com/office/drawing/2014/main" id="{00000000-0008-0000-0400-000025000000}"/>
            </a:ext>
          </a:extLst>
        </xdr:cNvPr>
        <xdr:cNvSpPr txBox="1"/>
      </xdr:nvSpPr>
      <xdr:spPr>
        <a:xfrm>
          <a:off x="3712258" y="292153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1</xdr:row>
      <xdr:rowOff>2169362</xdr:rowOff>
    </xdr:from>
    <xdr:ext cx="701284" cy="328167"/>
    <xdr:sp macro="" textlink="Calculation!G26">
      <xdr:nvSpPr>
        <xdr:cNvPr id="38" name="TextBox 37">
          <a:extLst>
            <a:ext uri="{FF2B5EF4-FFF2-40B4-BE49-F238E27FC236}">
              <a16:creationId xmlns:a16="http://schemas.microsoft.com/office/drawing/2014/main" id="{00000000-0008-0000-0400-000026000000}"/>
            </a:ext>
          </a:extLst>
        </xdr:cNvPr>
        <xdr:cNvSpPr txBox="1"/>
      </xdr:nvSpPr>
      <xdr:spPr>
        <a:xfrm>
          <a:off x="811409" y="572292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1</xdr:row>
      <xdr:rowOff>1231216</xdr:rowOff>
    </xdr:from>
    <xdr:ext cx="701284" cy="210250"/>
    <xdr:sp macro="" textlink="Calculation!G98">
      <xdr:nvSpPr>
        <xdr:cNvPr id="44" name="TextBox 43">
          <a:extLst>
            <a:ext uri="{FF2B5EF4-FFF2-40B4-BE49-F238E27FC236}">
              <a16:creationId xmlns:a16="http://schemas.microsoft.com/office/drawing/2014/main" id="{00000000-0008-0000-0400-00002C000000}"/>
            </a:ext>
          </a:extLst>
        </xdr:cNvPr>
        <xdr:cNvSpPr txBox="1"/>
      </xdr:nvSpPr>
      <xdr:spPr>
        <a:xfrm>
          <a:off x="5425440" y="12350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1</xdr:row>
      <xdr:rowOff>279554</xdr:rowOff>
    </xdr:from>
    <xdr:ext cx="868952" cy="210250"/>
    <xdr:sp macro="" textlink="Calculation!G13">
      <xdr:nvSpPr>
        <xdr:cNvPr id="45" name="TextBox 44">
          <a:extLst>
            <a:ext uri="{FF2B5EF4-FFF2-40B4-BE49-F238E27FC236}">
              <a16:creationId xmlns:a16="http://schemas.microsoft.com/office/drawing/2014/main" id="{00000000-0008-0000-0400-00002D000000}"/>
            </a:ext>
          </a:extLst>
        </xdr:cNvPr>
        <xdr:cNvSpPr txBox="1"/>
      </xdr:nvSpPr>
      <xdr:spPr>
        <a:xfrm>
          <a:off x="565220" y="283364"/>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5228562</xdr:colOff>
      <xdr:row>2</xdr:row>
      <xdr:rowOff>603701</xdr:rowOff>
    </xdr:from>
    <xdr:ext cx="690024" cy="210250"/>
    <xdr:sp macro="" textlink="Calculation!G15">
      <xdr:nvSpPr>
        <xdr:cNvPr id="48" name="TextBox 47">
          <a:extLst>
            <a:ext uri="{FF2B5EF4-FFF2-40B4-BE49-F238E27FC236}">
              <a16:creationId xmlns:a16="http://schemas.microsoft.com/office/drawing/2014/main" id="{00000000-0008-0000-0400-000030000000}"/>
            </a:ext>
          </a:extLst>
        </xdr:cNvPr>
        <xdr:cNvSpPr txBox="1"/>
      </xdr:nvSpPr>
      <xdr:spPr>
        <a:xfrm>
          <a:off x="5230467" y="41553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599488</xdr:colOff>
      <xdr:row>2</xdr:row>
      <xdr:rowOff>1157979</xdr:rowOff>
    </xdr:from>
    <xdr:ext cx="626285" cy="210250"/>
    <xdr:sp macro="" textlink="Calculation!G88">
      <xdr:nvSpPr>
        <xdr:cNvPr id="49" name="TextBox 48">
          <a:extLst>
            <a:ext uri="{FF2B5EF4-FFF2-40B4-BE49-F238E27FC236}">
              <a16:creationId xmlns:a16="http://schemas.microsoft.com/office/drawing/2014/main" id="{00000000-0008-0000-0400-000031000000}"/>
            </a:ext>
          </a:extLst>
        </xdr:cNvPr>
        <xdr:cNvSpPr txBox="1"/>
      </xdr:nvSpPr>
      <xdr:spPr>
        <a:xfrm>
          <a:off x="597583" y="4715347"/>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577361</xdr:colOff>
      <xdr:row>2</xdr:row>
      <xdr:rowOff>1480772</xdr:rowOff>
    </xdr:from>
    <xdr:ext cx="701284" cy="210250"/>
    <xdr:sp macro="" textlink="Calculation!G90">
      <xdr:nvSpPr>
        <xdr:cNvPr id="50" name="TextBox 49">
          <a:extLst>
            <a:ext uri="{FF2B5EF4-FFF2-40B4-BE49-F238E27FC236}">
              <a16:creationId xmlns:a16="http://schemas.microsoft.com/office/drawing/2014/main" id="{00000000-0008-0000-0400-000032000000}"/>
            </a:ext>
          </a:extLst>
        </xdr:cNvPr>
        <xdr:cNvSpPr txBox="1"/>
      </xdr:nvSpPr>
      <xdr:spPr>
        <a:xfrm>
          <a:off x="579266" y="50324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3105150</xdr:colOff>
      <xdr:row>2</xdr:row>
      <xdr:rowOff>2918899</xdr:rowOff>
    </xdr:from>
    <xdr:ext cx="701284" cy="210250"/>
    <xdr:sp macro="" textlink="Calculation!G40">
      <xdr:nvSpPr>
        <xdr:cNvPr id="51" name="TextBox 50">
          <a:extLst>
            <a:ext uri="{FF2B5EF4-FFF2-40B4-BE49-F238E27FC236}">
              <a16:creationId xmlns:a16="http://schemas.microsoft.com/office/drawing/2014/main" id="{00000000-0008-0000-0400-000033000000}"/>
            </a:ext>
          </a:extLst>
        </xdr:cNvPr>
        <xdr:cNvSpPr txBox="1"/>
      </xdr:nvSpPr>
      <xdr:spPr>
        <a:xfrm>
          <a:off x="3101340" y="6468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3716068</xdr:colOff>
      <xdr:row>2</xdr:row>
      <xdr:rowOff>2923442</xdr:rowOff>
    </xdr:from>
    <xdr:ext cx="701284" cy="210250"/>
    <xdr:sp macro="" textlink="Calculation!G34">
      <xdr:nvSpPr>
        <xdr:cNvPr id="52" name="TextBox 51">
          <a:extLst>
            <a:ext uri="{FF2B5EF4-FFF2-40B4-BE49-F238E27FC236}">
              <a16:creationId xmlns:a16="http://schemas.microsoft.com/office/drawing/2014/main" id="{00000000-0008-0000-0400-000034000000}"/>
            </a:ext>
          </a:extLst>
        </xdr:cNvPr>
        <xdr:cNvSpPr txBox="1"/>
      </xdr:nvSpPr>
      <xdr:spPr>
        <a:xfrm>
          <a:off x="3712258" y="647509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811409</xdr:colOff>
      <xdr:row>2</xdr:row>
      <xdr:rowOff>2169362</xdr:rowOff>
    </xdr:from>
    <xdr:ext cx="701284" cy="328167"/>
    <xdr:sp macro="" textlink="Calculation!G26">
      <xdr:nvSpPr>
        <xdr:cNvPr id="53" name="TextBox 52">
          <a:extLst>
            <a:ext uri="{FF2B5EF4-FFF2-40B4-BE49-F238E27FC236}">
              <a16:creationId xmlns:a16="http://schemas.microsoft.com/office/drawing/2014/main" id="{00000000-0008-0000-0400-000035000000}"/>
            </a:ext>
          </a:extLst>
        </xdr:cNvPr>
        <xdr:cNvSpPr txBox="1"/>
      </xdr:nvSpPr>
      <xdr:spPr>
        <a:xfrm>
          <a:off x="811409" y="9276477"/>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5429250</xdr:colOff>
      <xdr:row>2</xdr:row>
      <xdr:rowOff>1231216</xdr:rowOff>
    </xdr:from>
    <xdr:ext cx="701284" cy="210250"/>
    <xdr:sp macro="" textlink="Calculation!G98">
      <xdr:nvSpPr>
        <xdr:cNvPr id="55" name="TextBox 54">
          <a:extLst>
            <a:ext uri="{FF2B5EF4-FFF2-40B4-BE49-F238E27FC236}">
              <a16:creationId xmlns:a16="http://schemas.microsoft.com/office/drawing/2014/main" id="{00000000-0008-0000-0400-000037000000}"/>
            </a:ext>
          </a:extLst>
        </xdr:cNvPr>
        <xdr:cNvSpPr txBox="1"/>
      </xdr:nvSpPr>
      <xdr:spPr>
        <a:xfrm>
          <a:off x="5425440" y="478858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567125</xdr:colOff>
      <xdr:row>2</xdr:row>
      <xdr:rowOff>279554</xdr:rowOff>
    </xdr:from>
    <xdr:ext cx="868952" cy="210250"/>
    <xdr:sp macro="" textlink="Calculation!G13">
      <xdr:nvSpPr>
        <xdr:cNvPr id="56" name="TextBox 55">
          <a:extLst>
            <a:ext uri="{FF2B5EF4-FFF2-40B4-BE49-F238E27FC236}">
              <a16:creationId xmlns:a16="http://schemas.microsoft.com/office/drawing/2014/main" id="{00000000-0008-0000-0400-000038000000}"/>
            </a:ext>
          </a:extLst>
        </xdr:cNvPr>
        <xdr:cNvSpPr txBox="1"/>
      </xdr:nvSpPr>
      <xdr:spPr>
        <a:xfrm>
          <a:off x="565220" y="3836922"/>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2567940</xdr:colOff>
      <xdr:row>0</xdr:row>
      <xdr:rowOff>1370010</xdr:rowOff>
    </xdr:from>
    <xdr:ext cx="1277166" cy="239809"/>
    <xdr:sp macro="" textlink="Calculation!G9">
      <xdr:nvSpPr>
        <xdr:cNvPr id="58" name="TextBox 57">
          <a:extLst>
            <a:ext uri="{FF2B5EF4-FFF2-40B4-BE49-F238E27FC236}">
              <a16:creationId xmlns:a16="http://schemas.microsoft.com/office/drawing/2014/main" id="{00000000-0008-0000-0400-00003A000000}"/>
            </a:ext>
          </a:extLst>
        </xdr:cNvPr>
        <xdr:cNvSpPr txBox="1"/>
      </xdr:nvSpPr>
      <xdr:spPr>
        <a:xfrm>
          <a:off x="2567940" y="1370010"/>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2650191</xdr:colOff>
      <xdr:row>1</xdr:row>
      <xdr:rowOff>1401536</xdr:rowOff>
    </xdr:from>
    <xdr:ext cx="1277166" cy="239809"/>
    <xdr:sp macro="" textlink="Calculation!G9">
      <xdr:nvSpPr>
        <xdr:cNvPr id="59" name="TextBox 58">
          <a:extLst>
            <a:ext uri="{FF2B5EF4-FFF2-40B4-BE49-F238E27FC236}">
              <a16:creationId xmlns:a16="http://schemas.microsoft.com/office/drawing/2014/main" id="{00000000-0008-0000-0400-00003B000000}"/>
            </a:ext>
          </a:extLst>
        </xdr:cNvPr>
        <xdr:cNvSpPr txBox="1"/>
      </xdr:nvSpPr>
      <xdr:spPr>
        <a:xfrm>
          <a:off x="2650191" y="600715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2672604</xdr:colOff>
      <xdr:row>2</xdr:row>
      <xdr:rowOff>1428750</xdr:rowOff>
    </xdr:from>
    <xdr:ext cx="1277166" cy="239809"/>
    <xdr:sp macro="" textlink="Calculation!G9">
      <xdr:nvSpPr>
        <xdr:cNvPr id="60" name="TextBox 59">
          <a:extLst>
            <a:ext uri="{FF2B5EF4-FFF2-40B4-BE49-F238E27FC236}">
              <a16:creationId xmlns:a16="http://schemas.microsoft.com/office/drawing/2014/main" id="{00000000-0008-0000-0400-00003C000000}"/>
            </a:ext>
          </a:extLst>
        </xdr:cNvPr>
        <xdr:cNvSpPr txBox="1"/>
      </xdr:nvSpPr>
      <xdr:spPr>
        <a:xfrm>
          <a:off x="2672604" y="1065439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1150619</xdr:colOff>
      <xdr:row>0</xdr:row>
      <xdr:rowOff>1610636</xdr:rowOff>
    </xdr:from>
    <xdr:ext cx="614271" cy="22499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1150619" y="1610636"/>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1150619</xdr:colOff>
      <xdr:row>1</xdr:row>
      <xdr:rowOff>1594070</xdr:rowOff>
    </xdr:from>
    <xdr:ext cx="614271" cy="224998"/>
    <xdr:sp macro="" textlink="">
      <xdr:nvSpPr>
        <xdr:cNvPr id="62" name="TextBox 61">
          <a:extLst>
            <a:ext uri="{FF2B5EF4-FFF2-40B4-BE49-F238E27FC236}">
              <a16:creationId xmlns:a16="http://schemas.microsoft.com/office/drawing/2014/main" id="{00000000-0008-0000-0400-00003E000000}"/>
            </a:ext>
          </a:extLst>
        </xdr:cNvPr>
        <xdr:cNvSpPr txBox="1"/>
      </xdr:nvSpPr>
      <xdr:spPr>
        <a:xfrm>
          <a:off x="1150619" y="5147309"/>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0</xdr:col>
      <xdr:colOff>1159566</xdr:colOff>
      <xdr:row>2</xdr:row>
      <xdr:rowOff>1598544</xdr:rowOff>
    </xdr:from>
    <xdr:ext cx="614271" cy="224998"/>
    <xdr:sp macro="" textlink="">
      <xdr:nvSpPr>
        <xdr:cNvPr id="63" name="TextBox 62">
          <a:extLst>
            <a:ext uri="{FF2B5EF4-FFF2-40B4-BE49-F238E27FC236}">
              <a16:creationId xmlns:a16="http://schemas.microsoft.com/office/drawing/2014/main" id="{00000000-0008-0000-0400-00003F000000}"/>
            </a:ext>
          </a:extLst>
        </xdr:cNvPr>
        <xdr:cNvSpPr txBox="1"/>
      </xdr:nvSpPr>
      <xdr:spPr>
        <a:xfrm>
          <a:off x="1159566" y="8705022"/>
          <a:ext cx="61427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900">
              <a:latin typeface="Arial" panose="020B0604020202020204" pitchFamily="34" charset="0"/>
              <a:cs typeface="Arial" panose="020B0604020202020204" pitchFamily="34" charset="0"/>
            </a:rPr>
            <a:t>To MCU</a:t>
          </a:r>
        </a:p>
      </xdr:txBody>
    </xdr:sp>
    <xdr:clientData/>
  </xdr:oneCellAnchor>
  <xdr:oneCellAnchor>
    <xdr:from>
      <xdr:col>1</xdr:col>
      <xdr:colOff>600075</xdr:colOff>
      <xdr:row>3</xdr:row>
      <xdr:rowOff>171450</xdr:rowOff>
    </xdr:from>
    <xdr:ext cx="868952" cy="210250"/>
    <xdr:sp macro="" textlink="Calculation!G13">
      <xdr:nvSpPr>
        <xdr:cNvPr id="67" name="TextBox 66">
          <a:extLst>
            <a:ext uri="{FF2B5EF4-FFF2-40B4-BE49-F238E27FC236}">
              <a16:creationId xmlns:a16="http://schemas.microsoft.com/office/drawing/2014/main" id="{00000000-0008-0000-0400-000043000000}"/>
            </a:ext>
          </a:extLst>
        </xdr:cNvPr>
        <xdr:cNvSpPr txBox="1"/>
      </xdr:nvSpPr>
      <xdr:spPr>
        <a:xfrm>
          <a:off x="6829425" y="10829925"/>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3</xdr:row>
      <xdr:rowOff>1350231</xdr:rowOff>
    </xdr:from>
    <xdr:ext cx="690024" cy="210250"/>
    <xdr:sp macro="" textlink="Calculation!G15">
      <xdr:nvSpPr>
        <xdr:cNvPr id="68" name="TextBox 67">
          <a:extLst>
            <a:ext uri="{FF2B5EF4-FFF2-40B4-BE49-F238E27FC236}">
              <a16:creationId xmlns:a16="http://schemas.microsoft.com/office/drawing/2014/main" id="{00000000-0008-0000-0400-000044000000}"/>
            </a:ext>
          </a:extLst>
        </xdr:cNvPr>
        <xdr:cNvSpPr txBox="1"/>
      </xdr:nvSpPr>
      <xdr:spPr>
        <a:xfrm>
          <a:off x="11935405" y="12009948"/>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3</xdr:row>
      <xdr:rowOff>1945088</xdr:rowOff>
    </xdr:from>
    <xdr:ext cx="701284" cy="210250"/>
    <xdr:sp macro="" textlink="Calculation!G98">
      <xdr:nvSpPr>
        <xdr:cNvPr id="69" name="TextBox 68">
          <a:extLst>
            <a:ext uri="{FF2B5EF4-FFF2-40B4-BE49-F238E27FC236}">
              <a16:creationId xmlns:a16="http://schemas.microsoft.com/office/drawing/2014/main" id="{00000000-0008-0000-0400-000045000000}"/>
            </a:ext>
          </a:extLst>
        </xdr:cNvPr>
        <xdr:cNvSpPr txBox="1"/>
      </xdr:nvSpPr>
      <xdr:spPr>
        <a:xfrm>
          <a:off x="12127561" y="1260480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3</xdr:row>
      <xdr:rowOff>1857375</xdr:rowOff>
    </xdr:from>
    <xdr:ext cx="626285" cy="210250"/>
    <xdr:sp macro="" textlink="Calculation!G88">
      <xdr:nvSpPr>
        <xdr:cNvPr id="72" name="TextBox 71">
          <a:extLst>
            <a:ext uri="{FF2B5EF4-FFF2-40B4-BE49-F238E27FC236}">
              <a16:creationId xmlns:a16="http://schemas.microsoft.com/office/drawing/2014/main" id="{00000000-0008-0000-0400-000048000000}"/>
            </a:ext>
          </a:extLst>
        </xdr:cNvPr>
        <xdr:cNvSpPr txBox="1"/>
      </xdr:nvSpPr>
      <xdr:spPr>
        <a:xfrm>
          <a:off x="6496050" y="12515850"/>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3</xdr:row>
      <xdr:rowOff>2190750</xdr:rowOff>
    </xdr:from>
    <xdr:ext cx="701284" cy="210250"/>
    <xdr:sp macro="" textlink="Calculation!G90">
      <xdr:nvSpPr>
        <xdr:cNvPr id="73" name="TextBox 72">
          <a:extLst>
            <a:ext uri="{FF2B5EF4-FFF2-40B4-BE49-F238E27FC236}">
              <a16:creationId xmlns:a16="http://schemas.microsoft.com/office/drawing/2014/main" id="{00000000-0008-0000-0400-000049000000}"/>
            </a:ext>
          </a:extLst>
        </xdr:cNvPr>
        <xdr:cNvSpPr txBox="1"/>
      </xdr:nvSpPr>
      <xdr:spPr>
        <a:xfrm>
          <a:off x="6477000" y="128492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3</xdr:row>
      <xdr:rowOff>3840646</xdr:rowOff>
    </xdr:from>
    <xdr:ext cx="701284" cy="210250"/>
    <xdr:sp macro="" textlink="Calculation!G40">
      <xdr:nvSpPr>
        <xdr:cNvPr id="74" name="TextBox 73">
          <a:extLst>
            <a:ext uri="{FF2B5EF4-FFF2-40B4-BE49-F238E27FC236}">
              <a16:creationId xmlns:a16="http://schemas.microsoft.com/office/drawing/2014/main" id="{00000000-0008-0000-0400-00004A000000}"/>
            </a:ext>
          </a:extLst>
        </xdr:cNvPr>
        <xdr:cNvSpPr txBox="1"/>
      </xdr:nvSpPr>
      <xdr:spPr>
        <a:xfrm>
          <a:off x="8538331" y="145003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3</xdr:row>
      <xdr:rowOff>3803930</xdr:rowOff>
    </xdr:from>
    <xdr:ext cx="701284" cy="210250"/>
    <xdr:sp macro="" textlink="Calculation!G34">
      <xdr:nvSpPr>
        <xdr:cNvPr id="75" name="TextBox 74">
          <a:extLst>
            <a:ext uri="{FF2B5EF4-FFF2-40B4-BE49-F238E27FC236}">
              <a16:creationId xmlns:a16="http://schemas.microsoft.com/office/drawing/2014/main" id="{00000000-0008-0000-0400-00004B000000}"/>
            </a:ext>
          </a:extLst>
        </xdr:cNvPr>
        <xdr:cNvSpPr txBox="1"/>
      </xdr:nvSpPr>
      <xdr:spPr>
        <a:xfrm>
          <a:off x="9073177" y="14463647"/>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5106013</xdr:colOff>
      <xdr:row>3</xdr:row>
      <xdr:rowOff>1749136</xdr:rowOff>
    </xdr:from>
    <xdr:ext cx="701284" cy="210250"/>
    <xdr:sp macro="" textlink="Calculation!G132">
      <xdr:nvSpPr>
        <xdr:cNvPr id="76" name="TextBox 75">
          <a:extLst>
            <a:ext uri="{FF2B5EF4-FFF2-40B4-BE49-F238E27FC236}">
              <a16:creationId xmlns:a16="http://schemas.microsoft.com/office/drawing/2014/main" id="{00000000-0008-0000-0400-00004C000000}"/>
            </a:ext>
          </a:extLst>
        </xdr:cNvPr>
        <xdr:cNvSpPr txBox="1"/>
      </xdr:nvSpPr>
      <xdr:spPr>
        <a:xfrm>
          <a:off x="11340558" y="123998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4589318</xdr:colOff>
      <xdr:row>3</xdr:row>
      <xdr:rowOff>2143178</xdr:rowOff>
    </xdr:from>
    <xdr:ext cx="701284" cy="210250"/>
    <xdr:sp macro="" textlink="Calculation!G133">
      <xdr:nvSpPr>
        <xdr:cNvPr id="77" name="TextBox 76">
          <a:extLst>
            <a:ext uri="{FF2B5EF4-FFF2-40B4-BE49-F238E27FC236}">
              <a16:creationId xmlns:a16="http://schemas.microsoft.com/office/drawing/2014/main" id="{00000000-0008-0000-0400-00004D000000}"/>
            </a:ext>
          </a:extLst>
        </xdr:cNvPr>
        <xdr:cNvSpPr txBox="1"/>
      </xdr:nvSpPr>
      <xdr:spPr>
        <a:xfrm>
          <a:off x="10823863" y="1279386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4595033</xdr:colOff>
      <xdr:row>3</xdr:row>
      <xdr:rowOff>2593637</xdr:rowOff>
    </xdr:from>
    <xdr:ext cx="701284" cy="210250"/>
    <xdr:sp macro="" textlink="Calculation!G139">
      <xdr:nvSpPr>
        <xdr:cNvPr id="78" name="TextBox 77">
          <a:extLst>
            <a:ext uri="{FF2B5EF4-FFF2-40B4-BE49-F238E27FC236}">
              <a16:creationId xmlns:a16="http://schemas.microsoft.com/office/drawing/2014/main" id="{00000000-0008-0000-0400-00004E000000}"/>
            </a:ext>
          </a:extLst>
        </xdr:cNvPr>
        <xdr:cNvSpPr txBox="1"/>
      </xdr:nvSpPr>
      <xdr:spPr>
        <a:xfrm>
          <a:off x="10829578" y="1324431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31.6kΩ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5343998</xdr:colOff>
      <xdr:row>3</xdr:row>
      <xdr:rowOff>2184954</xdr:rowOff>
    </xdr:from>
    <xdr:ext cx="701284" cy="210250"/>
    <xdr:sp macro="" textlink="Calculation!G134">
      <xdr:nvSpPr>
        <xdr:cNvPr id="79" name="TextBox 78">
          <a:extLst>
            <a:ext uri="{FF2B5EF4-FFF2-40B4-BE49-F238E27FC236}">
              <a16:creationId xmlns:a16="http://schemas.microsoft.com/office/drawing/2014/main" id="{00000000-0008-0000-0400-00004F000000}"/>
            </a:ext>
          </a:extLst>
        </xdr:cNvPr>
        <xdr:cNvSpPr txBox="1"/>
      </xdr:nvSpPr>
      <xdr:spPr>
        <a:xfrm>
          <a:off x="11572520" y="128446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3429000</xdr:colOff>
      <xdr:row>3</xdr:row>
      <xdr:rowOff>3800475</xdr:rowOff>
    </xdr:from>
    <xdr:ext cx="701284" cy="210250"/>
    <xdr:sp macro="" textlink="Calculation!G119">
      <xdr:nvSpPr>
        <xdr:cNvPr id="80" name="TextBox 79">
          <a:extLst>
            <a:ext uri="{FF2B5EF4-FFF2-40B4-BE49-F238E27FC236}">
              <a16:creationId xmlns:a16="http://schemas.microsoft.com/office/drawing/2014/main" id="{00000000-0008-0000-0400-000050000000}"/>
            </a:ext>
          </a:extLst>
        </xdr:cNvPr>
        <xdr:cNvSpPr txBox="1"/>
      </xdr:nvSpPr>
      <xdr:spPr>
        <a:xfrm>
          <a:off x="9658350" y="1445895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4352925</xdr:colOff>
      <xdr:row>3</xdr:row>
      <xdr:rowOff>3486150</xdr:rowOff>
    </xdr:from>
    <xdr:ext cx="701284" cy="210250"/>
    <xdr:sp macro="" textlink="Calculation!G173">
      <xdr:nvSpPr>
        <xdr:cNvPr id="81" name="TextBox 80">
          <a:extLst>
            <a:ext uri="{FF2B5EF4-FFF2-40B4-BE49-F238E27FC236}">
              <a16:creationId xmlns:a16="http://schemas.microsoft.com/office/drawing/2014/main" id="{00000000-0008-0000-0400-000051000000}"/>
            </a:ext>
          </a:extLst>
        </xdr:cNvPr>
        <xdr:cNvSpPr txBox="1"/>
      </xdr:nvSpPr>
      <xdr:spPr>
        <a:xfrm>
          <a:off x="10582275" y="141446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3</xdr:row>
      <xdr:rowOff>3543300</xdr:rowOff>
    </xdr:from>
    <xdr:ext cx="701284" cy="210250"/>
    <xdr:sp macro="" textlink="Calculation!G174">
      <xdr:nvSpPr>
        <xdr:cNvPr id="82" name="TextBox 81">
          <a:extLst>
            <a:ext uri="{FF2B5EF4-FFF2-40B4-BE49-F238E27FC236}">
              <a16:creationId xmlns:a16="http://schemas.microsoft.com/office/drawing/2014/main" id="{00000000-0008-0000-0400-000052000000}"/>
            </a:ext>
          </a:extLst>
        </xdr:cNvPr>
        <xdr:cNvSpPr txBox="1"/>
      </xdr:nvSpPr>
      <xdr:spPr>
        <a:xfrm>
          <a:off x="11401425" y="142017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3BEC1B0-7F07-41E4-9EA5-792C05E47B54}"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4343400</xdr:colOff>
      <xdr:row>3</xdr:row>
      <xdr:rowOff>3781425</xdr:rowOff>
    </xdr:from>
    <xdr:ext cx="701284" cy="210250"/>
    <xdr:sp macro="" textlink="Calculation!G172">
      <xdr:nvSpPr>
        <xdr:cNvPr id="83" name="TextBox 82">
          <a:extLst>
            <a:ext uri="{FF2B5EF4-FFF2-40B4-BE49-F238E27FC236}">
              <a16:creationId xmlns:a16="http://schemas.microsoft.com/office/drawing/2014/main" id="{00000000-0008-0000-0400-000053000000}"/>
            </a:ext>
          </a:extLst>
        </xdr:cNvPr>
        <xdr:cNvSpPr txBox="1"/>
      </xdr:nvSpPr>
      <xdr:spPr>
        <a:xfrm>
          <a:off x="10572750" y="14439900"/>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2821132</xdr:colOff>
      <xdr:row>3</xdr:row>
      <xdr:rowOff>873702</xdr:rowOff>
    </xdr:from>
    <xdr:ext cx="1277166" cy="239809"/>
    <xdr:sp macro="" textlink="Calculation!G9">
      <xdr:nvSpPr>
        <xdr:cNvPr id="84" name="TextBox 83">
          <a:extLst>
            <a:ext uri="{FF2B5EF4-FFF2-40B4-BE49-F238E27FC236}">
              <a16:creationId xmlns:a16="http://schemas.microsoft.com/office/drawing/2014/main" id="{00000000-0008-0000-0400-000054000000}"/>
            </a:ext>
          </a:extLst>
        </xdr:cNvPr>
        <xdr:cNvSpPr txBox="1"/>
      </xdr:nvSpPr>
      <xdr:spPr>
        <a:xfrm>
          <a:off x="8879032" y="14704002"/>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3</xdr:row>
      <xdr:rowOff>2871107</xdr:rowOff>
    </xdr:from>
    <xdr:ext cx="701284" cy="328167"/>
    <xdr:sp macro="" textlink="Calculation!G26">
      <xdr:nvSpPr>
        <xdr:cNvPr id="85" name="TextBox 84">
          <a:extLst>
            <a:ext uri="{FF2B5EF4-FFF2-40B4-BE49-F238E27FC236}">
              <a16:creationId xmlns:a16="http://schemas.microsoft.com/office/drawing/2014/main" id="{00000000-0008-0000-0400-000055000000}"/>
            </a:ext>
          </a:extLst>
        </xdr:cNvPr>
        <xdr:cNvSpPr txBox="1"/>
      </xdr:nvSpPr>
      <xdr:spPr>
        <a:xfrm>
          <a:off x="6640286" y="1352550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4</xdr:row>
      <xdr:rowOff>171450</xdr:rowOff>
    </xdr:from>
    <xdr:ext cx="868952" cy="210250"/>
    <xdr:sp macro="" textlink="Calculation!G13">
      <xdr:nvSpPr>
        <xdr:cNvPr id="87" name="TextBox 86">
          <a:extLst>
            <a:ext uri="{FF2B5EF4-FFF2-40B4-BE49-F238E27FC236}">
              <a16:creationId xmlns:a16="http://schemas.microsoft.com/office/drawing/2014/main" id="{00000000-0008-0000-0400-000057000000}"/>
            </a:ext>
          </a:extLst>
        </xdr:cNvPr>
        <xdr:cNvSpPr txBox="1"/>
      </xdr:nvSpPr>
      <xdr:spPr>
        <a:xfrm>
          <a:off x="6830241" y="1082203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4</xdr:row>
      <xdr:rowOff>1350231</xdr:rowOff>
    </xdr:from>
    <xdr:ext cx="690024" cy="210250"/>
    <xdr:sp macro="" textlink="Calculation!G15">
      <xdr:nvSpPr>
        <xdr:cNvPr id="88" name="TextBox 87">
          <a:extLst>
            <a:ext uri="{FF2B5EF4-FFF2-40B4-BE49-F238E27FC236}">
              <a16:creationId xmlns:a16="http://schemas.microsoft.com/office/drawing/2014/main" id="{00000000-0008-0000-0400-000058000000}"/>
            </a:ext>
          </a:extLst>
        </xdr:cNvPr>
        <xdr:cNvSpPr txBox="1"/>
      </xdr:nvSpPr>
      <xdr:spPr>
        <a:xfrm>
          <a:off x="11937049" y="1200843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4</xdr:row>
      <xdr:rowOff>1945088</xdr:rowOff>
    </xdr:from>
    <xdr:ext cx="701284" cy="210250"/>
    <xdr:sp macro="" textlink="Calculation!G98">
      <xdr:nvSpPr>
        <xdr:cNvPr id="89" name="TextBox 88">
          <a:extLst>
            <a:ext uri="{FF2B5EF4-FFF2-40B4-BE49-F238E27FC236}">
              <a16:creationId xmlns:a16="http://schemas.microsoft.com/office/drawing/2014/main" id="{00000000-0008-0000-0400-000059000000}"/>
            </a:ext>
          </a:extLst>
        </xdr:cNvPr>
        <xdr:cNvSpPr txBox="1"/>
      </xdr:nvSpPr>
      <xdr:spPr>
        <a:xfrm>
          <a:off x="12129205" y="1259948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4</xdr:row>
      <xdr:rowOff>1857375</xdr:rowOff>
    </xdr:from>
    <xdr:ext cx="626285" cy="210250"/>
    <xdr:sp macro="" textlink="Calculation!G88">
      <xdr:nvSpPr>
        <xdr:cNvPr id="92" name="TextBox 91">
          <a:extLst>
            <a:ext uri="{FF2B5EF4-FFF2-40B4-BE49-F238E27FC236}">
              <a16:creationId xmlns:a16="http://schemas.microsoft.com/office/drawing/2014/main" id="{00000000-0008-0000-0400-00005C000000}"/>
            </a:ext>
          </a:extLst>
        </xdr:cNvPr>
        <xdr:cNvSpPr txBox="1"/>
      </xdr:nvSpPr>
      <xdr:spPr>
        <a:xfrm>
          <a:off x="6498771" y="1250986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4</xdr:row>
      <xdr:rowOff>2190750</xdr:rowOff>
    </xdr:from>
    <xdr:ext cx="701284" cy="210250"/>
    <xdr:sp macro="" textlink="Calculation!G90">
      <xdr:nvSpPr>
        <xdr:cNvPr id="93" name="TextBox 92">
          <a:extLst>
            <a:ext uri="{FF2B5EF4-FFF2-40B4-BE49-F238E27FC236}">
              <a16:creationId xmlns:a16="http://schemas.microsoft.com/office/drawing/2014/main" id="{00000000-0008-0000-0400-00005D000000}"/>
            </a:ext>
          </a:extLst>
        </xdr:cNvPr>
        <xdr:cNvSpPr txBox="1"/>
      </xdr:nvSpPr>
      <xdr:spPr>
        <a:xfrm>
          <a:off x="6475911" y="1284133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4</xdr:row>
      <xdr:rowOff>3840646</xdr:rowOff>
    </xdr:from>
    <xdr:ext cx="701284" cy="210250"/>
    <xdr:sp macro="" textlink="Calculation!G40">
      <xdr:nvSpPr>
        <xdr:cNvPr id="94" name="TextBox 93">
          <a:extLst>
            <a:ext uri="{FF2B5EF4-FFF2-40B4-BE49-F238E27FC236}">
              <a16:creationId xmlns:a16="http://schemas.microsoft.com/office/drawing/2014/main" id="{00000000-0008-0000-0400-00005E000000}"/>
            </a:ext>
          </a:extLst>
        </xdr:cNvPr>
        <xdr:cNvSpPr txBox="1"/>
      </xdr:nvSpPr>
      <xdr:spPr>
        <a:xfrm>
          <a:off x="8538070" y="1449313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4</xdr:row>
      <xdr:rowOff>3803930</xdr:rowOff>
    </xdr:from>
    <xdr:ext cx="701284" cy="210250"/>
    <xdr:sp macro="" textlink="Calculation!G34">
      <xdr:nvSpPr>
        <xdr:cNvPr id="95" name="TextBox 94">
          <a:extLst>
            <a:ext uri="{FF2B5EF4-FFF2-40B4-BE49-F238E27FC236}">
              <a16:creationId xmlns:a16="http://schemas.microsoft.com/office/drawing/2014/main" id="{00000000-0008-0000-0400-00005F000000}"/>
            </a:ext>
          </a:extLst>
        </xdr:cNvPr>
        <xdr:cNvSpPr txBox="1"/>
      </xdr:nvSpPr>
      <xdr:spPr>
        <a:xfrm>
          <a:off x="9072916" y="144564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4</xdr:row>
      <xdr:rowOff>3824846</xdr:rowOff>
    </xdr:from>
    <xdr:ext cx="701284" cy="210250"/>
    <xdr:sp macro="" textlink="Calculation!G119">
      <xdr:nvSpPr>
        <xdr:cNvPr id="100" name="TextBox 99">
          <a:extLst>
            <a:ext uri="{FF2B5EF4-FFF2-40B4-BE49-F238E27FC236}">
              <a16:creationId xmlns:a16="http://schemas.microsoft.com/office/drawing/2014/main" id="{00000000-0008-0000-0400-000064000000}"/>
            </a:ext>
          </a:extLst>
        </xdr:cNvPr>
        <xdr:cNvSpPr txBox="1"/>
      </xdr:nvSpPr>
      <xdr:spPr>
        <a:xfrm>
          <a:off x="9616965" y="1909769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4</xdr:row>
      <xdr:rowOff>3482340</xdr:rowOff>
    </xdr:from>
    <xdr:ext cx="701284" cy="210250"/>
    <xdr:sp macro="" textlink="Calculation!G173">
      <xdr:nvSpPr>
        <xdr:cNvPr id="101" name="TextBox 100">
          <a:extLst>
            <a:ext uri="{FF2B5EF4-FFF2-40B4-BE49-F238E27FC236}">
              <a16:creationId xmlns:a16="http://schemas.microsoft.com/office/drawing/2014/main" id="{00000000-0008-0000-0400-000065000000}"/>
            </a:ext>
          </a:extLst>
        </xdr:cNvPr>
        <xdr:cNvSpPr txBox="1"/>
      </xdr:nvSpPr>
      <xdr:spPr>
        <a:xfrm>
          <a:off x="10628192" y="1875518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4</xdr:row>
      <xdr:rowOff>3543300</xdr:rowOff>
    </xdr:from>
    <xdr:ext cx="701284" cy="210250"/>
    <xdr:sp macro="" textlink="Calculation!G174">
      <xdr:nvSpPr>
        <xdr:cNvPr id="102" name="TextBox 101">
          <a:extLst>
            <a:ext uri="{FF2B5EF4-FFF2-40B4-BE49-F238E27FC236}">
              <a16:creationId xmlns:a16="http://schemas.microsoft.com/office/drawing/2014/main" id="{00000000-0008-0000-0400-000066000000}"/>
            </a:ext>
          </a:extLst>
        </xdr:cNvPr>
        <xdr:cNvSpPr txBox="1"/>
      </xdr:nvSpPr>
      <xdr:spPr>
        <a:xfrm>
          <a:off x="11402241" y="1419769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4</xdr:row>
      <xdr:rowOff>3783330</xdr:rowOff>
    </xdr:from>
    <xdr:ext cx="701284" cy="210250"/>
    <xdr:sp macro="" textlink="Calculation!G172">
      <xdr:nvSpPr>
        <xdr:cNvPr id="103" name="TextBox 102">
          <a:extLst>
            <a:ext uri="{FF2B5EF4-FFF2-40B4-BE49-F238E27FC236}">
              <a16:creationId xmlns:a16="http://schemas.microsoft.com/office/drawing/2014/main" id="{00000000-0008-0000-0400-000067000000}"/>
            </a:ext>
          </a:extLst>
        </xdr:cNvPr>
        <xdr:cNvSpPr txBox="1"/>
      </xdr:nvSpPr>
      <xdr:spPr>
        <a:xfrm>
          <a:off x="10597055" y="1905617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4</xdr:row>
      <xdr:rowOff>869620</xdr:rowOff>
    </xdr:from>
    <xdr:ext cx="1277166" cy="239809"/>
    <xdr:sp macro="" textlink="Calculation!G9">
      <xdr:nvSpPr>
        <xdr:cNvPr id="104" name="TextBox 103">
          <a:extLst>
            <a:ext uri="{FF2B5EF4-FFF2-40B4-BE49-F238E27FC236}">
              <a16:creationId xmlns:a16="http://schemas.microsoft.com/office/drawing/2014/main" id="{00000000-0008-0000-0400-000068000000}"/>
            </a:ext>
          </a:extLst>
        </xdr:cNvPr>
        <xdr:cNvSpPr txBox="1"/>
      </xdr:nvSpPr>
      <xdr:spPr>
        <a:xfrm>
          <a:off x="8854540" y="1932090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4</xdr:row>
      <xdr:rowOff>2871107</xdr:rowOff>
    </xdr:from>
    <xdr:ext cx="701284" cy="328167"/>
    <xdr:sp macro="" textlink="Calculation!G26">
      <xdr:nvSpPr>
        <xdr:cNvPr id="105" name="TextBox 104">
          <a:extLst>
            <a:ext uri="{FF2B5EF4-FFF2-40B4-BE49-F238E27FC236}">
              <a16:creationId xmlns:a16="http://schemas.microsoft.com/office/drawing/2014/main" id="{00000000-0008-0000-0400-000069000000}"/>
            </a:ext>
          </a:extLst>
        </xdr:cNvPr>
        <xdr:cNvSpPr txBox="1"/>
      </xdr:nvSpPr>
      <xdr:spPr>
        <a:xfrm>
          <a:off x="6638381" y="1352931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600075</xdr:colOff>
      <xdr:row>5</xdr:row>
      <xdr:rowOff>171450</xdr:rowOff>
    </xdr:from>
    <xdr:ext cx="868952" cy="210250"/>
    <xdr:sp macro="" textlink="Calculation!G13">
      <xdr:nvSpPr>
        <xdr:cNvPr id="108" name="TextBox 107">
          <a:extLst>
            <a:ext uri="{FF2B5EF4-FFF2-40B4-BE49-F238E27FC236}">
              <a16:creationId xmlns:a16="http://schemas.microsoft.com/office/drawing/2014/main" id="{00000000-0008-0000-0400-00006C000000}"/>
            </a:ext>
          </a:extLst>
        </xdr:cNvPr>
        <xdr:cNvSpPr txBox="1"/>
      </xdr:nvSpPr>
      <xdr:spPr>
        <a:xfrm>
          <a:off x="6832715" y="1542495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5706883</xdr:colOff>
      <xdr:row>5</xdr:row>
      <xdr:rowOff>1350231</xdr:rowOff>
    </xdr:from>
    <xdr:ext cx="690024" cy="210250"/>
    <xdr:sp macro="" textlink="Calculation!G15">
      <xdr:nvSpPr>
        <xdr:cNvPr id="109" name="TextBox 108">
          <a:extLst>
            <a:ext uri="{FF2B5EF4-FFF2-40B4-BE49-F238E27FC236}">
              <a16:creationId xmlns:a16="http://schemas.microsoft.com/office/drawing/2014/main" id="{00000000-0008-0000-0400-00006D000000}"/>
            </a:ext>
          </a:extLst>
        </xdr:cNvPr>
        <xdr:cNvSpPr txBox="1"/>
      </xdr:nvSpPr>
      <xdr:spPr>
        <a:xfrm>
          <a:off x="11939523" y="1661135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5899039</xdr:colOff>
      <xdr:row>5</xdr:row>
      <xdr:rowOff>1945088</xdr:rowOff>
    </xdr:from>
    <xdr:ext cx="701284" cy="210250"/>
    <xdr:sp macro="" textlink="Calculation!G98">
      <xdr:nvSpPr>
        <xdr:cNvPr id="110" name="TextBox 109">
          <a:extLst>
            <a:ext uri="{FF2B5EF4-FFF2-40B4-BE49-F238E27FC236}">
              <a16:creationId xmlns:a16="http://schemas.microsoft.com/office/drawing/2014/main" id="{00000000-0008-0000-0400-00006E000000}"/>
            </a:ext>
          </a:extLst>
        </xdr:cNvPr>
        <xdr:cNvSpPr txBox="1"/>
      </xdr:nvSpPr>
      <xdr:spPr>
        <a:xfrm>
          <a:off x="12131679" y="1720240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266700</xdr:colOff>
      <xdr:row>5</xdr:row>
      <xdr:rowOff>1857375</xdr:rowOff>
    </xdr:from>
    <xdr:ext cx="626285" cy="210250"/>
    <xdr:sp macro="" textlink="Calculation!G88">
      <xdr:nvSpPr>
        <xdr:cNvPr id="113" name="TextBox 112">
          <a:extLst>
            <a:ext uri="{FF2B5EF4-FFF2-40B4-BE49-F238E27FC236}">
              <a16:creationId xmlns:a16="http://schemas.microsoft.com/office/drawing/2014/main" id="{00000000-0008-0000-0400-000071000000}"/>
            </a:ext>
          </a:extLst>
        </xdr:cNvPr>
        <xdr:cNvSpPr txBox="1"/>
      </xdr:nvSpPr>
      <xdr:spPr>
        <a:xfrm>
          <a:off x="6501245" y="1711278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247650</xdr:colOff>
      <xdr:row>5</xdr:row>
      <xdr:rowOff>2190750</xdr:rowOff>
    </xdr:from>
    <xdr:ext cx="701284" cy="210250"/>
    <xdr:sp macro="" textlink="Calculation!G90">
      <xdr:nvSpPr>
        <xdr:cNvPr id="114" name="TextBox 113">
          <a:extLst>
            <a:ext uri="{FF2B5EF4-FFF2-40B4-BE49-F238E27FC236}">
              <a16:creationId xmlns:a16="http://schemas.microsoft.com/office/drawing/2014/main" id="{00000000-0008-0000-0400-000072000000}"/>
            </a:ext>
          </a:extLst>
        </xdr:cNvPr>
        <xdr:cNvSpPr txBox="1"/>
      </xdr:nvSpPr>
      <xdr:spPr>
        <a:xfrm>
          <a:off x="6478385" y="174442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2309809</xdr:colOff>
      <xdr:row>5</xdr:row>
      <xdr:rowOff>3840646</xdr:rowOff>
    </xdr:from>
    <xdr:ext cx="701284" cy="210250"/>
    <xdr:sp macro="" textlink="Calculation!G40">
      <xdr:nvSpPr>
        <xdr:cNvPr id="115" name="TextBox 114">
          <a:extLst>
            <a:ext uri="{FF2B5EF4-FFF2-40B4-BE49-F238E27FC236}">
              <a16:creationId xmlns:a16="http://schemas.microsoft.com/office/drawing/2014/main" id="{00000000-0008-0000-0400-000073000000}"/>
            </a:ext>
          </a:extLst>
        </xdr:cNvPr>
        <xdr:cNvSpPr txBox="1"/>
      </xdr:nvSpPr>
      <xdr:spPr>
        <a:xfrm>
          <a:off x="8540544" y="1909605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2844655</xdr:colOff>
      <xdr:row>5</xdr:row>
      <xdr:rowOff>3803930</xdr:rowOff>
    </xdr:from>
    <xdr:ext cx="701284" cy="210250"/>
    <xdr:sp macro="" textlink="Calculation!G34">
      <xdr:nvSpPr>
        <xdr:cNvPr id="116" name="TextBox 115">
          <a:extLst>
            <a:ext uri="{FF2B5EF4-FFF2-40B4-BE49-F238E27FC236}">
              <a16:creationId xmlns:a16="http://schemas.microsoft.com/office/drawing/2014/main" id="{00000000-0008-0000-0400-000074000000}"/>
            </a:ext>
          </a:extLst>
        </xdr:cNvPr>
        <xdr:cNvSpPr txBox="1"/>
      </xdr:nvSpPr>
      <xdr:spPr>
        <a:xfrm>
          <a:off x="9075390" y="1905934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3389586</xdr:colOff>
      <xdr:row>5</xdr:row>
      <xdr:rowOff>3824846</xdr:rowOff>
    </xdr:from>
    <xdr:ext cx="701284" cy="210250"/>
    <xdr:sp macro="" textlink="Calculation!G119">
      <xdr:nvSpPr>
        <xdr:cNvPr id="117" name="TextBox 116">
          <a:extLst>
            <a:ext uri="{FF2B5EF4-FFF2-40B4-BE49-F238E27FC236}">
              <a16:creationId xmlns:a16="http://schemas.microsoft.com/office/drawing/2014/main" id="{00000000-0008-0000-0400-000075000000}"/>
            </a:ext>
          </a:extLst>
        </xdr:cNvPr>
        <xdr:cNvSpPr txBox="1"/>
      </xdr:nvSpPr>
      <xdr:spPr>
        <a:xfrm>
          <a:off x="9624131" y="1908597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4400813</xdr:colOff>
      <xdr:row>5</xdr:row>
      <xdr:rowOff>3482340</xdr:rowOff>
    </xdr:from>
    <xdr:ext cx="701284" cy="210250"/>
    <xdr:sp macro="" textlink="Calculation!G173">
      <xdr:nvSpPr>
        <xdr:cNvPr id="118" name="TextBox 117">
          <a:extLst>
            <a:ext uri="{FF2B5EF4-FFF2-40B4-BE49-F238E27FC236}">
              <a16:creationId xmlns:a16="http://schemas.microsoft.com/office/drawing/2014/main" id="{00000000-0008-0000-0400-000076000000}"/>
            </a:ext>
          </a:extLst>
        </xdr:cNvPr>
        <xdr:cNvSpPr txBox="1"/>
      </xdr:nvSpPr>
      <xdr:spPr>
        <a:xfrm>
          <a:off x="10631548" y="1874346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5172075</xdr:colOff>
      <xdr:row>5</xdr:row>
      <xdr:rowOff>3543300</xdr:rowOff>
    </xdr:from>
    <xdr:ext cx="701284" cy="210250"/>
    <xdr:sp macro="" textlink="Calculation!G174">
      <xdr:nvSpPr>
        <xdr:cNvPr id="119" name="TextBox 118">
          <a:extLst>
            <a:ext uri="{FF2B5EF4-FFF2-40B4-BE49-F238E27FC236}">
              <a16:creationId xmlns:a16="http://schemas.microsoft.com/office/drawing/2014/main" id="{00000000-0008-0000-0400-000077000000}"/>
            </a:ext>
          </a:extLst>
        </xdr:cNvPr>
        <xdr:cNvSpPr txBox="1"/>
      </xdr:nvSpPr>
      <xdr:spPr>
        <a:xfrm>
          <a:off x="11404715" y="188006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4369676</xdr:colOff>
      <xdr:row>5</xdr:row>
      <xdr:rowOff>3783330</xdr:rowOff>
    </xdr:from>
    <xdr:ext cx="701284" cy="210250"/>
    <xdr:sp macro="" textlink="Calculation!G172">
      <xdr:nvSpPr>
        <xdr:cNvPr id="120" name="TextBox 119">
          <a:extLst>
            <a:ext uri="{FF2B5EF4-FFF2-40B4-BE49-F238E27FC236}">
              <a16:creationId xmlns:a16="http://schemas.microsoft.com/office/drawing/2014/main" id="{00000000-0008-0000-0400-000078000000}"/>
            </a:ext>
          </a:extLst>
        </xdr:cNvPr>
        <xdr:cNvSpPr txBox="1"/>
      </xdr:nvSpPr>
      <xdr:spPr>
        <a:xfrm>
          <a:off x="10600411" y="190444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2799361</xdr:colOff>
      <xdr:row>5</xdr:row>
      <xdr:rowOff>883227</xdr:rowOff>
    </xdr:from>
    <xdr:ext cx="1277166" cy="239809"/>
    <xdr:sp macro="" textlink="Calculation!G9">
      <xdr:nvSpPr>
        <xdr:cNvPr id="121" name="TextBox 120">
          <a:extLst>
            <a:ext uri="{FF2B5EF4-FFF2-40B4-BE49-F238E27FC236}">
              <a16:creationId xmlns:a16="http://schemas.microsoft.com/office/drawing/2014/main" id="{00000000-0008-0000-0400-000079000000}"/>
            </a:ext>
          </a:extLst>
        </xdr:cNvPr>
        <xdr:cNvSpPr txBox="1"/>
      </xdr:nvSpPr>
      <xdr:spPr>
        <a:xfrm>
          <a:off x="8854540"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408215</xdr:colOff>
      <xdr:row>5</xdr:row>
      <xdr:rowOff>2871107</xdr:rowOff>
    </xdr:from>
    <xdr:ext cx="701284" cy="328167"/>
    <xdr:sp macro="" textlink="Calculation!G26">
      <xdr:nvSpPr>
        <xdr:cNvPr id="122" name="TextBox 121">
          <a:extLst>
            <a:ext uri="{FF2B5EF4-FFF2-40B4-BE49-F238E27FC236}">
              <a16:creationId xmlns:a16="http://schemas.microsoft.com/office/drawing/2014/main" id="{00000000-0008-0000-0400-00007A000000}"/>
            </a:ext>
          </a:extLst>
        </xdr:cNvPr>
        <xdr:cNvSpPr txBox="1"/>
      </xdr:nvSpPr>
      <xdr:spPr>
        <a:xfrm>
          <a:off x="6640855" y="1813223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3</xdr:row>
      <xdr:rowOff>171450</xdr:rowOff>
    </xdr:from>
    <xdr:ext cx="868952" cy="210250"/>
    <xdr:sp macro="" textlink="Calculation!G13">
      <xdr:nvSpPr>
        <xdr:cNvPr id="127" name="TextBox 126">
          <a:extLst>
            <a:ext uri="{FF2B5EF4-FFF2-40B4-BE49-F238E27FC236}">
              <a16:creationId xmlns:a16="http://schemas.microsoft.com/office/drawing/2014/main" id="{00000000-0008-0000-0400-00007F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3</xdr:row>
      <xdr:rowOff>1350231</xdr:rowOff>
    </xdr:from>
    <xdr:ext cx="690024" cy="210250"/>
    <xdr:sp macro="" textlink="Calculation!G15">
      <xdr:nvSpPr>
        <xdr:cNvPr id="128" name="TextBox 127">
          <a:extLst>
            <a:ext uri="{FF2B5EF4-FFF2-40B4-BE49-F238E27FC236}">
              <a16:creationId xmlns:a16="http://schemas.microsoft.com/office/drawing/2014/main" id="{00000000-0008-0000-0400-000080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3</xdr:row>
      <xdr:rowOff>1945088</xdr:rowOff>
    </xdr:from>
    <xdr:ext cx="701284" cy="210250"/>
    <xdr:sp macro="" textlink="Calculation!G98">
      <xdr:nvSpPr>
        <xdr:cNvPr id="129" name="TextBox 128">
          <a:extLst>
            <a:ext uri="{FF2B5EF4-FFF2-40B4-BE49-F238E27FC236}">
              <a16:creationId xmlns:a16="http://schemas.microsoft.com/office/drawing/2014/main" id="{00000000-0008-0000-0400-000081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3</xdr:row>
      <xdr:rowOff>1857375</xdr:rowOff>
    </xdr:from>
    <xdr:ext cx="626285" cy="210250"/>
    <xdr:sp macro="" textlink="Calculation!G88">
      <xdr:nvSpPr>
        <xdr:cNvPr id="132" name="TextBox 131">
          <a:extLst>
            <a:ext uri="{FF2B5EF4-FFF2-40B4-BE49-F238E27FC236}">
              <a16:creationId xmlns:a16="http://schemas.microsoft.com/office/drawing/2014/main" id="{00000000-0008-0000-0400-000084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3</xdr:row>
      <xdr:rowOff>2190750</xdr:rowOff>
    </xdr:from>
    <xdr:ext cx="701284" cy="210250"/>
    <xdr:sp macro="" textlink="Calculation!G90">
      <xdr:nvSpPr>
        <xdr:cNvPr id="133" name="TextBox 132">
          <a:extLst>
            <a:ext uri="{FF2B5EF4-FFF2-40B4-BE49-F238E27FC236}">
              <a16:creationId xmlns:a16="http://schemas.microsoft.com/office/drawing/2014/main" id="{00000000-0008-0000-0400-000085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3</xdr:row>
      <xdr:rowOff>3840646</xdr:rowOff>
    </xdr:from>
    <xdr:ext cx="701284" cy="210250"/>
    <xdr:sp macro="" textlink="Calculation!G40">
      <xdr:nvSpPr>
        <xdr:cNvPr id="134" name="TextBox 133">
          <a:extLst>
            <a:ext uri="{FF2B5EF4-FFF2-40B4-BE49-F238E27FC236}">
              <a16:creationId xmlns:a16="http://schemas.microsoft.com/office/drawing/2014/main" id="{00000000-0008-0000-0400-000086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3</xdr:row>
      <xdr:rowOff>3803930</xdr:rowOff>
    </xdr:from>
    <xdr:ext cx="701284" cy="210250"/>
    <xdr:sp macro="" textlink="Calculation!G34">
      <xdr:nvSpPr>
        <xdr:cNvPr id="135" name="TextBox 134">
          <a:extLst>
            <a:ext uri="{FF2B5EF4-FFF2-40B4-BE49-F238E27FC236}">
              <a16:creationId xmlns:a16="http://schemas.microsoft.com/office/drawing/2014/main" id="{00000000-0008-0000-0400-000087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5106013</xdr:colOff>
      <xdr:row>3</xdr:row>
      <xdr:rowOff>1749136</xdr:rowOff>
    </xdr:from>
    <xdr:ext cx="701284" cy="210250"/>
    <xdr:sp macro="" textlink="Calculation!G132">
      <xdr:nvSpPr>
        <xdr:cNvPr id="136" name="TextBox 135">
          <a:extLst>
            <a:ext uri="{FF2B5EF4-FFF2-40B4-BE49-F238E27FC236}">
              <a16:creationId xmlns:a16="http://schemas.microsoft.com/office/drawing/2014/main" id="{00000000-0008-0000-0400-000088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4589318</xdr:colOff>
      <xdr:row>3</xdr:row>
      <xdr:rowOff>2143178</xdr:rowOff>
    </xdr:from>
    <xdr:ext cx="701284" cy="210250"/>
    <xdr:sp macro="" textlink="Calculation!G133">
      <xdr:nvSpPr>
        <xdr:cNvPr id="137" name="TextBox 136">
          <a:extLst>
            <a:ext uri="{FF2B5EF4-FFF2-40B4-BE49-F238E27FC236}">
              <a16:creationId xmlns:a16="http://schemas.microsoft.com/office/drawing/2014/main" id="{00000000-0008-0000-0400-000089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4595033</xdr:colOff>
      <xdr:row>3</xdr:row>
      <xdr:rowOff>2593637</xdr:rowOff>
    </xdr:from>
    <xdr:ext cx="701284" cy="210250"/>
    <xdr:sp macro="" textlink="Calculation!G139">
      <xdr:nvSpPr>
        <xdr:cNvPr id="138" name="TextBox 137">
          <a:extLst>
            <a:ext uri="{FF2B5EF4-FFF2-40B4-BE49-F238E27FC236}">
              <a16:creationId xmlns:a16="http://schemas.microsoft.com/office/drawing/2014/main" id="{00000000-0008-0000-0400-00008A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31.6kΩ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5343998</xdr:colOff>
      <xdr:row>3</xdr:row>
      <xdr:rowOff>2184954</xdr:rowOff>
    </xdr:from>
    <xdr:ext cx="701284" cy="210250"/>
    <xdr:sp macro="" textlink="Calculation!G134">
      <xdr:nvSpPr>
        <xdr:cNvPr id="139" name="TextBox 138">
          <a:extLst>
            <a:ext uri="{FF2B5EF4-FFF2-40B4-BE49-F238E27FC236}">
              <a16:creationId xmlns:a16="http://schemas.microsoft.com/office/drawing/2014/main" id="{00000000-0008-0000-0400-00008B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3429000</xdr:colOff>
      <xdr:row>3</xdr:row>
      <xdr:rowOff>3800475</xdr:rowOff>
    </xdr:from>
    <xdr:ext cx="701284" cy="210250"/>
    <xdr:sp macro="" textlink="Calculation!G119">
      <xdr:nvSpPr>
        <xdr:cNvPr id="140" name="TextBox 139">
          <a:extLst>
            <a:ext uri="{FF2B5EF4-FFF2-40B4-BE49-F238E27FC236}">
              <a16:creationId xmlns:a16="http://schemas.microsoft.com/office/drawing/2014/main" id="{00000000-0008-0000-0400-00008C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4393939</xdr:colOff>
      <xdr:row>3</xdr:row>
      <xdr:rowOff>3486150</xdr:rowOff>
    </xdr:from>
    <xdr:ext cx="701284" cy="210250"/>
    <xdr:sp macro="" textlink="Calculation!G173">
      <xdr:nvSpPr>
        <xdr:cNvPr id="141" name="TextBox 140">
          <a:extLst>
            <a:ext uri="{FF2B5EF4-FFF2-40B4-BE49-F238E27FC236}">
              <a16:creationId xmlns:a16="http://schemas.microsoft.com/office/drawing/2014/main" id="{00000000-0008-0000-0400-00008D000000}"/>
            </a:ext>
          </a:extLst>
        </xdr:cNvPr>
        <xdr:cNvSpPr txBox="1"/>
      </xdr:nvSpPr>
      <xdr:spPr>
        <a:xfrm>
          <a:off x="17146233" y="1730300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3</xdr:row>
      <xdr:rowOff>3543300</xdr:rowOff>
    </xdr:from>
    <xdr:ext cx="701284" cy="210250"/>
    <xdr:sp macro="" textlink="Calculation!G174">
      <xdr:nvSpPr>
        <xdr:cNvPr id="142" name="TextBox 141">
          <a:extLst>
            <a:ext uri="{FF2B5EF4-FFF2-40B4-BE49-F238E27FC236}">
              <a16:creationId xmlns:a16="http://schemas.microsoft.com/office/drawing/2014/main" id="{00000000-0008-0000-0400-00008E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4343400</xdr:colOff>
      <xdr:row>3</xdr:row>
      <xdr:rowOff>3781425</xdr:rowOff>
    </xdr:from>
    <xdr:ext cx="701284" cy="210250"/>
    <xdr:sp macro="" textlink="Calculation!G172">
      <xdr:nvSpPr>
        <xdr:cNvPr id="143" name="TextBox 142">
          <a:extLst>
            <a:ext uri="{FF2B5EF4-FFF2-40B4-BE49-F238E27FC236}">
              <a16:creationId xmlns:a16="http://schemas.microsoft.com/office/drawing/2014/main" id="{00000000-0008-0000-0400-00008F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2792557</xdr:colOff>
      <xdr:row>3</xdr:row>
      <xdr:rowOff>883227</xdr:rowOff>
    </xdr:from>
    <xdr:ext cx="1277166" cy="239809"/>
    <xdr:sp macro="" textlink="Calculation!G9">
      <xdr:nvSpPr>
        <xdr:cNvPr id="144" name="TextBox 143">
          <a:extLst>
            <a:ext uri="{FF2B5EF4-FFF2-40B4-BE49-F238E27FC236}">
              <a16:creationId xmlns:a16="http://schemas.microsoft.com/office/drawing/2014/main" id="{00000000-0008-0000-0400-000090000000}"/>
            </a:ext>
          </a:extLst>
        </xdr:cNvPr>
        <xdr:cNvSpPr txBox="1"/>
      </xdr:nvSpPr>
      <xdr:spPr>
        <a:xfrm>
          <a:off x="15194107" y="14713527"/>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3</xdr:row>
      <xdr:rowOff>2871107</xdr:rowOff>
    </xdr:from>
    <xdr:ext cx="701284" cy="328167"/>
    <xdr:sp macro="" textlink="Calculation!G26">
      <xdr:nvSpPr>
        <xdr:cNvPr id="145" name="TextBox 144">
          <a:extLst>
            <a:ext uri="{FF2B5EF4-FFF2-40B4-BE49-F238E27FC236}">
              <a16:creationId xmlns:a16="http://schemas.microsoft.com/office/drawing/2014/main" id="{00000000-0008-0000-0400-000091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4</xdr:row>
      <xdr:rowOff>171450</xdr:rowOff>
    </xdr:from>
    <xdr:ext cx="868952" cy="210250"/>
    <xdr:sp macro="" textlink="Calculation!G13">
      <xdr:nvSpPr>
        <xdr:cNvPr id="146" name="TextBox 145">
          <a:extLst>
            <a:ext uri="{FF2B5EF4-FFF2-40B4-BE49-F238E27FC236}">
              <a16:creationId xmlns:a16="http://schemas.microsoft.com/office/drawing/2014/main" id="{00000000-0008-0000-0400-000092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4</xdr:row>
      <xdr:rowOff>1350231</xdr:rowOff>
    </xdr:from>
    <xdr:ext cx="690024" cy="210250"/>
    <xdr:sp macro="" textlink="Calculation!G15">
      <xdr:nvSpPr>
        <xdr:cNvPr id="147" name="TextBox 146">
          <a:extLst>
            <a:ext uri="{FF2B5EF4-FFF2-40B4-BE49-F238E27FC236}">
              <a16:creationId xmlns:a16="http://schemas.microsoft.com/office/drawing/2014/main" id="{00000000-0008-0000-0400-000093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4</xdr:row>
      <xdr:rowOff>1945088</xdr:rowOff>
    </xdr:from>
    <xdr:ext cx="701284" cy="210250"/>
    <xdr:sp macro="" textlink="Calculation!G98">
      <xdr:nvSpPr>
        <xdr:cNvPr id="148" name="TextBox 147">
          <a:extLst>
            <a:ext uri="{FF2B5EF4-FFF2-40B4-BE49-F238E27FC236}">
              <a16:creationId xmlns:a16="http://schemas.microsoft.com/office/drawing/2014/main" id="{00000000-0008-0000-0400-000094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4</xdr:row>
      <xdr:rowOff>1857375</xdr:rowOff>
    </xdr:from>
    <xdr:ext cx="626285" cy="210250"/>
    <xdr:sp macro="" textlink="Calculation!G88">
      <xdr:nvSpPr>
        <xdr:cNvPr id="151" name="TextBox 150">
          <a:extLst>
            <a:ext uri="{FF2B5EF4-FFF2-40B4-BE49-F238E27FC236}">
              <a16:creationId xmlns:a16="http://schemas.microsoft.com/office/drawing/2014/main" id="{00000000-0008-0000-0400-000097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4</xdr:row>
      <xdr:rowOff>2190750</xdr:rowOff>
    </xdr:from>
    <xdr:ext cx="701284" cy="210250"/>
    <xdr:sp macro="" textlink="Calculation!G90">
      <xdr:nvSpPr>
        <xdr:cNvPr id="152" name="TextBox 151">
          <a:extLst>
            <a:ext uri="{FF2B5EF4-FFF2-40B4-BE49-F238E27FC236}">
              <a16:creationId xmlns:a16="http://schemas.microsoft.com/office/drawing/2014/main" id="{00000000-0008-0000-0400-000098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4</xdr:row>
      <xdr:rowOff>3840646</xdr:rowOff>
    </xdr:from>
    <xdr:ext cx="701284" cy="210250"/>
    <xdr:sp macro="" textlink="Calculation!G40">
      <xdr:nvSpPr>
        <xdr:cNvPr id="153" name="TextBox 152">
          <a:extLst>
            <a:ext uri="{FF2B5EF4-FFF2-40B4-BE49-F238E27FC236}">
              <a16:creationId xmlns:a16="http://schemas.microsoft.com/office/drawing/2014/main" id="{00000000-0008-0000-0400-000099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4</xdr:row>
      <xdr:rowOff>3803930</xdr:rowOff>
    </xdr:from>
    <xdr:ext cx="701284" cy="210250"/>
    <xdr:sp macro="" textlink="Calculation!G34">
      <xdr:nvSpPr>
        <xdr:cNvPr id="154" name="TextBox 153">
          <a:extLst>
            <a:ext uri="{FF2B5EF4-FFF2-40B4-BE49-F238E27FC236}">
              <a16:creationId xmlns:a16="http://schemas.microsoft.com/office/drawing/2014/main" id="{00000000-0008-0000-0400-00009A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4</xdr:row>
      <xdr:rowOff>3824846</xdr:rowOff>
    </xdr:from>
    <xdr:ext cx="701284" cy="210250"/>
    <xdr:sp macro="" textlink="Calculation!G119">
      <xdr:nvSpPr>
        <xdr:cNvPr id="155" name="TextBox 154">
          <a:extLst>
            <a:ext uri="{FF2B5EF4-FFF2-40B4-BE49-F238E27FC236}">
              <a16:creationId xmlns:a16="http://schemas.microsoft.com/office/drawing/2014/main" id="{00000000-0008-0000-0400-00009B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4</xdr:row>
      <xdr:rowOff>3482340</xdr:rowOff>
    </xdr:from>
    <xdr:ext cx="701284" cy="210250"/>
    <xdr:sp macro="" textlink="Calculation!G173">
      <xdr:nvSpPr>
        <xdr:cNvPr id="156" name="TextBox 155">
          <a:extLst>
            <a:ext uri="{FF2B5EF4-FFF2-40B4-BE49-F238E27FC236}">
              <a16:creationId xmlns:a16="http://schemas.microsoft.com/office/drawing/2014/main" id="{00000000-0008-0000-0400-00009C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4</xdr:row>
      <xdr:rowOff>3543300</xdr:rowOff>
    </xdr:from>
    <xdr:ext cx="701284" cy="210250"/>
    <xdr:sp macro="" textlink="Calculation!G174">
      <xdr:nvSpPr>
        <xdr:cNvPr id="157" name="TextBox 156">
          <a:extLst>
            <a:ext uri="{FF2B5EF4-FFF2-40B4-BE49-F238E27FC236}">
              <a16:creationId xmlns:a16="http://schemas.microsoft.com/office/drawing/2014/main" id="{00000000-0008-0000-0400-00009D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4</xdr:row>
      <xdr:rowOff>3783330</xdr:rowOff>
    </xdr:from>
    <xdr:ext cx="701284" cy="210250"/>
    <xdr:sp macro="" textlink="Calculation!G172">
      <xdr:nvSpPr>
        <xdr:cNvPr id="158" name="TextBox 157">
          <a:extLst>
            <a:ext uri="{FF2B5EF4-FFF2-40B4-BE49-F238E27FC236}">
              <a16:creationId xmlns:a16="http://schemas.microsoft.com/office/drawing/2014/main" id="{00000000-0008-0000-0400-00009E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2784152</xdr:colOff>
      <xdr:row>4</xdr:row>
      <xdr:rowOff>883227</xdr:rowOff>
    </xdr:from>
    <xdr:ext cx="1277166" cy="239809"/>
    <xdr:sp macro="" textlink="Calculation!G9">
      <xdr:nvSpPr>
        <xdr:cNvPr id="159" name="TextBox 158">
          <a:extLst>
            <a:ext uri="{FF2B5EF4-FFF2-40B4-BE49-F238E27FC236}">
              <a16:creationId xmlns:a16="http://schemas.microsoft.com/office/drawing/2014/main" id="{00000000-0008-0000-0400-00009F000000}"/>
            </a:ext>
          </a:extLst>
        </xdr:cNvPr>
        <xdr:cNvSpPr txBox="1"/>
      </xdr:nvSpPr>
      <xdr:spPr>
        <a:xfrm>
          <a:off x="15189064" y="193056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4</xdr:row>
      <xdr:rowOff>2871107</xdr:rowOff>
    </xdr:from>
    <xdr:ext cx="701284" cy="328167"/>
    <xdr:sp macro="" textlink="Calculation!G26">
      <xdr:nvSpPr>
        <xdr:cNvPr id="160" name="TextBox 159">
          <a:extLst>
            <a:ext uri="{FF2B5EF4-FFF2-40B4-BE49-F238E27FC236}">
              <a16:creationId xmlns:a16="http://schemas.microsoft.com/office/drawing/2014/main" id="{00000000-0008-0000-0400-0000A0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600075</xdr:colOff>
      <xdr:row>5</xdr:row>
      <xdr:rowOff>171450</xdr:rowOff>
    </xdr:from>
    <xdr:ext cx="868952" cy="210250"/>
    <xdr:sp macro="" textlink="Calculation!G13">
      <xdr:nvSpPr>
        <xdr:cNvPr id="161" name="TextBox 160">
          <a:extLst>
            <a:ext uri="{FF2B5EF4-FFF2-40B4-BE49-F238E27FC236}">
              <a16:creationId xmlns:a16="http://schemas.microsoft.com/office/drawing/2014/main" id="{00000000-0008-0000-0400-0000A1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5706883</xdr:colOff>
      <xdr:row>5</xdr:row>
      <xdr:rowOff>1350231</xdr:rowOff>
    </xdr:from>
    <xdr:ext cx="690024" cy="210250"/>
    <xdr:sp macro="" textlink="Calculation!G15">
      <xdr:nvSpPr>
        <xdr:cNvPr id="162" name="TextBox 161">
          <a:extLst>
            <a:ext uri="{FF2B5EF4-FFF2-40B4-BE49-F238E27FC236}">
              <a16:creationId xmlns:a16="http://schemas.microsoft.com/office/drawing/2014/main" id="{00000000-0008-0000-0400-0000A2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5899039</xdr:colOff>
      <xdr:row>5</xdr:row>
      <xdr:rowOff>1945088</xdr:rowOff>
    </xdr:from>
    <xdr:ext cx="701284" cy="210250"/>
    <xdr:sp macro="" textlink="Calculation!G98">
      <xdr:nvSpPr>
        <xdr:cNvPr id="163" name="TextBox 162">
          <a:extLst>
            <a:ext uri="{FF2B5EF4-FFF2-40B4-BE49-F238E27FC236}">
              <a16:creationId xmlns:a16="http://schemas.microsoft.com/office/drawing/2014/main" id="{00000000-0008-0000-0400-0000A3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266700</xdr:colOff>
      <xdr:row>5</xdr:row>
      <xdr:rowOff>1857375</xdr:rowOff>
    </xdr:from>
    <xdr:ext cx="626285" cy="210250"/>
    <xdr:sp macro="" textlink="Calculation!G88">
      <xdr:nvSpPr>
        <xdr:cNvPr id="166" name="TextBox 165">
          <a:extLst>
            <a:ext uri="{FF2B5EF4-FFF2-40B4-BE49-F238E27FC236}">
              <a16:creationId xmlns:a16="http://schemas.microsoft.com/office/drawing/2014/main" id="{00000000-0008-0000-0400-0000A6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247650</xdr:colOff>
      <xdr:row>5</xdr:row>
      <xdr:rowOff>2190750</xdr:rowOff>
    </xdr:from>
    <xdr:ext cx="701284" cy="210250"/>
    <xdr:sp macro="" textlink="Calculation!G90">
      <xdr:nvSpPr>
        <xdr:cNvPr id="167" name="TextBox 166">
          <a:extLst>
            <a:ext uri="{FF2B5EF4-FFF2-40B4-BE49-F238E27FC236}">
              <a16:creationId xmlns:a16="http://schemas.microsoft.com/office/drawing/2014/main" id="{00000000-0008-0000-0400-0000A7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5</xdr:row>
      <xdr:rowOff>3840646</xdr:rowOff>
    </xdr:from>
    <xdr:ext cx="701284" cy="210250"/>
    <xdr:sp macro="" textlink="Calculation!G40">
      <xdr:nvSpPr>
        <xdr:cNvPr id="168" name="TextBox 167">
          <a:extLst>
            <a:ext uri="{FF2B5EF4-FFF2-40B4-BE49-F238E27FC236}">
              <a16:creationId xmlns:a16="http://schemas.microsoft.com/office/drawing/2014/main" id="{00000000-0008-0000-0400-0000A8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5</xdr:row>
      <xdr:rowOff>3803930</xdr:rowOff>
    </xdr:from>
    <xdr:ext cx="701284" cy="210250"/>
    <xdr:sp macro="" textlink="Calculation!G34">
      <xdr:nvSpPr>
        <xdr:cNvPr id="169" name="TextBox 168">
          <a:extLst>
            <a:ext uri="{FF2B5EF4-FFF2-40B4-BE49-F238E27FC236}">
              <a16:creationId xmlns:a16="http://schemas.microsoft.com/office/drawing/2014/main" id="{00000000-0008-0000-0400-0000A9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3389586</xdr:colOff>
      <xdr:row>5</xdr:row>
      <xdr:rowOff>3824846</xdr:rowOff>
    </xdr:from>
    <xdr:ext cx="701284" cy="210250"/>
    <xdr:sp macro="" textlink="Calculation!G119">
      <xdr:nvSpPr>
        <xdr:cNvPr id="170" name="TextBox 169">
          <a:extLst>
            <a:ext uri="{FF2B5EF4-FFF2-40B4-BE49-F238E27FC236}">
              <a16:creationId xmlns:a16="http://schemas.microsoft.com/office/drawing/2014/main" id="{00000000-0008-0000-0400-0000AA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4400813</xdr:colOff>
      <xdr:row>5</xdr:row>
      <xdr:rowOff>3482340</xdr:rowOff>
    </xdr:from>
    <xdr:ext cx="701284" cy="210250"/>
    <xdr:sp macro="" textlink="Calculation!G173">
      <xdr:nvSpPr>
        <xdr:cNvPr id="171" name="TextBox 170">
          <a:extLst>
            <a:ext uri="{FF2B5EF4-FFF2-40B4-BE49-F238E27FC236}">
              <a16:creationId xmlns:a16="http://schemas.microsoft.com/office/drawing/2014/main" id="{00000000-0008-0000-0400-0000AB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5172075</xdr:colOff>
      <xdr:row>5</xdr:row>
      <xdr:rowOff>3543300</xdr:rowOff>
    </xdr:from>
    <xdr:ext cx="701284" cy="210250"/>
    <xdr:sp macro="" textlink="Calculation!G174">
      <xdr:nvSpPr>
        <xdr:cNvPr id="172" name="TextBox 171">
          <a:extLst>
            <a:ext uri="{FF2B5EF4-FFF2-40B4-BE49-F238E27FC236}">
              <a16:creationId xmlns:a16="http://schemas.microsoft.com/office/drawing/2014/main" id="{00000000-0008-0000-0400-0000AC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4369676</xdr:colOff>
      <xdr:row>5</xdr:row>
      <xdr:rowOff>3783330</xdr:rowOff>
    </xdr:from>
    <xdr:ext cx="701284" cy="210250"/>
    <xdr:sp macro="" textlink="Calculation!G172">
      <xdr:nvSpPr>
        <xdr:cNvPr id="173" name="TextBox 172">
          <a:extLst>
            <a:ext uri="{FF2B5EF4-FFF2-40B4-BE49-F238E27FC236}">
              <a16:creationId xmlns:a16="http://schemas.microsoft.com/office/drawing/2014/main" id="{00000000-0008-0000-0400-0000AD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2828976</xdr:colOff>
      <xdr:row>5</xdr:row>
      <xdr:rowOff>860815</xdr:rowOff>
    </xdr:from>
    <xdr:ext cx="1277166" cy="239809"/>
    <xdr:sp macro="" textlink="Calculation!G9">
      <xdr:nvSpPr>
        <xdr:cNvPr id="174" name="TextBox 173">
          <a:extLst>
            <a:ext uri="{FF2B5EF4-FFF2-40B4-BE49-F238E27FC236}">
              <a16:creationId xmlns:a16="http://schemas.microsoft.com/office/drawing/2014/main" id="{00000000-0008-0000-0400-0000AE000000}"/>
            </a:ext>
          </a:extLst>
        </xdr:cNvPr>
        <xdr:cNvSpPr txBox="1"/>
      </xdr:nvSpPr>
      <xdr:spPr>
        <a:xfrm>
          <a:off x="15233888" y="23888903"/>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408215</xdr:colOff>
      <xdr:row>5</xdr:row>
      <xdr:rowOff>2871107</xdr:rowOff>
    </xdr:from>
    <xdr:ext cx="701284" cy="328167"/>
    <xdr:sp macro="" textlink="Calculation!G26">
      <xdr:nvSpPr>
        <xdr:cNvPr id="175" name="TextBox 174">
          <a:extLst>
            <a:ext uri="{FF2B5EF4-FFF2-40B4-BE49-F238E27FC236}">
              <a16:creationId xmlns:a16="http://schemas.microsoft.com/office/drawing/2014/main" id="{00000000-0008-0000-0400-0000AF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3</xdr:row>
      <xdr:rowOff>171450</xdr:rowOff>
    </xdr:from>
    <xdr:ext cx="868952" cy="210250"/>
    <xdr:sp macro="" textlink="Calculation!G13">
      <xdr:nvSpPr>
        <xdr:cNvPr id="179" name="TextBox 178">
          <a:extLst>
            <a:ext uri="{FF2B5EF4-FFF2-40B4-BE49-F238E27FC236}">
              <a16:creationId xmlns:a16="http://schemas.microsoft.com/office/drawing/2014/main" id="{00000000-0008-0000-0400-0000B3000000}"/>
            </a:ext>
          </a:extLst>
        </xdr:cNvPr>
        <xdr:cNvSpPr txBox="1"/>
      </xdr:nvSpPr>
      <xdr:spPr>
        <a:xfrm>
          <a:off x="6837045" y="1081182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3</xdr:row>
      <xdr:rowOff>1350231</xdr:rowOff>
    </xdr:from>
    <xdr:ext cx="690024" cy="210250"/>
    <xdr:sp macro="" textlink="Calculation!G15">
      <xdr:nvSpPr>
        <xdr:cNvPr id="180" name="TextBox 179">
          <a:extLst>
            <a:ext uri="{FF2B5EF4-FFF2-40B4-BE49-F238E27FC236}">
              <a16:creationId xmlns:a16="http://schemas.microsoft.com/office/drawing/2014/main" id="{00000000-0008-0000-0400-0000B4000000}"/>
            </a:ext>
          </a:extLst>
        </xdr:cNvPr>
        <xdr:cNvSpPr txBox="1"/>
      </xdr:nvSpPr>
      <xdr:spPr>
        <a:xfrm>
          <a:off x="11943853" y="1199822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3</xdr:row>
      <xdr:rowOff>1945088</xdr:rowOff>
    </xdr:from>
    <xdr:ext cx="701284" cy="210250"/>
    <xdr:sp macro="" textlink="Calculation!G98">
      <xdr:nvSpPr>
        <xdr:cNvPr id="181" name="TextBox 180">
          <a:extLst>
            <a:ext uri="{FF2B5EF4-FFF2-40B4-BE49-F238E27FC236}">
              <a16:creationId xmlns:a16="http://schemas.microsoft.com/office/drawing/2014/main" id="{00000000-0008-0000-0400-0000B5000000}"/>
            </a:ext>
          </a:extLst>
        </xdr:cNvPr>
        <xdr:cNvSpPr txBox="1"/>
      </xdr:nvSpPr>
      <xdr:spPr>
        <a:xfrm>
          <a:off x="12136009" y="1258927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3</xdr:row>
      <xdr:rowOff>1857375</xdr:rowOff>
    </xdr:from>
    <xdr:ext cx="626285" cy="210250"/>
    <xdr:sp macro="" textlink="Calculation!G88">
      <xdr:nvSpPr>
        <xdr:cNvPr id="184" name="TextBox 183">
          <a:extLst>
            <a:ext uri="{FF2B5EF4-FFF2-40B4-BE49-F238E27FC236}">
              <a16:creationId xmlns:a16="http://schemas.microsoft.com/office/drawing/2014/main" id="{00000000-0008-0000-0400-0000B8000000}"/>
            </a:ext>
          </a:extLst>
        </xdr:cNvPr>
        <xdr:cNvSpPr txBox="1"/>
      </xdr:nvSpPr>
      <xdr:spPr>
        <a:xfrm>
          <a:off x="6505575" y="1249965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3</xdr:row>
      <xdr:rowOff>2190750</xdr:rowOff>
    </xdr:from>
    <xdr:ext cx="701284" cy="210250"/>
    <xdr:sp macro="" textlink="Calculation!G90">
      <xdr:nvSpPr>
        <xdr:cNvPr id="185" name="TextBox 184">
          <a:extLst>
            <a:ext uri="{FF2B5EF4-FFF2-40B4-BE49-F238E27FC236}">
              <a16:creationId xmlns:a16="http://schemas.microsoft.com/office/drawing/2014/main" id="{00000000-0008-0000-0400-0000B9000000}"/>
            </a:ext>
          </a:extLst>
        </xdr:cNvPr>
        <xdr:cNvSpPr txBox="1"/>
      </xdr:nvSpPr>
      <xdr:spPr>
        <a:xfrm>
          <a:off x="6482715" y="128311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3</xdr:row>
      <xdr:rowOff>3840646</xdr:rowOff>
    </xdr:from>
    <xdr:ext cx="701284" cy="210250"/>
    <xdr:sp macro="" textlink="Calculation!G40">
      <xdr:nvSpPr>
        <xdr:cNvPr id="186" name="TextBox 185">
          <a:extLst>
            <a:ext uri="{FF2B5EF4-FFF2-40B4-BE49-F238E27FC236}">
              <a16:creationId xmlns:a16="http://schemas.microsoft.com/office/drawing/2014/main" id="{00000000-0008-0000-0400-0000BA000000}"/>
            </a:ext>
          </a:extLst>
        </xdr:cNvPr>
        <xdr:cNvSpPr txBox="1"/>
      </xdr:nvSpPr>
      <xdr:spPr>
        <a:xfrm>
          <a:off x="8544874" y="1448292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3</xdr:row>
      <xdr:rowOff>3803930</xdr:rowOff>
    </xdr:from>
    <xdr:ext cx="701284" cy="210250"/>
    <xdr:sp macro="" textlink="Calculation!G34">
      <xdr:nvSpPr>
        <xdr:cNvPr id="187" name="TextBox 186">
          <a:extLst>
            <a:ext uri="{FF2B5EF4-FFF2-40B4-BE49-F238E27FC236}">
              <a16:creationId xmlns:a16="http://schemas.microsoft.com/office/drawing/2014/main" id="{00000000-0008-0000-0400-0000BB000000}"/>
            </a:ext>
          </a:extLst>
        </xdr:cNvPr>
        <xdr:cNvSpPr txBox="1"/>
      </xdr:nvSpPr>
      <xdr:spPr>
        <a:xfrm>
          <a:off x="9079720" y="144462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5106013</xdr:colOff>
      <xdr:row>3</xdr:row>
      <xdr:rowOff>1749136</xdr:rowOff>
    </xdr:from>
    <xdr:ext cx="701284" cy="210250"/>
    <xdr:sp macro="" textlink="Calculation!G132">
      <xdr:nvSpPr>
        <xdr:cNvPr id="188" name="TextBox 187">
          <a:extLst>
            <a:ext uri="{FF2B5EF4-FFF2-40B4-BE49-F238E27FC236}">
              <a16:creationId xmlns:a16="http://schemas.microsoft.com/office/drawing/2014/main" id="{00000000-0008-0000-0400-0000BC000000}"/>
            </a:ext>
          </a:extLst>
        </xdr:cNvPr>
        <xdr:cNvSpPr txBox="1"/>
      </xdr:nvSpPr>
      <xdr:spPr>
        <a:xfrm>
          <a:off x="11344888" y="1239332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48D8174E-7E86-4A66-B379-2CA3E3B37076}" type="TxLink">
            <a:rPr lang="en-US" sz="800" b="0" i="0" u="none" strike="noStrike">
              <a:solidFill>
                <a:srgbClr val="0070C0"/>
              </a:solidFill>
              <a:latin typeface="Arial"/>
              <a:cs typeface="Arial"/>
            </a:rPr>
            <a:pPr/>
            <a:t>0Ω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4589318</xdr:colOff>
      <xdr:row>3</xdr:row>
      <xdr:rowOff>2143178</xdr:rowOff>
    </xdr:from>
    <xdr:ext cx="701284" cy="210250"/>
    <xdr:sp macro="" textlink="Calculation!G133">
      <xdr:nvSpPr>
        <xdr:cNvPr id="189" name="TextBox 188">
          <a:extLst>
            <a:ext uri="{FF2B5EF4-FFF2-40B4-BE49-F238E27FC236}">
              <a16:creationId xmlns:a16="http://schemas.microsoft.com/office/drawing/2014/main" id="{00000000-0008-0000-0400-0000BD000000}"/>
            </a:ext>
          </a:extLst>
        </xdr:cNvPr>
        <xdr:cNvSpPr txBox="1"/>
      </xdr:nvSpPr>
      <xdr:spPr>
        <a:xfrm>
          <a:off x="10832003" y="1278927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0DD39967-D7DF-4198-8B1C-9F918646B1A5}" type="TxLink">
            <a:rPr lang="en-US" sz="800" b="0" i="0" u="none" strike="noStrike">
              <a:solidFill>
                <a:srgbClr val="0070C0"/>
              </a:solidFill>
              <a:latin typeface="Arial"/>
              <a:cs typeface="Arial"/>
            </a:rPr>
            <a:pPr/>
            <a:t>100kΩ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4595033</xdr:colOff>
      <xdr:row>3</xdr:row>
      <xdr:rowOff>2593637</xdr:rowOff>
    </xdr:from>
    <xdr:ext cx="701284" cy="210250"/>
    <xdr:sp macro="" textlink="Calculation!G139">
      <xdr:nvSpPr>
        <xdr:cNvPr id="190" name="TextBox 189">
          <a:extLst>
            <a:ext uri="{FF2B5EF4-FFF2-40B4-BE49-F238E27FC236}">
              <a16:creationId xmlns:a16="http://schemas.microsoft.com/office/drawing/2014/main" id="{00000000-0008-0000-0400-0000BE000000}"/>
            </a:ext>
          </a:extLst>
        </xdr:cNvPr>
        <xdr:cNvSpPr txBox="1"/>
      </xdr:nvSpPr>
      <xdr:spPr>
        <a:xfrm>
          <a:off x="10830098" y="13237825"/>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CD8137A-B71F-482F-8029-273A8CAC3C0A}" type="TxLink">
            <a:rPr lang="en-US" sz="800" b="0" i="0" u="none" strike="noStrike">
              <a:solidFill>
                <a:srgbClr val="0070C0"/>
              </a:solidFill>
              <a:latin typeface="Arial"/>
              <a:cs typeface="Arial"/>
            </a:rPr>
            <a:pPr/>
            <a:t>31.6kΩ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5343998</xdr:colOff>
      <xdr:row>3</xdr:row>
      <xdr:rowOff>2184954</xdr:rowOff>
    </xdr:from>
    <xdr:ext cx="701284" cy="210250"/>
    <xdr:sp macro="" textlink="Calculation!G134">
      <xdr:nvSpPr>
        <xdr:cNvPr id="191" name="TextBox 190">
          <a:extLst>
            <a:ext uri="{FF2B5EF4-FFF2-40B4-BE49-F238E27FC236}">
              <a16:creationId xmlns:a16="http://schemas.microsoft.com/office/drawing/2014/main" id="{00000000-0008-0000-0400-0000BF000000}"/>
            </a:ext>
          </a:extLst>
        </xdr:cNvPr>
        <xdr:cNvSpPr txBox="1"/>
      </xdr:nvSpPr>
      <xdr:spPr>
        <a:xfrm>
          <a:off x="11584778" y="1283295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CB7248A7-43C9-40AD-B19E-11FF4568E3A3}" type="TxLink">
            <a:rPr lang="en-US" sz="800" b="0" i="0" u="none" strike="noStrike">
              <a:solidFill>
                <a:srgbClr val="0070C0"/>
              </a:solidFill>
              <a:latin typeface="Arial"/>
              <a:cs typeface="Arial"/>
            </a:rPr>
            <a:pPr/>
            <a:t>0.1pF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3429000</xdr:colOff>
      <xdr:row>3</xdr:row>
      <xdr:rowOff>3800475</xdr:rowOff>
    </xdr:from>
    <xdr:ext cx="701284" cy="210250"/>
    <xdr:sp macro="" textlink="Calculation!G119">
      <xdr:nvSpPr>
        <xdr:cNvPr id="192" name="TextBox 191">
          <a:extLst>
            <a:ext uri="{FF2B5EF4-FFF2-40B4-BE49-F238E27FC236}">
              <a16:creationId xmlns:a16="http://schemas.microsoft.com/office/drawing/2014/main" id="{00000000-0008-0000-0400-0000C0000000}"/>
            </a:ext>
          </a:extLst>
        </xdr:cNvPr>
        <xdr:cNvSpPr txBox="1"/>
      </xdr:nvSpPr>
      <xdr:spPr>
        <a:xfrm>
          <a:off x="9667875" y="1444275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4352925</xdr:colOff>
      <xdr:row>3</xdr:row>
      <xdr:rowOff>3486150</xdr:rowOff>
    </xdr:from>
    <xdr:ext cx="701284" cy="210250"/>
    <xdr:sp macro="" textlink="Calculation!G173">
      <xdr:nvSpPr>
        <xdr:cNvPr id="193" name="TextBox 192">
          <a:extLst>
            <a:ext uri="{FF2B5EF4-FFF2-40B4-BE49-F238E27FC236}">
              <a16:creationId xmlns:a16="http://schemas.microsoft.com/office/drawing/2014/main" id="{00000000-0008-0000-0400-0000C1000000}"/>
            </a:ext>
          </a:extLst>
        </xdr:cNvPr>
        <xdr:cNvSpPr txBox="1"/>
      </xdr:nvSpPr>
      <xdr:spPr>
        <a:xfrm>
          <a:off x="10593705" y="1412652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3</xdr:row>
      <xdr:rowOff>3543300</xdr:rowOff>
    </xdr:from>
    <xdr:ext cx="701284" cy="210250"/>
    <xdr:sp macro="" textlink="Calculation!G174">
      <xdr:nvSpPr>
        <xdr:cNvPr id="194" name="TextBox 193">
          <a:extLst>
            <a:ext uri="{FF2B5EF4-FFF2-40B4-BE49-F238E27FC236}">
              <a16:creationId xmlns:a16="http://schemas.microsoft.com/office/drawing/2014/main" id="{00000000-0008-0000-0400-0000C2000000}"/>
            </a:ext>
          </a:extLst>
        </xdr:cNvPr>
        <xdr:cNvSpPr txBox="1"/>
      </xdr:nvSpPr>
      <xdr:spPr>
        <a:xfrm>
          <a:off x="11409045" y="141874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4343400</xdr:colOff>
      <xdr:row>3</xdr:row>
      <xdr:rowOff>3781425</xdr:rowOff>
    </xdr:from>
    <xdr:ext cx="701284" cy="210250"/>
    <xdr:sp macro="" textlink="Calculation!G172">
      <xdr:nvSpPr>
        <xdr:cNvPr id="195" name="TextBox 194">
          <a:extLst>
            <a:ext uri="{FF2B5EF4-FFF2-40B4-BE49-F238E27FC236}">
              <a16:creationId xmlns:a16="http://schemas.microsoft.com/office/drawing/2014/main" id="{00000000-0008-0000-0400-0000C3000000}"/>
            </a:ext>
          </a:extLst>
        </xdr:cNvPr>
        <xdr:cNvSpPr txBox="1"/>
      </xdr:nvSpPr>
      <xdr:spPr>
        <a:xfrm>
          <a:off x="10582275" y="1442751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2806564</xdr:colOff>
      <xdr:row>3</xdr:row>
      <xdr:rowOff>860816</xdr:rowOff>
    </xdr:from>
    <xdr:ext cx="1277166" cy="239809"/>
    <xdr:sp macro="" textlink="Calculation!G9">
      <xdr:nvSpPr>
        <xdr:cNvPr id="196" name="TextBox 195">
          <a:extLst>
            <a:ext uri="{FF2B5EF4-FFF2-40B4-BE49-F238E27FC236}">
              <a16:creationId xmlns:a16="http://schemas.microsoft.com/office/drawing/2014/main" id="{00000000-0008-0000-0400-0000C4000000}"/>
            </a:ext>
          </a:extLst>
        </xdr:cNvPr>
        <xdr:cNvSpPr txBox="1"/>
      </xdr:nvSpPr>
      <xdr:spPr>
        <a:xfrm>
          <a:off x="21554005" y="14677669"/>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3</xdr:row>
      <xdr:rowOff>2871107</xdr:rowOff>
    </xdr:from>
    <xdr:ext cx="701284" cy="328167"/>
    <xdr:sp macro="" textlink="Calculation!G26">
      <xdr:nvSpPr>
        <xdr:cNvPr id="197" name="TextBox 196">
          <a:extLst>
            <a:ext uri="{FF2B5EF4-FFF2-40B4-BE49-F238E27FC236}">
              <a16:creationId xmlns:a16="http://schemas.microsoft.com/office/drawing/2014/main" id="{00000000-0008-0000-0400-0000C5000000}"/>
            </a:ext>
          </a:extLst>
        </xdr:cNvPr>
        <xdr:cNvSpPr txBox="1"/>
      </xdr:nvSpPr>
      <xdr:spPr>
        <a:xfrm>
          <a:off x="6645185" y="1351910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4</xdr:row>
      <xdr:rowOff>171450</xdr:rowOff>
    </xdr:from>
    <xdr:ext cx="868952" cy="210250"/>
    <xdr:sp macro="" textlink="Calculation!G13">
      <xdr:nvSpPr>
        <xdr:cNvPr id="198" name="TextBox 197">
          <a:extLst>
            <a:ext uri="{FF2B5EF4-FFF2-40B4-BE49-F238E27FC236}">
              <a16:creationId xmlns:a16="http://schemas.microsoft.com/office/drawing/2014/main" id="{00000000-0008-0000-0400-0000C6000000}"/>
            </a:ext>
          </a:extLst>
        </xdr:cNvPr>
        <xdr:cNvSpPr txBox="1"/>
      </xdr:nvSpPr>
      <xdr:spPr>
        <a:xfrm>
          <a:off x="6837045" y="15431453"/>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4</xdr:row>
      <xdr:rowOff>1350231</xdr:rowOff>
    </xdr:from>
    <xdr:ext cx="690024" cy="210250"/>
    <xdr:sp macro="" textlink="Calculation!G15">
      <xdr:nvSpPr>
        <xdr:cNvPr id="199" name="TextBox 198">
          <a:extLst>
            <a:ext uri="{FF2B5EF4-FFF2-40B4-BE49-F238E27FC236}">
              <a16:creationId xmlns:a16="http://schemas.microsoft.com/office/drawing/2014/main" id="{00000000-0008-0000-0400-0000C7000000}"/>
            </a:ext>
          </a:extLst>
        </xdr:cNvPr>
        <xdr:cNvSpPr txBox="1"/>
      </xdr:nvSpPr>
      <xdr:spPr>
        <a:xfrm>
          <a:off x="11943853" y="16617854"/>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4</xdr:row>
      <xdr:rowOff>1945088</xdr:rowOff>
    </xdr:from>
    <xdr:ext cx="701284" cy="210250"/>
    <xdr:sp macro="" textlink="Calculation!G98">
      <xdr:nvSpPr>
        <xdr:cNvPr id="200" name="TextBox 199">
          <a:extLst>
            <a:ext uri="{FF2B5EF4-FFF2-40B4-BE49-F238E27FC236}">
              <a16:creationId xmlns:a16="http://schemas.microsoft.com/office/drawing/2014/main" id="{00000000-0008-0000-0400-0000C8000000}"/>
            </a:ext>
          </a:extLst>
        </xdr:cNvPr>
        <xdr:cNvSpPr txBox="1"/>
      </xdr:nvSpPr>
      <xdr:spPr>
        <a:xfrm>
          <a:off x="12136009" y="17208901"/>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4</xdr:row>
      <xdr:rowOff>1857375</xdr:rowOff>
    </xdr:from>
    <xdr:ext cx="626285" cy="210250"/>
    <xdr:sp macro="" textlink="Calculation!G88">
      <xdr:nvSpPr>
        <xdr:cNvPr id="203" name="TextBox 202">
          <a:extLst>
            <a:ext uri="{FF2B5EF4-FFF2-40B4-BE49-F238E27FC236}">
              <a16:creationId xmlns:a16="http://schemas.microsoft.com/office/drawing/2014/main" id="{00000000-0008-0000-0400-0000CB000000}"/>
            </a:ext>
          </a:extLst>
        </xdr:cNvPr>
        <xdr:cNvSpPr txBox="1"/>
      </xdr:nvSpPr>
      <xdr:spPr>
        <a:xfrm>
          <a:off x="6505575" y="17119283"/>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4</xdr:row>
      <xdr:rowOff>2190750</xdr:rowOff>
    </xdr:from>
    <xdr:ext cx="701284" cy="210250"/>
    <xdr:sp macro="" textlink="Calculation!G90">
      <xdr:nvSpPr>
        <xdr:cNvPr id="204" name="TextBox 203">
          <a:extLst>
            <a:ext uri="{FF2B5EF4-FFF2-40B4-BE49-F238E27FC236}">
              <a16:creationId xmlns:a16="http://schemas.microsoft.com/office/drawing/2014/main" id="{00000000-0008-0000-0400-0000CC000000}"/>
            </a:ext>
          </a:extLst>
        </xdr:cNvPr>
        <xdr:cNvSpPr txBox="1"/>
      </xdr:nvSpPr>
      <xdr:spPr>
        <a:xfrm>
          <a:off x="6482715" y="174507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4</xdr:row>
      <xdr:rowOff>3840646</xdr:rowOff>
    </xdr:from>
    <xdr:ext cx="701284" cy="210250"/>
    <xdr:sp macro="" textlink="Calculation!G40">
      <xdr:nvSpPr>
        <xdr:cNvPr id="205" name="TextBox 204">
          <a:extLst>
            <a:ext uri="{FF2B5EF4-FFF2-40B4-BE49-F238E27FC236}">
              <a16:creationId xmlns:a16="http://schemas.microsoft.com/office/drawing/2014/main" id="{00000000-0008-0000-0400-0000CD000000}"/>
            </a:ext>
          </a:extLst>
        </xdr:cNvPr>
        <xdr:cNvSpPr txBox="1"/>
      </xdr:nvSpPr>
      <xdr:spPr>
        <a:xfrm>
          <a:off x="8544874" y="1910255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4</xdr:row>
      <xdr:rowOff>3803930</xdr:rowOff>
    </xdr:from>
    <xdr:ext cx="701284" cy="210250"/>
    <xdr:sp macro="" textlink="Calculation!G34">
      <xdr:nvSpPr>
        <xdr:cNvPr id="206" name="TextBox 205">
          <a:extLst>
            <a:ext uri="{FF2B5EF4-FFF2-40B4-BE49-F238E27FC236}">
              <a16:creationId xmlns:a16="http://schemas.microsoft.com/office/drawing/2014/main" id="{00000000-0008-0000-0400-0000CE000000}"/>
            </a:ext>
          </a:extLst>
        </xdr:cNvPr>
        <xdr:cNvSpPr txBox="1"/>
      </xdr:nvSpPr>
      <xdr:spPr>
        <a:xfrm>
          <a:off x="9079720" y="190658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4</xdr:row>
      <xdr:rowOff>3824846</xdr:rowOff>
    </xdr:from>
    <xdr:ext cx="701284" cy="210250"/>
    <xdr:sp macro="" textlink="Calculation!G119">
      <xdr:nvSpPr>
        <xdr:cNvPr id="207" name="TextBox 206">
          <a:extLst>
            <a:ext uri="{FF2B5EF4-FFF2-40B4-BE49-F238E27FC236}">
              <a16:creationId xmlns:a16="http://schemas.microsoft.com/office/drawing/2014/main" id="{00000000-0008-0000-0400-0000CF000000}"/>
            </a:ext>
          </a:extLst>
        </xdr:cNvPr>
        <xdr:cNvSpPr txBox="1"/>
      </xdr:nvSpPr>
      <xdr:spPr>
        <a:xfrm>
          <a:off x="9628461" y="1909246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4</xdr:row>
      <xdr:rowOff>3482340</xdr:rowOff>
    </xdr:from>
    <xdr:ext cx="701284" cy="210250"/>
    <xdr:sp macro="" textlink="Calculation!G173">
      <xdr:nvSpPr>
        <xdr:cNvPr id="208" name="TextBox 207">
          <a:extLst>
            <a:ext uri="{FF2B5EF4-FFF2-40B4-BE49-F238E27FC236}">
              <a16:creationId xmlns:a16="http://schemas.microsoft.com/office/drawing/2014/main" id="{00000000-0008-0000-0400-0000D0000000}"/>
            </a:ext>
          </a:extLst>
        </xdr:cNvPr>
        <xdr:cNvSpPr txBox="1"/>
      </xdr:nvSpPr>
      <xdr:spPr>
        <a:xfrm>
          <a:off x="10635878" y="187499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4</xdr:row>
      <xdr:rowOff>3543300</xdr:rowOff>
    </xdr:from>
    <xdr:ext cx="701284" cy="210250"/>
    <xdr:sp macro="" textlink="Calculation!G174">
      <xdr:nvSpPr>
        <xdr:cNvPr id="209" name="TextBox 208">
          <a:extLst>
            <a:ext uri="{FF2B5EF4-FFF2-40B4-BE49-F238E27FC236}">
              <a16:creationId xmlns:a16="http://schemas.microsoft.com/office/drawing/2014/main" id="{00000000-0008-0000-0400-0000D1000000}"/>
            </a:ext>
          </a:extLst>
        </xdr:cNvPr>
        <xdr:cNvSpPr txBox="1"/>
      </xdr:nvSpPr>
      <xdr:spPr>
        <a:xfrm>
          <a:off x="11409045" y="1880711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4</xdr:row>
      <xdr:rowOff>3783330</xdr:rowOff>
    </xdr:from>
    <xdr:ext cx="701284" cy="210250"/>
    <xdr:sp macro="" textlink="Calculation!G172">
      <xdr:nvSpPr>
        <xdr:cNvPr id="210" name="TextBox 209">
          <a:extLst>
            <a:ext uri="{FF2B5EF4-FFF2-40B4-BE49-F238E27FC236}">
              <a16:creationId xmlns:a16="http://schemas.microsoft.com/office/drawing/2014/main" id="{00000000-0008-0000-0400-0000D2000000}"/>
            </a:ext>
          </a:extLst>
        </xdr:cNvPr>
        <xdr:cNvSpPr txBox="1"/>
      </xdr:nvSpPr>
      <xdr:spPr>
        <a:xfrm>
          <a:off x="10604741" y="1905095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2817770</xdr:colOff>
      <xdr:row>4</xdr:row>
      <xdr:rowOff>860815</xdr:rowOff>
    </xdr:from>
    <xdr:ext cx="1277166" cy="239809"/>
    <xdr:sp macro="" textlink="Calculation!G9">
      <xdr:nvSpPr>
        <xdr:cNvPr id="211" name="TextBox 210">
          <a:extLst>
            <a:ext uri="{FF2B5EF4-FFF2-40B4-BE49-F238E27FC236}">
              <a16:creationId xmlns:a16="http://schemas.microsoft.com/office/drawing/2014/main" id="{00000000-0008-0000-0400-0000D3000000}"/>
            </a:ext>
          </a:extLst>
        </xdr:cNvPr>
        <xdr:cNvSpPr txBox="1"/>
      </xdr:nvSpPr>
      <xdr:spPr>
        <a:xfrm>
          <a:off x="21565211" y="19283286"/>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4</xdr:row>
      <xdr:rowOff>2871107</xdr:rowOff>
    </xdr:from>
    <xdr:ext cx="701284" cy="328167"/>
    <xdr:sp macro="" textlink="Calculation!G26">
      <xdr:nvSpPr>
        <xdr:cNvPr id="212" name="TextBox 211">
          <a:extLst>
            <a:ext uri="{FF2B5EF4-FFF2-40B4-BE49-F238E27FC236}">
              <a16:creationId xmlns:a16="http://schemas.microsoft.com/office/drawing/2014/main" id="{00000000-0008-0000-0400-0000D4000000}"/>
            </a:ext>
          </a:extLst>
        </xdr:cNvPr>
        <xdr:cNvSpPr txBox="1"/>
      </xdr:nvSpPr>
      <xdr:spPr>
        <a:xfrm>
          <a:off x="6645185" y="18138730"/>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600075</xdr:colOff>
      <xdr:row>5</xdr:row>
      <xdr:rowOff>171450</xdr:rowOff>
    </xdr:from>
    <xdr:ext cx="868952" cy="210250"/>
    <xdr:sp macro="" textlink="Calculation!G13">
      <xdr:nvSpPr>
        <xdr:cNvPr id="213" name="TextBox 212">
          <a:extLst>
            <a:ext uri="{FF2B5EF4-FFF2-40B4-BE49-F238E27FC236}">
              <a16:creationId xmlns:a16="http://schemas.microsoft.com/office/drawing/2014/main" id="{00000000-0008-0000-0400-0000D5000000}"/>
            </a:ext>
          </a:extLst>
        </xdr:cNvPr>
        <xdr:cNvSpPr txBox="1"/>
      </xdr:nvSpPr>
      <xdr:spPr>
        <a:xfrm>
          <a:off x="6837045" y="20051078"/>
          <a:ext cx="868952"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753CB9E-AA5A-4C41-AC9D-BE3DD9B9A2EE}" type="TxLink">
            <a:rPr lang="en-US" sz="800" b="0" i="0" u="none" strike="noStrike">
              <a:solidFill>
                <a:srgbClr val="0070C0"/>
              </a:solidFill>
              <a:latin typeface="Arial"/>
              <a:cs typeface="Arial"/>
            </a:rPr>
            <a:pPr/>
            <a:t> = 36 Vtyp</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5706883</xdr:colOff>
      <xdr:row>5</xdr:row>
      <xdr:rowOff>1350231</xdr:rowOff>
    </xdr:from>
    <xdr:ext cx="690024" cy="210250"/>
    <xdr:sp macro="" textlink="Calculation!G15">
      <xdr:nvSpPr>
        <xdr:cNvPr id="214" name="TextBox 213">
          <a:extLst>
            <a:ext uri="{FF2B5EF4-FFF2-40B4-BE49-F238E27FC236}">
              <a16:creationId xmlns:a16="http://schemas.microsoft.com/office/drawing/2014/main" id="{00000000-0008-0000-0400-0000D6000000}"/>
            </a:ext>
          </a:extLst>
        </xdr:cNvPr>
        <xdr:cNvSpPr txBox="1"/>
      </xdr:nvSpPr>
      <xdr:spPr>
        <a:xfrm>
          <a:off x="11943853" y="21237479"/>
          <a:ext cx="69002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11D10CC-6882-49EE-B2DA-A0246F338BEC}" type="TxLink">
            <a:rPr lang="en-US" sz="800" b="0" i="0" u="none" strike="noStrike">
              <a:solidFill>
                <a:srgbClr val="0070C0"/>
              </a:solidFill>
              <a:latin typeface="Arial"/>
              <a:cs typeface="Arial"/>
            </a:rPr>
            <a:pPr/>
            <a:t> = 3.3 V</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5899039</xdr:colOff>
      <xdr:row>5</xdr:row>
      <xdr:rowOff>1945088</xdr:rowOff>
    </xdr:from>
    <xdr:ext cx="701284" cy="210250"/>
    <xdr:sp macro="" textlink="Calculation!G98">
      <xdr:nvSpPr>
        <xdr:cNvPr id="215" name="TextBox 214">
          <a:extLst>
            <a:ext uri="{FF2B5EF4-FFF2-40B4-BE49-F238E27FC236}">
              <a16:creationId xmlns:a16="http://schemas.microsoft.com/office/drawing/2014/main" id="{00000000-0008-0000-0400-0000D7000000}"/>
            </a:ext>
          </a:extLst>
        </xdr:cNvPr>
        <xdr:cNvSpPr txBox="1"/>
      </xdr:nvSpPr>
      <xdr:spPr>
        <a:xfrm>
          <a:off x="12136009" y="2182852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9C5E8BC-DE7A-462C-A3C9-B1A82717B861}" type="TxLink">
            <a:rPr lang="en-US" sz="800" b="0" i="0" u="none" strike="noStrike">
              <a:solidFill>
                <a:srgbClr val="0070C0"/>
              </a:solidFill>
              <a:latin typeface="Arial"/>
              <a:cs typeface="Arial"/>
            </a:rPr>
            <a:pPr/>
            <a:t>40µF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266700</xdr:colOff>
      <xdr:row>5</xdr:row>
      <xdr:rowOff>1857375</xdr:rowOff>
    </xdr:from>
    <xdr:ext cx="626285" cy="210250"/>
    <xdr:sp macro="" textlink="Calculation!G88">
      <xdr:nvSpPr>
        <xdr:cNvPr id="218" name="TextBox 217">
          <a:extLst>
            <a:ext uri="{FF2B5EF4-FFF2-40B4-BE49-F238E27FC236}">
              <a16:creationId xmlns:a16="http://schemas.microsoft.com/office/drawing/2014/main" id="{00000000-0008-0000-0400-0000DA000000}"/>
            </a:ext>
          </a:extLst>
        </xdr:cNvPr>
        <xdr:cNvSpPr txBox="1"/>
      </xdr:nvSpPr>
      <xdr:spPr>
        <a:xfrm>
          <a:off x="6505575" y="21738908"/>
          <a:ext cx="626285"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26FDB06B-F0D7-4544-A8EE-6739D154CE5E}" type="TxLink">
            <a:rPr lang="en-US" sz="800" b="0" i="0" u="none" strike="noStrike">
              <a:solidFill>
                <a:srgbClr val="0070C0"/>
              </a:solidFill>
              <a:latin typeface="Arial"/>
              <a:cs typeface="Arial"/>
            </a:rPr>
            <a:pPr/>
            <a:t>47kΩ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247650</xdr:colOff>
      <xdr:row>5</xdr:row>
      <xdr:rowOff>2190750</xdr:rowOff>
    </xdr:from>
    <xdr:ext cx="701284" cy="210250"/>
    <xdr:sp macro="" textlink="Calculation!G90">
      <xdr:nvSpPr>
        <xdr:cNvPr id="219" name="TextBox 218">
          <a:extLst>
            <a:ext uri="{FF2B5EF4-FFF2-40B4-BE49-F238E27FC236}">
              <a16:creationId xmlns:a16="http://schemas.microsoft.com/office/drawing/2014/main" id="{00000000-0008-0000-0400-0000DB000000}"/>
            </a:ext>
          </a:extLst>
        </xdr:cNvPr>
        <xdr:cNvSpPr txBox="1"/>
      </xdr:nvSpPr>
      <xdr:spPr>
        <a:xfrm>
          <a:off x="6482715" y="220703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32774F8-2FD6-4ABB-A375-1B6E433C27B8}" type="TxLink">
            <a:rPr lang="en-US" sz="800" b="0" i="0" u="none" strike="noStrike">
              <a:solidFill>
                <a:srgbClr val="0070C0"/>
              </a:solidFill>
              <a:latin typeface="Arial"/>
              <a:cs typeface="Arial"/>
            </a:rPr>
            <a:pPr/>
            <a:t>3.65kΩ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2309809</xdr:colOff>
      <xdr:row>5</xdr:row>
      <xdr:rowOff>3840646</xdr:rowOff>
    </xdr:from>
    <xdr:ext cx="701284" cy="210250"/>
    <xdr:sp macro="" textlink="Calculation!G40">
      <xdr:nvSpPr>
        <xdr:cNvPr id="220" name="TextBox 219">
          <a:extLst>
            <a:ext uri="{FF2B5EF4-FFF2-40B4-BE49-F238E27FC236}">
              <a16:creationId xmlns:a16="http://schemas.microsoft.com/office/drawing/2014/main" id="{00000000-0008-0000-0400-0000DC000000}"/>
            </a:ext>
          </a:extLst>
        </xdr:cNvPr>
        <xdr:cNvSpPr txBox="1"/>
      </xdr:nvSpPr>
      <xdr:spPr>
        <a:xfrm>
          <a:off x="8544874"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5</xdr:row>
      <xdr:rowOff>3803930</xdr:rowOff>
    </xdr:from>
    <xdr:ext cx="701284" cy="210250"/>
    <xdr:sp macro="" textlink="Calculation!G34">
      <xdr:nvSpPr>
        <xdr:cNvPr id="221" name="TextBox 220">
          <a:extLst>
            <a:ext uri="{FF2B5EF4-FFF2-40B4-BE49-F238E27FC236}">
              <a16:creationId xmlns:a16="http://schemas.microsoft.com/office/drawing/2014/main" id="{00000000-0008-0000-0400-0000DD000000}"/>
            </a:ext>
          </a:extLst>
        </xdr:cNvPr>
        <xdr:cNvSpPr txBox="1"/>
      </xdr:nvSpPr>
      <xdr:spPr>
        <a:xfrm>
          <a:off x="9079720"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786245BA-4278-4367-8340-2A7456CD1785}" type="TxLink">
            <a:rPr lang="en-US" sz="800" b="0" i="0" u="none" strike="noStrike">
              <a:solidFill>
                <a:srgbClr val="0070C0"/>
              </a:solidFill>
              <a:latin typeface="Arial"/>
              <a:cs typeface="Arial"/>
            </a:rPr>
            <a:pPr/>
            <a:t>0kΩ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3389586</xdr:colOff>
      <xdr:row>5</xdr:row>
      <xdr:rowOff>3824846</xdr:rowOff>
    </xdr:from>
    <xdr:ext cx="701284" cy="210250"/>
    <xdr:sp macro="" textlink="Calculation!G119">
      <xdr:nvSpPr>
        <xdr:cNvPr id="222" name="TextBox 221">
          <a:extLst>
            <a:ext uri="{FF2B5EF4-FFF2-40B4-BE49-F238E27FC236}">
              <a16:creationId xmlns:a16="http://schemas.microsoft.com/office/drawing/2014/main" id="{00000000-0008-0000-0400-0000DE000000}"/>
            </a:ext>
          </a:extLst>
        </xdr:cNvPr>
        <xdr:cNvSpPr txBox="1"/>
      </xdr:nvSpPr>
      <xdr:spPr>
        <a:xfrm>
          <a:off x="9628461" y="23712094"/>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B25F18D-AFCE-4AF6-9CA4-364B747B8276}" type="TxLink">
            <a:rPr lang="en-US" sz="800" b="0" i="0" u="none" strike="noStrike">
              <a:solidFill>
                <a:srgbClr val="0070C0"/>
              </a:solidFill>
              <a:latin typeface="Arial"/>
              <a:cs typeface="Arial"/>
            </a:rPr>
            <a:pPr/>
            <a:t>15nF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4400813</xdr:colOff>
      <xdr:row>5</xdr:row>
      <xdr:rowOff>3482340</xdr:rowOff>
    </xdr:from>
    <xdr:ext cx="701284" cy="210250"/>
    <xdr:sp macro="" textlink="Calculation!G173">
      <xdr:nvSpPr>
        <xdr:cNvPr id="223" name="TextBox 222">
          <a:extLst>
            <a:ext uri="{FF2B5EF4-FFF2-40B4-BE49-F238E27FC236}">
              <a16:creationId xmlns:a16="http://schemas.microsoft.com/office/drawing/2014/main" id="{00000000-0008-0000-0400-0000DF000000}"/>
            </a:ext>
          </a:extLst>
        </xdr:cNvPr>
        <xdr:cNvSpPr txBox="1"/>
      </xdr:nvSpPr>
      <xdr:spPr>
        <a:xfrm>
          <a:off x="10635878" y="233695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141E5A2-510C-443C-8B50-26B6E59DFE20}" type="TxLink">
            <a:rPr lang="en-US" sz="800" b="0" i="0" u="none" strike="noStrike">
              <a:solidFill>
                <a:srgbClr val="0070C0"/>
              </a:solidFill>
              <a:latin typeface="Arial"/>
              <a:cs typeface="Arial"/>
            </a:rPr>
            <a:pPr/>
            <a:t>.0 nF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5172075</xdr:colOff>
      <xdr:row>5</xdr:row>
      <xdr:rowOff>3543300</xdr:rowOff>
    </xdr:from>
    <xdr:ext cx="701284" cy="210250"/>
    <xdr:sp macro="" textlink="Calculation!G174">
      <xdr:nvSpPr>
        <xdr:cNvPr id="224" name="TextBox 223">
          <a:extLst>
            <a:ext uri="{FF2B5EF4-FFF2-40B4-BE49-F238E27FC236}">
              <a16:creationId xmlns:a16="http://schemas.microsoft.com/office/drawing/2014/main" id="{00000000-0008-0000-0400-0000E0000000}"/>
            </a:ext>
          </a:extLst>
        </xdr:cNvPr>
        <xdr:cNvSpPr txBox="1"/>
      </xdr:nvSpPr>
      <xdr:spPr>
        <a:xfrm>
          <a:off x="11409045" y="2342673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4B5FC11-D47F-41BD-A865-DEC24B50B2AA}" type="TxLink">
            <a:rPr lang="en-US" sz="800" b="0" i="0" u="none" strike="noStrike">
              <a:solidFill>
                <a:srgbClr val="0070C0"/>
              </a:solidFill>
              <a:latin typeface="Arial"/>
              <a:cs typeface="Arial"/>
            </a:rPr>
            <a:pPr/>
            <a:t>.0 pF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4369676</xdr:colOff>
      <xdr:row>5</xdr:row>
      <xdr:rowOff>3783330</xdr:rowOff>
    </xdr:from>
    <xdr:ext cx="701284" cy="210250"/>
    <xdr:sp macro="" textlink="Calculation!G172">
      <xdr:nvSpPr>
        <xdr:cNvPr id="225" name="TextBox 224">
          <a:extLst>
            <a:ext uri="{FF2B5EF4-FFF2-40B4-BE49-F238E27FC236}">
              <a16:creationId xmlns:a16="http://schemas.microsoft.com/office/drawing/2014/main" id="{00000000-0008-0000-0400-0000E1000000}"/>
            </a:ext>
          </a:extLst>
        </xdr:cNvPr>
        <xdr:cNvSpPr txBox="1"/>
      </xdr:nvSpPr>
      <xdr:spPr>
        <a:xfrm>
          <a:off x="10604741" y="2367057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3D0A82A2-D3C0-4D4E-9BA9-7A8597F11F16}" type="TxLink">
            <a:rPr lang="en-US" sz="800" b="0" i="0" u="none" strike="noStrike">
              <a:solidFill>
                <a:srgbClr val="0070C0"/>
              </a:solidFill>
              <a:latin typeface="Arial"/>
              <a:cs typeface="Arial"/>
            </a:rPr>
            <a:pPr/>
            <a:t>960.0 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2785753</xdr:colOff>
      <xdr:row>5</xdr:row>
      <xdr:rowOff>883227</xdr:rowOff>
    </xdr:from>
    <xdr:ext cx="1277166" cy="239809"/>
    <xdr:sp macro="" textlink="Calculation!G9">
      <xdr:nvSpPr>
        <xdr:cNvPr id="226" name="TextBox 225">
          <a:extLst>
            <a:ext uri="{FF2B5EF4-FFF2-40B4-BE49-F238E27FC236}">
              <a16:creationId xmlns:a16="http://schemas.microsoft.com/office/drawing/2014/main" id="{00000000-0008-0000-0400-0000E2000000}"/>
            </a:ext>
          </a:extLst>
        </xdr:cNvPr>
        <xdr:cNvSpPr txBox="1"/>
      </xdr:nvSpPr>
      <xdr:spPr>
        <a:xfrm>
          <a:off x="21522789" y="23947334"/>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408215</xdr:colOff>
      <xdr:row>5</xdr:row>
      <xdr:rowOff>2871107</xdr:rowOff>
    </xdr:from>
    <xdr:ext cx="701284" cy="328167"/>
    <xdr:sp macro="" textlink="Calculation!G26">
      <xdr:nvSpPr>
        <xdr:cNvPr id="227" name="TextBox 226">
          <a:extLst>
            <a:ext uri="{FF2B5EF4-FFF2-40B4-BE49-F238E27FC236}">
              <a16:creationId xmlns:a16="http://schemas.microsoft.com/office/drawing/2014/main" id="{00000000-0008-0000-0400-0000E3000000}"/>
            </a:ext>
          </a:extLst>
        </xdr:cNvPr>
        <xdr:cNvSpPr txBox="1"/>
      </xdr:nvSpPr>
      <xdr:spPr>
        <a:xfrm>
          <a:off x="6645185" y="22758355"/>
          <a:ext cx="701284" cy="3281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E0C8951A-FC9B-4FA1-AB03-7B8400DADBDF}" type="TxLink">
            <a:rPr lang="en-US" sz="800" b="0" i="0" u="none" strike="noStrike">
              <a:solidFill>
                <a:srgbClr val="0070C0"/>
              </a:solidFill>
              <a:latin typeface="Arial"/>
              <a:cs typeface="Arial"/>
            </a:rPr>
            <a:pPr/>
            <a:t>Connect to AGND</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2309809</xdr:colOff>
      <xdr:row>6</xdr:row>
      <xdr:rowOff>3840646</xdr:rowOff>
    </xdr:from>
    <xdr:ext cx="701284" cy="210250"/>
    <xdr:sp macro="" textlink="Calculation!G40">
      <xdr:nvSpPr>
        <xdr:cNvPr id="237" name="TextBox 236">
          <a:extLst>
            <a:ext uri="{FF2B5EF4-FFF2-40B4-BE49-F238E27FC236}">
              <a16:creationId xmlns:a16="http://schemas.microsoft.com/office/drawing/2014/main" id="{00000000-0008-0000-0400-0000ED000000}"/>
            </a:ext>
          </a:extLst>
        </xdr:cNvPr>
        <xdr:cNvSpPr txBox="1"/>
      </xdr:nvSpPr>
      <xdr:spPr>
        <a:xfrm>
          <a:off x="15069499" y="23722179"/>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2844655</xdr:colOff>
      <xdr:row>6</xdr:row>
      <xdr:rowOff>3803930</xdr:rowOff>
    </xdr:from>
    <xdr:ext cx="701284" cy="210250"/>
    <xdr:sp macro="" textlink="Calculation!G35">
      <xdr:nvSpPr>
        <xdr:cNvPr id="238" name="TextBox 237">
          <a:extLst>
            <a:ext uri="{FF2B5EF4-FFF2-40B4-BE49-F238E27FC236}">
              <a16:creationId xmlns:a16="http://schemas.microsoft.com/office/drawing/2014/main" id="{00000000-0008-0000-0400-0000EE000000}"/>
            </a:ext>
          </a:extLst>
        </xdr:cNvPr>
        <xdr:cNvSpPr txBox="1"/>
      </xdr:nvSpPr>
      <xdr:spPr>
        <a:xfrm>
          <a:off x="15604345" y="23685463"/>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N/AkΩ</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2857500</xdr:colOff>
      <xdr:row>6</xdr:row>
      <xdr:rowOff>883227</xdr:rowOff>
    </xdr:from>
    <xdr:ext cx="1277166" cy="239809"/>
    <xdr:sp macro="" textlink="Calculation!G9">
      <xdr:nvSpPr>
        <xdr:cNvPr id="243" name="TextBox 242">
          <a:extLst>
            <a:ext uri="{FF2B5EF4-FFF2-40B4-BE49-F238E27FC236}">
              <a16:creationId xmlns:a16="http://schemas.microsoft.com/office/drawing/2014/main" id="{00000000-0008-0000-0400-0000F3000000}"/>
            </a:ext>
          </a:extLst>
        </xdr:cNvPr>
        <xdr:cNvSpPr txBox="1"/>
      </xdr:nvSpPr>
      <xdr:spPr>
        <a:xfrm>
          <a:off x="15257318"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2894703</xdr:colOff>
      <xdr:row>6</xdr:row>
      <xdr:rowOff>1101987</xdr:rowOff>
    </xdr:from>
    <xdr:ext cx="840358" cy="239809"/>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6</xdr:row>
      <xdr:rowOff>3840646</xdr:rowOff>
    </xdr:from>
    <xdr:ext cx="701284" cy="210250"/>
    <xdr:sp macro="" textlink="Calculation!G40">
      <xdr:nvSpPr>
        <xdr:cNvPr id="251" name="TextBox 250">
          <a:extLst>
            <a:ext uri="{FF2B5EF4-FFF2-40B4-BE49-F238E27FC236}">
              <a16:creationId xmlns:a16="http://schemas.microsoft.com/office/drawing/2014/main" id="{00000000-0008-0000-0400-0000FB000000}"/>
            </a:ext>
          </a:extLst>
        </xdr:cNvPr>
        <xdr:cNvSpPr txBox="1"/>
      </xdr:nvSpPr>
      <xdr:spPr>
        <a:xfrm>
          <a:off x="15058293" y="28312388"/>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6</xdr:row>
      <xdr:rowOff>3803930</xdr:rowOff>
    </xdr:from>
    <xdr:ext cx="701284" cy="210250"/>
    <xdr:sp macro="" textlink="Calculation!G35">
      <xdr:nvSpPr>
        <xdr:cNvPr id="252" name="TextBox 251">
          <a:extLst>
            <a:ext uri="{FF2B5EF4-FFF2-40B4-BE49-F238E27FC236}">
              <a16:creationId xmlns:a16="http://schemas.microsoft.com/office/drawing/2014/main" id="{00000000-0008-0000-0400-0000FC000000}"/>
            </a:ext>
          </a:extLst>
        </xdr:cNvPr>
        <xdr:cNvSpPr txBox="1"/>
      </xdr:nvSpPr>
      <xdr:spPr>
        <a:xfrm>
          <a:off x="15593139" y="2827567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N/AkΩ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2840182</xdr:colOff>
      <xdr:row>6</xdr:row>
      <xdr:rowOff>883227</xdr:rowOff>
    </xdr:from>
    <xdr:ext cx="1277166" cy="239809"/>
    <xdr:sp macro="" textlink="Calculation!G9">
      <xdr:nvSpPr>
        <xdr:cNvPr id="253" name="TextBox 252">
          <a:extLst>
            <a:ext uri="{FF2B5EF4-FFF2-40B4-BE49-F238E27FC236}">
              <a16:creationId xmlns:a16="http://schemas.microsoft.com/office/drawing/2014/main" id="{00000000-0008-0000-0400-0000FD000000}"/>
            </a:ext>
          </a:extLst>
        </xdr:cNvPr>
        <xdr:cNvSpPr txBox="1"/>
      </xdr:nvSpPr>
      <xdr:spPr>
        <a:xfrm>
          <a:off x="21578455" y="28523045"/>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6</xdr:row>
      <xdr:rowOff>1101987</xdr:rowOff>
    </xdr:from>
    <xdr:ext cx="840358" cy="239809"/>
    <xdr:sp macro="" textlink="">
      <xdr:nvSpPr>
        <xdr:cNvPr id="254" name="TextBox 253">
          <a:extLst>
            <a:ext uri="{FF2B5EF4-FFF2-40B4-BE49-F238E27FC236}">
              <a16:creationId xmlns:a16="http://schemas.microsoft.com/office/drawing/2014/main" id="{00000000-0008-0000-0400-0000FE000000}"/>
            </a:ext>
          </a:extLst>
        </xdr:cNvPr>
        <xdr:cNvSpPr txBox="1"/>
      </xdr:nvSpPr>
      <xdr:spPr>
        <a:xfrm>
          <a:off x="15646997" y="25575634"/>
          <a:ext cx="84035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Secondary</a:t>
          </a:r>
        </a:p>
      </xdr:txBody>
    </xdr:sp>
    <xdr:clientData/>
  </xdr:oneCellAnchor>
  <xdr:oneCellAnchor>
    <xdr:from>
      <xdr:col>3</xdr:col>
      <xdr:colOff>2309809</xdr:colOff>
      <xdr:row>7</xdr:row>
      <xdr:rowOff>3840646</xdr:rowOff>
    </xdr:from>
    <xdr:ext cx="701284" cy="210250"/>
    <xdr:sp macro="" textlink="Calculation!G40">
      <xdr:nvSpPr>
        <xdr:cNvPr id="258" name="TextBox 257">
          <a:extLst>
            <a:ext uri="{FF2B5EF4-FFF2-40B4-BE49-F238E27FC236}">
              <a16:creationId xmlns:a16="http://schemas.microsoft.com/office/drawing/2014/main" id="{00000000-0008-0000-0400-000002010000}"/>
            </a:ext>
          </a:extLst>
        </xdr:cNvPr>
        <xdr:cNvSpPr txBox="1"/>
      </xdr:nvSpPr>
      <xdr:spPr>
        <a:xfrm>
          <a:off x="21598454" y="28309332"/>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54FB701D-5077-4B69-BB01-7FA26504B56D}" type="TxLink">
            <a:rPr lang="en-US" sz="800" b="0" i="0" u="none" strike="noStrike">
              <a:solidFill>
                <a:srgbClr val="0070C0"/>
              </a:solidFill>
              <a:latin typeface="Arial"/>
              <a:cs typeface="Arial"/>
            </a:rPr>
            <a:pPr/>
            <a:t>15kΩ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2844655</xdr:colOff>
      <xdr:row>7</xdr:row>
      <xdr:rowOff>3803930</xdr:rowOff>
    </xdr:from>
    <xdr:ext cx="701284" cy="210250"/>
    <xdr:sp macro="" textlink="Calculation!G35">
      <xdr:nvSpPr>
        <xdr:cNvPr id="259" name="TextBox 258">
          <a:extLst>
            <a:ext uri="{FF2B5EF4-FFF2-40B4-BE49-F238E27FC236}">
              <a16:creationId xmlns:a16="http://schemas.microsoft.com/office/drawing/2014/main" id="{00000000-0008-0000-0400-000003010000}"/>
            </a:ext>
          </a:extLst>
        </xdr:cNvPr>
        <xdr:cNvSpPr txBox="1"/>
      </xdr:nvSpPr>
      <xdr:spPr>
        <a:xfrm>
          <a:off x="22133300" y="28272616"/>
          <a:ext cx="701284" cy="210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FD70AD52-EF09-4148-B6DB-15F0895228BC}" type="TxLink">
            <a:rPr lang="en-US" sz="800" b="0" i="0" u="none" strike="noStrike">
              <a:solidFill>
                <a:srgbClr val="0070C0"/>
              </a:solidFill>
              <a:latin typeface="Arial"/>
              <a:cs typeface="Arial"/>
            </a:rPr>
            <a:pPr/>
            <a:t>N/AkΩ</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2750535</xdr:colOff>
      <xdr:row>7</xdr:row>
      <xdr:rowOff>883227</xdr:rowOff>
    </xdr:from>
    <xdr:ext cx="1277166" cy="239809"/>
    <xdr:sp macro="" textlink="Calculation!G9">
      <xdr:nvSpPr>
        <xdr:cNvPr id="260" name="TextBox 259">
          <a:extLst>
            <a:ext uri="{FF2B5EF4-FFF2-40B4-BE49-F238E27FC236}">
              <a16:creationId xmlns:a16="http://schemas.microsoft.com/office/drawing/2014/main" id="{00000000-0008-0000-0400-000004010000}"/>
            </a:ext>
          </a:extLst>
        </xdr:cNvPr>
        <xdr:cNvSpPr txBox="1"/>
      </xdr:nvSpPr>
      <xdr:spPr>
        <a:xfrm>
          <a:off x="21497976" y="33593198"/>
          <a:ext cx="1277166"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AD50E11-4E92-47B1-9559-B51A0181C7EE}" type="TxLink">
            <a:rPr lang="en-US" sz="1000" b="1" i="0" u="none" strike="noStrike">
              <a:solidFill>
                <a:srgbClr val="0070C0"/>
              </a:solidFill>
              <a:latin typeface="Arial"/>
              <a:cs typeface="Arial"/>
            </a:rPr>
            <a:pPr/>
            <a:t>TPSM64406</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2894703</xdr:colOff>
      <xdr:row>7</xdr:row>
      <xdr:rowOff>1101987</xdr:rowOff>
    </xdr:from>
    <xdr:ext cx="655051" cy="239809"/>
    <xdr:sp macro="" textlink="">
      <xdr:nvSpPr>
        <xdr:cNvPr id="261" name="TextBox 260">
          <a:extLst>
            <a:ext uri="{FF2B5EF4-FFF2-40B4-BE49-F238E27FC236}">
              <a16:creationId xmlns:a16="http://schemas.microsoft.com/office/drawing/2014/main" id="{00000000-0008-0000-0400-000005010000}"/>
            </a:ext>
          </a:extLst>
        </xdr:cNvPr>
        <xdr:cNvSpPr txBox="1"/>
      </xdr:nvSpPr>
      <xdr:spPr>
        <a:xfrm>
          <a:off x="22173303" y="30667587"/>
          <a:ext cx="655051"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000" b="1">
              <a:solidFill>
                <a:srgbClr val="0070C0"/>
              </a:solidFill>
              <a:latin typeface="Arial" panose="020B0604020202020204" pitchFamily="34" charset="0"/>
              <a:cs typeface="Arial" panose="020B0604020202020204" pitchFamily="34" charset="0"/>
            </a:rPr>
            <a:t>Tertiary</a:t>
          </a:r>
        </a:p>
      </xdr:txBody>
    </xdr:sp>
    <xdr:clientData/>
  </xdr:oneCellAnchor>
  <xdr:oneCellAnchor>
    <xdr:from>
      <xdr:col>0</xdr:col>
      <xdr:colOff>1242674</xdr:colOff>
      <xdr:row>0</xdr:row>
      <xdr:rowOff>808088</xdr:rowOff>
    </xdr:from>
    <xdr:ext cx="318497" cy="117917"/>
    <xdr:sp macro="" textlink="Calculation!G76">
      <xdr:nvSpPr>
        <xdr:cNvPr id="228" name="TextBox 227">
          <a:extLst>
            <a:ext uri="{FF2B5EF4-FFF2-40B4-BE49-F238E27FC236}">
              <a16:creationId xmlns:a16="http://schemas.microsoft.com/office/drawing/2014/main" id="{00000000-0008-0000-0400-0000E4000000}"/>
            </a:ext>
          </a:extLst>
        </xdr:cNvPr>
        <xdr:cNvSpPr txBox="1"/>
      </xdr:nvSpPr>
      <xdr:spPr>
        <a:xfrm>
          <a:off x="1242674" y="8080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1221442</xdr:colOff>
      <xdr:row>1</xdr:row>
      <xdr:rowOff>806823</xdr:rowOff>
    </xdr:from>
    <xdr:ext cx="318497" cy="117917"/>
    <xdr:sp macro="" textlink="Calculation!G76">
      <xdr:nvSpPr>
        <xdr:cNvPr id="229" name="TextBox 228">
          <a:extLst>
            <a:ext uri="{FF2B5EF4-FFF2-40B4-BE49-F238E27FC236}">
              <a16:creationId xmlns:a16="http://schemas.microsoft.com/office/drawing/2014/main" id="{00000000-0008-0000-0400-0000E5000000}"/>
            </a:ext>
          </a:extLst>
        </xdr:cNvPr>
        <xdr:cNvSpPr txBox="1"/>
      </xdr:nvSpPr>
      <xdr:spPr>
        <a:xfrm>
          <a:off x="1221442" y="541244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0</xdr:col>
      <xdr:colOff>1225252</xdr:colOff>
      <xdr:row>2</xdr:row>
      <xdr:rowOff>814221</xdr:rowOff>
    </xdr:from>
    <xdr:ext cx="318497" cy="117917"/>
    <xdr:sp macro="" textlink="Calculation!G76">
      <xdr:nvSpPr>
        <xdr:cNvPr id="230" name="TextBox 229">
          <a:extLst>
            <a:ext uri="{FF2B5EF4-FFF2-40B4-BE49-F238E27FC236}">
              <a16:creationId xmlns:a16="http://schemas.microsoft.com/office/drawing/2014/main" id="{00000000-0008-0000-0400-0000E6000000}"/>
            </a:ext>
          </a:extLst>
        </xdr:cNvPr>
        <xdr:cNvSpPr txBox="1"/>
      </xdr:nvSpPr>
      <xdr:spPr>
        <a:xfrm>
          <a:off x="1225252" y="1002545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931001</xdr:colOff>
      <xdr:row>3</xdr:row>
      <xdr:rowOff>635726</xdr:rowOff>
    </xdr:from>
    <xdr:ext cx="318497" cy="117917"/>
    <xdr:sp macro="" textlink="Calculation!G76">
      <xdr:nvSpPr>
        <xdr:cNvPr id="231" name="TextBox 230">
          <a:extLst>
            <a:ext uri="{FF2B5EF4-FFF2-40B4-BE49-F238E27FC236}">
              <a16:creationId xmlns:a16="http://schemas.microsoft.com/office/drawing/2014/main" id="{00000000-0008-0000-0400-0000E7000000}"/>
            </a:ext>
          </a:extLst>
        </xdr:cNvPr>
        <xdr:cNvSpPr txBox="1"/>
      </xdr:nvSpPr>
      <xdr:spPr>
        <a:xfrm>
          <a:off x="7163072" y="1447419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933178</xdr:colOff>
      <xdr:row>3</xdr:row>
      <xdr:rowOff>1518286</xdr:rowOff>
    </xdr:from>
    <xdr:ext cx="318497" cy="117917"/>
    <xdr:sp macro="" textlink="Calculation!G77">
      <xdr:nvSpPr>
        <xdr:cNvPr id="232" name="TextBox 231">
          <a:extLst>
            <a:ext uri="{FF2B5EF4-FFF2-40B4-BE49-F238E27FC236}">
              <a16:creationId xmlns:a16="http://schemas.microsoft.com/office/drawing/2014/main" id="{00000000-0008-0000-0400-0000E8000000}"/>
            </a:ext>
          </a:extLst>
        </xdr:cNvPr>
        <xdr:cNvSpPr txBox="1"/>
      </xdr:nvSpPr>
      <xdr:spPr>
        <a:xfrm>
          <a:off x="7165249"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3</xdr:row>
      <xdr:rowOff>625929</xdr:rowOff>
    </xdr:from>
    <xdr:ext cx="318497" cy="117917"/>
    <xdr:sp macro="" textlink="Calculation!G76">
      <xdr:nvSpPr>
        <xdr:cNvPr id="235" name="TextBox 234">
          <a:extLst>
            <a:ext uri="{FF2B5EF4-FFF2-40B4-BE49-F238E27FC236}">
              <a16:creationId xmlns:a16="http://schemas.microsoft.com/office/drawing/2014/main" id="{00000000-0008-0000-0400-0000EB000000}"/>
            </a:ext>
          </a:extLst>
        </xdr:cNvPr>
        <xdr:cNvSpPr txBox="1"/>
      </xdr:nvSpPr>
      <xdr:spPr>
        <a:xfrm>
          <a:off x="13694773" y="1446439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950595</xdr:colOff>
      <xdr:row>3</xdr:row>
      <xdr:rowOff>1512299</xdr:rowOff>
    </xdr:from>
    <xdr:ext cx="318497" cy="117917"/>
    <xdr:sp macro="" textlink="Calculation!G77">
      <xdr:nvSpPr>
        <xdr:cNvPr id="236" name="TextBox 235">
          <a:extLst>
            <a:ext uri="{FF2B5EF4-FFF2-40B4-BE49-F238E27FC236}">
              <a16:creationId xmlns:a16="http://schemas.microsoft.com/office/drawing/2014/main" id="{00000000-0008-0000-0400-0000EC000000}"/>
            </a:ext>
          </a:extLst>
        </xdr:cNvPr>
        <xdr:cNvSpPr txBox="1"/>
      </xdr:nvSpPr>
      <xdr:spPr>
        <a:xfrm>
          <a:off x="13714095" y="1535076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971822</xdr:colOff>
      <xdr:row>3</xdr:row>
      <xdr:rowOff>649333</xdr:rowOff>
    </xdr:from>
    <xdr:ext cx="318497" cy="117917"/>
    <xdr:sp macro="" textlink="Calculation!G76">
      <xdr:nvSpPr>
        <xdr:cNvPr id="239" name="TextBox 238">
          <a:extLst>
            <a:ext uri="{FF2B5EF4-FFF2-40B4-BE49-F238E27FC236}">
              <a16:creationId xmlns:a16="http://schemas.microsoft.com/office/drawing/2014/main" id="{00000000-0008-0000-0400-0000EF000000}"/>
            </a:ext>
          </a:extLst>
        </xdr:cNvPr>
        <xdr:cNvSpPr txBox="1"/>
      </xdr:nvSpPr>
      <xdr:spPr>
        <a:xfrm>
          <a:off x="20266751" y="1448779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973999</xdr:colOff>
      <xdr:row>3</xdr:row>
      <xdr:rowOff>1518286</xdr:rowOff>
    </xdr:from>
    <xdr:ext cx="318497" cy="117917"/>
    <xdr:sp macro="" textlink="Calculation!G77">
      <xdr:nvSpPr>
        <xdr:cNvPr id="240" name="TextBox 239">
          <a:extLst>
            <a:ext uri="{FF2B5EF4-FFF2-40B4-BE49-F238E27FC236}">
              <a16:creationId xmlns:a16="http://schemas.microsoft.com/office/drawing/2014/main" id="{00000000-0008-0000-0400-0000F0000000}"/>
            </a:ext>
          </a:extLst>
        </xdr:cNvPr>
        <xdr:cNvSpPr txBox="1"/>
      </xdr:nvSpPr>
      <xdr:spPr>
        <a:xfrm>
          <a:off x="20268928" y="1535675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934811</xdr:colOff>
      <xdr:row>4</xdr:row>
      <xdr:rowOff>653638</xdr:rowOff>
    </xdr:from>
    <xdr:ext cx="318497" cy="117917"/>
    <xdr:sp macro="" textlink="Calculation!G76">
      <xdr:nvSpPr>
        <xdr:cNvPr id="241" name="TextBox 240">
          <a:extLst>
            <a:ext uri="{FF2B5EF4-FFF2-40B4-BE49-F238E27FC236}">
              <a16:creationId xmlns:a16="http://schemas.microsoft.com/office/drawing/2014/main" id="{00000000-0008-0000-0400-0000F1000000}"/>
            </a:ext>
          </a:extLst>
        </xdr:cNvPr>
        <xdr:cNvSpPr txBox="1"/>
      </xdr:nvSpPr>
      <xdr:spPr>
        <a:xfrm>
          <a:off x="7165282" y="1907610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931273</xdr:colOff>
      <xdr:row>4</xdr:row>
      <xdr:rowOff>1532388</xdr:rowOff>
    </xdr:from>
    <xdr:ext cx="318497" cy="117917"/>
    <xdr:sp macro="" textlink="Calculation!G77">
      <xdr:nvSpPr>
        <xdr:cNvPr id="242" name="TextBox 241">
          <a:extLst>
            <a:ext uri="{FF2B5EF4-FFF2-40B4-BE49-F238E27FC236}">
              <a16:creationId xmlns:a16="http://schemas.microsoft.com/office/drawing/2014/main" id="{00000000-0008-0000-0400-0000F2000000}"/>
            </a:ext>
          </a:extLst>
        </xdr:cNvPr>
        <xdr:cNvSpPr txBox="1"/>
      </xdr:nvSpPr>
      <xdr:spPr>
        <a:xfrm>
          <a:off x="7161744" y="199548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952500</xdr:colOff>
      <xdr:row>4</xdr:row>
      <xdr:rowOff>638482</xdr:rowOff>
    </xdr:from>
    <xdr:ext cx="318497" cy="117917"/>
    <xdr:sp macro="" textlink="Calculation!G76">
      <xdr:nvSpPr>
        <xdr:cNvPr id="244" name="TextBox 243">
          <a:extLst>
            <a:ext uri="{FF2B5EF4-FFF2-40B4-BE49-F238E27FC236}">
              <a16:creationId xmlns:a16="http://schemas.microsoft.com/office/drawing/2014/main" id="{00000000-0008-0000-0400-0000F4000000}"/>
            </a:ext>
          </a:extLst>
        </xdr:cNvPr>
        <xdr:cNvSpPr txBox="1"/>
      </xdr:nvSpPr>
      <xdr:spPr>
        <a:xfrm>
          <a:off x="13707717" y="1909213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954677</xdr:colOff>
      <xdr:row>4</xdr:row>
      <xdr:rowOff>1507707</xdr:rowOff>
    </xdr:from>
    <xdr:ext cx="318497" cy="117917"/>
    <xdr:sp macro="" textlink="Calculation!G77">
      <xdr:nvSpPr>
        <xdr:cNvPr id="245" name="TextBox 244">
          <a:extLst>
            <a:ext uri="{FF2B5EF4-FFF2-40B4-BE49-F238E27FC236}">
              <a16:creationId xmlns:a16="http://schemas.microsoft.com/office/drawing/2014/main" id="{00000000-0008-0000-0400-0000F5000000}"/>
            </a:ext>
          </a:extLst>
        </xdr:cNvPr>
        <xdr:cNvSpPr txBox="1"/>
      </xdr:nvSpPr>
      <xdr:spPr>
        <a:xfrm>
          <a:off x="13709894" y="1996135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4</xdr:row>
      <xdr:rowOff>639536</xdr:rowOff>
    </xdr:from>
    <xdr:ext cx="318497" cy="117917"/>
    <xdr:sp macro="" textlink="Calculation!G76">
      <xdr:nvSpPr>
        <xdr:cNvPr id="246" name="TextBox 245">
          <a:extLst>
            <a:ext uri="{FF2B5EF4-FFF2-40B4-BE49-F238E27FC236}">
              <a16:creationId xmlns:a16="http://schemas.microsoft.com/office/drawing/2014/main" id="{00000000-0008-0000-0400-0000F6000000}"/>
            </a:ext>
          </a:extLst>
        </xdr:cNvPr>
        <xdr:cNvSpPr txBox="1"/>
      </xdr:nvSpPr>
      <xdr:spPr>
        <a:xfrm>
          <a:off x="20247428" y="1909082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4</xdr:row>
      <xdr:rowOff>1512571</xdr:rowOff>
    </xdr:from>
    <xdr:ext cx="318497" cy="117917"/>
    <xdr:sp macro="" textlink="Calculation!G77">
      <xdr:nvSpPr>
        <xdr:cNvPr id="247" name="TextBox 246">
          <a:extLst>
            <a:ext uri="{FF2B5EF4-FFF2-40B4-BE49-F238E27FC236}">
              <a16:creationId xmlns:a16="http://schemas.microsoft.com/office/drawing/2014/main" id="{00000000-0008-0000-0400-0000F7000000}"/>
            </a:ext>
          </a:extLst>
        </xdr:cNvPr>
        <xdr:cNvSpPr txBox="1"/>
      </xdr:nvSpPr>
      <xdr:spPr>
        <a:xfrm>
          <a:off x="20249605" y="1996385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913584</xdr:colOff>
      <xdr:row>5</xdr:row>
      <xdr:rowOff>635726</xdr:rowOff>
    </xdr:from>
    <xdr:ext cx="318497" cy="117917"/>
    <xdr:sp macro="" textlink="Calculation!G76">
      <xdr:nvSpPr>
        <xdr:cNvPr id="248" name="TextBox 247">
          <a:extLst>
            <a:ext uri="{FF2B5EF4-FFF2-40B4-BE49-F238E27FC236}">
              <a16:creationId xmlns:a16="http://schemas.microsoft.com/office/drawing/2014/main" id="{00000000-0008-0000-0400-0000F8000000}"/>
            </a:ext>
          </a:extLst>
        </xdr:cNvPr>
        <xdr:cNvSpPr txBox="1"/>
      </xdr:nvSpPr>
      <xdr:spPr>
        <a:xfrm>
          <a:off x="7145655" y="23699833"/>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1</xdr:col>
      <xdr:colOff>915761</xdr:colOff>
      <xdr:row>5</xdr:row>
      <xdr:rowOff>1516381</xdr:rowOff>
    </xdr:from>
    <xdr:ext cx="318497" cy="117917"/>
    <xdr:sp macro="" textlink="Calculation!G77">
      <xdr:nvSpPr>
        <xdr:cNvPr id="255" name="TextBox 254">
          <a:extLst>
            <a:ext uri="{FF2B5EF4-FFF2-40B4-BE49-F238E27FC236}">
              <a16:creationId xmlns:a16="http://schemas.microsoft.com/office/drawing/2014/main" id="{00000000-0008-0000-0400-0000FF000000}"/>
            </a:ext>
          </a:extLst>
        </xdr:cNvPr>
        <xdr:cNvSpPr txBox="1"/>
      </xdr:nvSpPr>
      <xdr:spPr>
        <a:xfrm>
          <a:off x="7147832" y="24580488"/>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931001</xdr:colOff>
      <xdr:row>5</xdr:row>
      <xdr:rowOff>638481</xdr:rowOff>
    </xdr:from>
    <xdr:ext cx="318497" cy="117917"/>
    <xdr:sp macro="" textlink="Calculation!G76">
      <xdr:nvSpPr>
        <xdr:cNvPr id="262" name="TextBox 261">
          <a:extLst>
            <a:ext uri="{FF2B5EF4-FFF2-40B4-BE49-F238E27FC236}">
              <a16:creationId xmlns:a16="http://schemas.microsoft.com/office/drawing/2014/main" id="{00000000-0008-0000-0400-000006010000}"/>
            </a:ext>
          </a:extLst>
        </xdr:cNvPr>
        <xdr:cNvSpPr txBox="1"/>
      </xdr:nvSpPr>
      <xdr:spPr>
        <a:xfrm>
          <a:off x="13686218" y="23705546"/>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935083</xdr:colOff>
      <xdr:row>5</xdr:row>
      <xdr:rowOff>1507706</xdr:rowOff>
    </xdr:from>
    <xdr:ext cx="318497" cy="117917"/>
    <xdr:sp macro="" textlink="Calculation!G77">
      <xdr:nvSpPr>
        <xdr:cNvPr id="263" name="TextBox 262">
          <a:extLst>
            <a:ext uri="{FF2B5EF4-FFF2-40B4-BE49-F238E27FC236}">
              <a16:creationId xmlns:a16="http://schemas.microsoft.com/office/drawing/2014/main" id="{00000000-0008-0000-0400-000007010000}"/>
            </a:ext>
          </a:extLst>
        </xdr:cNvPr>
        <xdr:cNvSpPr txBox="1"/>
      </xdr:nvSpPr>
      <xdr:spPr>
        <a:xfrm>
          <a:off x="13690300" y="24574771"/>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952499</xdr:colOff>
      <xdr:row>5</xdr:row>
      <xdr:rowOff>638482</xdr:rowOff>
    </xdr:from>
    <xdr:ext cx="318497" cy="117917"/>
    <xdr:sp macro="" textlink="Calculation!G76">
      <xdr:nvSpPr>
        <xdr:cNvPr id="264" name="TextBox 263">
          <a:extLst>
            <a:ext uri="{FF2B5EF4-FFF2-40B4-BE49-F238E27FC236}">
              <a16:creationId xmlns:a16="http://schemas.microsoft.com/office/drawing/2014/main" id="{00000000-0008-0000-0400-000008010000}"/>
            </a:ext>
          </a:extLst>
        </xdr:cNvPr>
        <xdr:cNvSpPr txBox="1"/>
      </xdr:nvSpPr>
      <xdr:spPr>
        <a:xfrm>
          <a:off x="20234412" y="23705547"/>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954676</xdr:colOff>
      <xdr:row>5</xdr:row>
      <xdr:rowOff>1507707</xdr:rowOff>
    </xdr:from>
    <xdr:ext cx="318497" cy="117917"/>
    <xdr:sp macro="" textlink="Calculation!G77">
      <xdr:nvSpPr>
        <xdr:cNvPr id="265" name="TextBox 264">
          <a:extLst>
            <a:ext uri="{FF2B5EF4-FFF2-40B4-BE49-F238E27FC236}">
              <a16:creationId xmlns:a16="http://schemas.microsoft.com/office/drawing/2014/main" id="{00000000-0008-0000-0400-000009010000}"/>
            </a:ext>
          </a:extLst>
        </xdr:cNvPr>
        <xdr:cNvSpPr txBox="1"/>
      </xdr:nvSpPr>
      <xdr:spPr>
        <a:xfrm>
          <a:off x="20236589" y="24574772"/>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931273</xdr:colOff>
      <xdr:row>6</xdr:row>
      <xdr:rowOff>638482</xdr:rowOff>
    </xdr:from>
    <xdr:ext cx="318497" cy="117917"/>
    <xdr:sp macro="" textlink="Calculation!G76">
      <xdr:nvSpPr>
        <xdr:cNvPr id="266" name="TextBox 265">
          <a:extLst>
            <a:ext uri="{FF2B5EF4-FFF2-40B4-BE49-F238E27FC236}">
              <a16:creationId xmlns:a16="http://schemas.microsoft.com/office/drawing/2014/main" id="{00000000-0008-0000-0400-00000A010000}"/>
            </a:ext>
          </a:extLst>
        </xdr:cNvPr>
        <xdr:cNvSpPr txBox="1"/>
      </xdr:nvSpPr>
      <xdr:spPr>
        <a:xfrm>
          <a:off x="13686490"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2</xdr:col>
      <xdr:colOff>935355</xdr:colOff>
      <xdr:row>6</xdr:row>
      <xdr:rowOff>1507707</xdr:rowOff>
    </xdr:from>
    <xdr:ext cx="318497" cy="117917"/>
    <xdr:sp macro="" textlink="Calculation!G77">
      <xdr:nvSpPr>
        <xdr:cNvPr id="267" name="TextBox 266">
          <a:extLst>
            <a:ext uri="{FF2B5EF4-FFF2-40B4-BE49-F238E27FC236}">
              <a16:creationId xmlns:a16="http://schemas.microsoft.com/office/drawing/2014/main" id="{00000000-0008-0000-0400-00000B010000}"/>
            </a:ext>
          </a:extLst>
        </xdr:cNvPr>
        <xdr:cNvSpPr txBox="1"/>
      </xdr:nvSpPr>
      <xdr:spPr>
        <a:xfrm>
          <a:off x="13690572"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931001</xdr:colOff>
      <xdr:row>6</xdr:row>
      <xdr:rowOff>638482</xdr:rowOff>
    </xdr:from>
    <xdr:ext cx="318497" cy="117917"/>
    <xdr:sp macro="" textlink="Calculation!G76">
      <xdr:nvSpPr>
        <xdr:cNvPr id="268" name="TextBox 267">
          <a:extLst>
            <a:ext uri="{FF2B5EF4-FFF2-40B4-BE49-F238E27FC236}">
              <a16:creationId xmlns:a16="http://schemas.microsoft.com/office/drawing/2014/main" id="{00000000-0008-0000-0400-00000C010000}"/>
            </a:ext>
          </a:extLst>
        </xdr:cNvPr>
        <xdr:cNvSpPr txBox="1"/>
      </xdr:nvSpPr>
      <xdr:spPr>
        <a:xfrm>
          <a:off x="20212914" y="28318960"/>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935083</xdr:colOff>
      <xdr:row>6</xdr:row>
      <xdr:rowOff>1507707</xdr:rowOff>
    </xdr:from>
    <xdr:ext cx="318497" cy="117917"/>
    <xdr:sp macro="" textlink="Calculation!G77">
      <xdr:nvSpPr>
        <xdr:cNvPr id="269" name="TextBox 268">
          <a:extLst>
            <a:ext uri="{FF2B5EF4-FFF2-40B4-BE49-F238E27FC236}">
              <a16:creationId xmlns:a16="http://schemas.microsoft.com/office/drawing/2014/main" id="{00000000-0008-0000-0400-00000D010000}"/>
            </a:ext>
          </a:extLst>
        </xdr:cNvPr>
        <xdr:cNvSpPr txBox="1"/>
      </xdr:nvSpPr>
      <xdr:spPr>
        <a:xfrm>
          <a:off x="20216996" y="29188185"/>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931000</xdr:colOff>
      <xdr:row>7</xdr:row>
      <xdr:rowOff>638482</xdr:rowOff>
    </xdr:from>
    <xdr:ext cx="318497" cy="117917"/>
    <xdr:sp macro="" textlink="Calculation!G76">
      <xdr:nvSpPr>
        <xdr:cNvPr id="270" name="TextBox 269">
          <a:extLst>
            <a:ext uri="{FF2B5EF4-FFF2-40B4-BE49-F238E27FC236}">
              <a16:creationId xmlns:a16="http://schemas.microsoft.com/office/drawing/2014/main" id="{00000000-0008-0000-0400-00000E010000}"/>
            </a:ext>
          </a:extLst>
        </xdr:cNvPr>
        <xdr:cNvSpPr txBox="1"/>
      </xdr:nvSpPr>
      <xdr:spPr>
        <a:xfrm>
          <a:off x="20212913" y="33396199"/>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3157488D-305D-482A-948A-C53090CE45AB}"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935082</xdr:colOff>
      <xdr:row>7</xdr:row>
      <xdr:rowOff>1507707</xdr:rowOff>
    </xdr:from>
    <xdr:ext cx="318497" cy="117917"/>
    <xdr:sp macro="" textlink="Calculation!G77">
      <xdr:nvSpPr>
        <xdr:cNvPr id="271" name="TextBox 270">
          <a:extLst>
            <a:ext uri="{FF2B5EF4-FFF2-40B4-BE49-F238E27FC236}">
              <a16:creationId xmlns:a16="http://schemas.microsoft.com/office/drawing/2014/main" id="{00000000-0008-0000-0400-00000F010000}"/>
            </a:ext>
          </a:extLst>
        </xdr:cNvPr>
        <xdr:cNvSpPr txBox="1"/>
      </xdr:nvSpPr>
      <xdr:spPr>
        <a:xfrm>
          <a:off x="20216995" y="34265424"/>
          <a:ext cx="318497" cy="1179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fld id="{AE1D91EE-DB09-43B5-B2C2-458F32EA04C0}" type="TxLink">
            <a:rPr lang="en-US" sz="800" b="0" i="0" u="none" strike="noStrike">
              <a:solidFill>
                <a:srgbClr val="0070C0"/>
              </a:solidFill>
              <a:latin typeface="Arial"/>
              <a:cs typeface="Arial"/>
            </a:rPr>
            <a:pPr/>
            <a:t>21µF</a:t>
          </a:fld>
          <a:endParaRPr lang="en-US" sz="800">
            <a:latin typeface="Arial" panose="020B0604020202020204" pitchFamily="34" charset="0"/>
            <a:cs typeface="Arial" panose="020B0604020202020204" pitchFamily="34" charset="0"/>
          </a:endParaRPr>
        </a:p>
      </xdr:txBody>
    </xdr:sp>
    <xdr:clientData/>
  </xdr:oneCellAnchor>
  <xdr:oneCellAnchor>
    <xdr:from>
      <xdr:col>3</xdr:col>
      <xdr:colOff>1334452</xdr:colOff>
      <xdr:row>6</xdr:row>
      <xdr:rowOff>2664856</xdr:rowOff>
    </xdr:from>
    <xdr:ext cx="721518" cy="374077"/>
    <xdr:sp macro="" textlink="">
      <xdr:nvSpPr>
        <xdr:cNvPr id="5" name="TextBox 4">
          <a:extLst>
            <a:ext uri="{FF2B5EF4-FFF2-40B4-BE49-F238E27FC236}">
              <a16:creationId xmlns:a16="http://schemas.microsoft.com/office/drawing/2014/main" id="{00000000-0008-0000-0400-000005000000}"/>
            </a:ext>
          </a:extLst>
        </xdr:cNvPr>
        <xdr:cNvSpPr txBox="1"/>
      </xdr:nvSpPr>
      <xdr:spPr>
        <a:xfrm>
          <a:off x="20610671" y="30311169"/>
          <a:ext cx="721518"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t>To tertiary IC SYNC</a:t>
          </a:r>
        </a:p>
      </xdr:txBody>
    </xdr:sp>
    <xdr:clientData/>
  </xdr:oneCellAnchor>
  <xdr:oneCellAnchor>
    <xdr:from>
      <xdr:col>0</xdr:col>
      <xdr:colOff>0</xdr:colOff>
      <xdr:row>0</xdr:row>
      <xdr:rowOff>0</xdr:rowOff>
    </xdr:from>
    <xdr:ext cx="1962150" cy="254557"/>
    <xdr:sp macro="" textlink="Calculation!G9">
      <xdr:nvSpPr>
        <xdr:cNvPr id="233" name="TextBox 232">
          <a:extLst>
            <a:ext uri="{FF2B5EF4-FFF2-40B4-BE49-F238E27FC236}">
              <a16:creationId xmlns:a16="http://schemas.microsoft.com/office/drawing/2014/main" id="{00000000-0008-0000-0400-0000E9000000}"/>
            </a:ext>
          </a:extLst>
        </xdr:cNvPr>
        <xdr:cNvSpPr txBox="1"/>
      </xdr:nvSpPr>
      <xdr:spPr>
        <a:xfrm>
          <a:off x="0" y="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1</xdr:row>
      <xdr:rowOff>0</xdr:rowOff>
    </xdr:from>
    <xdr:ext cx="1962150" cy="254557"/>
    <xdr:sp macro="" textlink="Calculation!G9">
      <xdr:nvSpPr>
        <xdr:cNvPr id="234" name="TextBox 233">
          <a:extLst>
            <a:ext uri="{FF2B5EF4-FFF2-40B4-BE49-F238E27FC236}">
              <a16:creationId xmlns:a16="http://schemas.microsoft.com/office/drawing/2014/main" id="{00000000-0008-0000-0400-0000EA000000}"/>
            </a:ext>
          </a:extLst>
        </xdr:cNvPr>
        <xdr:cNvSpPr txBox="1"/>
      </xdr:nvSpPr>
      <xdr:spPr>
        <a:xfrm>
          <a:off x="0" y="46101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oneCellAnchor>
    <xdr:from>
      <xdr:col>0</xdr:col>
      <xdr:colOff>0</xdr:colOff>
      <xdr:row>2</xdr:row>
      <xdr:rowOff>0</xdr:rowOff>
    </xdr:from>
    <xdr:ext cx="1962150" cy="254557"/>
    <xdr:sp macro="" textlink="Calculation!G9">
      <xdr:nvSpPr>
        <xdr:cNvPr id="249" name="TextBox 248">
          <a:extLst>
            <a:ext uri="{FF2B5EF4-FFF2-40B4-BE49-F238E27FC236}">
              <a16:creationId xmlns:a16="http://schemas.microsoft.com/office/drawing/2014/main" id="{00000000-0008-0000-0400-0000F9000000}"/>
            </a:ext>
          </a:extLst>
        </xdr:cNvPr>
        <xdr:cNvSpPr txBox="1"/>
      </xdr:nvSpPr>
      <xdr:spPr>
        <a:xfrm>
          <a:off x="0" y="9220200"/>
          <a:ext cx="1962150" cy="2545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latin typeface="Arial" panose="020B0604020202020204" pitchFamily="34" charset="0"/>
              <a:cs typeface="Arial" panose="020B0604020202020204" pitchFamily="34" charset="0"/>
            </a:rPr>
            <a:t>Single Phase</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a0496455/TI%20Drive/2021-2022/TI/BSR-WV-HC/TPSM64406-Mini_Twin_Turbo_Module/BSR281-DualOutput/TIWeb/Quickstart_calculator/LM(Q)64480_A0_A2_Quickstart_Tool_REVA.xlsm" TargetMode="External"/><Relationship Id="rId1" Type="http://schemas.openxmlformats.org/officeDocument/2006/relationships/externalLinkPath" Target="/Users/a0496455/TI%20Drive/2021-2022/TI/BSR-WV-HC/TPSM64406-Mini_Twin_Turbo_Module/BSR281-DualOutput/TIWeb/Quickstart_calculator/LM(Q)64480_A0_A2_Quickstart_Tool_REV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ign"/>
      <sheetName val="Important Notice and Disclaimer"/>
      <sheetName val="Calculation"/>
      <sheetName val="STD_VAL"/>
      <sheetName val="SCH"/>
      <sheetName val="LM(Q)64480_A0_A2_Quickstart_Too"/>
    </sheetNames>
    <definedNames>
      <definedName name="RESET_VALUES"/>
    </definedNames>
    <sheetDataSet>
      <sheetData sheetId="0"/>
      <sheetData sheetId="1"/>
      <sheetData sheetId="2"/>
      <sheetData sheetId="3"/>
      <sheetData sheetId="4"/>
      <sheetData sheetId="5"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www.ti.com/pol"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omments" Target="../comments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image" Target="../media/image16.emf"/><Relationship Id="rId18" Type="http://schemas.openxmlformats.org/officeDocument/2006/relationships/package" Target="../embeddings/Microsoft_Visio_Drawing7.vsdx"/><Relationship Id="rId26" Type="http://schemas.openxmlformats.org/officeDocument/2006/relationships/package" Target="../embeddings/Microsoft_Visio_Drawing11.vsdx"/><Relationship Id="rId3" Type="http://schemas.openxmlformats.org/officeDocument/2006/relationships/vmlDrawing" Target="../drawings/vmlDrawing3.vml"/><Relationship Id="rId21" Type="http://schemas.openxmlformats.org/officeDocument/2006/relationships/image" Target="../media/image20.emf"/><Relationship Id="rId7" Type="http://schemas.openxmlformats.org/officeDocument/2006/relationships/image" Target="../media/image13.emf"/><Relationship Id="rId12" Type="http://schemas.openxmlformats.org/officeDocument/2006/relationships/package" Target="../embeddings/Microsoft_Visio_Drawing4.vsdx"/><Relationship Id="rId17" Type="http://schemas.openxmlformats.org/officeDocument/2006/relationships/image" Target="../media/image18.emf"/><Relationship Id="rId25" Type="http://schemas.openxmlformats.org/officeDocument/2006/relationships/image" Target="../media/image22.emf"/><Relationship Id="rId33" Type="http://schemas.openxmlformats.org/officeDocument/2006/relationships/image" Target="../media/image26.emf"/><Relationship Id="rId2" Type="http://schemas.openxmlformats.org/officeDocument/2006/relationships/drawing" Target="../drawings/drawing4.xml"/><Relationship Id="rId16" Type="http://schemas.openxmlformats.org/officeDocument/2006/relationships/package" Target="../embeddings/Microsoft_Visio_Drawing6.vsdx"/><Relationship Id="rId20" Type="http://schemas.openxmlformats.org/officeDocument/2006/relationships/package" Target="../embeddings/Microsoft_Visio_Drawing8.vsdx"/><Relationship Id="rId29" Type="http://schemas.openxmlformats.org/officeDocument/2006/relationships/image" Target="../media/image24.emf"/><Relationship Id="rId1" Type="http://schemas.openxmlformats.org/officeDocument/2006/relationships/printerSettings" Target="../printerSettings/printerSettings4.bin"/><Relationship Id="rId6" Type="http://schemas.openxmlformats.org/officeDocument/2006/relationships/package" Target="../embeddings/Microsoft_Visio_Drawing1.vsdx"/><Relationship Id="rId11" Type="http://schemas.openxmlformats.org/officeDocument/2006/relationships/image" Target="../media/image15.emf"/><Relationship Id="rId24" Type="http://schemas.openxmlformats.org/officeDocument/2006/relationships/package" Target="../embeddings/Microsoft_Visio_Drawing10.vsdx"/><Relationship Id="rId32" Type="http://schemas.openxmlformats.org/officeDocument/2006/relationships/package" Target="../embeddings/Microsoft_Visio_Drawing14.vsdx"/><Relationship Id="rId5" Type="http://schemas.openxmlformats.org/officeDocument/2006/relationships/image" Target="../media/image12.emf"/><Relationship Id="rId15" Type="http://schemas.openxmlformats.org/officeDocument/2006/relationships/image" Target="../media/image17.emf"/><Relationship Id="rId23" Type="http://schemas.openxmlformats.org/officeDocument/2006/relationships/image" Target="../media/image21.emf"/><Relationship Id="rId28" Type="http://schemas.openxmlformats.org/officeDocument/2006/relationships/package" Target="../embeddings/Microsoft_Visio_Drawing12.vsdx"/><Relationship Id="rId10" Type="http://schemas.openxmlformats.org/officeDocument/2006/relationships/package" Target="../embeddings/Microsoft_Visio_Drawing3.vsdx"/><Relationship Id="rId19" Type="http://schemas.openxmlformats.org/officeDocument/2006/relationships/image" Target="../media/image19.emf"/><Relationship Id="rId31" Type="http://schemas.openxmlformats.org/officeDocument/2006/relationships/image" Target="../media/image25.emf"/><Relationship Id="rId4" Type="http://schemas.openxmlformats.org/officeDocument/2006/relationships/package" Target="../embeddings/Microsoft_Visio_Drawing.vsdx"/><Relationship Id="rId9" Type="http://schemas.openxmlformats.org/officeDocument/2006/relationships/image" Target="../media/image14.emf"/><Relationship Id="rId14" Type="http://schemas.openxmlformats.org/officeDocument/2006/relationships/package" Target="../embeddings/Microsoft_Visio_Drawing5.vsdx"/><Relationship Id="rId22" Type="http://schemas.openxmlformats.org/officeDocument/2006/relationships/package" Target="../embeddings/Microsoft_Visio_Drawing9.vsdx"/><Relationship Id="rId27" Type="http://schemas.openxmlformats.org/officeDocument/2006/relationships/image" Target="../media/image23.emf"/><Relationship Id="rId30" Type="http://schemas.openxmlformats.org/officeDocument/2006/relationships/package" Target="../embeddings/Microsoft_Visio_Drawing13.vsdx"/><Relationship Id="rId8" Type="http://schemas.openxmlformats.org/officeDocument/2006/relationships/package" Target="../embeddings/Microsoft_Visio_Drawing2.vsd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0F16A-4A9F-4950-9843-6CA7C33AC07C}">
  <sheetPr codeName="Sheet3"/>
  <dimension ref="A1:AWD2838"/>
  <sheetViews>
    <sheetView tabSelected="1" zoomScale="88" zoomScaleNormal="115" zoomScaleSheetLayoutView="40" workbookViewId="0">
      <selection activeCell="G10" sqref="G10"/>
    </sheetView>
  </sheetViews>
  <sheetFormatPr defaultColWidth="8.7265625" defaultRowHeight="14.5"/>
  <cols>
    <col min="1" max="6" width="8.7265625" style="115"/>
    <col min="7" max="7" width="20.453125" style="115" customWidth="1"/>
    <col min="8" max="8" width="7.81640625" style="115" customWidth="1"/>
    <col min="9" max="9" width="8.81640625" style="156"/>
    <col min="10" max="10" width="23.453125" style="156" bestFit="1" customWidth="1"/>
    <col min="11" max="14" width="8.81640625" style="156"/>
    <col min="15" max="15" width="9.453125" style="156" bestFit="1" customWidth="1"/>
    <col min="16" max="16" width="11.1796875" style="156" bestFit="1" customWidth="1"/>
    <col min="17" max="18" width="8.81640625" style="156"/>
    <col min="19" max="80" width="8.81640625" style="113"/>
    <col min="81" max="1278" width="8.81640625" style="114"/>
    <col min="1279" max="16384" width="8.7265625" style="115"/>
  </cols>
  <sheetData>
    <row r="1" spans="1:28" ht="55.4" customHeight="1">
      <c r="A1" s="111"/>
      <c r="B1" s="111"/>
      <c r="C1" s="111"/>
      <c r="D1" s="111"/>
      <c r="E1" s="111"/>
      <c r="F1" s="111"/>
      <c r="G1" s="111"/>
      <c r="H1" s="111"/>
      <c r="I1" s="112"/>
      <c r="J1" s="112"/>
      <c r="K1" s="112"/>
      <c r="L1" s="112"/>
      <c r="M1" s="112"/>
      <c r="N1" s="112"/>
      <c r="O1" s="112"/>
      <c r="P1" s="112"/>
      <c r="Q1" s="112"/>
      <c r="R1" s="112"/>
      <c r="S1" s="112"/>
      <c r="T1" s="112"/>
      <c r="U1" s="112"/>
      <c r="V1" s="112"/>
      <c r="W1" s="112"/>
      <c r="X1" s="112"/>
      <c r="Y1" s="112"/>
      <c r="Z1" s="112"/>
      <c r="AA1" s="112"/>
      <c r="AB1" s="112"/>
    </row>
    <row r="2" spans="1:28" ht="6.65" customHeight="1">
      <c r="A2" s="111"/>
      <c r="B2" s="111"/>
      <c r="C2" s="111"/>
      <c r="D2" s="111"/>
      <c r="E2" s="111"/>
      <c r="F2" s="111"/>
      <c r="G2" s="111"/>
      <c r="H2" s="111"/>
      <c r="I2" s="112"/>
      <c r="J2" s="112"/>
      <c r="K2" s="112"/>
      <c r="L2" s="112"/>
      <c r="M2" s="112"/>
      <c r="N2" s="112"/>
      <c r="O2" s="112"/>
      <c r="P2" s="112"/>
      <c r="Q2" s="112"/>
      <c r="R2" s="112"/>
      <c r="S2" s="112"/>
      <c r="T2" s="112"/>
      <c r="U2" s="112"/>
      <c r="V2" s="112"/>
      <c r="W2" s="112"/>
      <c r="X2" s="112"/>
      <c r="Y2" s="112"/>
      <c r="Z2" s="112"/>
      <c r="AA2" s="112"/>
      <c r="AB2" s="112"/>
    </row>
    <row r="3" spans="1:28" ht="13.75" customHeight="1">
      <c r="A3" s="116" t="s">
        <v>268</v>
      </c>
      <c r="B3" s="116"/>
      <c r="C3" s="117" t="s">
        <v>269</v>
      </c>
      <c r="D3" s="118"/>
      <c r="E3" s="119"/>
      <c r="F3" s="119"/>
      <c r="G3" s="120"/>
      <c r="H3" s="121" t="s">
        <v>270</v>
      </c>
      <c r="I3" s="122"/>
      <c r="J3" s="123"/>
      <c r="K3" s="179" t="s">
        <v>271</v>
      </c>
      <c r="L3" s="179"/>
      <c r="M3" s="124"/>
      <c r="N3" s="124"/>
      <c r="O3" s="112"/>
      <c r="P3" s="112"/>
      <c r="Q3" s="112"/>
      <c r="R3" s="112"/>
      <c r="S3" s="112"/>
      <c r="T3" s="112"/>
      <c r="U3" s="112"/>
      <c r="V3" s="112"/>
      <c r="W3" s="112"/>
      <c r="X3" s="112"/>
      <c r="Y3" s="112"/>
      <c r="Z3" s="112"/>
      <c r="AA3" s="112"/>
      <c r="AB3" s="112"/>
    </row>
    <row r="4" spans="1:28" ht="5.5" customHeight="1">
      <c r="A4" s="111"/>
      <c r="B4" s="111"/>
      <c r="C4" s="111"/>
      <c r="D4" s="111"/>
      <c r="E4" s="111"/>
      <c r="F4" s="111"/>
      <c r="G4" s="111"/>
      <c r="H4" s="111"/>
      <c r="I4" s="112"/>
      <c r="J4" s="112"/>
      <c r="K4" s="112"/>
      <c r="L4" s="112"/>
      <c r="M4" s="112"/>
      <c r="N4" s="112"/>
      <c r="O4" s="112"/>
      <c r="P4" s="112"/>
      <c r="Q4" s="112"/>
      <c r="R4" s="112"/>
      <c r="S4" s="112"/>
      <c r="T4" s="112"/>
      <c r="U4" s="112"/>
      <c r="V4" s="112"/>
      <c r="W4" s="112"/>
      <c r="X4" s="112"/>
      <c r="Y4" s="112"/>
      <c r="Z4" s="112"/>
      <c r="AA4" s="112"/>
      <c r="AB4" s="112"/>
    </row>
    <row r="5" spans="1:28">
      <c r="A5" s="125"/>
      <c r="B5" s="125"/>
      <c r="C5" s="125"/>
      <c r="D5" s="125"/>
      <c r="E5" s="125"/>
      <c r="F5" s="125"/>
      <c r="G5" s="125"/>
      <c r="H5" s="125"/>
      <c r="I5" s="126"/>
      <c r="J5" s="126"/>
      <c r="K5" s="126"/>
      <c r="L5" s="126"/>
      <c r="M5" s="126"/>
      <c r="N5" s="126"/>
      <c r="O5" s="126"/>
      <c r="P5" s="126"/>
      <c r="Q5" s="126"/>
      <c r="R5" s="126"/>
      <c r="S5" s="126"/>
      <c r="T5" s="126"/>
      <c r="U5" s="126"/>
      <c r="V5" s="126"/>
      <c r="W5" s="126"/>
      <c r="X5" s="126"/>
      <c r="Y5" s="126"/>
      <c r="Z5" s="126"/>
      <c r="AA5" s="126"/>
      <c r="AB5" s="126"/>
    </row>
    <row r="6" spans="1:28" ht="15.5">
      <c r="A6" s="125"/>
      <c r="B6" s="127" t="s">
        <v>264</v>
      </c>
      <c r="C6" s="125"/>
      <c r="D6" s="125"/>
      <c r="E6" s="125"/>
      <c r="F6" s="125"/>
      <c r="G6" s="125"/>
      <c r="H6" s="125"/>
      <c r="I6" s="126"/>
      <c r="J6" s="126"/>
      <c r="K6" s="126"/>
      <c r="L6" s="126"/>
      <c r="M6" s="126"/>
      <c r="N6" s="126"/>
      <c r="O6" s="126"/>
      <c r="P6" s="126"/>
      <c r="Q6" s="126"/>
      <c r="R6" s="126"/>
      <c r="S6" s="126"/>
      <c r="T6" s="126"/>
      <c r="U6" s="126"/>
      <c r="V6" s="126"/>
      <c r="W6" s="126"/>
      <c r="X6" s="126"/>
      <c r="Y6" s="126"/>
      <c r="Z6" s="126"/>
      <c r="AA6" s="126"/>
      <c r="AB6" s="126"/>
    </row>
    <row r="7" spans="1:28" ht="15">
      <c r="A7" s="125"/>
      <c r="B7" s="125"/>
      <c r="C7" s="125"/>
      <c r="D7" s="125"/>
      <c r="E7" s="125"/>
      <c r="F7" s="128" t="s">
        <v>261</v>
      </c>
      <c r="G7" s="129">
        <v>36</v>
      </c>
      <c r="H7" s="130" t="s">
        <v>266</v>
      </c>
      <c r="I7" s="126"/>
      <c r="J7" s="126"/>
      <c r="K7" s="126"/>
      <c r="L7" s="126"/>
      <c r="M7" s="126"/>
      <c r="N7" s="126"/>
      <c r="O7" s="126"/>
      <c r="P7" s="126"/>
      <c r="Q7" s="126"/>
      <c r="R7" s="126"/>
      <c r="S7" s="126"/>
      <c r="T7" s="126"/>
      <c r="U7" s="126"/>
      <c r="V7" s="126"/>
      <c r="W7" s="126"/>
      <c r="X7" s="126"/>
      <c r="Y7" s="126"/>
      <c r="Z7" s="126"/>
      <c r="AA7" s="126"/>
      <c r="AB7" s="126"/>
    </row>
    <row r="8" spans="1:28" ht="15">
      <c r="A8" s="125"/>
      <c r="B8" s="125"/>
      <c r="C8" s="125"/>
      <c r="D8" s="125"/>
      <c r="E8" s="125"/>
      <c r="F8" s="128" t="s">
        <v>295</v>
      </c>
      <c r="G8" s="129">
        <v>36</v>
      </c>
      <c r="H8" s="130" t="s">
        <v>266</v>
      </c>
      <c r="I8" s="126"/>
      <c r="J8" s="126"/>
      <c r="K8" s="126"/>
      <c r="L8" s="126"/>
      <c r="M8" s="126"/>
      <c r="N8" s="126"/>
      <c r="O8" s="126"/>
      <c r="P8" s="126"/>
      <c r="Q8" s="126"/>
      <c r="R8" s="126"/>
      <c r="S8" s="126"/>
      <c r="T8" s="126"/>
      <c r="U8" s="126"/>
      <c r="V8" s="126"/>
      <c r="W8" s="126"/>
      <c r="X8" s="126"/>
      <c r="Y8" s="126"/>
      <c r="Z8" s="126"/>
      <c r="AA8" s="126"/>
      <c r="AB8" s="126"/>
    </row>
    <row r="9" spans="1:28" ht="15">
      <c r="A9" s="125"/>
      <c r="B9" s="125"/>
      <c r="C9" s="125"/>
      <c r="D9" s="125"/>
      <c r="E9" s="125"/>
      <c r="F9" s="128" t="s">
        <v>262</v>
      </c>
      <c r="G9" s="129">
        <v>36</v>
      </c>
      <c r="H9" s="130" t="s">
        <v>266</v>
      </c>
      <c r="I9" s="126"/>
      <c r="J9" s="126"/>
      <c r="K9" s="126"/>
      <c r="L9" s="126"/>
      <c r="M9" s="126"/>
      <c r="N9" s="126"/>
      <c r="O9" s="126"/>
      <c r="P9" s="126"/>
      <c r="Q9" s="126"/>
      <c r="R9" s="126"/>
      <c r="S9" s="126"/>
      <c r="T9" s="126"/>
      <c r="U9" s="126"/>
      <c r="V9" s="126"/>
      <c r="W9" s="126"/>
      <c r="X9" s="126"/>
      <c r="Y9" s="126"/>
      <c r="Z9" s="126"/>
      <c r="AA9" s="126"/>
      <c r="AB9" s="126"/>
    </row>
    <row r="10" spans="1:28" ht="15">
      <c r="A10" s="125"/>
      <c r="B10" s="125"/>
      <c r="C10" s="125"/>
      <c r="D10" s="125"/>
      <c r="E10" s="125"/>
      <c r="F10" s="128" t="s">
        <v>265</v>
      </c>
      <c r="G10" s="129">
        <v>3.3</v>
      </c>
      <c r="H10" s="130" t="s">
        <v>266</v>
      </c>
      <c r="I10" s="126"/>
      <c r="J10" s="126"/>
      <c r="K10" s="126"/>
      <c r="L10" s="126"/>
      <c r="M10" s="126"/>
      <c r="N10" s="126"/>
      <c r="O10" s="126"/>
      <c r="P10" s="126"/>
      <c r="Q10" s="126"/>
      <c r="R10" s="126"/>
      <c r="S10" s="126"/>
      <c r="T10" s="126"/>
      <c r="U10" s="126"/>
      <c r="V10" s="126"/>
      <c r="W10" s="126"/>
      <c r="X10" s="126"/>
      <c r="Y10" s="126"/>
      <c r="Z10" s="126"/>
      <c r="AA10" s="126"/>
      <c r="AB10" s="126"/>
    </row>
    <row r="11" spans="1:28" ht="15">
      <c r="A11" s="125"/>
      <c r="B11" s="125"/>
      <c r="C11" s="125"/>
      <c r="D11" s="125"/>
      <c r="E11" s="125"/>
      <c r="F11" s="128" t="s">
        <v>263</v>
      </c>
      <c r="G11" s="131">
        <v>3</v>
      </c>
      <c r="H11" s="130" t="s">
        <v>267</v>
      </c>
      <c r="I11" s="126"/>
      <c r="J11" s="126"/>
      <c r="K11" s="126"/>
      <c r="L11" s="126"/>
      <c r="M11" s="126"/>
      <c r="N11" s="126"/>
      <c r="O11" s="126"/>
      <c r="P11" s="126"/>
      <c r="Q11" s="126"/>
      <c r="R11" s="126"/>
      <c r="S11" s="126"/>
      <c r="T11" s="126"/>
      <c r="U11" s="126"/>
      <c r="V11" s="126"/>
      <c r="W11" s="126"/>
      <c r="X11" s="126"/>
      <c r="Y11" s="126"/>
      <c r="Z11" s="126"/>
      <c r="AA11" s="126"/>
      <c r="AB11" s="126"/>
    </row>
    <row r="12" spans="1:28" ht="15">
      <c r="A12" s="125"/>
      <c r="B12" s="125"/>
      <c r="C12" s="125"/>
      <c r="D12" s="125"/>
      <c r="E12" s="125"/>
      <c r="F12" s="128" t="s">
        <v>389</v>
      </c>
      <c r="G12" s="132">
        <v>1000</v>
      </c>
      <c r="H12" s="130" t="s">
        <v>27</v>
      </c>
      <c r="I12" s="126"/>
      <c r="J12" s="126"/>
      <c r="K12" s="126"/>
      <c r="L12" s="126"/>
      <c r="M12" s="126"/>
      <c r="N12" s="126"/>
      <c r="O12" s="126"/>
      <c r="P12" s="126"/>
      <c r="Q12" s="126"/>
      <c r="R12" s="126"/>
      <c r="S12" s="126"/>
      <c r="T12" s="126"/>
      <c r="U12" s="126"/>
      <c r="V12" s="126"/>
      <c r="W12" s="126"/>
      <c r="X12" s="126"/>
      <c r="Y12" s="126"/>
      <c r="Z12" s="126"/>
      <c r="AA12" s="126"/>
      <c r="AB12" s="126"/>
    </row>
    <row r="13" spans="1:28" ht="15.5">
      <c r="A13" s="133"/>
      <c r="B13" s="125"/>
      <c r="C13" s="125"/>
      <c r="D13" s="125"/>
      <c r="E13" s="125"/>
      <c r="F13" s="134" t="s">
        <v>388</v>
      </c>
      <c r="G13" s="135">
        <f>Calculation!C40</f>
        <v>15</v>
      </c>
      <c r="H13" s="135" t="s">
        <v>290</v>
      </c>
      <c r="I13" s="126"/>
      <c r="J13" s="126"/>
      <c r="K13" s="126"/>
      <c r="L13" s="126"/>
      <c r="M13" s="126"/>
      <c r="N13" s="126"/>
      <c r="O13" s="126"/>
      <c r="P13" s="126"/>
      <c r="Q13" s="126"/>
      <c r="R13" s="126"/>
      <c r="S13" s="126"/>
      <c r="T13" s="126"/>
      <c r="U13" s="126"/>
      <c r="V13" s="126"/>
      <c r="W13" s="126"/>
      <c r="X13" s="126"/>
      <c r="Y13" s="126"/>
      <c r="Z13" s="126"/>
      <c r="AA13" s="126"/>
      <c r="AB13" s="126"/>
    </row>
    <row r="14" spans="1:28">
      <c r="A14" s="125"/>
      <c r="B14" s="125"/>
      <c r="C14" s="125"/>
      <c r="D14" s="125"/>
      <c r="E14" s="125"/>
      <c r="F14" s="125"/>
      <c r="G14" s="135"/>
      <c r="H14" s="135"/>
      <c r="I14" s="126"/>
      <c r="J14" s="126"/>
      <c r="K14" s="126"/>
      <c r="L14" s="126"/>
      <c r="M14" s="126"/>
      <c r="N14" s="126"/>
      <c r="O14" s="126"/>
      <c r="P14" s="126"/>
      <c r="Q14" s="126"/>
      <c r="R14" s="126"/>
      <c r="S14" s="126"/>
      <c r="T14" s="126"/>
      <c r="U14" s="126"/>
      <c r="V14" s="126"/>
      <c r="W14" s="126"/>
      <c r="X14" s="126"/>
      <c r="Y14" s="126"/>
      <c r="Z14" s="126"/>
      <c r="AA14" s="126"/>
      <c r="AB14" s="126"/>
    </row>
    <row r="15" spans="1:28" ht="15.5">
      <c r="A15" s="125"/>
      <c r="B15" s="127" t="s">
        <v>291</v>
      </c>
      <c r="C15" s="125"/>
      <c r="D15" s="125"/>
      <c r="E15" s="125"/>
      <c r="F15" s="125"/>
      <c r="G15" s="135"/>
      <c r="H15" s="135"/>
      <c r="I15" s="126"/>
      <c r="J15" s="126"/>
      <c r="K15" s="126"/>
      <c r="L15" s="126"/>
      <c r="M15" s="126"/>
      <c r="N15" s="126"/>
      <c r="O15" s="126"/>
      <c r="P15" s="126"/>
      <c r="Q15" s="126"/>
      <c r="R15" s="126"/>
      <c r="S15" s="126"/>
      <c r="T15" s="126"/>
      <c r="U15" s="126"/>
      <c r="V15" s="126"/>
      <c r="W15" s="126"/>
      <c r="X15" s="126"/>
      <c r="Y15" s="126"/>
      <c r="Z15" s="126"/>
      <c r="AA15" s="126"/>
      <c r="AB15" s="126"/>
    </row>
    <row r="16" spans="1:28">
      <c r="A16" s="125"/>
      <c r="B16" s="125"/>
      <c r="C16" s="125"/>
      <c r="D16" s="125"/>
      <c r="E16" s="125"/>
      <c r="F16" s="128" t="s">
        <v>297</v>
      </c>
      <c r="G16" s="136" t="s">
        <v>434</v>
      </c>
      <c r="H16" s="135"/>
      <c r="I16" s="126"/>
      <c r="J16" s="126"/>
      <c r="K16" s="126"/>
      <c r="L16" s="126"/>
      <c r="M16" s="126"/>
      <c r="N16" s="126"/>
      <c r="O16" s="126"/>
      <c r="P16" s="126"/>
      <c r="Q16" s="126"/>
      <c r="R16" s="126"/>
      <c r="S16" s="126"/>
      <c r="T16" s="126"/>
      <c r="U16" s="126"/>
      <c r="V16" s="126"/>
      <c r="W16" s="126"/>
      <c r="X16" s="126"/>
      <c r="Y16" s="126"/>
      <c r="Z16" s="126"/>
      <c r="AA16" s="126"/>
      <c r="AB16" s="126"/>
    </row>
    <row r="17" spans="1:28">
      <c r="A17" s="125"/>
      <c r="B17" s="125"/>
      <c r="C17" s="125"/>
      <c r="D17" s="125"/>
      <c r="E17" s="125"/>
      <c r="F17" s="128" t="s">
        <v>272</v>
      </c>
      <c r="G17" s="136" t="s">
        <v>274</v>
      </c>
      <c r="H17" s="135"/>
      <c r="I17" s="126"/>
      <c r="J17" s="126"/>
      <c r="K17" s="126"/>
      <c r="L17" s="126"/>
      <c r="M17" s="126"/>
      <c r="N17" s="126"/>
      <c r="O17" s="126"/>
      <c r="P17" s="126"/>
      <c r="Q17" s="126"/>
      <c r="R17" s="126"/>
      <c r="S17" s="126"/>
      <c r="T17" s="126"/>
      <c r="U17" s="126"/>
      <c r="V17" s="126"/>
      <c r="W17" s="126"/>
      <c r="X17" s="126"/>
      <c r="Y17" s="126"/>
      <c r="Z17" s="126"/>
      <c r="AA17" s="126"/>
      <c r="AB17" s="126"/>
    </row>
    <row r="18" spans="1:28">
      <c r="A18" s="125"/>
      <c r="B18" s="125"/>
      <c r="C18" s="125"/>
      <c r="D18" s="125"/>
      <c r="E18" s="125"/>
      <c r="F18" s="128" t="s">
        <v>277</v>
      </c>
      <c r="G18" s="136" t="s">
        <v>278</v>
      </c>
      <c r="H18" s="135"/>
      <c r="I18" s="126"/>
      <c r="J18" s="126"/>
      <c r="K18" s="126"/>
      <c r="L18" s="126"/>
      <c r="M18" s="126"/>
      <c r="N18" s="126"/>
      <c r="O18" s="137"/>
      <c r="P18" s="137"/>
      <c r="Q18" s="126"/>
      <c r="R18" s="126"/>
      <c r="S18" s="126"/>
      <c r="T18" s="126"/>
      <c r="U18" s="126"/>
      <c r="V18" s="126"/>
      <c r="W18" s="126"/>
      <c r="X18" s="126"/>
      <c r="Y18" s="126"/>
      <c r="Z18" s="126"/>
      <c r="AA18" s="126"/>
      <c r="AB18" s="126"/>
    </row>
    <row r="19" spans="1:28">
      <c r="A19" s="125"/>
      <c r="B19" s="125"/>
      <c r="C19" s="125"/>
      <c r="D19" s="125"/>
      <c r="E19" s="125"/>
      <c r="F19" s="128" t="s">
        <v>296</v>
      </c>
      <c r="G19" s="136" t="s">
        <v>281</v>
      </c>
      <c r="H19" s="135"/>
      <c r="I19" s="126"/>
      <c r="J19" s="126"/>
      <c r="K19" s="126"/>
      <c r="L19" s="126"/>
      <c r="M19" s="126"/>
      <c r="N19" s="126"/>
      <c r="O19" s="137"/>
      <c r="P19" s="137"/>
      <c r="Q19" s="126"/>
      <c r="R19" s="126"/>
      <c r="S19" s="126"/>
      <c r="T19" s="126"/>
      <c r="U19" s="126"/>
      <c r="V19" s="126"/>
      <c r="W19" s="126"/>
      <c r="X19" s="126"/>
      <c r="Y19" s="126"/>
      <c r="Z19" s="126"/>
      <c r="AA19" s="126"/>
      <c r="AB19" s="126"/>
    </row>
    <row r="20" spans="1:28">
      <c r="A20" s="125"/>
      <c r="B20" s="125"/>
      <c r="C20" s="125"/>
      <c r="D20" s="125"/>
      <c r="E20" s="125"/>
      <c r="F20" s="128" t="s">
        <v>284</v>
      </c>
      <c r="G20" s="136" t="s">
        <v>288</v>
      </c>
      <c r="H20" s="135"/>
      <c r="I20" s="126"/>
      <c r="J20" s="126"/>
      <c r="K20" s="126"/>
      <c r="L20" s="126"/>
      <c r="M20" s="126"/>
      <c r="N20" s="126"/>
      <c r="O20" s="137"/>
      <c r="P20" s="137"/>
      <c r="Q20" s="126"/>
      <c r="R20" s="126"/>
      <c r="S20" s="126"/>
      <c r="T20" s="126"/>
      <c r="U20" s="126"/>
      <c r="V20" s="126"/>
      <c r="W20" s="126"/>
      <c r="X20" s="126"/>
      <c r="Y20" s="126"/>
      <c r="Z20" s="126"/>
      <c r="AA20" s="126"/>
      <c r="AB20" s="126"/>
    </row>
    <row r="21" spans="1:28">
      <c r="A21" s="125"/>
      <c r="B21" s="125"/>
      <c r="C21" s="125"/>
      <c r="D21" s="125"/>
      <c r="E21" s="125"/>
      <c r="F21" s="128" t="s">
        <v>283</v>
      </c>
      <c r="G21" s="136" t="s">
        <v>286</v>
      </c>
      <c r="H21" s="135"/>
      <c r="I21" s="126"/>
      <c r="J21" s="126"/>
      <c r="K21" s="126"/>
      <c r="L21" s="126"/>
      <c r="M21" s="126"/>
      <c r="N21" s="126"/>
      <c r="O21" s="137"/>
      <c r="P21" s="137"/>
      <c r="Q21" s="126"/>
      <c r="R21" s="126"/>
      <c r="S21" s="126"/>
      <c r="T21" s="126"/>
      <c r="U21" s="126"/>
      <c r="V21" s="126"/>
      <c r="W21" s="126"/>
      <c r="X21" s="126"/>
      <c r="Y21" s="126"/>
      <c r="Z21" s="126"/>
      <c r="AA21" s="126"/>
      <c r="AB21" s="126"/>
    </row>
    <row r="22" spans="1:28">
      <c r="A22" s="125"/>
      <c r="B22" s="125"/>
      <c r="C22" s="125"/>
      <c r="D22" s="125"/>
      <c r="E22" s="125"/>
      <c r="F22" s="138" t="s">
        <v>432</v>
      </c>
      <c r="G22" s="135">
        <f>Calculation!C34</f>
        <v>0</v>
      </c>
      <c r="H22" s="135" t="s">
        <v>290</v>
      </c>
      <c r="I22" s="126"/>
      <c r="J22" s="126"/>
      <c r="K22" s="126"/>
      <c r="L22" s="126"/>
      <c r="M22" s="126"/>
      <c r="N22" s="126"/>
      <c r="O22" s="137"/>
      <c r="P22" s="137"/>
      <c r="Q22" s="126"/>
      <c r="R22" s="126"/>
      <c r="S22" s="126"/>
      <c r="T22" s="126"/>
      <c r="U22" s="126"/>
      <c r="V22" s="126"/>
      <c r="W22" s="126"/>
      <c r="X22" s="126"/>
      <c r="Y22" s="126"/>
      <c r="Z22" s="126"/>
      <c r="AA22" s="126"/>
      <c r="AB22" s="126"/>
    </row>
    <row r="23" spans="1:28">
      <c r="A23" s="125"/>
      <c r="B23" s="125"/>
      <c r="C23" s="125"/>
      <c r="D23" s="125"/>
      <c r="E23" s="125"/>
      <c r="F23" s="139" t="str">
        <f>IF(OR(PH=1,PH=2),"","CFG Resistor (Secondary Device)")</f>
        <v/>
      </c>
      <c r="G23" s="140" t="str">
        <f>IF(OR(PH=1,PH=2),"",Calculation!C35)</f>
        <v/>
      </c>
      <c r="H23" s="135" t="str">
        <f>IF(OR(PH=1,PH=2),"","kΩ")</f>
        <v/>
      </c>
      <c r="I23" s="126"/>
      <c r="J23" s="126"/>
      <c r="K23" s="126"/>
      <c r="L23" s="126"/>
      <c r="M23" s="126"/>
      <c r="N23" s="126"/>
      <c r="O23" s="137"/>
      <c r="P23" s="137"/>
      <c r="Q23" s="126"/>
      <c r="R23" s="126"/>
      <c r="S23" s="126"/>
      <c r="T23" s="126"/>
      <c r="U23" s="126"/>
      <c r="V23" s="126"/>
      <c r="W23" s="126"/>
      <c r="X23" s="126"/>
      <c r="Y23" s="126"/>
      <c r="Z23" s="126"/>
      <c r="AA23" s="126"/>
      <c r="AB23" s="126"/>
    </row>
    <row r="24" spans="1:28">
      <c r="A24" s="125"/>
      <c r="B24" s="125"/>
      <c r="C24" s="125"/>
      <c r="D24" s="125"/>
      <c r="E24" s="125"/>
      <c r="F24" s="125"/>
      <c r="G24" s="135"/>
      <c r="H24" s="135"/>
      <c r="I24" s="126"/>
      <c r="J24" s="126"/>
      <c r="K24" s="126"/>
      <c r="L24" s="126"/>
      <c r="M24" s="126"/>
      <c r="N24" s="126"/>
      <c r="O24" s="137"/>
      <c r="P24" s="137"/>
      <c r="Q24" s="126"/>
      <c r="R24" s="126"/>
      <c r="S24" s="126"/>
      <c r="T24" s="126"/>
      <c r="U24" s="126"/>
      <c r="V24" s="126"/>
      <c r="W24" s="126"/>
      <c r="X24" s="126"/>
      <c r="Y24" s="126"/>
      <c r="Z24" s="126"/>
      <c r="AA24" s="126"/>
      <c r="AB24" s="126"/>
    </row>
    <row r="25" spans="1:28" ht="15.5">
      <c r="A25" s="125"/>
      <c r="B25" s="127" t="s">
        <v>438</v>
      </c>
      <c r="C25" s="125"/>
      <c r="D25" s="125"/>
      <c r="E25" s="125"/>
      <c r="F25" s="125"/>
      <c r="G25" s="135"/>
      <c r="H25" s="135"/>
      <c r="I25" s="126"/>
      <c r="J25" s="126"/>
      <c r="K25" s="126"/>
      <c r="L25" s="126"/>
      <c r="M25" s="126"/>
      <c r="N25" s="126"/>
      <c r="O25" s="137"/>
      <c r="P25" s="137"/>
      <c r="Q25" s="126"/>
      <c r="R25" s="126"/>
      <c r="S25" s="126"/>
      <c r="T25" s="126"/>
      <c r="U25" s="126"/>
      <c r="V25" s="126"/>
      <c r="W25" s="126"/>
      <c r="X25" s="126"/>
      <c r="Y25" s="126"/>
      <c r="Z25" s="126"/>
      <c r="AA25" s="126"/>
      <c r="AB25" s="126"/>
    </row>
    <row r="26" spans="1:28" ht="15.5">
      <c r="A26" s="125"/>
      <c r="B26" s="125"/>
      <c r="C26" s="125"/>
      <c r="D26" s="125"/>
      <c r="E26" s="125"/>
      <c r="F26" s="141" t="s">
        <v>292</v>
      </c>
      <c r="G26" s="142">
        <f>L.out_typical_calc*10^6</f>
        <v>2.8547619047619048</v>
      </c>
      <c r="H26" s="135" t="s">
        <v>293</v>
      </c>
      <c r="I26" s="126"/>
      <c r="J26" s="126"/>
      <c r="K26" s="126"/>
      <c r="L26" s="126"/>
      <c r="M26" s="126"/>
      <c r="N26" s="126"/>
      <c r="O26" s="137"/>
      <c r="P26" s="137"/>
      <c r="Q26" s="126"/>
      <c r="R26" s="126"/>
      <c r="S26" s="126"/>
      <c r="T26" s="126"/>
      <c r="U26" s="126"/>
      <c r="V26" s="126"/>
      <c r="W26" s="126"/>
      <c r="X26" s="126"/>
      <c r="Y26" s="126"/>
      <c r="Z26" s="126"/>
      <c r="AA26" s="126"/>
      <c r="AB26" s="126"/>
    </row>
    <row r="27" spans="1:28">
      <c r="A27" s="125"/>
      <c r="B27" s="125"/>
      <c r="C27" s="125"/>
      <c r="D27" s="125"/>
      <c r="E27" s="125"/>
      <c r="F27" s="141" t="s">
        <v>294</v>
      </c>
      <c r="G27" s="142">
        <f>L.out_min*10^6</f>
        <v>2.3512109030297093</v>
      </c>
      <c r="H27" s="135" t="s">
        <v>293</v>
      </c>
      <c r="I27" s="126"/>
      <c r="J27" s="126"/>
      <c r="K27" s="126"/>
      <c r="L27" s="126"/>
      <c r="M27" s="126"/>
      <c r="N27" s="126"/>
      <c r="O27" s="137"/>
      <c r="P27" s="137"/>
      <c r="Q27" s="126"/>
      <c r="R27" s="126"/>
      <c r="S27" s="126"/>
      <c r="T27" s="126"/>
      <c r="U27" s="126"/>
      <c r="V27" s="126"/>
      <c r="W27" s="126"/>
      <c r="X27" s="126"/>
      <c r="Y27" s="126"/>
      <c r="Z27" s="126"/>
      <c r="AA27" s="126"/>
      <c r="AB27" s="126"/>
    </row>
    <row r="28" spans="1:28" ht="15.5">
      <c r="A28" s="125"/>
      <c r="B28" s="125"/>
      <c r="C28" s="125"/>
      <c r="D28" s="125"/>
      <c r="E28" s="125"/>
      <c r="F28" s="141" t="s">
        <v>437</v>
      </c>
      <c r="G28" s="175">
        <v>2.2000000000000002</v>
      </c>
      <c r="H28" s="143" t="s">
        <v>293</v>
      </c>
      <c r="I28" s="126"/>
      <c r="J28" s="126"/>
      <c r="K28" s="126"/>
      <c r="L28" s="126"/>
      <c r="M28" s="126"/>
      <c r="N28" s="126"/>
      <c r="O28" s="137"/>
      <c r="P28" s="137"/>
      <c r="Q28" s="126"/>
      <c r="R28" s="126"/>
      <c r="S28" s="126"/>
      <c r="T28" s="126"/>
      <c r="U28" s="126"/>
      <c r="V28" s="126"/>
      <c r="W28" s="126"/>
      <c r="X28" s="126"/>
      <c r="Y28" s="126"/>
      <c r="Z28" s="126"/>
      <c r="AA28" s="126"/>
      <c r="AB28" s="126"/>
    </row>
    <row r="29" spans="1:28">
      <c r="A29" s="125"/>
      <c r="B29" s="125"/>
      <c r="C29" s="125"/>
      <c r="D29" s="125"/>
      <c r="E29" s="125"/>
      <c r="F29" s="144" t="s">
        <v>305</v>
      </c>
      <c r="G29" s="175">
        <v>68</v>
      </c>
      <c r="H29" s="143" t="s">
        <v>298</v>
      </c>
      <c r="I29" s="126"/>
      <c r="J29" s="126"/>
      <c r="K29" s="126"/>
      <c r="L29" s="126"/>
      <c r="M29" s="126"/>
      <c r="N29" s="126"/>
      <c r="O29" s="137"/>
      <c r="P29" s="137"/>
      <c r="Q29" s="126"/>
      <c r="R29" s="126"/>
      <c r="S29" s="126"/>
      <c r="T29" s="126"/>
      <c r="U29" s="126"/>
      <c r="V29" s="126"/>
      <c r="W29" s="126"/>
      <c r="X29" s="126"/>
      <c r="Y29" s="126"/>
      <c r="Z29" s="126"/>
      <c r="AA29" s="126"/>
      <c r="AB29" s="126"/>
    </row>
    <row r="30" spans="1:28" ht="15.5">
      <c r="A30" s="125"/>
      <c r="B30" s="125"/>
      <c r="C30" s="125"/>
      <c r="D30" s="125"/>
      <c r="E30" s="125"/>
      <c r="F30" s="145" t="s">
        <v>299</v>
      </c>
      <c r="G30" s="146">
        <f>I.sat_softsaturation</f>
        <v>3.6812499999999999</v>
      </c>
      <c r="H30" s="135" t="s">
        <v>301</v>
      </c>
      <c r="I30" s="126"/>
      <c r="J30" s="126"/>
      <c r="K30" s="126"/>
      <c r="L30" s="126"/>
      <c r="M30" s="126"/>
      <c r="N30" s="126"/>
      <c r="O30" s="137"/>
      <c r="P30" s="137"/>
      <c r="Q30" s="126"/>
      <c r="R30" s="126"/>
      <c r="S30" s="126"/>
      <c r="T30" s="126"/>
      <c r="U30" s="126"/>
      <c r="V30" s="126"/>
      <c r="W30" s="126"/>
      <c r="X30" s="126"/>
      <c r="Y30" s="126"/>
      <c r="Z30" s="126"/>
      <c r="AA30" s="126"/>
      <c r="AB30" s="126"/>
    </row>
    <row r="31" spans="1:28" ht="15.5">
      <c r="A31" s="125"/>
      <c r="B31" s="125"/>
      <c r="C31" s="125"/>
      <c r="D31" s="125"/>
      <c r="E31" s="125"/>
      <c r="F31" s="145" t="s">
        <v>300</v>
      </c>
      <c r="G31" s="146">
        <f>I.sat_hardsaturation</f>
        <v>7.1207606060606059</v>
      </c>
      <c r="H31" s="135" t="s">
        <v>301</v>
      </c>
      <c r="I31" s="126"/>
      <c r="J31" s="126"/>
      <c r="K31" s="126"/>
      <c r="L31" s="126"/>
      <c r="M31" s="126"/>
      <c r="N31" s="126"/>
      <c r="O31" s="137"/>
      <c r="P31" s="137"/>
      <c r="Q31" s="126"/>
      <c r="R31" s="126"/>
      <c r="S31" s="126"/>
      <c r="T31" s="126"/>
      <c r="U31" s="126"/>
      <c r="V31" s="126"/>
      <c r="W31" s="126"/>
      <c r="X31" s="126"/>
      <c r="Y31" s="126"/>
      <c r="Z31" s="126"/>
      <c r="AA31" s="126"/>
      <c r="AB31" s="126"/>
    </row>
    <row r="32" spans="1:28" ht="15.5">
      <c r="A32" s="125"/>
      <c r="B32" s="125"/>
      <c r="C32" s="125"/>
      <c r="D32" s="125"/>
      <c r="E32" s="125"/>
      <c r="F32" s="145" t="s">
        <v>435</v>
      </c>
      <c r="G32" s="175">
        <v>0.3</v>
      </c>
      <c r="H32" s="143" t="s">
        <v>302</v>
      </c>
      <c r="I32" s="126"/>
      <c r="J32" s="126"/>
      <c r="K32" s="126"/>
      <c r="L32" s="126"/>
      <c r="M32" s="126"/>
      <c r="N32" s="126"/>
      <c r="O32" s="137"/>
      <c r="P32" s="137"/>
      <c r="Q32" s="126"/>
      <c r="R32" s="126"/>
      <c r="S32" s="126"/>
      <c r="T32" s="126"/>
      <c r="U32" s="126"/>
      <c r="V32" s="126"/>
      <c r="W32" s="126"/>
      <c r="X32" s="126"/>
      <c r="Y32" s="126"/>
      <c r="Z32" s="126"/>
      <c r="AA32" s="126"/>
      <c r="AB32" s="126"/>
    </row>
    <row r="33" spans="1:28" ht="15.5">
      <c r="A33" s="125"/>
      <c r="B33" s="125"/>
      <c r="C33" s="125"/>
      <c r="D33" s="125"/>
      <c r="E33" s="125"/>
      <c r="F33" s="140" t="s">
        <v>303</v>
      </c>
      <c r="G33" s="140" t="str">
        <f>IF(t.on_ideal&lt;0.00000006,"can happen", "No")</f>
        <v>No</v>
      </c>
      <c r="H33" s="135"/>
      <c r="I33" s="126"/>
      <c r="J33" s="126"/>
      <c r="K33" s="126"/>
      <c r="L33" s="126"/>
      <c r="M33" s="126"/>
      <c r="N33" s="126"/>
      <c r="O33" s="137"/>
      <c r="P33" s="137"/>
      <c r="Q33" s="126"/>
      <c r="R33" s="126"/>
      <c r="S33" s="126"/>
      <c r="T33" s="126"/>
      <c r="U33" s="126"/>
      <c r="V33" s="126"/>
      <c r="W33" s="126"/>
      <c r="X33" s="126"/>
      <c r="Y33" s="126"/>
      <c r="Z33" s="126"/>
      <c r="AA33" s="126"/>
      <c r="AB33" s="126"/>
    </row>
    <row r="34" spans="1:28" ht="15.5">
      <c r="A34" s="125"/>
      <c r="B34" s="125"/>
      <c r="C34" s="125"/>
      <c r="D34" s="125"/>
      <c r="E34" s="125"/>
      <c r="F34" s="140" t="s">
        <v>304</v>
      </c>
      <c r="G34" s="140" t="str">
        <f>IF(t.off_150&lt;0.0000001,"can happen below "&amp;ROUND(V.supply_dropout,1)&amp;"V","No")</f>
        <v>No</v>
      </c>
      <c r="H34" s="135"/>
      <c r="I34" s="126"/>
      <c r="J34" s="126"/>
      <c r="K34" s="126"/>
      <c r="L34" s="126"/>
      <c r="M34" s="126"/>
      <c r="N34" s="126"/>
      <c r="O34" s="137"/>
      <c r="P34" s="137"/>
      <c r="Q34" s="126"/>
      <c r="R34" s="126"/>
      <c r="S34" s="126"/>
      <c r="T34" s="126"/>
      <c r="U34" s="126"/>
      <c r="V34" s="126"/>
      <c r="W34" s="126"/>
      <c r="X34" s="126"/>
      <c r="Y34" s="126"/>
      <c r="Z34" s="126"/>
      <c r="AA34" s="126"/>
      <c r="AB34" s="126"/>
    </row>
    <row r="35" spans="1:28">
      <c r="A35" s="125"/>
      <c r="B35" s="125"/>
      <c r="C35" s="125"/>
      <c r="D35" s="125"/>
      <c r="E35" s="125"/>
      <c r="F35" s="125"/>
      <c r="G35" s="125"/>
      <c r="H35" s="125"/>
      <c r="I35" s="126"/>
      <c r="J35" s="126"/>
      <c r="K35" s="126"/>
      <c r="L35" s="126"/>
      <c r="M35" s="126"/>
      <c r="N35" s="126"/>
      <c r="O35" s="137"/>
      <c r="P35" s="137"/>
      <c r="Q35" s="126"/>
      <c r="R35" s="126"/>
      <c r="S35" s="126"/>
      <c r="T35" s="126"/>
      <c r="U35" s="126"/>
      <c r="V35" s="126"/>
      <c r="W35" s="126"/>
      <c r="X35" s="126"/>
      <c r="Y35" s="126"/>
      <c r="Z35" s="126"/>
      <c r="AA35" s="126"/>
      <c r="AB35" s="126"/>
    </row>
    <row r="36" spans="1:28" ht="15.5">
      <c r="A36" s="125"/>
      <c r="B36" s="127" t="s">
        <v>436</v>
      </c>
      <c r="C36" s="125"/>
      <c r="D36" s="125"/>
      <c r="E36" s="125"/>
      <c r="F36" s="125"/>
      <c r="G36" s="125"/>
      <c r="H36" s="125"/>
      <c r="I36" s="126"/>
      <c r="J36" s="126"/>
      <c r="K36" s="126"/>
      <c r="L36" s="126"/>
      <c r="M36" s="126"/>
      <c r="N36" s="126"/>
      <c r="O36" s="137"/>
      <c r="P36" s="137"/>
      <c r="Q36" s="126"/>
      <c r="R36" s="126"/>
      <c r="S36" s="126"/>
      <c r="T36" s="126"/>
      <c r="U36" s="126"/>
      <c r="V36" s="126"/>
      <c r="W36" s="126"/>
      <c r="X36" s="126"/>
      <c r="Y36" s="126"/>
      <c r="Z36" s="126"/>
      <c r="AA36" s="126"/>
      <c r="AB36" s="126"/>
    </row>
    <row r="37" spans="1:28" ht="15.5">
      <c r="A37" s="125"/>
      <c r="B37" s="125"/>
      <c r="C37" s="125"/>
      <c r="D37" s="125"/>
      <c r="E37" s="125"/>
      <c r="F37" s="144" t="s">
        <v>306</v>
      </c>
      <c r="G37" s="135">
        <f>C.vcc*1000000</f>
        <v>1</v>
      </c>
      <c r="H37" s="125" t="s">
        <v>316</v>
      </c>
      <c r="I37" s="126"/>
      <c r="J37" s="126"/>
      <c r="K37" s="126"/>
      <c r="L37" s="126"/>
      <c r="M37" s="126"/>
      <c r="N37" s="126"/>
      <c r="O37" s="137"/>
      <c r="P37" s="137"/>
      <c r="Q37" s="126"/>
      <c r="R37" s="126"/>
      <c r="S37" s="126"/>
      <c r="T37" s="126"/>
      <c r="U37" s="126"/>
      <c r="V37" s="126"/>
      <c r="W37" s="126"/>
      <c r="X37" s="126"/>
      <c r="Y37" s="126"/>
      <c r="Z37" s="126"/>
      <c r="AA37" s="126"/>
      <c r="AB37" s="126"/>
    </row>
    <row r="38" spans="1:28" ht="15.5">
      <c r="A38" s="125"/>
      <c r="B38" s="125"/>
      <c r="C38" s="125"/>
      <c r="D38" s="125"/>
      <c r="E38" s="125"/>
      <c r="F38" s="144" t="s">
        <v>439</v>
      </c>
      <c r="G38" s="135">
        <f>C.cb1*1000000000</f>
        <v>100</v>
      </c>
      <c r="H38" s="125" t="s">
        <v>112</v>
      </c>
      <c r="I38" s="126"/>
      <c r="J38" s="126"/>
      <c r="K38" s="126"/>
      <c r="L38" s="126"/>
      <c r="M38" s="126"/>
      <c r="N38" s="126"/>
      <c r="O38" s="137"/>
      <c r="P38" s="137"/>
      <c r="Q38" s="126"/>
      <c r="R38" s="126"/>
      <c r="S38" s="126"/>
      <c r="T38" s="126"/>
      <c r="U38" s="126"/>
      <c r="V38" s="126"/>
      <c r="W38" s="126"/>
      <c r="X38" s="126"/>
      <c r="Y38" s="126"/>
      <c r="Z38" s="126"/>
      <c r="AA38" s="126"/>
      <c r="AB38" s="126"/>
    </row>
    <row r="39" spans="1:28" ht="15.5">
      <c r="A39" s="125"/>
      <c r="B39" s="125"/>
      <c r="C39" s="125"/>
      <c r="D39" s="125"/>
      <c r="E39" s="125"/>
      <c r="F39" s="144" t="s">
        <v>440</v>
      </c>
      <c r="G39" s="135">
        <f>C.vin1_hf1*1000000000</f>
        <v>100</v>
      </c>
      <c r="H39" s="125" t="s">
        <v>112</v>
      </c>
      <c r="I39" s="126"/>
      <c r="J39" s="126"/>
      <c r="K39" s="126"/>
      <c r="L39" s="126"/>
      <c r="M39" s="126"/>
      <c r="N39" s="126"/>
      <c r="O39" s="137"/>
      <c r="P39" s="137"/>
      <c r="Q39" s="126"/>
      <c r="R39" s="126"/>
      <c r="S39" s="126"/>
      <c r="T39" s="126"/>
      <c r="U39" s="126"/>
      <c r="V39" s="126"/>
      <c r="W39" s="126"/>
      <c r="X39" s="126"/>
      <c r="Y39" s="126"/>
      <c r="Z39" s="126"/>
      <c r="AA39" s="126"/>
      <c r="AB39" s="126"/>
    </row>
    <row r="40" spans="1:28" ht="15.5" hidden="1">
      <c r="A40" s="125"/>
      <c r="B40" s="125"/>
      <c r="C40" s="125"/>
      <c r="D40" s="125"/>
      <c r="E40" s="125"/>
      <c r="F40" s="147" t="s">
        <v>338</v>
      </c>
      <c r="G40" s="135">
        <f>C.vin1_hf2*1000000</f>
        <v>21.428571428571427</v>
      </c>
      <c r="H40" s="125" t="s">
        <v>316</v>
      </c>
      <c r="I40" s="126"/>
      <c r="J40" s="126"/>
      <c r="K40" s="126"/>
      <c r="L40" s="126"/>
      <c r="M40" s="126"/>
      <c r="N40" s="126"/>
      <c r="O40" s="137"/>
      <c r="P40" s="137"/>
      <c r="Q40" s="126"/>
      <c r="R40" s="126"/>
      <c r="S40" s="126"/>
      <c r="T40" s="126"/>
      <c r="U40" s="126"/>
      <c r="V40" s="126"/>
      <c r="W40" s="126"/>
      <c r="X40" s="126"/>
      <c r="Y40" s="126"/>
      <c r="Z40" s="126"/>
      <c r="AA40" s="126"/>
      <c r="AB40" s="126"/>
    </row>
    <row r="41" spans="1:28" ht="15.5">
      <c r="A41" s="125"/>
      <c r="B41" s="125"/>
      <c r="C41" s="125"/>
      <c r="D41" s="125"/>
      <c r="E41" s="125"/>
      <c r="F41" s="140" t="s">
        <v>307</v>
      </c>
      <c r="G41" s="135">
        <f>R.pg1/1000</f>
        <v>100</v>
      </c>
      <c r="H41" s="135" t="s">
        <v>290</v>
      </c>
      <c r="I41" s="126"/>
      <c r="J41" s="126"/>
      <c r="K41" s="126"/>
      <c r="L41" s="126"/>
      <c r="M41" s="126"/>
      <c r="N41" s="126"/>
      <c r="O41" s="137"/>
      <c r="P41" s="137"/>
      <c r="Q41" s="126"/>
      <c r="R41" s="126"/>
      <c r="S41" s="126"/>
      <c r="T41" s="126"/>
      <c r="U41" s="126"/>
      <c r="V41" s="126"/>
      <c r="W41" s="126"/>
      <c r="X41" s="126"/>
      <c r="Y41" s="126"/>
      <c r="Z41" s="126"/>
      <c r="AA41" s="126"/>
      <c r="AB41" s="126"/>
    </row>
    <row r="42" spans="1:28" ht="15.5">
      <c r="A42" s="125"/>
      <c r="B42" s="125"/>
      <c r="C42" s="125"/>
      <c r="D42" s="125"/>
      <c r="E42" s="125"/>
      <c r="F42" s="148" t="s">
        <v>395</v>
      </c>
      <c r="G42" s="149">
        <v>100</v>
      </c>
      <c r="H42" s="125" t="s">
        <v>112</v>
      </c>
      <c r="I42" s="126"/>
      <c r="J42" s="126"/>
      <c r="K42" s="126"/>
      <c r="L42" s="126"/>
      <c r="M42" s="126"/>
      <c r="N42" s="126"/>
      <c r="O42" s="137"/>
      <c r="P42" s="137"/>
      <c r="Q42" s="126"/>
      <c r="R42" s="126"/>
      <c r="S42" s="126"/>
      <c r="T42" s="126"/>
      <c r="U42" s="126"/>
      <c r="V42" s="126"/>
      <c r="W42" s="126"/>
      <c r="X42" s="126"/>
      <c r="Y42" s="126"/>
      <c r="Z42" s="126"/>
      <c r="AA42" s="126"/>
      <c r="AB42" s="126"/>
    </row>
    <row r="43" spans="1:28" ht="15.5">
      <c r="A43" s="125"/>
      <c r="B43" s="127" t="s">
        <v>308</v>
      </c>
      <c r="C43" s="125"/>
      <c r="D43" s="125"/>
      <c r="E43" s="125"/>
      <c r="F43" s="125"/>
      <c r="H43" s="125"/>
      <c r="I43" s="126"/>
      <c r="J43" s="126"/>
      <c r="K43" s="126"/>
      <c r="L43" s="126"/>
      <c r="M43" s="126"/>
      <c r="N43" s="126"/>
      <c r="O43" s="137"/>
      <c r="P43" s="137"/>
      <c r="Q43" s="126"/>
      <c r="R43" s="126"/>
      <c r="S43" s="126"/>
      <c r="T43" s="126"/>
      <c r="U43" s="126"/>
      <c r="V43" s="126"/>
      <c r="W43" s="126"/>
      <c r="X43" s="126"/>
      <c r="Y43" s="126"/>
      <c r="Z43" s="126"/>
      <c r="AA43" s="126"/>
      <c r="AB43" s="126"/>
    </row>
    <row r="44" spans="1:28">
      <c r="A44" s="125"/>
      <c r="B44" s="125"/>
      <c r="C44" s="125"/>
      <c r="D44" s="125"/>
      <c r="E44" s="125"/>
      <c r="F44" s="150" t="s">
        <v>309</v>
      </c>
      <c r="G44" s="131">
        <v>19</v>
      </c>
      <c r="H44" s="130" t="s">
        <v>266</v>
      </c>
      <c r="I44" s="126"/>
      <c r="J44" s="126"/>
      <c r="K44" s="126"/>
      <c r="L44" s="126"/>
      <c r="M44" s="126"/>
      <c r="N44" s="126"/>
      <c r="O44" s="137"/>
      <c r="P44" s="137"/>
      <c r="Q44" s="126"/>
      <c r="R44" s="126"/>
      <c r="S44" s="126"/>
      <c r="T44" s="126"/>
      <c r="U44" s="126"/>
      <c r="V44" s="126"/>
      <c r="W44" s="126"/>
      <c r="X44" s="126"/>
      <c r="Y44" s="126"/>
      <c r="Z44" s="126"/>
      <c r="AA44" s="126"/>
      <c r="AB44" s="126"/>
    </row>
    <row r="45" spans="1:28" ht="15">
      <c r="A45" s="125"/>
      <c r="B45" s="125"/>
      <c r="C45" s="125"/>
      <c r="D45" s="125"/>
      <c r="E45" s="125"/>
      <c r="F45" s="150" t="s">
        <v>310</v>
      </c>
      <c r="G45" s="131">
        <v>47</v>
      </c>
      <c r="H45" s="130" t="s">
        <v>290</v>
      </c>
      <c r="I45" s="126"/>
      <c r="J45" s="126"/>
      <c r="K45" s="126"/>
      <c r="L45" s="126"/>
      <c r="M45" s="126"/>
      <c r="N45" s="126"/>
      <c r="O45" s="137"/>
      <c r="P45" s="137"/>
      <c r="Q45" s="126"/>
      <c r="R45" s="126"/>
      <c r="S45" s="126"/>
      <c r="T45" s="126"/>
      <c r="U45" s="126"/>
      <c r="V45" s="126"/>
      <c r="W45" s="126"/>
      <c r="X45" s="126"/>
      <c r="Y45" s="126"/>
      <c r="Z45" s="126"/>
      <c r="AA45" s="126"/>
      <c r="AB45" s="126"/>
    </row>
    <row r="46" spans="1:28" ht="15.5">
      <c r="A46" s="125"/>
      <c r="B46" s="125"/>
      <c r="C46" s="125"/>
      <c r="D46" s="125"/>
      <c r="E46" s="125"/>
      <c r="F46" s="145" t="s">
        <v>311</v>
      </c>
      <c r="G46" s="135">
        <f>Calculation!C90</f>
        <v>3.65</v>
      </c>
      <c r="H46" s="126" t="s">
        <v>290</v>
      </c>
      <c r="I46" s="126"/>
      <c r="J46" s="126"/>
      <c r="K46" s="126"/>
      <c r="L46" s="126"/>
      <c r="M46" s="126"/>
      <c r="N46" s="126"/>
      <c r="O46" s="137"/>
      <c r="P46" s="137"/>
      <c r="Q46" s="126"/>
      <c r="R46" s="126"/>
      <c r="S46" s="126"/>
      <c r="T46" s="126"/>
      <c r="U46" s="126"/>
      <c r="V46" s="126"/>
      <c r="W46" s="126"/>
      <c r="X46" s="126"/>
      <c r="Y46" s="126"/>
      <c r="Z46" s="126"/>
      <c r="AA46" s="126"/>
      <c r="AB46" s="126"/>
    </row>
    <row r="47" spans="1:28">
      <c r="A47" s="125"/>
      <c r="B47" s="125"/>
      <c r="C47" s="125"/>
      <c r="D47" s="125"/>
      <c r="E47" s="125"/>
      <c r="F47" s="140" t="s">
        <v>312</v>
      </c>
      <c r="G47" s="146">
        <f>V.shutdown</f>
        <v>13.876712328767123</v>
      </c>
      <c r="H47" s="135" t="s">
        <v>266</v>
      </c>
      <c r="I47" s="126"/>
      <c r="J47" s="126"/>
      <c r="K47" s="126"/>
      <c r="L47" s="126"/>
      <c r="M47" s="126"/>
      <c r="N47" s="126"/>
      <c r="O47" s="137"/>
      <c r="P47" s="137"/>
      <c r="Q47" s="126"/>
      <c r="R47" s="126"/>
      <c r="S47" s="126"/>
      <c r="T47" s="126"/>
      <c r="U47" s="126"/>
      <c r="V47" s="126"/>
      <c r="W47" s="126"/>
      <c r="X47" s="126"/>
      <c r="Y47" s="126"/>
      <c r="Z47" s="126"/>
      <c r="AA47" s="126"/>
      <c r="AB47" s="126"/>
    </row>
    <row r="48" spans="1:28">
      <c r="A48" s="125"/>
      <c r="B48" s="125"/>
      <c r="C48" s="125"/>
      <c r="D48" s="125"/>
      <c r="E48" s="125"/>
      <c r="F48" s="125"/>
      <c r="G48" s="125"/>
      <c r="H48" s="126"/>
      <c r="I48" s="126"/>
      <c r="J48" s="126"/>
      <c r="K48" s="126"/>
      <c r="L48" s="126"/>
      <c r="M48" s="126"/>
      <c r="N48" s="126"/>
      <c r="O48" s="137"/>
      <c r="P48" s="137"/>
      <c r="Q48" s="126"/>
      <c r="R48" s="126"/>
      <c r="S48" s="126"/>
      <c r="T48" s="126"/>
      <c r="U48" s="126"/>
      <c r="V48" s="126"/>
      <c r="W48" s="126"/>
      <c r="X48" s="126"/>
      <c r="Y48" s="126"/>
      <c r="Z48" s="126"/>
      <c r="AA48" s="126"/>
      <c r="AB48" s="126"/>
    </row>
    <row r="49" spans="1:1278" ht="15.5">
      <c r="A49" s="125"/>
      <c r="B49" s="127" t="s">
        <v>313</v>
      </c>
      <c r="C49" s="125"/>
      <c r="D49" s="125"/>
      <c r="E49" s="125"/>
      <c r="F49" s="125"/>
      <c r="G49" s="125"/>
      <c r="H49" s="126"/>
      <c r="I49" s="126"/>
      <c r="J49" s="126"/>
      <c r="K49" s="126"/>
      <c r="L49" s="126"/>
      <c r="M49" s="126"/>
      <c r="N49" s="126"/>
      <c r="O49" s="137"/>
      <c r="P49" s="137"/>
      <c r="Q49" s="126"/>
      <c r="R49" s="126"/>
      <c r="S49" s="126"/>
      <c r="T49" s="126"/>
      <c r="U49" s="126"/>
      <c r="V49" s="126"/>
      <c r="W49" s="126"/>
      <c r="X49" s="126"/>
      <c r="Y49" s="126"/>
      <c r="Z49" s="126"/>
      <c r="AA49" s="126"/>
      <c r="AB49" s="126"/>
    </row>
    <row r="50" spans="1:1278">
      <c r="A50" s="125"/>
      <c r="B50" s="125"/>
      <c r="C50" s="125"/>
      <c r="D50" s="125"/>
      <c r="E50" s="125"/>
      <c r="F50" s="150" t="s">
        <v>361</v>
      </c>
      <c r="G50" s="131">
        <v>5</v>
      </c>
      <c r="H50" s="130" t="s">
        <v>314</v>
      </c>
      <c r="I50" s="126"/>
      <c r="J50" s="126"/>
      <c r="K50" s="126"/>
      <c r="L50" s="126"/>
      <c r="M50" s="126"/>
      <c r="N50" s="126"/>
      <c r="O50" s="137"/>
      <c r="P50" s="137"/>
      <c r="Q50" s="126"/>
      <c r="R50" s="126"/>
      <c r="S50" s="126"/>
      <c r="T50" s="126"/>
      <c r="U50" s="126"/>
      <c r="V50" s="126"/>
      <c r="W50" s="126"/>
      <c r="X50" s="126"/>
      <c r="Y50" s="126"/>
      <c r="Z50" s="126"/>
      <c r="AA50" s="126"/>
      <c r="AB50" s="126"/>
    </row>
    <row r="51" spans="1:1278">
      <c r="A51" s="125"/>
      <c r="B51" s="125"/>
      <c r="C51" s="125"/>
      <c r="D51" s="125"/>
      <c r="E51" s="125"/>
      <c r="F51" s="150" t="s">
        <v>315</v>
      </c>
      <c r="G51" s="151">
        <v>40</v>
      </c>
      <c r="H51" s="130" t="s">
        <v>27</v>
      </c>
      <c r="I51" s="126"/>
      <c r="J51" s="126"/>
      <c r="K51" s="126"/>
      <c r="L51" s="126"/>
      <c r="M51" s="126"/>
      <c r="N51" s="126"/>
      <c r="O51" s="137"/>
      <c r="P51" s="137"/>
      <c r="Q51" s="126"/>
      <c r="R51" s="126"/>
      <c r="S51" s="126"/>
      <c r="T51" s="126"/>
      <c r="U51" s="126"/>
      <c r="V51" s="126"/>
      <c r="W51" s="126"/>
      <c r="X51" s="126"/>
      <c r="Y51" s="126"/>
      <c r="Z51" s="126"/>
      <c r="AA51" s="126"/>
      <c r="AB51" s="126"/>
    </row>
    <row r="52" spans="1:1278">
      <c r="A52" s="125"/>
      <c r="B52" s="125"/>
      <c r="C52" s="125"/>
      <c r="D52" s="125"/>
      <c r="E52" s="125"/>
      <c r="F52" s="140" t="s">
        <v>317</v>
      </c>
      <c r="G52" s="146">
        <f>C.out_min_calc*1000000</f>
        <v>36.171585500715437</v>
      </c>
      <c r="H52" s="126" t="s">
        <v>316</v>
      </c>
      <c r="I52" s="126"/>
      <c r="J52" s="126"/>
      <c r="K52" s="126"/>
      <c r="L52" s="126"/>
      <c r="M52" s="126"/>
      <c r="N52" s="126"/>
      <c r="O52" s="137"/>
      <c r="P52" s="137"/>
      <c r="Q52" s="126"/>
      <c r="R52" s="126"/>
      <c r="S52" s="126"/>
      <c r="T52" s="126"/>
      <c r="U52" s="126"/>
      <c r="V52" s="126"/>
      <c r="W52" s="126"/>
      <c r="X52" s="126"/>
      <c r="Y52" s="126"/>
      <c r="Z52" s="126"/>
      <c r="AA52" s="126"/>
      <c r="AB52" s="126"/>
    </row>
    <row r="53" spans="1:1278">
      <c r="A53" s="125"/>
      <c r="B53" s="125"/>
      <c r="C53" s="125"/>
      <c r="D53" s="125"/>
      <c r="E53" s="125"/>
      <c r="F53" s="152" t="s">
        <v>364</v>
      </c>
      <c r="G53" s="151">
        <v>40</v>
      </c>
      <c r="H53" s="130" t="s">
        <v>316</v>
      </c>
      <c r="I53" s="126"/>
      <c r="J53" s="126"/>
      <c r="K53" s="126"/>
      <c r="L53" s="126"/>
      <c r="M53" s="126"/>
      <c r="N53" s="126"/>
      <c r="O53" s="137"/>
      <c r="P53" s="137"/>
      <c r="Q53" s="126"/>
      <c r="R53" s="126"/>
      <c r="S53" s="126"/>
      <c r="T53" s="126"/>
      <c r="U53" s="126"/>
      <c r="V53" s="126"/>
      <c r="W53" s="126"/>
      <c r="X53" s="126"/>
      <c r="Y53" s="126"/>
      <c r="Z53" s="126"/>
      <c r="AA53" s="126"/>
      <c r="AB53" s="126"/>
    </row>
    <row r="54" spans="1:1278">
      <c r="A54" s="125"/>
      <c r="B54" s="125"/>
      <c r="C54" s="125"/>
      <c r="D54" s="125"/>
      <c r="E54" s="125"/>
      <c r="F54" s="152" t="s">
        <v>318</v>
      </c>
      <c r="G54" s="131">
        <v>1</v>
      </c>
      <c r="H54" s="126"/>
      <c r="I54" s="126"/>
      <c r="J54" s="126"/>
      <c r="K54" s="126"/>
      <c r="L54" s="126"/>
      <c r="M54" s="126"/>
      <c r="N54" s="126"/>
      <c r="O54" s="137"/>
      <c r="P54" s="137"/>
      <c r="Q54" s="126"/>
      <c r="R54" s="126"/>
      <c r="S54" s="126"/>
      <c r="T54" s="126"/>
      <c r="U54" s="126"/>
      <c r="V54" s="126"/>
      <c r="W54" s="126"/>
      <c r="X54" s="126"/>
      <c r="Y54" s="126"/>
      <c r="Z54" s="126"/>
      <c r="AA54" s="126"/>
      <c r="AB54" s="126"/>
    </row>
    <row r="55" spans="1:1278">
      <c r="A55" s="125"/>
      <c r="B55" s="125"/>
      <c r="C55" s="125"/>
      <c r="D55" s="125"/>
      <c r="E55" s="125"/>
      <c r="F55" s="140" t="s">
        <v>319</v>
      </c>
      <c r="G55" s="153">
        <f>C.out*1000000</f>
        <v>40</v>
      </c>
      <c r="H55" s="126" t="s">
        <v>316</v>
      </c>
      <c r="I55" s="126"/>
      <c r="J55" s="126"/>
      <c r="K55" s="126"/>
      <c r="L55" s="126"/>
      <c r="M55" s="126"/>
      <c r="N55" s="126"/>
      <c r="O55" s="137"/>
      <c r="P55" s="137"/>
      <c r="Q55" s="126"/>
      <c r="R55" s="126"/>
      <c r="S55" s="126"/>
      <c r="T55" s="126"/>
      <c r="U55" s="126"/>
      <c r="V55" s="126"/>
      <c r="W55" s="126"/>
      <c r="X55" s="126"/>
      <c r="Y55" s="126"/>
      <c r="Z55" s="126"/>
      <c r="AA55" s="126"/>
      <c r="AB55" s="126"/>
    </row>
    <row r="56" spans="1:1278">
      <c r="A56" s="125"/>
      <c r="B56" s="125"/>
      <c r="C56" s="125"/>
      <c r="D56" s="125"/>
      <c r="E56" s="125"/>
      <c r="F56" s="152" t="s">
        <v>365</v>
      </c>
      <c r="G56" s="129">
        <v>1</v>
      </c>
      <c r="H56" s="130" t="s">
        <v>298</v>
      </c>
      <c r="I56" s="126"/>
      <c r="J56" s="126"/>
      <c r="K56" s="126"/>
      <c r="L56" s="126"/>
      <c r="M56" s="126"/>
      <c r="N56" s="126"/>
      <c r="O56" s="137"/>
      <c r="P56" s="137"/>
      <c r="Q56" s="126"/>
      <c r="R56" s="126"/>
      <c r="S56" s="126"/>
      <c r="T56" s="126"/>
      <c r="U56" s="126"/>
      <c r="V56" s="126"/>
      <c r="W56" s="126"/>
      <c r="X56" s="126"/>
      <c r="Y56" s="126"/>
      <c r="Z56" s="126"/>
      <c r="AA56" s="126"/>
      <c r="AB56" s="126"/>
    </row>
    <row r="57" spans="1:1278" s="156" customFormat="1" ht="15.5">
      <c r="A57" s="126"/>
      <c r="B57" s="126"/>
      <c r="C57" s="126"/>
      <c r="D57" s="126"/>
      <c r="E57" s="126"/>
      <c r="F57" s="154" t="s">
        <v>396</v>
      </c>
      <c r="G57" s="155">
        <f>ΔV.load_pkpk_nph_calc_simple*1000</f>
        <v>4.4705003674260277</v>
      </c>
      <c r="H57" s="126" t="s">
        <v>320</v>
      </c>
      <c r="I57" s="126"/>
      <c r="J57" s="126"/>
      <c r="K57" s="126"/>
      <c r="L57" s="126"/>
      <c r="M57" s="126"/>
      <c r="N57" s="126"/>
      <c r="O57" s="137"/>
      <c r="P57" s="137"/>
      <c r="Q57" s="126"/>
      <c r="R57" s="126"/>
      <c r="S57" s="126"/>
      <c r="T57" s="126"/>
      <c r="U57" s="126"/>
      <c r="V57" s="126"/>
      <c r="W57" s="126"/>
      <c r="X57" s="126"/>
      <c r="Y57" s="126"/>
      <c r="Z57" s="126"/>
      <c r="AA57" s="126"/>
      <c r="AB57" s="126"/>
      <c r="AC57" s="113"/>
      <c r="AD57" s="113"/>
      <c r="AE57" s="113"/>
      <c r="AF57" s="113"/>
      <c r="AG57" s="113"/>
      <c r="AH57" s="113"/>
      <c r="AI57" s="113"/>
      <c r="AJ57" s="113"/>
      <c r="AK57" s="113"/>
      <c r="AL57" s="113"/>
      <c r="AM57" s="113"/>
      <c r="AN57" s="113"/>
      <c r="AO57" s="113"/>
      <c r="AP57" s="113"/>
      <c r="AQ57" s="113"/>
      <c r="AR57" s="113"/>
      <c r="AS57" s="113"/>
      <c r="AT57" s="113"/>
      <c r="AU57" s="113"/>
      <c r="AV57" s="113"/>
      <c r="AW57" s="113"/>
      <c r="AX57" s="113"/>
      <c r="AY57" s="113"/>
      <c r="AZ57" s="113"/>
      <c r="BA57" s="113"/>
      <c r="BB57" s="113"/>
      <c r="BC57" s="113"/>
      <c r="BD57" s="113"/>
      <c r="BE57" s="113"/>
      <c r="BF57" s="113"/>
      <c r="BG57" s="113"/>
      <c r="BH57" s="113"/>
      <c r="BI57" s="113"/>
      <c r="BJ57" s="113"/>
      <c r="BK57" s="113"/>
      <c r="BL57" s="113"/>
      <c r="BM57" s="113"/>
      <c r="BN57" s="113"/>
      <c r="BO57" s="113"/>
      <c r="BP57" s="113"/>
      <c r="BQ57" s="113"/>
      <c r="BR57" s="113"/>
      <c r="BS57" s="113"/>
      <c r="BT57" s="113"/>
      <c r="BU57" s="113"/>
      <c r="BV57" s="113"/>
      <c r="BW57" s="113"/>
      <c r="BX57" s="113"/>
      <c r="BY57" s="113"/>
      <c r="BZ57" s="113"/>
      <c r="CA57" s="113"/>
      <c r="CB57" s="113"/>
      <c r="CC57" s="113"/>
      <c r="CD57" s="113"/>
      <c r="CE57" s="113"/>
      <c r="CF57" s="113"/>
      <c r="CG57" s="113"/>
      <c r="CH57" s="113"/>
      <c r="CI57" s="113"/>
      <c r="CJ57" s="113"/>
      <c r="CK57" s="113"/>
      <c r="CL57" s="113"/>
      <c r="CM57" s="113"/>
      <c r="CN57" s="113"/>
      <c r="CO57" s="113"/>
      <c r="CP57" s="113"/>
      <c r="CQ57" s="113"/>
      <c r="CR57" s="113"/>
      <c r="CS57" s="113"/>
      <c r="CT57" s="113"/>
      <c r="CU57" s="113"/>
      <c r="CV57" s="113"/>
      <c r="CW57" s="113"/>
      <c r="CX57" s="113"/>
      <c r="CY57" s="113"/>
      <c r="CZ57" s="113"/>
      <c r="DA57" s="113"/>
      <c r="DB57" s="113"/>
      <c r="DC57" s="113"/>
      <c r="DD57" s="113"/>
      <c r="DE57" s="113"/>
      <c r="DF57" s="113"/>
      <c r="DG57" s="113"/>
      <c r="DH57" s="113"/>
      <c r="DI57" s="113"/>
      <c r="DJ57" s="113"/>
      <c r="DK57" s="113"/>
      <c r="DL57" s="113"/>
      <c r="DM57" s="113"/>
      <c r="DN57" s="113"/>
      <c r="DO57" s="113"/>
      <c r="DP57" s="113"/>
      <c r="DQ57" s="113"/>
      <c r="DR57" s="113"/>
      <c r="DS57" s="113"/>
      <c r="DT57" s="113"/>
      <c r="DU57" s="113"/>
      <c r="DV57" s="113"/>
      <c r="DW57" s="113"/>
      <c r="DX57" s="113"/>
      <c r="DY57" s="113"/>
      <c r="DZ57" s="113"/>
      <c r="EA57" s="113"/>
      <c r="EB57" s="113"/>
      <c r="EC57" s="113"/>
      <c r="ED57" s="113"/>
      <c r="EE57" s="113"/>
      <c r="EF57" s="113"/>
      <c r="EG57" s="113"/>
      <c r="EH57" s="113"/>
      <c r="EI57" s="113"/>
      <c r="EJ57" s="113"/>
      <c r="EK57" s="113"/>
      <c r="EL57" s="113"/>
      <c r="EM57" s="113"/>
      <c r="EN57" s="113"/>
      <c r="EO57" s="113"/>
      <c r="EP57" s="113"/>
      <c r="EQ57" s="113"/>
      <c r="ER57" s="113"/>
      <c r="ES57" s="113"/>
      <c r="ET57" s="113"/>
      <c r="EU57" s="113"/>
      <c r="EV57" s="113"/>
      <c r="EW57" s="113"/>
      <c r="EX57" s="113"/>
      <c r="EY57" s="113"/>
      <c r="EZ57" s="113"/>
      <c r="FA57" s="113"/>
      <c r="FB57" s="113"/>
      <c r="FC57" s="113"/>
      <c r="FD57" s="113"/>
      <c r="FE57" s="113"/>
      <c r="FF57" s="113"/>
      <c r="FG57" s="113"/>
      <c r="FH57" s="113"/>
      <c r="FI57" s="113"/>
      <c r="FJ57" s="113"/>
      <c r="FK57" s="113"/>
      <c r="FL57" s="113"/>
      <c r="FM57" s="113"/>
      <c r="FN57" s="113"/>
      <c r="FO57" s="113"/>
      <c r="FP57" s="113"/>
      <c r="FQ57" s="113"/>
      <c r="FR57" s="113"/>
      <c r="FS57" s="113"/>
      <c r="FT57" s="113"/>
      <c r="FU57" s="113"/>
      <c r="FV57" s="113"/>
      <c r="FW57" s="113"/>
      <c r="FX57" s="113"/>
      <c r="FY57" s="113"/>
      <c r="FZ57" s="113"/>
      <c r="GA57" s="113"/>
      <c r="GB57" s="113"/>
      <c r="GC57" s="113"/>
      <c r="GD57" s="113"/>
      <c r="GE57" s="113"/>
      <c r="GF57" s="113"/>
      <c r="GG57" s="113"/>
      <c r="GH57" s="113"/>
      <c r="GI57" s="113"/>
      <c r="GJ57" s="113"/>
      <c r="GK57" s="113"/>
      <c r="GL57" s="113"/>
      <c r="GM57" s="113"/>
      <c r="GN57" s="113"/>
      <c r="GO57" s="113"/>
      <c r="GP57" s="113"/>
      <c r="GQ57" s="113"/>
      <c r="GR57" s="113"/>
      <c r="GS57" s="113"/>
      <c r="GT57" s="113"/>
      <c r="GU57" s="113"/>
      <c r="GV57" s="113"/>
      <c r="GW57" s="113"/>
      <c r="GX57" s="113"/>
      <c r="GY57" s="113"/>
      <c r="GZ57" s="113"/>
      <c r="HA57" s="113"/>
      <c r="HB57" s="113"/>
      <c r="HC57" s="113"/>
      <c r="HD57" s="113"/>
      <c r="HE57" s="113"/>
      <c r="HF57" s="113"/>
      <c r="HG57" s="113"/>
      <c r="HH57" s="113"/>
      <c r="HI57" s="113"/>
      <c r="HJ57" s="113"/>
      <c r="HK57" s="113"/>
      <c r="HL57" s="113"/>
      <c r="HM57" s="113"/>
      <c r="HN57" s="113"/>
      <c r="HO57" s="113"/>
      <c r="HP57" s="113"/>
      <c r="HQ57" s="113"/>
      <c r="HR57" s="113"/>
      <c r="HS57" s="113"/>
      <c r="HT57" s="113"/>
      <c r="HU57" s="113"/>
      <c r="HV57" s="113"/>
      <c r="HW57" s="113"/>
      <c r="HX57" s="113"/>
      <c r="HY57" s="113"/>
      <c r="HZ57" s="113"/>
      <c r="IA57" s="113"/>
      <c r="IB57" s="113"/>
      <c r="IC57" s="113"/>
      <c r="ID57" s="113"/>
      <c r="IE57" s="113"/>
      <c r="IF57" s="113"/>
      <c r="IG57" s="113"/>
      <c r="IH57" s="113"/>
      <c r="II57" s="113"/>
      <c r="IJ57" s="113"/>
      <c r="IK57" s="113"/>
      <c r="IL57" s="113"/>
      <c r="IM57" s="113"/>
      <c r="IN57" s="113"/>
      <c r="IO57" s="113"/>
      <c r="IP57" s="113"/>
      <c r="IQ57" s="113"/>
      <c r="IR57" s="113"/>
      <c r="IS57" s="113"/>
      <c r="IT57" s="113"/>
      <c r="IU57" s="113"/>
      <c r="IV57" s="113"/>
      <c r="IW57" s="113"/>
      <c r="IX57" s="113"/>
      <c r="IY57" s="113"/>
      <c r="IZ57" s="113"/>
      <c r="JA57" s="113"/>
      <c r="JB57" s="113"/>
      <c r="JC57" s="113"/>
      <c r="JD57" s="113"/>
      <c r="JE57" s="113"/>
      <c r="JF57" s="113"/>
      <c r="JG57" s="113"/>
      <c r="JH57" s="113"/>
      <c r="JI57" s="113"/>
      <c r="JJ57" s="113"/>
      <c r="JK57" s="113"/>
      <c r="JL57" s="113"/>
      <c r="JM57" s="113"/>
      <c r="JN57" s="113"/>
      <c r="JO57" s="113"/>
      <c r="JP57" s="113"/>
      <c r="JQ57" s="113"/>
      <c r="JR57" s="113"/>
      <c r="JS57" s="113"/>
      <c r="JT57" s="113"/>
      <c r="JU57" s="113"/>
      <c r="JV57" s="113"/>
      <c r="JW57" s="113"/>
      <c r="JX57" s="113"/>
      <c r="JY57" s="113"/>
      <c r="JZ57" s="113"/>
      <c r="KA57" s="113"/>
      <c r="KB57" s="113"/>
      <c r="KC57" s="113"/>
      <c r="KD57" s="113"/>
      <c r="KE57" s="113"/>
      <c r="KF57" s="113"/>
      <c r="KG57" s="113"/>
      <c r="KH57" s="113"/>
      <c r="KI57" s="113"/>
      <c r="KJ57" s="113"/>
      <c r="KK57" s="113"/>
      <c r="KL57" s="113"/>
      <c r="KM57" s="113"/>
      <c r="KN57" s="113"/>
      <c r="KO57" s="113"/>
      <c r="KP57" s="113"/>
      <c r="KQ57" s="113"/>
      <c r="KR57" s="113"/>
      <c r="KS57" s="113"/>
      <c r="KT57" s="113"/>
      <c r="KU57" s="113"/>
      <c r="KV57" s="113"/>
      <c r="KW57" s="113"/>
      <c r="KX57" s="113"/>
      <c r="KY57" s="113"/>
      <c r="KZ57" s="113"/>
      <c r="LA57" s="113"/>
      <c r="LB57" s="113"/>
      <c r="LC57" s="113"/>
      <c r="LD57" s="113"/>
      <c r="LE57" s="113"/>
      <c r="LF57" s="113"/>
      <c r="LG57" s="113"/>
      <c r="LH57" s="113"/>
      <c r="LI57" s="113"/>
      <c r="LJ57" s="113"/>
      <c r="LK57" s="113"/>
      <c r="LL57" s="113"/>
      <c r="LM57" s="113"/>
      <c r="LN57" s="113"/>
      <c r="LO57" s="113"/>
      <c r="LP57" s="113"/>
      <c r="LQ57" s="113"/>
      <c r="LR57" s="113"/>
      <c r="LS57" s="113"/>
      <c r="LT57" s="113"/>
      <c r="LU57" s="113"/>
      <c r="LV57" s="113"/>
      <c r="LW57" s="113"/>
      <c r="LX57" s="113"/>
      <c r="LY57" s="113"/>
      <c r="LZ57" s="113"/>
      <c r="MA57" s="113"/>
      <c r="MB57" s="113"/>
      <c r="MC57" s="113"/>
      <c r="MD57" s="113"/>
      <c r="ME57" s="113"/>
      <c r="MF57" s="113"/>
      <c r="MG57" s="113"/>
      <c r="MH57" s="113"/>
      <c r="MI57" s="113"/>
      <c r="MJ57" s="113"/>
      <c r="MK57" s="113"/>
      <c r="ML57" s="113"/>
      <c r="MM57" s="113"/>
      <c r="MN57" s="113"/>
      <c r="MO57" s="113"/>
      <c r="MP57" s="113"/>
      <c r="MQ57" s="113"/>
      <c r="MR57" s="113"/>
      <c r="MS57" s="113"/>
      <c r="MT57" s="113"/>
      <c r="MU57" s="113"/>
      <c r="MV57" s="113"/>
      <c r="MW57" s="113"/>
      <c r="MX57" s="113"/>
      <c r="MY57" s="113"/>
      <c r="MZ57" s="113"/>
      <c r="NA57" s="113"/>
      <c r="NB57" s="113"/>
      <c r="NC57" s="113"/>
      <c r="ND57" s="113"/>
      <c r="NE57" s="113"/>
      <c r="NF57" s="113"/>
      <c r="NG57" s="113"/>
      <c r="NH57" s="113"/>
      <c r="NI57" s="113"/>
      <c r="NJ57" s="113"/>
      <c r="NK57" s="113"/>
      <c r="NL57" s="113"/>
      <c r="NM57" s="113"/>
      <c r="NN57" s="113"/>
      <c r="NO57" s="113"/>
      <c r="NP57" s="113"/>
      <c r="NQ57" s="113"/>
      <c r="NR57" s="113"/>
      <c r="NS57" s="113"/>
      <c r="NT57" s="113"/>
      <c r="NU57" s="113"/>
      <c r="NV57" s="113"/>
      <c r="NW57" s="113"/>
      <c r="NX57" s="113"/>
      <c r="NY57" s="113"/>
      <c r="NZ57" s="113"/>
      <c r="OA57" s="113"/>
      <c r="OB57" s="113"/>
      <c r="OC57" s="113"/>
      <c r="OD57" s="113"/>
      <c r="OE57" s="113"/>
      <c r="OF57" s="113"/>
      <c r="OG57" s="113"/>
      <c r="OH57" s="113"/>
      <c r="OI57" s="113"/>
      <c r="OJ57" s="113"/>
      <c r="OK57" s="113"/>
      <c r="OL57" s="113"/>
      <c r="OM57" s="113"/>
      <c r="ON57" s="113"/>
      <c r="OO57" s="113"/>
      <c r="OP57" s="113"/>
      <c r="OQ57" s="113"/>
      <c r="OR57" s="113"/>
      <c r="OS57" s="113"/>
      <c r="OT57" s="113"/>
      <c r="OU57" s="113"/>
      <c r="OV57" s="113"/>
      <c r="OW57" s="113"/>
      <c r="OX57" s="113"/>
      <c r="OY57" s="113"/>
      <c r="OZ57" s="113"/>
      <c r="PA57" s="113"/>
      <c r="PB57" s="113"/>
      <c r="PC57" s="113"/>
      <c r="PD57" s="113"/>
      <c r="PE57" s="113"/>
      <c r="PF57" s="113"/>
      <c r="PG57" s="113"/>
      <c r="PH57" s="113"/>
      <c r="PI57" s="113"/>
      <c r="PJ57" s="113"/>
      <c r="PK57" s="113"/>
      <c r="PL57" s="113"/>
      <c r="PM57" s="113"/>
      <c r="PN57" s="113"/>
      <c r="PO57" s="113"/>
      <c r="PP57" s="113"/>
      <c r="PQ57" s="113"/>
      <c r="PR57" s="113"/>
      <c r="PS57" s="113"/>
      <c r="PT57" s="113"/>
      <c r="PU57" s="113"/>
      <c r="PV57" s="113"/>
      <c r="PW57" s="113"/>
      <c r="PX57" s="113"/>
      <c r="PY57" s="113"/>
      <c r="PZ57" s="113"/>
      <c r="QA57" s="113"/>
      <c r="QB57" s="113"/>
      <c r="QC57" s="113"/>
      <c r="QD57" s="113"/>
      <c r="QE57" s="113"/>
      <c r="QF57" s="113"/>
      <c r="QG57" s="113"/>
      <c r="QH57" s="113"/>
      <c r="QI57" s="113"/>
      <c r="QJ57" s="113"/>
      <c r="QK57" s="113"/>
      <c r="QL57" s="113"/>
      <c r="QM57" s="113"/>
      <c r="QN57" s="113"/>
      <c r="QO57" s="113"/>
      <c r="QP57" s="113"/>
      <c r="QQ57" s="113"/>
      <c r="QR57" s="113"/>
      <c r="QS57" s="113"/>
      <c r="QT57" s="113"/>
      <c r="QU57" s="113"/>
      <c r="QV57" s="113"/>
      <c r="QW57" s="113"/>
      <c r="QX57" s="113"/>
      <c r="QY57" s="113"/>
      <c r="QZ57" s="113"/>
      <c r="RA57" s="113"/>
      <c r="RB57" s="113"/>
      <c r="RC57" s="113"/>
      <c r="RD57" s="113"/>
      <c r="RE57" s="113"/>
      <c r="RF57" s="113"/>
      <c r="RG57" s="113"/>
      <c r="RH57" s="113"/>
      <c r="RI57" s="113"/>
      <c r="RJ57" s="113"/>
      <c r="RK57" s="113"/>
      <c r="RL57" s="113"/>
      <c r="RM57" s="113"/>
      <c r="RN57" s="113"/>
      <c r="RO57" s="113"/>
      <c r="RP57" s="113"/>
      <c r="RQ57" s="113"/>
      <c r="RR57" s="113"/>
      <c r="RS57" s="113"/>
      <c r="RT57" s="113"/>
      <c r="RU57" s="113"/>
      <c r="RV57" s="113"/>
      <c r="RW57" s="113"/>
      <c r="RX57" s="113"/>
      <c r="RY57" s="113"/>
      <c r="RZ57" s="113"/>
      <c r="SA57" s="113"/>
      <c r="SB57" s="113"/>
      <c r="SC57" s="113"/>
      <c r="SD57" s="113"/>
      <c r="SE57" s="113"/>
      <c r="SF57" s="113"/>
      <c r="SG57" s="113"/>
      <c r="SH57" s="113"/>
      <c r="SI57" s="113"/>
      <c r="SJ57" s="113"/>
      <c r="SK57" s="113"/>
      <c r="SL57" s="113"/>
      <c r="SM57" s="113"/>
      <c r="SN57" s="113"/>
      <c r="SO57" s="113"/>
      <c r="SP57" s="113"/>
      <c r="SQ57" s="113"/>
      <c r="SR57" s="113"/>
      <c r="SS57" s="113"/>
      <c r="ST57" s="113"/>
      <c r="SU57" s="113"/>
      <c r="SV57" s="113"/>
      <c r="SW57" s="113"/>
      <c r="SX57" s="113"/>
      <c r="SY57" s="113"/>
      <c r="SZ57" s="113"/>
      <c r="TA57" s="113"/>
      <c r="TB57" s="113"/>
      <c r="TC57" s="113"/>
      <c r="TD57" s="113"/>
      <c r="TE57" s="113"/>
      <c r="TF57" s="113"/>
      <c r="TG57" s="113"/>
      <c r="TH57" s="113"/>
      <c r="TI57" s="113"/>
      <c r="TJ57" s="113"/>
      <c r="TK57" s="113"/>
      <c r="TL57" s="113"/>
      <c r="TM57" s="113"/>
      <c r="TN57" s="113"/>
      <c r="TO57" s="113"/>
      <c r="TP57" s="113"/>
      <c r="TQ57" s="113"/>
      <c r="TR57" s="113"/>
      <c r="TS57" s="113"/>
      <c r="TT57" s="113"/>
      <c r="TU57" s="113"/>
      <c r="TV57" s="113"/>
      <c r="TW57" s="113"/>
      <c r="TX57" s="113"/>
      <c r="TY57" s="113"/>
      <c r="TZ57" s="113"/>
      <c r="UA57" s="113"/>
      <c r="UB57" s="113"/>
      <c r="UC57" s="113"/>
      <c r="UD57" s="113"/>
      <c r="UE57" s="113"/>
      <c r="UF57" s="113"/>
      <c r="UG57" s="113"/>
      <c r="UH57" s="113"/>
      <c r="UI57" s="113"/>
      <c r="UJ57" s="113"/>
      <c r="UK57" s="113"/>
      <c r="UL57" s="113"/>
      <c r="UM57" s="113"/>
      <c r="UN57" s="113"/>
      <c r="UO57" s="113"/>
      <c r="UP57" s="113"/>
      <c r="UQ57" s="113"/>
      <c r="UR57" s="113"/>
      <c r="US57" s="113"/>
      <c r="UT57" s="113"/>
      <c r="UU57" s="113"/>
      <c r="UV57" s="113"/>
      <c r="UW57" s="113"/>
      <c r="UX57" s="113"/>
      <c r="UY57" s="113"/>
      <c r="UZ57" s="113"/>
      <c r="VA57" s="113"/>
      <c r="VB57" s="113"/>
      <c r="VC57" s="113"/>
      <c r="VD57" s="113"/>
      <c r="VE57" s="113"/>
      <c r="VF57" s="113"/>
      <c r="VG57" s="113"/>
      <c r="VH57" s="113"/>
      <c r="VI57" s="113"/>
      <c r="VJ57" s="113"/>
      <c r="VK57" s="113"/>
      <c r="VL57" s="113"/>
      <c r="VM57" s="113"/>
      <c r="VN57" s="113"/>
      <c r="VO57" s="113"/>
      <c r="VP57" s="113"/>
      <c r="VQ57" s="113"/>
      <c r="VR57" s="113"/>
      <c r="VS57" s="113"/>
      <c r="VT57" s="113"/>
      <c r="VU57" s="113"/>
      <c r="VV57" s="113"/>
      <c r="VW57" s="113"/>
      <c r="VX57" s="113"/>
      <c r="VY57" s="113"/>
      <c r="VZ57" s="113"/>
      <c r="WA57" s="113"/>
      <c r="WB57" s="113"/>
      <c r="WC57" s="113"/>
      <c r="WD57" s="113"/>
      <c r="WE57" s="113"/>
      <c r="WF57" s="113"/>
      <c r="WG57" s="113"/>
      <c r="WH57" s="113"/>
      <c r="WI57" s="113"/>
      <c r="WJ57" s="113"/>
      <c r="WK57" s="113"/>
      <c r="WL57" s="113"/>
      <c r="WM57" s="113"/>
      <c r="WN57" s="113"/>
      <c r="WO57" s="113"/>
      <c r="WP57" s="113"/>
      <c r="WQ57" s="113"/>
      <c r="WR57" s="113"/>
      <c r="WS57" s="113"/>
      <c r="WT57" s="113"/>
      <c r="WU57" s="113"/>
      <c r="WV57" s="113"/>
      <c r="WW57" s="113"/>
      <c r="WX57" s="113"/>
      <c r="WY57" s="113"/>
      <c r="WZ57" s="113"/>
      <c r="XA57" s="113"/>
      <c r="XB57" s="113"/>
      <c r="XC57" s="113"/>
      <c r="XD57" s="113"/>
      <c r="XE57" s="113"/>
      <c r="XF57" s="113"/>
      <c r="XG57" s="113"/>
      <c r="XH57" s="113"/>
      <c r="XI57" s="113"/>
      <c r="XJ57" s="113"/>
      <c r="XK57" s="113"/>
      <c r="XL57" s="113"/>
      <c r="XM57" s="113"/>
      <c r="XN57" s="113"/>
      <c r="XO57" s="113"/>
      <c r="XP57" s="113"/>
      <c r="XQ57" s="113"/>
      <c r="XR57" s="113"/>
      <c r="XS57" s="113"/>
      <c r="XT57" s="113"/>
      <c r="XU57" s="113"/>
      <c r="XV57" s="113"/>
      <c r="XW57" s="113"/>
      <c r="XX57" s="113"/>
      <c r="XY57" s="113"/>
      <c r="XZ57" s="113"/>
      <c r="YA57" s="113"/>
      <c r="YB57" s="113"/>
      <c r="YC57" s="113"/>
      <c r="YD57" s="113"/>
      <c r="YE57" s="113"/>
      <c r="YF57" s="113"/>
      <c r="YG57" s="113"/>
      <c r="YH57" s="113"/>
      <c r="YI57" s="113"/>
      <c r="YJ57" s="113"/>
      <c r="YK57" s="113"/>
      <c r="YL57" s="113"/>
      <c r="YM57" s="113"/>
      <c r="YN57" s="113"/>
      <c r="YO57" s="113"/>
      <c r="YP57" s="113"/>
      <c r="YQ57" s="113"/>
      <c r="YR57" s="113"/>
      <c r="YS57" s="113"/>
      <c r="YT57" s="113"/>
      <c r="YU57" s="113"/>
      <c r="YV57" s="113"/>
      <c r="YW57" s="113"/>
      <c r="YX57" s="113"/>
      <c r="YY57" s="113"/>
      <c r="YZ57" s="113"/>
      <c r="ZA57" s="113"/>
      <c r="ZB57" s="113"/>
      <c r="ZC57" s="113"/>
      <c r="ZD57" s="113"/>
      <c r="ZE57" s="113"/>
      <c r="ZF57" s="113"/>
      <c r="ZG57" s="113"/>
      <c r="ZH57" s="113"/>
      <c r="ZI57" s="113"/>
      <c r="ZJ57" s="113"/>
      <c r="ZK57" s="113"/>
      <c r="ZL57" s="113"/>
      <c r="ZM57" s="113"/>
      <c r="ZN57" s="113"/>
      <c r="ZO57" s="113"/>
      <c r="ZP57" s="113"/>
      <c r="ZQ57" s="113"/>
      <c r="ZR57" s="113"/>
      <c r="ZS57" s="113"/>
      <c r="ZT57" s="113"/>
      <c r="ZU57" s="113"/>
      <c r="ZV57" s="113"/>
      <c r="ZW57" s="113"/>
      <c r="ZX57" s="113"/>
      <c r="ZY57" s="113"/>
      <c r="ZZ57" s="113"/>
      <c r="AAA57" s="113"/>
      <c r="AAB57" s="113"/>
      <c r="AAC57" s="113"/>
      <c r="AAD57" s="113"/>
      <c r="AAE57" s="113"/>
      <c r="AAF57" s="113"/>
      <c r="AAG57" s="113"/>
      <c r="AAH57" s="113"/>
      <c r="AAI57" s="113"/>
      <c r="AAJ57" s="113"/>
      <c r="AAK57" s="113"/>
      <c r="AAL57" s="113"/>
      <c r="AAM57" s="113"/>
      <c r="AAN57" s="113"/>
      <c r="AAO57" s="113"/>
      <c r="AAP57" s="113"/>
      <c r="AAQ57" s="113"/>
      <c r="AAR57" s="113"/>
      <c r="AAS57" s="113"/>
      <c r="AAT57" s="113"/>
      <c r="AAU57" s="113"/>
      <c r="AAV57" s="113"/>
      <c r="AAW57" s="113"/>
      <c r="AAX57" s="113"/>
      <c r="AAY57" s="113"/>
      <c r="AAZ57" s="113"/>
      <c r="ABA57" s="113"/>
      <c r="ABB57" s="113"/>
      <c r="ABC57" s="113"/>
      <c r="ABD57" s="113"/>
      <c r="ABE57" s="113"/>
      <c r="ABF57" s="113"/>
      <c r="ABG57" s="113"/>
      <c r="ABH57" s="113"/>
      <c r="ABI57" s="113"/>
      <c r="ABJ57" s="113"/>
      <c r="ABK57" s="113"/>
      <c r="ABL57" s="113"/>
      <c r="ABM57" s="113"/>
      <c r="ABN57" s="113"/>
      <c r="ABO57" s="113"/>
      <c r="ABP57" s="113"/>
      <c r="ABQ57" s="113"/>
      <c r="ABR57" s="113"/>
      <c r="ABS57" s="113"/>
      <c r="ABT57" s="113"/>
      <c r="ABU57" s="113"/>
      <c r="ABV57" s="113"/>
      <c r="ABW57" s="113"/>
      <c r="ABX57" s="113"/>
      <c r="ABY57" s="113"/>
      <c r="ABZ57" s="113"/>
      <c r="ACA57" s="113"/>
      <c r="ACB57" s="113"/>
      <c r="ACC57" s="113"/>
      <c r="ACD57" s="113"/>
      <c r="ACE57" s="113"/>
      <c r="ACF57" s="113"/>
      <c r="ACG57" s="113"/>
      <c r="ACH57" s="113"/>
      <c r="ACI57" s="113"/>
      <c r="ACJ57" s="113"/>
      <c r="ACK57" s="113"/>
      <c r="ACL57" s="113"/>
      <c r="ACM57" s="113"/>
      <c r="ACN57" s="113"/>
      <c r="ACO57" s="113"/>
      <c r="ACP57" s="113"/>
      <c r="ACQ57" s="113"/>
      <c r="ACR57" s="113"/>
      <c r="ACS57" s="113"/>
      <c r="ACT57" s="113"/>
      <c r="ACU57" s="113"/>
      <c r="ACV57" s="113"/>
      <c r="ACW57" s="113"/>
      <c r="ACX57" s="113"/>
      <c r="ACY57" s="113"/>
      <c r="ACZ57" s="113"/>
      <c r="ADA57" s="113"/>
      <c r="ADB57" s="113"/>
      <c r="ADC57" s="113"/>
      <c r="ADD57" s="113"/>
      <c r="ADE57" s="113"/>
      <c r="ADF57" s="113"/>
      <c r="ADG57" s="113"/>
      <c r="ADH57" s="113"/>
      <c r="ADI57" s="113"/>
      <c r="ADJ57" s="113"/>
      <c r="ADK57" s="113"/>
      <c r="ADL57" s="113"/>
      <c r="ADM57" s="113"/>
      <c r="ADN57" s="113"/>
      <c r="ADO57" s="113"/>
      <c r="ADP57" s="113"/>
      <c r="ADQ57" s="113"/>
      <c r="ADR57" s="113"/>
      <c r="ADS57" s="113"/>
      <c r="ADT57" s="113"/>
      <c r="ADU57" s="113"/>
      <c r="ADV57" s="113"/>
      <c r="ADW57" s="113"/>
      <c r="ADX57" s="113"/>
      <c r="ADY57" s="113"/>
      <c r="ADZ57" s="113"/>
      <c r="AEA57" s="113"/>
      <c r="AEB57" s="113"/>
      <c r="AEC57" s="113"/>
      <c r="AED57" s="113"/>
      <c r="AEE57" s="113"/>
      <c r="AEF57" s="113"/>
      <c r="AEG57" s="113"/>
      <c r="AEH57" s="113"/>
      <c r="AEI57" s="113"/>
      <c r="AEJ57" s="113"/>
      <c r="AEK57" s="113"/>
      <c r="AEL57" s="113"/>
      <c r="AEM57" s="113"/>
      <c r="AEN57" s="113"/>
      <c r="AEO57" s="113"/>
      <c r="AEP57" s="113"/>
      <c r="AEQ57" s="113"/>
      <c r="AER57" s="113"/>
      <c r="AES57" s="113"/>
      <c r="AET57" s="113"/>
      <c r="AEU57" s="113"/>
      <c r="AEV57" s="113"/>
      <c r="AEW57" s="113"/>
      <c r="AEX57" s="113"/>
      <c r="AEY57" s="113"/>
      <c r="AEZ57" s="113"/>
      <c r="AFA57" s="113"/>
      <c r="AFB57" s="113"/>
      <c r="AFC57" s="113"/>
      <c r="AFD57" s="113"/>
      <c r="AFE57" s="113"/>
      <c r="AFF57" s="113"/>
      <c r="AFG57" s="113"/>
      <c r="AFH57" s="113"/>
      <c r="AFI57" s="113"/>
      <c r="AFJ57" s="113"/>
      <c r="AFK57" s="113"/>
      <c r="AFL57" s="113"/>
      <c r="AFM57" s="113"/>
      <c r="AFN57" s="113"/>
      <c r="AFO57" s="113"/>
      <c r="AFP57" s="113"/>
      <c r="AFQ57" s="113"/>
      <c r="AFR57" s="113"/>
      <c r="AFS57" s="113"/>
      <c r="AFT57" s="113"/>
      <c r="AFU57" s="113"/>
      <c r="AFV57" s="113"/>
      <c r="AFW57" s="113"/>
      <c r="AFX57" s="113"/>
      <c r="AFY57" s="113"/>
      <c r="AFZ57" s="113"/>
      <c r="AGA57" s="113"/>
      <c r="AGB57" s="113"/>
      <c r="AGC57" s="113"/>
      <c r="AGD57" s="113"/>
      <c r="AGE57" s="113"/>
      <c r="AGF57" s="113"/>
      <c r="AGG57" s="113"/>
      <c r="AGH57" s="113"/>
      <c r="AGI57" s="113"/>
      <c r="AGJ57" s="113"/>
      <c r="AGK57" s="113"/>
      <c r="AGL57" s="113"/>
      <c r="AGM57" s="113"/>
      <c r="AGN57" s="113"/>
      <c r="AGO57" s="113"/>
      <c r="AGP57" s="113"/>
      <c r="AGQ57" s="113"/>
      <c r="AGR57" s="113"/>
      <c r="AGS57" s="113"/>
      <c r="AGT57" s="113"/>
      <c r="AGU57" s="113"/>
      <c r="AGV57" s="113"/>
      <c r="AGW57" s="113"/>
      <c r="AGX57" s="113"/>
      <c r="AGY57" s="113"/>
      <c r="AGZ57" s="113"/>
      <c r="AHA57" s="113"/>
      <c r="AHB57" s="113"/>
      <c r="AHC57" s="113"/>
      <c r="AHD57" s="113"/>
      <c r="AHE57" s="113"/>
      <c r="AHF57" s="113"/>
      <c r="AHG57" s="113"/>
      <c r="AHH57" s="113"/>
      <c r="AHI57" s="113"/>
      <c r="AHJ57" s="113"/>
      <c r="AHK57" s="113"/>
      <c r="AHL57" s="113"/>
      <c r="AHM57" s="113"/>
      <c r="AHN57" s="113"/>
      <c r="AHO57" s="113"/>
      <c r="AHP57" s="113"/>
      <c r="AHQ57" s="113"/>
      <c r="AHR57" s="113"/>
      <c r="AHS57" s="113"/>
      <c r="AHT57" s="113"/>
      <c r="AHU57" s="113"/>
      <c r="AHV57" s="113"/>
      <c r="AHW57" s="113"/>
      <c r="AHX57" s="113"/>
      <c r="AHY57" s="113"/>
      <c r="AHZ57" s="113"/>
      <c r="AIA57" s="113"/>
      <c r="AIB57" s="113"/>
      <c r="AIC57" s="113"/>
      <c r="AID57" s="113"/>
      <c r="AIE57" s="113"/>
      <c r="AIF57" s="113"/>
      <c r="AIG57" s="113"/>
      <c r="AIH57" s="113"/>
      <c r="AII57" s="113"/>
      <c r="AIJ57" s="113"/>
      <c r="AIK57" s="113"/>
      <c r="AIL57" s="113"/>
      <c r="AIM57" s="113"/>
      <c r="AIN57" s="113"/>
      <c r="AIO57" s="113"/>
      <c r="AIP57" s="113"/>
      <c r="AIQ57" s="113"/>
      <c r="AIR57" s="113"/>
      <c r="AIS57" s="113"/>
      <c r="AIT57" s="113"/>
      <c r="AIU57" s="113"/>
      <c r="AIV57" s="113"/>
      <c r="AIW57" s="113"/>
      <c r="AIX57" s="113"/>
      <c r="AIY57" s="113"/>
      <c r="AIZ57" s="113"/>
      <c r="AJA57" s="113"/>
      <c r="AJB57" s="113"/>
      <c r="AJC57" s="113"/>
      <c r="AJD57" s="113"/>
      <c r="AJE57" s="113"/>
      <c r="AJF57" s="113"/>
      <c r="AJG57" s="113"/>
      <c r="AJH57" s="113"/>
      <c r="AJI57" s="113"/>
      <c r="AJJ57" s="113"/>
      <c r="AJK57" s="113"/>
      <c r="AJL57" s="113"/>
      <c r="AJM57" s="113"/>
      <c r="AJN57" s="113"/>
      <c r="AJO57" s="113"/>
      <c r="AJP57" s="113"/>
      <c r="AJQ57" s="113"/>
      <c r="AJR57" s="113"/>
      <c r="AJS57" s="113"/>
      <c r="AJT57" s="113"/>
      <c r="AJU57" s="113"/>
      <c r="AJV57" s="113"/>
      <c r="AJW57" s="113"/>
      <c r="AJX57" s="113"/>
      <c r="AJY57" s="113"/>
      <c r="AJZ57" s="113"/>
      <c r="AKA57" s="113"/>
      <c r="AKB57" s="113"/>
      <c r="AKC57" s="113"/>
      <c r="AKD57" s="113"/>
      <c r="AKE57" s="113"/>
      <c r="AKF57" s="113"/>
      <c r="AKG57" s="113"/>
      <c r="AKH57" s="113"/>
      <c r="AKI57" s="113"/>
      <c r="AKJ57" s="113"/>
      <c r="AKK57" s="113"/>
      <c r="AKL57" s="113"/>
      <c r="AKM57" s="113"/>
      <c r="AKN57" s="113"/>
      <c r="AKO57" s="113"/>
      <c r="AKP57" s="113"/>
      <c r="AKQ57" s="113"/>
      <c r="AKR57" s="113"/>
      <c r="AKS57" s="113"/>
      <c r="AKT57" s="113"/>
      <c r="AKU57" s="113"/>
      <c r="AKV57" s="113"/>
      <c r="AKW57" s="113"/>
      <c r="AKX57" s="113"/>
      <c r="AKY57" s="113"/>
      <c r="AKZ57" s="113"/>
      <c r="ALA57" s="113"/>
      <c r="ALB57" s="113"/>
      <c r="ALC57" s="113"/>
      <c r="ALD57" s="113"/>
      <c r="ALE57" s="113"/>
      <c r="ALF57" s="113"/>
      <c r="ALG57" s="113"/>
      <c r="ALH57" s="113"/>
      <c r="ALI57" s="113"/>
      <c r="ALJ57" s="113"/>
      <c r="ALK57" s="113"/>
      <c r="ALL57" s="113"/>
      <c r="ALM57" s="113"/>
      <c r="ALN57" s="113"/>
      <c r="ALO57" s="113"/>
      <c r="ALP57" s="113"/>
      <c r="ALQ57" s="113"/>
      <c r="ALR57" s="113"/>
      <c r="ALS57" s="113"/>
      <c r="ALT57" s="113"/>
      <c r="ALU57" s="113"/>
      <c r="ALV57" s="113"/>
      <c r="ALW57" s="113"/>
      <c r="ALX57" s="113"/>
      <c r="ALY57" s="113"/>
      <c r="ALZ57" s="113"/>
      <c r="AMA57" s="113"/>
      <c r="AMB57" s="113"/>
      <c r="AMC57" s="113"/>
      <c r="AMD57" s="113"/>
      <c r="AME57" s="113"/>
      <c r="AMF57" s="113"/>
      <c r="AMG57" s="113"/>
      <c r="AMH57" s="113"/>
      <c r="AMI57" s="113"/>
      <c r="AMJ57" s="113"/>
      <c r="AMK57" s="113"/>
      <c r="AML57" s="113"/>
      <c r="AMM57" s="113"/>
      <c r="AMN57" s="113"/>
      <c r="AMO57" s="113"/>
      <c r="AMP57" s="113"/>
      <c r="AMQ57" s="113"/>
      <c r="AMR57" s="113"/>
      <c r="AMS57" s="113"/>
      <c r="AMT57" s="113"/>
      <c r="AMU57" s="113"/>
      <c r="AMV57" s="113"/>
      <c r="AMW57" s="113"/>
      <c r="AMX57" s="113"/>
      <c r="AMY57" s="113"/>
      <c r="AMZ57" s="113"/>
      <c r="ANA57" s="113"/>
      <c r="ANB57" s="113"/>
      <c r="ANC57" s="113"/>
      <c r="AND57" s="113"/>
      <c r="ANE57" s="113"/>
      <c r="ANF57" s="113"/>
      <c r="ANG57" s="113"/>
      <c r="ANH57" s="113"/>
      <c r="ANI57" s="113"/>
      <c r="ANJ57" s="113"/>
      <c r="ANK57" s="113"/>
      <c r="ANL57" s="113"/>
      <c r="ANM57" s="113"/>
      <c r="ANN57" s="113"/>
      <c r="ANO57" s="113"/>
      <c r="ANP57" s="113"/>
      <c r="ANQ57" s="113"/>
      <c r="ANR57" s="113"/>
      <c r="ANS57" s="113"/>
      <c r="ANT57" s="113"/>
      <c r="ANU57" s="113"/>
      <c r="ANV57" s="113"/>
      <c r="ANW57" s="113"/>
      <c r="ANX57" s="113"/>
      <c r="ANY57" s="113"/>
      <c r="ANZ57" s="113"/>
      <c r="AOA57" s="113"/>
      <c r="AOB57" s="113"/>
      <c r="AOC57" s="113"/>
      <c r="AOD57" s="113"/>
      <c r="AOE57" s="113"/>
      <c r="AOF57" s="113"/>
      <c r="AOG57" s="113"/>
      <c r="AOH57" s="113"/>
      <c r="AOI57" s="113"/>
      <c r="AOJ57" s="113"/>
      <c r="AOK57" s="113"/>
      <c r="AOL57" s="113"/>
      <c r="AOM57" s="113"/>
      <c r="AON57" s="113"/>
      <c r="AOO57" s="113"/>
      <c r="AOP57" s="113"/>
      <c r="AOQ57" s="113"/>
      <c r="AOR57" s="113"/>
      <c r="AOS57" s="113"/>
      <c r="AOT57" s="113"/>
      <c r="AOU57" s="113"/>
      <c r="AOV57" s="113"/>
      <c r="AOW57" s="113"/>
      <c r="AOX57" s="113"/>
      <c r="AOY57" s="113"/>
      <c r="AOZ57" s="113"/>
      <c r="APA57" s="113"/>
      <c r="APB57" s="113"/>
      <c r="APC57" s="113"/>
      <c r="APD57" s="113"/>
      <c r="APE57" s="113"/>
      <c r="APF57" s="113"/>
      <c r="APG57" s="113"/>
      <c r="APH57" s="113"/>
      <c r="API57" s="113"/>
      <c r="APJ57" s="113"/>
      <c r="APK57" s="113"/>
      <c r="APL57" s="113"/>
      <c r="APM57" s="113"/>
      <c r="APN57" s="113"/>
      <c r="APO57" s="113"/>
      <c r="APP57" s="113"/>
      <c r="APQ57" s="113"/>
      <c r="APR57" s="113"/>
      <c r="APS57" s="113"/>
      <c r="APT57" s="113"/>
      <c r="APU57" s="113"/>
      <c r="APV57" s="113"/>
      <c r="APW57" s="113"/>
      <c r="APX57" s="113"/>
      <c r="APY57" s="113"/>
      <c r="APZ57" s="113"/>
      <c r="AQA57" s="113"/>
      <c r="AQB57" s="113"/>
      <c r="AQC57" s="113"/>
      <c r="AQD57" s="113"/>
      <c r="AQE57" s="113"/>
      <c r="AQF57" s="113"/>
      <c r="AQG57" s="113"/>
      <c r="AQH57" s="113"/>
      <c r="AQI57" s="113"/>
      <c r="AQJ57" s="113"/>
      <c r="AQK57" s="113"/>
      <c r="AQL57" s="113"/>
      <c r="AQM57" s="113"/>
      <c r="AQN57" s="113"/>
      <c r="AQO57" s="113"/>
      <c r="AQP57" s="113"/>
      <c r="AQQ57" s="113"/>
      <c r="AQR57" s="113"/>
      <c r="AQS57" s="113"/>
      <c r="AQT57" s="113"/>
      <c r="AQU57" s="113"/>
      <c r="AQV57" s="113"/>
      <c r="AQW57" s="113"/>
      <c r="AQX57" s="113"/>
      <c r="AQY57" s="113"/>
      <c r="AQZ57" s="113"/>
      <c r="ARA57" s="113"/>
      <c r="ARB57" s="113"/>
      <c r="ARC57" s="113"/>
      <c r="ARD57" s="113"/>
      <c r="ARE57" s="113"/>
      <c r="ARF57" s="113"/>
      <c r="ARG57" s="113"/>
      <c r="ARH57" s="113"/>
      <c r="ARI57" s="113"/>
      <c r="ARJ57" s="113"/>
      <c r="ARK57" s="113"/>
      <c r="ARL57" s="113"/>
      <c r="ARM57" s="113"/>
      <c r="ARN57" s="113"/>
      <c r="ARO57" s="113"/>
      <c r="ARP57" s="113"/>
      <c r="ARQ57" s="113"/>
      <c r="ARR57" s="113"/>
      <c r="ARS57" s="113"/>
      <c r="ART57" s="113"/>
      <c r="ARU57" s="113"/>
      <c r="ARV57" s="113"/>
      <c r="ARW57" s="113"/>
      <c r="ARX57" s="113"/>
      <c r="ARY57" s="113"/>
      <c r="ARZ57" s="113"/>
      <c r="ASA57" s="113"/>
      <c r="ASB57" s="113"/>
      <c r="ASC57" s="113"/>
      <c r="ASD57" s="113"/>
      <c r="ASE57" s="113"/>
      <c r="ASF57" s="113"/>
      <c r="ASG57" s="113"/>
      <c r="ASH57" s="113"/>
      <c r="ASI57" s="113"/>
      <c r="ASJ57" s="113"/>
      <c r="ASK57" s="113"/>
      <c r="ASL57" s="113"/>
      <c r="ASM57" s="113"/>
      <c r="ASN57" s="113"/>
      <c r="ASO57" s="113"/>
      <c r="ASP57" s="113"/>
      <c r="ASQ57" s="113"/>
      <c r="ASR57" s="113"/>
      <c r="ASS57" s="113"/>
      <c r="AST57" s="113"/>
      <c r="ASU57" s="113"/>
      <c r="ASV57" s="113"/>
      <c r="ASW57" s="113"/>
      <c r="ASX57" s="113"/>
      <c r="ASY57" s="113"/>
      <c r="ASZ57" s="113"/>
      <c r="ATA57" s="113"/>
      <c r="ATB57" s="113"/>
      <c r="ATC57" s="113"/>
      <c r="ATD57" s="113"/>
      <c r="ATE57" s="113"/>
      <c r="ATF57" s="113"/>
      <c r="ATG57" s="113"/>
      <c r="ATH57" s="113"/>
      <c r="ATI57" s="113"/>
      <c r="ATJ57" s="113"/>
      <c r="ATK57" s="113"/>
      <c r="ATL57" s="113"/>
      <c r="ATM57" s="113"/>
      <c r="ATN57" s="113"/>
      <c r="ATO57" s="113"/>
      <c r="ATP57" s="113"/>
      <c r="ATQ57" s="113"/>
      <c r="ATR57" s="113"/>
      <c r="ATS57" s="113"/>
      <c r="ATT57" s="113"/>
      <c r="ATU57" s="113"/>
      <c r="ATV57" s="113"/>
      <c r="ATW57" s="113"/>
      <c r="ATX57" s="113"/>
      <c r="ATY57" s="113"/>
      <c r="ATZ57" s="113"/>
      <c r="AUA57" s="113"/>
      <c r="AUB57" s="113"/>
      <c r="AUC57" s="113"/>
      <c r="AUD57" s="113"/>
      <c r="AUE57" s="113"/>
      <c r="AUF57" s="113"/>
      <c r="AUG57" s="113"/>
      <c r="AUH57" s="113"/>
      <c r="AUI57" s="113"/>
      <c r="AUJ57" s="113"/>
      <c r="AUK57" s="113"/>
      <c r="AUL57" s="113"/>
      <c r="AUM57" s="113"/>
      <c r="AUN57" s="113"/>
      <c r="AUO57" s="113"/>
      <c r="AUP57" s="113"/>
      <c r="AUQ57" s="113"/>
      <c r="AUR57" s="113"/>
      <c r="AUS57" s="113"/>
      <c r="AUT57" s="113"/>
      <c r="AUU57" s="113"/>
      <c r="AUV57" s="113"/>
      <c r="AUW57" s="113"/>
      <c r="AUX57" s="113"/>
      <c r="AUY57" s="113"/>
      <c r="AUZ57" s="113"/>
      <c r="AVA57" s="113"/>
      <c r="AVB57" s="113"/>
      <c r="AVC57" s="113"/>
      <c r="AVD57" s="113"/>
      <c r="AVE57" s="113"/>
      <c r="AVF57" s="113"/>
      <c r="AVG57" s="113"/>
      <c r="AVH57" s="113"/>
      <c r="AVI57" s="113"/>
      <c r="AVJ57" s="113"/>
      <c r="AVK57" s="113"/>
      <c r="AVL57" s="113"/>
      <c r="AVM57" s="113"/>
      <c r="AVN57" s="113"/>
      <c r="AVO57" s="113"/>
      <c r="AVP57" s="113"/>
      <c r="AVQ57" s="113"/>
      <c r="AVR57" s="113"/>
      <c r="AVS57" s="113"/>
      <c r="AVT57" s="113"/>
      <c r="AVU57" s="113"/>
      <c r="AVV57" s="113"/>
      <c r="AVW57" s="113"/>
      <c r="AVX57" s="113"/>
      <c r="AVY57" s="113"/>
      <c r="AVZ57" s="113"/>
      <c r="AWA57" s="113"/>
      <c r="AWB57" s="113"/>
      <c r="AWC57" s="113"/>
      <c r="AWD57" s="113"/>
    </row>
    <row r="58" spans="1:1278" s="156" customFormat="1" ht="12.5">
      <c r="A58" s="126"/>
      <c r="B58" s="126"/>
      <c r="C58" s="126"/>
      <c r="D58" s="126"/>
      <c r="E58" s="126"/>
      <c r="F58" s="157" t="s">
        <v>427</v>
      </c>
      <c r="G58" s="158">
        <f>ΔV.overshoot_typical_calc/V.load*100</f>
        <v>2.2727272727272729</v>
      </c>
      <c r="H58" s="159" t="s">
        <v>314</v>
      </c>
      <c r="I58" s="126"/>
      <c r="J58" s="126"/>
      <c r="K58" s="126"/>
      <c r="L58" s="126"/>
      <c r="M58" s="126"/>
      <c r="N58" s="126"/>
      <c r="O58" s="137"/>
      <c r="P58" s="137"/>
      <c r="Q58" s="126"/>
      <c r="R58" s="126"/>
      <c r="S58" s="126"/>
      <c r="T58" s="126"/>
      <c r="U58" s="126"/>
      <c r="V58" s="126"/>
      <c r="W58" s="126"/>
      <c r="X58" s="126"/>
      <c r="Y58" s="126"/>
      <c r="Z58" s="126"/>
      <c r="AA58" s="126"/>
      <c r="AB58" s="126"/>
      <c r="AC58" s="113"/>
      <c r="AD58" s="113"/>
      <c r="AE58" s="113"/>
      <c r="AF58" s="113"/>
      <c r="AG58" s="113"/>
      <c r="AH58" s="113"/>
      <c r="AI58" s="113"/>
      <c r="AJ58" s="113"/>
      <c r="AK58" s="113"/>
      <c r="AL58" s="113"/>
      <c r="AM58" s="113"/>
      <c r="AN58" s="113"/>
      <c r="AO58" s="113"/>
      <c r="AP58" s="113"/>
      <c r="AQ58" s="113"/>
      <c r="AR58" s="113"/>
      <c r="AS58" s="113"/>
      <c r="AT58" s="113"/>
      <c r="AU58" s="113"/>
      <c r="AV58" s="113"/>
      <c r="AW58" s="113"/>
      <c r="AX58" s="113"/>
      <c r="AY58" s="113"/>
      <c r="AZ58" s="113"/>
      <c r="BA58" s="113"/>
      <c r="BB58" s="113"/>
      <c r="BC58" s="113"/>
      <c r="BD58" s="113"/>
      <c r="BE58" s="113"/>
      <c r="BF58" s="113"/>
      <c r="BG58" s="113"/>
      <c r="BH58" s="113"/>
      <c r="BI58" s="113"/>
      <c r="BJ58" s="113"/>
      <c r="BK58" s="113"/>
      <c r="BL58" s="113"/>
      <c r="BM58" s="113"/>
      <c r="BN58" s="113"/>
      <c r="BO58" s="113"/>
      <c r="BP58" s="113"/>
      <c r="BQ58" s="113"/>
      <c r="BR58" s="113"/>
      <c r="BS58" s="113"/>
      <c r="BT58" s="113"/>
      <c r="BU58" s="113"/>
      <c r="BV58" s="113"/>
      <c r="BW58" s="113"/>
      <c r="BX58" s="113"/>
      <c r="BY58" s="113"/>
      <c r="BZ58" s="113"/>
      <c r="CA58" s="113"/>
      <c r="CB58" s="113"/>
      <c r="CC58" s="113"/>
      <c r="CD58" s="113"/>
      <c r="CE58" s="113"/>
      <c r="CF58" s="113"/>
      <c r="CG58" s="113"/>
      <c r="CH58" s="113"/>
      <c r="CI58" s="113"/>
      <c r="CJ58" s="113"/>
      <c r="CK58" s="113"/>
      <c r="CL58" s="113"/>
      <c r="CM58" s="113"/>
      <c r="CN58" s="113"/>
      <c r="CO58" s="113"/>
      <c r="CP58" s="113"/>
      <c r="CQ58" s="113"/>
      <c r="CR58" s="113"/>
      <c r="CS58" s="113"/>
      <c r="CT58" s="113"/>
      <c r="CU58" s="113"/>
      <c r="CV58" s="113"/>
      <c r="CW58" s="113"/>
      <c r="CX58" s="113"/>
      <c r="CY58" s="113"/>
      <c r="CZ58" s="113"/>
      <c r="DA58" s="113"/>
      <c r="DB58" s="113"/>
      <c r="DC58" s="113"/>
      <c r="DD58" s="113"/>
      <c r="DE58" s="113"/>
      <c r="DF58" s="113"/>
      <c r="DG58" s="113"/>
      <c r="DH58" s="113"/>
      <c r="DI58" s="113"/>
      <c r="DJ58" s="113"/>
      <c r="DK58" s="113"/>
      <c r="DL58" s="113"/>
      <c r="DM58" s="113"/>
      <c r="DN58" s="113"/>
      <c r="DO58" s="113"/>
      <c r="DP58" s="113"/>
      <c r="DQ58" s="113"/>
      <c r="DR58" s="113"/>
      <c r="DS58" s="113"/>
      <c r="DT58" s="113"/>
      <c r="DU58" s="113"/>
      <c r="DV58" s="113"/>
      <c r="DW58" s="113"/>
      <c r="DX58" s="113"/>
      <c r="DY58" s="113"/>
      <c r="DZ58" s="113"/>
      <c r="EA58" s="113"/>
      <c r="EB58" s="113"/>
      <c r="EC58" s="113"/>
      <c r="ED58" s="113"/>
      <c r="EE58" s="113"/>
      <c r="EF58" s="113"/>
      <c r="EG58" s="113"/>
      <c r="EH58" s="113"/>
      <c r="EI58" s="113"/>
      <c r="EJ58" s="113"/>
      <c r="EK58" s="113"/>
      <c r="EL58" s="113"/>
      <c r="EM58" s="113"/>
      <c r="EN58" s="113"/>
      <c r="EO58" s="113"/>
      <c r="EP58" s="113"/>
      <c r="EQ58" s="113"/>
      <c r="ER58" s="113"/>
      <c r="ES58" s="113"/>
      <c r="ET58" s="113"/>
      <c r="EU58" s="113"/>
      <c r="EV58" s="113"/>
      <c r="EW58" s="113"/>
      <c r="EX58" s="113"/>
      <c r="EY58" s="113"/>
      <c r="EZ58" s="113"/>
      <c r="FA58" s="113"/>
      <c r="FB58" s="113"/>
      <c r="FC58" s="113"/>
      <c r="FD58" s="113"/>
      <c r="FE58" s="113"/>
      <c r="FF58" s="113"/>
      <c r="FG58" s="113"/>
      <c r="FH58" s="113"/>
      <c r="FI58" s="113"/>
      <c r="FJ58" s="113"/>
      <c r="FK58" s="113"/>
      <c r="FL58" s="113"/>
      <c r="FM58" s="113"/>
      <c r="FN58" s="113"/>
      <c r="FO58" s="113"/>
      <c r="FP58" s="113"/>
      <c r="FQ58" s="113"/>
      <c r="FR58" s="113"/>
      <c r="FS58" s="113"/>
      <c r="FT58" s="113"/>
      <c r="FU58" s="113"/>
      <c r="FV58" s="113"/>
      <c r="FW58" s="113"/>
      <c r="FX58" s="113"/>
      <c r="FY58" s="113"/>
      <c r="FZ58" s="113"/>
      <c r="GA58" s="113"/>
      <c r="GB58" s="113"/>
      <c r="GC58" s="113"/>
      <c r="GD58" s="113"/>
      <c r="GE58" s="113"/>
      <c r="GF58" s="113"/>
      <c r="GG58" s="113"/>
      <c r="GH58" s="113"/>
      <c r="GI58" s="113"/>
      <c r="GJ58" s="113"/>
      <c r="GK58" s="113"/>
      <c r="GL58" s="113"/>
      <c r="GM58" s="113"/>
      <c r="GN58" s="113"/>
      <c r="GO58" s="113"/>
      <c r="GP58" s="113"/>
      <c r="GQ58" s="113"/>
      <c r="GR58" s="113"/>
      <c r="GS58" s="113"/>
      <c r="GT58" s="113"/>
      <c r="GU58" s="113"/>
      <c r="GV58" s="113"/>
      <c r="GW58" s="113"/>
      <c r="GX58" s="113"/>
      <c r="GY58" s="113"/>
      <c r="GZ58" s="113"/>
      <c r="HA58" s="113"/>
      <c r="HB58" s="113"/>
      <c r="HC58" s="113"/>
      <c r="HD58" s="113"/>
      <c r="HE58" s="113"/>
      <c r="HF58" s="113"/>
      <c r="HG58" s="113"/>
      <c r="HH58" s="113"/>
      <c r="HI58" s="113"/>
      <c r="HJ58" s="113"/>
      <c r="HK58" s="113"/>
      <c r="HL58" s="113"/>
      <c r="HM58" s="113"/>
      <c r="HN58" s="113"/>
      <c r="HO58" s="113"/>
      <c r="HP58" s="113"/>
      <c r="HQ58" s="113"/>
      <c r="HR58" s="113"/>
      <c r="HS58" s="113"/>
      <c r="HT58" s="113"/>
      <c r="HU58" s="113"/>
      <c r="HV58" s="113"/>
      <c r="HW58" s="113"/>
      <c r="HX58" s="113"/>
      <c r="HY58" s="113"/>
      <c r="HZ58" s="113"/>
      <c r="IA58" s="113"/>
      <c r="IB58" s="113"/>
      <c r="IC58" s="113"/>
      <c r="ID58" s="113"/>
      <c r="IE58" s="113"/>
      <c r="IF58" s="113"/>
      <c r="IG58" s="113"/>
      <c r="IH58" s="113"/>
      <c r="II58" s="113"/>
      <c r="IJ58" s="113"/>
      <c r="IK58" s="113"/>
      <c r="IL58" s="113"/>
      <c r="IM58" s="113"/>
      <c r="IN58" s="113"/>
      <c r="IO58" s="113"/>
      <c r="IP58" s="113"/>
      <c r="IQ58" s="113"/>
      <c r="IR58" s="113"/>
      <c r="IS58" s="113"/>
      <c r="IT58" s="113"/>
      <c r="IU58" s="113"/>
      <c r="IV58" s="113"/>
      <c r="IW58" s="113"/>
      <c r="IX58" s="113"/>
      <c r="IY58" s="113"/>
      <c r="IZ58" s="113"/>
      <c r="JA58" s="113"/>
      <c r="JB58" s="113"/>
      <c r="JC58" s="113"/>
      <c r="JD58" s="113"/>
      <c r="JE58" s="113"/>
      <c r="JF58" s="113"/>
      <c r="JG58" s="113"/>
      <c r="JH58" s="113"/>
      <c r="JI58" s="113"/>
      <c r="JJ58" s="113"/>
      <c r="JK58" s="113"/>
      <c r="JL58" s="113"/>
      <c r="JM58" s="113"/>
      <c r="JN58" s="113"/>
      <c r="JO58" s="113"/>
      <c r="JP58" s="113"/>
      <c r="JQ58" s="113"/>
      <c r="JR58" s="113"/>
      <c r="JS58" s="113"/>
      <c r="JT58" s="113"/>
      <c r="JU58" s="113"/>
      <c r="JV58" s="113"/>
      <c r="JW58" s="113"/>
      <c r="JX58" s="113"/>
      <c r="JY58" s="113"/>
      <c r="JZ58" s="113"/>
      <c r="KA58" s="113"/>
      <c r="KB58" s="113"/>
      <c r="KC58" s="113"/>
      <c r="KD58" s="113"/>
      <c r="KE58" s="113"/>
      <c r="KF58" s="113"/>
      <c r="KG58" s="113"/>
      <c r="KH58" s="113"/>
      <c r="KI58" s="113"/>
      <c r="KJ58" s="113"/>
      <c r="KK58" s="113"/>
      <c r="KL58" s="113"/>
      <c r="KM58" s="113"/>
      <c r="KN58" s="113"/>
      <c r="KO58" s="113"/>
      <c r="KP58" s="113"/>
      <c r="KQ58" s="113"/>
      <c r="KR58" s="113"/>
      <c r="KS58" s="113"/>
      <c r="KT58" s="113"/>
      <c r="KU58" s="113"/>
      <c r="KV58" s="113"/>
      <c r="KW58" s="113"/>
      <c r="KX58" s="113"/>
      <c r="KY58" s="113"/>
      <c r="KZ58" s="113"/>
      <c r="LA58" s="113"/>
      <c r="LB58" s="113"/>
      <c r="LC58" s="113"/>
      <c r="LD58" s="113"/>
      <c r="LE58" s="113"/>
      <c r="LF58" s="113"/>
      <c r="LG58" s="113"/>
      <c r="LH58" s="113"/>
      <c r="LI58" s="113"/>
      <c r="LJ58" s="113"/>
      <c r="LK58" s="113"/>
      <c r="LL58" s="113"/>
      <c r="LM58" s="113"/>
      <c r="LN58" s="113"/>
      <c r="LO58" s="113"/>
      <c r="LP58" s="113"/>
      <c r="LQ58" s="113"/>
      <c r="LR58" s="113"/>
      <c r="LS58" s="113"/>
      <c r="LT58" s="113"/>
      <c r="LU58" s="113"/>
      <c r="LV58" s="113"/>
      <c r="LW58" s="113"/>
      <c r="LX58" s="113"/>
      <c r="LY58" s="113"/>
      <c r="LZ58" s="113"/>
      <c r="MA58" s="113"/>
      <c r="MB58" s="113"/>
      <c r="MC58" s="113"/>
      <c r="MD58" s="113"/>
      <c r="ME58" s="113"/>
      <c r="MF58" s="113"/>
      <c r="MG58" s="113"/>
      <c r="MH58" s="113"/>
      <c r="MI58" s="113"/>
      <c r="MJ58" s="113"/>
      <c r="MK58" s="113"/>
      <c r="ML58" s="113"/>
      <c r="MM58" s="113"/>
      <c r="MN58" s="113"/>
      <c r="MO58" s="113"/>
      <c r="MP58" s="113"/>
      <c r="MQ58" s="113"/>
      <c r="MR58" s="113"/>
      <c r="MS58" s="113"/>
      <c r="MT58" s="113"/>
      <c r="MU58" s="113"/>
      <c r="MV58" s="113"/>
      <c r="MW58" s="113"/>
      <c r="MX58" s="113"/>
      <c r="MY58" s="113"/>
      <c r="MZ58" s="113"/>
      <c r="NA58" s="113"/>
      <c r="NB58" s="113"/>
      <c r="NC58" s="113"/>
      <c r="ND58" s="113"/>
      <c r="NE58" s="113"/>
      <c r="NF58" s="113"/>
      <c r="NG58" s="113"/>
      <c r="NH58" s="113"/>
      <c r="NI58" s="113"/>
      <c r="NJ58" s="113"/>
      <c r="NK58" s="113"/>
      <c r="NL58" s="113"/>
      <c r="NM58" s="113"/>
      <c r="NN58" s="113"/>
      <c r="NO58" s="113"/>
      <c r="NP58" s="113"/>
      <c r="NQ58" s="113"/>
      <c r="NR58" s="113"/>
      <c r="NS58" s="113"/>
      <c r="NT58" s="113"/>
      <c r="NU58" s="113"/>
      <c r="NV58" s="113"/>
      <c r="NW58" s="113"/>
      <c r="NX58" s="113"/>
      <c r="NY58" s="113"/>
      <c r="NZ58" s="113"/>
      <c r="OA58" s="113"/>
      <c r="OB58" s="113"/>
      <c r="OC58" s="113"/>
      <c r="OD58" s="113"/>
      <c r="OE58" s="113"/>
      <c r="OF58" s="113"/>
      <c r="OG58" s="113"/>
      <c r="OH58" s="113"/>
      <c r="OI58" s="113"/>
      <c r="OJ58" s="113"/>
      <c r="OK58" s="113"/>
      <c r="OL58" s="113"/>
      <c r="OM58" s="113"/>
      <c r="ON58" s="113"/>
      <c r="OO58" s="113"/>
      <c r="OP58" s="113"/>
      <c r="OQ58" s="113"/>
      <c r="OR58" s="113"/>
      <c r="OS58" s="113"/>
      <c r="OT58" s="113"/>
      <c r="OU58" s="113"/>
      <c r="OV58" s="113"/>
      <c r="OW58" s="113"/>
      <c r="OX58" s="113"/>
      <c r="OY58" s="113"/>
      <c r="OZ58" s="113"/>
      <c r="PA58" s="113"/>
      <c r="PB58" s="113"/>
      <c r="PC58" s="113"/>
      <c r="PD58" s="113"/>
      <c r="PE58" s="113"/>
      <c r="PF58" s="113"/>
      <c r="PG58" s="113"/>
      <c r="PH58" s="113"/>
      <c r="PI58" s="113"/>
      <c r="PJ58" s="113"/>
      <c r="PK58" s="113"/>
      <c r="PL58" s="113"/>
      <c r="PM58" s="113"/>
      <c r="PN58" s="113"/>
      <c r="PO58" s="113"/>
      <c r="PP58" s="113"/>
      <c r="PQ58" s="113"/>
      <c r="PR58" s="113"/>
      <c r="PS58" s="113"/>
      <c r="PT58" s="113"/>
      <c r="PU58" s="113"/>
      <c r="PV58" s="113"/>
      <c r="PW58" s="113"/>
      <c r="PX58" s="113"/>
      <c r="PY58" s="113"/>
      <c r="PZ58" s="113"/>
      <c r="QA58" s="113"/>
      <c r="QB58" s="113"/>
      <c r="QC58" s="113"/>
      <c r="QD58" s="113"/>
      <c r="QE58" s="113"/>
      <c r="QF58" s="113"/>
      <c r="QG58" s="113"/>
      <c r="QH58" s="113"/>
      <c r="QI58" s="113"/>
      <c r="QJ58" s="113"/>
      <c r="QK58" s="113"/>
      <c r="QL58" s="113"/>
      <c r="QM58" s="113"/>
      <c r="QN58" s="113"/>
      <c r="QO58" s="113"/>
      <c r="QP58" s="113"/>
      <c r="QQ58" s="113"/>
      <c r="QR58" s="113"/>
      <c r="QS58" s="113"/>
      <c r="QT58" s="113"/>
      <c r="QU58" s="113"/>
      <c r="QV58" s="113"/>
      <c r="QW58" s="113"/>
      <c r="QX58" s="113"/>
      <c r="QY58" s="113"/>
      <c r="QZ58" s="113"/>
      <c r="RA58" s="113"/>
      <c r="RB58" s="113"/>
      <c r="RC58" s="113"/>
      <c r="RD58" s="113"/>
      <c r="RE58" s="113"/>
      <c r="RF58" s="113"/>
      <c r="RG58" s="113"/>
      <c r="RH58" s="113"/>
      <c r="RI58" s="113"/>
      <c r="RJ58" s="113"/>
      <c r="RK58" s="113"/>
      <c r="RL58" s="113"/>
      <c r="RM58" s="113"/>
      <c r="RN58" s="113"/>
      <c r="RO58" s="113"/>
      <c r="RP58" s="113"/>
      <c r="RQ58" s="113"/>
      <c r="RR58" s="113"/>
      <c r="RS58" s="113"/>
      <c r="RT58" s="113"/>
      <c r="RU58" s="113"/>
      <c r="RV58" s="113"/>
      <c r="RW58" s="113"/>
      <c r="RX58" s="113"/>
      <c r="RY58" s="113"/>
      <c r="RZ58" s="113"/>
      <c r="SA58" s="113"/>
      <c r="SB58" s="113"/>
      <c r="SC58" s="113"/>
      <c r="SD58" s="113"/>
      <c r="SE58" s="113"/>
      <c r="SF58" s="113"/>
      <c r="SG58" s="113"/>
      <c r="SH58" s="113"/>
      <c r="SI58" s="113"/>
      <c r="SJ58" s="113"/>
      <c r="SK58" s="113"/>
      <c r="SL58" s="113"/>
      <c r="SM58" s="113"/>
      <c r="SN58" s="113"/>
      <c r="SO58" s="113"/>
      <c r="SP58" s="113"/>
      <c r="SQ58" s="113"/>
      <c r="SR58" s="113"/>
      <c r="SS58" s="113"/>
      <c r="ST58" s="113"/>
      <c r="SU58" s="113"/>
      <c r="SV58" s="113"/>
      <c r="SW58" s="113"/>
      <c r="SX58" s="113"/>
      <c r="SY58" s="113"/>
      <c r="SZ58" s="113"/>
      <c r="TA58" s="113"/>
      <c r="TB58" s="113"/>
      <c r="TC58" s="113"/>
      <c r="TD58" s="113"/>
      <c r="TE58" s="113"/>
      <c r="TF58" s="113"/>
      <c r="TG58" s="113"/>
      <c r="TH58" s="113"/>
      <c r="TI58" s="113"/>
      <c r="TJ58" s="113"/>
      <c r="TK58" s="113"/>
      <c r="TL58" s="113"/>
      <c r="TM58" s="113"/>
      <c r="TN58" s="113"/>
      <c r="TO58" s="113"/>
      <c r="TP58" s="113"/>
      <c r="TQ58" s="113"/>
      <c r="TR58" s="113"/>
      <c r="TS58" s="113"/>
      <c r="TT58" s="113"/>
      <c r="TU58" s="113"/>
      <c r="TV58" s="113"/>
      <c r="TW58" s="113"/>
      <c r="TX58" s="113"/>
      <c r="TY58" s="113"/>
      <c r="TZ58" s="113"/>
      <c r="UA58" s="113"/>
      <c r="UB58" s="113"/>
      <c r="UC58" s="113"/>
      <c r="UD58" s="113"/>
      <c r="UE58" s="113"/>
      <c r="UF58" s="113"/>
      <c r="UG58" s="113"/>
      <c r="UH58" s="113"/>
      <c r="UI58" s="113"/>
      <c r="UJ58" s="113"/>
      <c r="UK58" s="113"/>
      <c r="UL58" s="113"/>
      <c r="UM58" s="113"/>
      <c r="UN58" s="113"/>
      <c r="UO58" s="113"/>
      <c r="UP58" s="113"/>
      <c r="UQ58" s="113"/>
      <c r="UR58" s="113"/>
      <c r="US58" s="113"/>
      <c r="UT58" s="113"/>
      <c r="UU58" s="113"/>
      <c r="UV58" s="113"/>
      <c r="UW58" s="113"/>
      <c r="UX58" s="113"/>
      <c r="UY58" s="113"/>
      <c r="UZ58" s="113"/>
      <c r="VA58" s="113"/>
      <c r="VB58" s="113"/>
      <c r="VC58" s="113"/>
      <c r="VD58" s="113"/>
      <c r="VE58" s="113"/>
      <c r="VF58" s="113"/>
      <c r="VG58" s="113"/>
      <c r="VH58" s="113"/>
      <c r="VI58" s="113"/>
      <c r="VJ58" s="113"/>
      <c r="VK58" s="113"/>
      <c r="VL58" s="113"/>
      <c r="VM58" s="113"/>
      <c r="VN58" s="113"/>
      <c r="VO58" s="113"/>
      <c r="VP58" s="113"/>
      <c r="VQ58" s="113"/>
      <c r="VR58" s="113"/>
      <c r="VS58" s="113"/>
      <c r="VT58" s="113"/>
      <c r="VU58" s="113"/>
      <c r="VV58" s="113"/>
      <c r="VW58" s="113"/>
      <c r="VX58" s="113"/>
      <c r="VY58" s="113"/>
      <c r="VZ58" s="113"/>
      <c r="WA58" s="113"/>
      <c r="WB58" s="113"/>
      <c r="WC58" s="113"/>
      <c r="WD58" s="113"/>
      <c r="WE58" s="113"/>
      <c r="WF58" s="113"/>
      <c r="WG58" s="113"/>
      <c r="WH58" s="113"/>
      <c r="WI58" s="113"/>
      <c r="WJ58" s="113"/>
      <c r="WK58" s="113"/>
      <c r="WL58" s="113"/>
      <c r="WM58" s="113"/>
      <c r="WN58" s="113"/>
      <c r="WO58" s="113"/>
      <c r="WP58" s="113"/>
      <c r="WQ58" s="113"/>
      <c r="WR58" s="113"/>
      <c r="WS58" s="113"/>
      <c r="WT58" s="113"/>
      <c r="WU58" s="113"/>
      <c r="WV58" s="113"/>
      <c r="WW58" s="113"/>
      <c r="WX58" s="113"/>
      <c r="WY58" s="113"/>
      <c r="WZ58" s="113"/>
      <c r="XA58" s="113"/>
      <c r="XB58" s="113"/>
      <c r="XC58" s="113"/>
      <c r="XD58" s="113"/>
      <c r="XE58" s="113"/>
      <c r="XF58" s="113"/>
      <c r="XG58" s="113"/>
      <c r="XH58" s="113"/>
      <c r="XI58" s="113"/>
      <c r="XJ58" s="113"/>
      <c r="XK58" s="113"/>
      <c r="XL58" s="113"/>
      <c r="XM58" s="113"/>
      <c r="XN58" s="113"/>
      <c r="XO58" s="113"/>
      <c r="XP58" s="113"/>
      <c r="XQ58" s="113"/>
      <c r="XR58" s="113"/>
      <c r="XS58" s="113"/>
      <c r="XT58" s="113"/>
      <c r="XU58" s="113"/>
      <c r="XV58" s="113"/>
      <c r="XW58" s="113"/>
      <c r="XX58" s="113"/>
      <c r="XY58" s="113"/>
      <c r="XZ58" s="113"/>
      <c r="YA58" s="113"/>
      <c r="YB58" s="113"/>
      <c r="YC58" s="113"/>
      <c r="YD58" s="113"/>
      <c r="YE58" s="113"/>
      <c r="YF58" s="113"/>
      <c r="YG58" s="113"/>
      <c r="YH58" s="113"/>
      <c r="YI58" s="113"/>
      <c r="YJ58" s="113"/>
      <c r="YK58" s="113"/>
      <c r="YL58" s="113"/>
      <c r="YM58" s="113"/>
      <c r="YN58" s="113"/>
      <c r="YO58" s="113"/>
      <c r="YP58" s="113"/>
      <c r="YQ58" s="113"/>
      <c r="YR58" s="113"/>
      <c r="YS58" s="113"/>
      <c r="YT58" s="113"/>
      <c r="YU58" s="113"/>
      <c r="YV58" s="113"/>
      <c r="YW58" s="113"/>
      <c r="YX58" s="113"/>
      <c r="YY58" s="113"/>
      <c r="YZ58" s="113"/>
      <c r="ZA58" s="113"/>
      <c r="ZB58" s="113"/>
      <c r="ZC58" s="113"/>
      <c r="ZD58" s="113"/>
      <c r="ZE58" s="113"/>
      <c r="ZF58" s="113"/>
      <c r="ZG58" s="113"/>
      <c r="ZH58" s="113"/>
      <c r="ZI58" s="113"/>
      <c r="ZJ58" s="113"/>
      <c r="ZK58" s="113"/>
      <c r="ZL58" s="113"/>
      <c r="ZM58" s="113"/>
      <c r="ZN58" s="113"/>
      <c r="ZO58" s="113"/>
      <c r="ZP58" s="113"/>
      <c r="ZQ58" s="113"/>
      <c r="ZR58" s="113"/>
      <c r="ZS58" s="113"/>
      <c r="ZT58" s="113"/>
      <c r="ZU58" s="113"/>
      <c r="ZV58" s="113"/>
      <c r="ZW58" s="113"/>
      <c r="ZX58" s="113"/>
      <c r="ZY58" s="113"/>
      <c r="ZZ58" s="113"/>
      <c r="AAA58" s="113"/>
      <c r="AAB58" s="113"/>
      <c r="AAC58" s="113"/>
      <c r="AAD58" s="113"/>
      <c r="AAE58" s="113"/>
      <c r="AAF58" s="113"/>
      <c r="AAG58" s="113"/>
      <c r="AAH58" s="113"/>
      <c r="AAI58" s="113"/>
      <c r="AAJ58" s="113"/>
      <c r="AAK58" s="113"/>
      <c r="AAL58" s="113"/>
      <c r="AAM58" s="113"/>
      <c r="AAN58" s="113"/>
      <c r="AAO58" s="113"/>
      <c r="AAP58" s="113"/>
      <c r="AAQ58" s="113"/>
      <c r="AAR58" s="113"/>
      <c r="AAS58" s="113"/>
      <c r="AAT58" s="113"/>
      <c r="AAU58" s="113"/>
      <c r="AAV58" s="113"/>
      <c r="AAW58" s="113"/>
      <c r="AAX58" s="113"/>
      <c r="AAY58" s="113"/>
      <c r="AAZ58" s="113"/>
      <c r="ABA58" s="113"/>
      <c r="ABB58" s="113"/>
      <c r="ABC58" s="113"/>
      <c r="ABD58" s="113"/>
      <c r="ABE58" s="113"/>
      <c r="ABF58" s="113"/>
      <c r="ABG58" s="113"/>
      <c r="ABH58" s="113"/>
      <c r="ABI58" s="113"/>
      <c r="ABJ58" s="113"/>
      <c r="ABK58" s="113"/>
      <c r="ABL58" s="113"/>
      <c r="ABM58" s="113"/>
      <c r="ABN58" s="113"/>
      <c r="ABO58" s="113"/>
      <c r="ABP58" s="113"/>
      <c r="ABQ58" s="113"/>
      <c r="ABR58" s="113"/>
      <c r="ABS58" s="113"/>
      <c r="ABT58" s="113"/>
      <c r="ABU58" s="113"/>
      <c r="ABV58" s="113"/>
      <c r="ABW58" s="113"/>
      <c r="ABX58" s="113"/>
      <c r="ABY58" s="113"/>
      <c r="ABZ58" s="113"/>
      <c r="ACA58" s="113"/>
      <c r="ACB58" s="113"/>
      <c r="ACC58" s="113"/>
      <c r="ACD58" s="113"/>
      <c r="ACE58" s="113"/>
      <c r="ACF58" s="113"/>
      <c r="ACG58" s="113"/>
      <c r="ACH58" s="113"/>
      <c r="ACI58" s="113"/>
      <c r="ACJ58" s="113"/>
      <c r="ACK58" s="113"/>
      <c r="ACL58" s="113"/>
      <c r="ACM58" s="113"/>
      <c r="ACN58" s="113"/>
      <c r="ACO58" s="113"/>
      <c r="ACP58" s="113"/>
      <c r="ACQ58" s="113"/>
      <c r="ACR58" s="113"/>
      <c r="ACS58" s="113"/>
      <c r="ACT58" s="113"/>
      <c r="ACU58" s="113"/>
      <c r="ACV58" s="113"/>
      <c r="ACW58" s="113"/>
      <c r="ACX58" s="113"/>
      <c r="ACY58" s="113"/>
      <c r="ACZ58" s="113"/>
      <c r="ADA58" s="113"/>
      <c r="ADB58" s="113"/>
      <c r="ADC58" s="113"/>
      <c r="ADD58" s="113"/>
      <c r="ADE58" s="113"/>
      <c r="ADF58" s="113"/>
      <c r="ADG58" s="113"/>
      <c r="ADH58" s="113"/>
      <c r="ADI58" s="113"/>
      <c r="ADJ58" s="113"/>
      <c r="ADK58" s="113"/>
      <c r="ADL58" s="113"/>
      <c r="ADM58" s="113"/>
      <c r="ADN58" s="113"/>
      <c r="ADO58" s="113"/>
      <c r="ADP58" s="113"/>
      <c r="ADQ58" s="113"/>
      <c r="ADR58" s="113"/>
      <c r="ADS58" s="113"/>
      <c r="ADT58" s="113"/>
      <c r="ADU58" s="113"/>
      <c r="ADV58" s="113"/>
      <c r="ADW58" s="113"/>
      <c r="ADX58" s="113"/>
      <c r="ADY58" s="113"/>
      <c r="ADZ58" s="113"/>
      <c r="AEA58" s="113"/>
      <c r="AEB58" s="113"/>
      <c r="AEC58" s="113"/>
      <c r="AED58" s="113"/>
      <c r="AEE58" s="113"/>
      <c r="AEF58" s="113"/>
      <c r="AEG58" s="113"/>
      <c r="AEH58" s="113"/>
      <c r="AEI58" s="113"/>
      <c r="AEJ58" s="113"/>
      <c r="AEK58" s="113"/>
      <c r="AEL58" s="113"/>
      <c r="AEM58" s="113"/>
      <c r="AEN58" s="113"/>
      <c r="AEO58" s="113"/>
      <c r="AEP58" s="113"/>
      <c r="AEQ58" s="113"/>
      <c r="AER58" s="113"/>
      <c r="AES58" s="113"/>
      <c r="AET58" s="113"/>
      <c r="AEU58" s="113"/>
      <c r="AEV58" s="113"/>
      <c r="AEW58" s="113"/>
      <c r="AEX58" s="113"/>
      <c r="AEY58" s="113"/>
      <c r="AEZ58" s="113"/>
      <c r="AFA58" s="113"/>
      <c r="AFB58" s="113"/>
      <c r="AFC58" s="113"/>
      <c r="AFD58" s="113"/>
      <c r="AFE58" s="113"/>
      <c r="AFF58" s="113"/>
      <c r="AFG58" s="113"/>
      <c r="AFH58" s="113"/>
      <c r="AFI58" s="113"/>
      <c r="AFJ58" s="113"/>
      <c r="AFK58" s="113"/>
      <c r="AFL58" s="113"/>
      <c r="AFM58" s="113"/>
      <c r="AFN58" s="113"/>
      <c r="AFO58" s="113"/>
      <c r="AFP58" s="113"/>
      <c r="AFQ58" s="113"/>
      <c r="AFR58" s="113"/>
      <c r="AFS58" s="113"/>
      <c r="AFT58" s="113"/>
      <c r="AFU58" s="113"/>
      <c r="AFV58" s="113"/>
      <c r="AFW58" s="113"/>
      <c r="AFX58" s="113"/>
      <c r="AFY58" s="113"/>
      <c r="AFZ58" s="113"/>
      <c r="AGA58" s="113"/>
      <c r="AGB58" s="113"/>
      <c r="AGC58" s="113"/>
      <c r="AGD58" s="113"/>
      <c r="AGE58" s="113"/>
      <c r="AGF58" s="113"/>
      <c r="AGG58" s="113"/>
      <c r="AGH58" s="113"/>
      <c r="AGI58" s="113"/>
      <c r="AGJ58" s="113"/>
      <c r="AGK58" s="113"/>
      <c r="AGL58" s="113"/>
      <c r="AGM58" s="113"/>
      <c r="AGN58" s="113"/>
      <c r="AGO58" s="113"/>
      <c r="AGP58" s="113"/>
      <c r="AGQ58" s="113"/>
      <c r="AGR58" s="113"/>
      <c r="AGS58" s="113"/>
      <c r="AGT58" s="113"/>
      <c r="AGU58" s="113"/>
      <c r="AGV58" s="113"/>
      <c r="AGW58" s="113"/>
      <c r="AGX58" s="113"/>
      <c r="AGY58" s="113"/>
      <c r="AGZ58" s="113"/>
      <c r="AHA58" s="113"/>
      <c r="AHB58" s="113"/>
      <c r="AHC58" s="113"/>
      <c r="AHD58" s="113"/>
      <c r="AHE58" s="113"/>
      <c r="AHF58" s="113"/>
      <c r="AHG58" s="113"/>
      <c r="AHH58" s="113"/>
      <c r="AHI58" s="113"/>
      <c r="AHJ58" s="113"/>
      <c r="AHK58" s="113"/>
      <c r="AHL58" s="113"/>
      <c r="AHM58" s="113"/>
      <c r="AHN58" s="113"/>
      <c r="AHO58" s="113"/>
      <c r="AHP58" s="113"/>
      <c r="AHQ58" s="113"/>
      <c r="AHR58" s="113"/>
      <c r="AHS58" s="113"/>
      <c r="AHT58" s="113"/>
      <c r="AHU58" s="113"/>
      <c r="AHV58" s="113"/>
      <c r="AHW58" s="113"/>
      <c r="AHX58" s="113"/>
      <c r="AHY58" s="113"/>
      <c r="AHZ58" s="113"/>
      <c r="AIA58" s="113"/>
      <c r="AIB58" s="113"/>
      <c r="AIC58" s="113"/>
      <c r="AID58" s="113"/>
      <c r="AIE58" s="113"/>
      <c r="AIF58" s="113"/>
      <c r="AIG58" s="113"/>
      <c r="AIH58" s="113"/>
      <c r="AII58" s="113"/>
      <c r="AIJ58" s="113"/>
      <c r="AIK58" s="113"/>
      <c r="AIL58" s="113"/>
      <c r="AIM58" s="113"/>
      <c r="AIN58" s="113"/>
      <c r="AIO58" s="113"/>
      <c r="AIP58" s="113"/>
      <c r="AIQ58" s="113"/>
      <c r="AIR58" s="113"/>
      <c r="AIS58" s="113"/>
      <c r="AIT58" s="113"/>
      <c r="AIU58" s="113"/>
      <c r="AIV58" s="113"/>
      <c r="AIW58" s="113"/>
      <c r="AIX58" s="113"/>
      <c r="AIY58" s="113"/>
      <c r="AIZ58" s="113"/>
      <c r="AJA58" s="113"/>
      <c r="AJB58" s="113"/>
      <c r="AJC58" s="113"/>
      <c r="AJD58" s="113"/>
      <c r="AJE58" s="113"/>
      <c r="AJF58" s="113"/>
      <c r="AJG58" s="113"/>
      <c r="AJH58" s="113"/>
      <c r="AJI58" s="113"/>
      <c r="AJJ58" s="113"/>
      <c r="AJK58" s="113"/>
      <c r="AJL58" s="113"/>
      <c r="AJM58" s="113"/>
      <c r="AJN58" s="113"/>
      <c r="AJO58" s="113"/>
      <c r="AJP58" s="113"/>
      <c r="AJQ58" s="113"/>
      <c r="AJR58" s="113"/>
      <c r="AJS58" s="113"/>
      <c r="AJT58" s="113"/>
      <c r="AJU58" s="113"/>
      <c r="AJV58" s="113"/>
      <c r="AJW58" s="113"/>
      <c r="AJX58" s="113"/>
      <c r="AJY58" s="113"/>
      <c r="AJZ58" s="113"/>
      <c r="AKA58" s="113"/>
      <c r="AKB58" s="113"/>
      <c r="AKC58" s="113"/>
      <c r="AKD58" s="113"/>
      <c r="AKE58" s="113"/>
      <c r="AKF58" s="113"/>
      <c r="AKG58" s="113"/>
      <c r="AKH58" s="113"/>
      <c r="AKI58" s="113"/>
      <c r="AKJ58" s="113"/>
      <c r="AKK58" s="113"/>
      <c r="AKL58" s="113"/>
      <c r="AKM58" s="113"/>
      <c r="AKN58" s="113"/>
      <c r="AKO58" s="113"/>
      <c r="AKP58" s="113"/>
      <c r="AKQ58" s="113"/>
      <c r="AKR58" s="113"/>
      <c r="AKS58" s="113"/>
      <c r="AKT58" s="113"/>
      <c r="AKU58" s="113"/>
      <c r="AKV58" s="113"/>
      <c r="AKW58" s="113"/>
      <c r="AKX58" s="113"/>
      <c r="AKY58" s="113"/>
      <c r="AKZ58" s="113"/>
      <c r="ALA58" s="113"/>
      <c r="ALB58" s="113"/>
      <c r="ALC58" s="113"/>
      <c r="ALD58" s="113"/>
      <c r="ALE58" s="113"/>
      <c r="ALF58" s="113"/>
      <c r="ALG58" s="113"/>
      <c r="ALH58" s="113"/>
      <c r="ALI58" s="113"/>
      <c r="ALJ58" s="113"/>
      <c r="ALK58" s="113"/>
      <c r="ALL58" s="113"/>
      <c r="ALM58" s="113"/>
      <c r="ALN58" s="113"/>
      <c r="ALO58" s="113"/>
      <c r="ALP58" s="113"/>
      <c r="ALQ58" s="113"/>
      <c r="ALR58" s="113"/>
      <c r="ALS58" s="113"/>
      <c r="ALT58" s="113"/>
      <c r="ALU58" s="113"/>
      <c r="ALV58" s="113"/>
      <c r="ALW58" s="113"/>
      <c r="ALX58" s="113"/>
      <c r="ALY58" s="113"/>
      <c r="ALZ58" s="113"/>
      <c r="AMA58" s="113"/>
      <c r="AMB58" s="113"/>
      <c r="AMC58" s="113"/>
      <c r="AMD58" s="113"/>
      <c r="AME58" s="113"/>
      <c r="AMF58" s="113"/>
      <c r="AMG58" s="113"/>
      <c r="AMH58" s="113"/>
      <c r="AMI58" s="113"/>
      <c r="AMJ58" s="113"/>
      <c r="AMK58" s="113"/>
      <c r="AML58" s="113"/>
      <c r="AMM58" s="113"/>
      <c r="AMN58" s="113"/>
      <c r="AMO58" s="113"/>
      <c r="AMP58" s="113"/>
      <c r="AMQ58" s="113"/>
      <c r="AMR58" s="113"/>
      <c r="AMS58" s="113"/>
      <c r="AMT58" s="113"/>
      <c r="AMU58" s="113"/>
      <c r="AMV58" s="113"/>
      <c r="AMW58" s="113"/>
      <c r="AMX58" s="113"/>
      <c r="AMY58" s="113"/>
      <c r="AMZ58" s="113"/>
      <c r="ANA58" s="113"/>
      <c r="ANB58" s="113"/>
      <c r="ANC58" s="113"/>
      <c r="AND58" s="113"/>
      <c r="ANE58" s="113"/>
      <c r="ANF58" s="113"/>
      <c r="ANG58" s="113"/>
      <c r="ANH58" s="113"/>
      <c r="ANI58" s="113"/>
      <c r="ANJ58" s="113"/>
      <c r="ANK58" s="113"/>
      <c r="ANL58" s="113"/>
      <c r="ANM58" s="113"/>
      <c r="ANN58" s="113"/>
      <c r="ANO58" s="113"/>
      <c r="ANP58" s="113"/>
      <c r="ANQ58" s="113"/>
      <c r="ANR58" s="113"/>
      <c r="ANS58" s="113"/>
      <c r="ANT58" s="113"/>
      <c r="ANU58" s="113"/>
      <c r="ANV58" s="113"/>
      <c r="ANW58" s="113"/>
      <c r="ANX58" s="113"/>
      <c r="ANY58" s="113"/>
      <c r="ANZ58" s="113"/>
      <c r="AOA58" s="113"/>
      <c r="AOB58" s="113"/>
      <c r="AOC58" s="113"/>
      <c r="AOD58" s="113"/>
      <c r="AOE58" s="113"/>
      <c r="AOF58" s="113"/>
      <c r="AOG58" s="113"/>
      <c r="AOH58" s="113"/>
      <c r="AOI58" s="113"/>
      <c r="AOJ58" s="113"/>
      <c r="AOK58" s="113"/>
      <c r="AOL58" s="113"/>
      <c r="AOM58" s="113"/>
      <c r="AON58" s="113"/>
      <c r="AOO58" s="113"/>
      <c r="AOP58" s="113"/>
      <c r="AOQ58" s="113"/>
      <c r="AOR58" s="113"/>
      <c r="AOS58" s="113"/>
      <c r="AOT58" s="113"/>
      <c r="AOU58" s="113"/>
      <c r="AOV58" s="113"/>
      <c r="AOW58" s="113"/>
      <c r="AOX58" s="113"/>
      <c r="AOY58" s="113"/>
      <c r="AOZ58" s="113"/>
      <c r="APA58" s="113"/>
      <c r="APB58" s="113"/>
      <c r="APC58" s="113"/>
      <c r="APD58" s="113"/>
      <c r="APE58" s="113"/>
      <c r="APF58" s="113"/>
      <c r="APG58" s="113"/>
      <c r="APH58" s="113"/>
      <c r="API58" s="113"/>
      <c r="APJ58" s="113"/>
      <c r="APK58" s="113"/>
      <c r="APL58" s="113"/>
      <c r="APM58" s="113"/>
      <c r="APN58" s="113"/>
      <c r="APO58" s="113"/>
      <c r="APP58" s="113"/>
      <c r="APQ58" s="113"/>
      <c r="APR58" s="113"/>
      <c r="APS58" s="113"/>
      <c r="APT58" s="113"/>
      <c r="APU58" s="113"/>
      <c r="APV58" s="113"/>
      <c r="APW58" s="113"/>
      <c r="APX58" s="113"/>
      <c r="APY58" s="113"/>
      <c r="APZ58" s="113"/>
      <c r="AQA58" s="113"/>
      <c r="AQB58" s="113"/>
      <c r="AQC58" s="113"/>
      <c r="AQD58" s="113"/>
      <c r="AQE58" s="113"/>
      <c r="AQF58" s="113"/>
      <c r="AQG58" s="113"/>
      <c r="AQH58" s="113"/>
      <c r="AQI58" s="113"/>
      <c r="AQJ58" s="113"/>
      <c r="AQK58" s="113"/>
      <c r="AQL58" s="113"/>
      <c r="AQM58" s="113"/>
      <c r="AQN58" s="113"/>
      <c r="AQO58" s="113"/>
      <c r="AQP58" s="113"/>
      <c r="AQQ58" s="113"/>
      <c r="AQR58" s="113"/>
      <c r="AQS58" s="113"/>
      <c r="AQT58" s="113"/>
      <c r="AQU58" s="113"/>
      <c r="AQV58" s="113"/>
      <c r="AQW58" s="113"/>
      <c r="AQX58" s="113"/>
      <c r="AQY58" s="113"/>
      <c r="AQZ58" s="113"/>
      <c r="ARA58" s="113"/>
      <c r="ARB58" s="113"/>
      <c r="ARC58" s="113"/>
      <c r="ARD58" s="113"/>
      <c r="ARE58" s="113"/>
      <c r="ARF58" s="113"/>
      <c r="ARG58" s="113"/>
      <c r="ARH58" s="113"/>
      <c r="ARI58" s="113"/>
      <c r="ARJ58" s="113"/>
      <c r="ARK58" s="113"/>
      <c r="ARL58" s="113"/>
      <c r="ARM58" s="113"/>
      <c r="ARN58" s="113"/>
      <c r="ARO58" s="113"/>
      <c r="ARP58" s="113"/>
      <c r="ARQ58" s="113"/>
      <c r="ARR58" s="113"/>
      <c r="ARS58" s="113"/>
      <c r="ART58" s="113"/>
      <c r="ARU58" s="113"/>
      <c r="ARV58" s="113"/>
      <c r="ARW58" s="113"/>
      <c r="ARX58" s="113"/>
      <c r="ARY58" s="113"/>
      <c r="ARZ58" s="113"/>
      <c r="ASA58" s="113"/>
      <c r="ASB58" s="113"/>
      <c r="ASC58" s="113"/>
      <c r="ASD58" s="113"/>
      <c r="ASE58" s="113"/>
      <c r="ASF58" s="113"/>
      <c r="ASG58" s="113"/>
      <c r="ASH58" s="113"/>
      <c r="ASI58" s="113"/>
      <c r="ASJ58" s="113"/>
      <c r="ASK58" s="113"/>
      <c r="ASL58" s="113"/>
      <c r="ASM58" s="113"/>
      <c r="ASN58" s="113"/>
      <c r="ASO58" s="113"/>
      <c r="ASP58" s="113"/>
      <c r="ASQ58" s="113"/>
      <c r="ASR58" s="113"/>
      <c r="ASS58" s="113"/>
      <c r="AST58" s="113"/>
      <c r="ASU58" s="113"/>
      <c r="ASV58" s="113"/>
      <c r="ASW58" s="113"/>
      <c r="ASX58" s="113"/>
      <c r="ASY58" s="113"/>
      <c r="ASZ58" s="113"/>
      <c r="ATA58" s="113"/>
      <c r="ATB58" s="113"/>
      <c r="ATC58" s="113"/>
      <c r="ATD58" s="113"/>
      <c r="ATE58" s="113"/>
      <c r="ATF58" s="113"/>
      <c r="ATG58" s="113"/>
      <c r="ATH58" s="113"/>
      <c r="ATI58" s="113"/>
      <c r="ATJ58" s="113"/>
      <c r="ATK58" s="113"/>
      <c r="ATL58" s="113"/>
      <c r="ATM58" s="113"/>
      <c r="ATN58" s="113"/>
      <c r="ATO58" s="113"/>
      <c r="ATP58" s="113"/>
      <c r="ATQ58" s="113"/>
      <c r="ATR58" s="113"/>
      <c r="ATS58" s="113"/>
      <c r="ATT58" s="113"/>
      <c r="ATU58" s="113"/>
      <c r="ATV58" s="113"/>
      <c r="ATW58" s="113"/>
      <c r="ATX58" s="113"/>
      <c r="ATY58" s="113"/>
      <c r="ATZ58" s="113"/>
      <c r="AUA58" s="113"/>
      <c r="AUB58" s="113"/>
      <c r="AUC58" s="113"/>
      <c r="AUD58" s="113"/>
      <c r="AUE58" s="113"/>
      <c r="AUF58" s="113"/>
      <c r="AUG58" s="113"/>
      <c r="AUH58" s="113"/>
      <c r="AUI58" s="113"/>
      <c r="AUJ58" s="113"/>
      <c r="AUK58" s="113"/>
      <c r="AUL58" s="113"/>
      <c r="AUM58" s="113"/>
      <c r="AUN58" s="113"/>
      <c r="AUO58" s="113"/>
      <c r="AUP58" s="113"/>
      <c r="AUQ58" s="113"/>
      <c r="AUR58" s="113"/>
      <c r="AUS58" s="113"/>
      <c r="AUT58" s="113"/>
      <c r="AUU58" s="113"/>
      <c r="AUV58" s="113"/>
      <c r="AUW58" s="113"/>
      <c r="AUX58" s="113"/>
      <c r="AUY58" s="113"/>
      <c r="AUZ58" s="113"/>
      <c r="AVA58" s="113"/>
      <c r="AVB58" s="113"/>
      <c r="AVC58" s="113"/>
      <c r="AVD58" s="113"/>
      <c r="AVE58" s="113"/>
      <c r="AVF58" s="113"/>
      <c r="AVG58" s="113"/>
      <c r="AVH58" s="113"/>
      <c r="AVI58" s="113"/>
      <c r="AVJ58" s="113"/>
      <c r="AVK58" s="113"/>
      <c r="AVL58" s="113"/>
      <c r="AVM58" s="113"/>
      <c r="AVN58" s="113"/>
      <c r="AVO58" s="113"/>
      <c r="AVP58" s="113"/>
      <c r="AVQ58" s="113"/>
      <c r="AVR58" s="113"/>
      <c r="AVS58" s="113"/>
      <c r="AVT58" s="113"/>
      <c r="AVU58" s="113"/>
      <c r="AVV58" s="113"/>
      <c r="AVW58" s="113"/>
      <c r="AVX58" s="113"/>
      <c r="AVY58" s="113"/>
      <c r="AVZ58" s="113"/>
      <c r="AWA58" s="113"/>
      <c r="AWB58" s="113"/>
      <c r="AWC58" s="113"/>
      <c r="AWD58" s="113"/>
    </row>
    <row r="59" spans="1:1278" s="156" customFormat="1" ht="12.5">
      <c r="A59" s="126"/>
      <c r="B59" s="126"/>
      <c r="C59" s="126"/>
      <c r="D59" s="126"/>
      <c r="E59" s="126"/>
      <c r="F59" s="157" t="s">
        <v>429</v>
      </c>
      <c r="G59" s="158">
        <f>ΔV.undershoot_typical_calc1/V.load*100</f>
        <v>5.8139653621659484</v>
      </c>
      <c r="H59" s="159" t="s">
        <v>314</v>
      </c>
      <c r="I59" s="126"/>
      <c r="J59" s="126"/>
      <c r="K59" s="126"/>
      <c r="L59" s="126"/>
      <c r="M59" s="126"/>
      <c r="N59" s="126"/>
      <c r="O59" s="137"/>
      <c r="P59" s="137"/>
      <c r="Q59" s="126"/>
      <c r="R59" s="126"/>
      <c r="S59" s="126"/>
      <c r="T59" s="126"/>
      <c r="U59" s="126"/>
      <c r="V59" s="126"/>
      <c r="W59" s="126"/>
      <c r="X59" s="126"/>
      <c r="Y59" s="126"/>
      <c r="Z59" s="126"/>
      <c r="AA59" s="126"/>
      <c r="AB59" s="126"/>
      <c r="AC59" s="113"/>
      <c r="AD59" s="113"/>
      <c r="AE59" s="113"/>
      <c r="AF59" s="113"/>
      <c r="AG59" s="113"/>
      <c r="AH59" s="113"/>
      <c r="AI59" s="113"/>
      <c r="AJ59" s="113"/>
      <c r="AK59" s="113"/>
      <c r="AL59" s="113"/>
      <c r="AM59" s="113"/>
      <c r="AN59" s="113"/>
      <c r="AO59" s="113"/>
      <c r="AP59" s="113"/>
      <c r="AQ59" s="113"/>
      <c r="AR59" s="113"/>
      <c r="AS59" s="113"/>
      <c r="AT59" s="113"/>
      <c r="AU59" s="113"/>
      <c r="AV59" s="113"/>
      <c r="AW59" s="113"/>
      <c r="AX59" s="113"/>
      <c r="AY59" s="113"/>
      <c r="AZ59" s="113"/>
      <c r="BA59" s="113"/>
      <c r="BB59" s="113"/>
      <c r="BC59" s="113"/>
      <c r="BD59" s="113"/>
      <c r="BE59" s="113"/>
      <c r="BF59" s="113"/>
      <c r="BG59" s="113"/>
      <c r="BH59" s="113"/>
      <c r="BI59" s="113"/>
      <c r="BJ59" s="113"/>
      <c r="BK59" s="113"/>
      <c r="BL59" s="113"/>
      <c r="BM59" s="113"/>
      <c r="BN59" s="113"/>
      <c r="BO59" s="113"/>
      <c r="BP59" s="113"/>
      <c r="BQ59" s="113"/>
      <c r="BR59" s="113"/>
      <c r="BS59" s="113"/>
      <c r="BT59" s="113"/>
      <c r="BU59" s="113"/>
      <c r="BV59" s="113"/>
      <c r="BW59" s="113"/>
      <c r="BX59" s="113"/>
      <c r="BY59" s="113"/>
      <c r="BZ59" s="113"/>
      <c r="CA59" s="113"/>
      <c r="CB59" s="113"/>
      <c r="CC59" s="113"/>
      <c r="CD59" s="113"/>
      <c r="CE59" s="113"/>
      <c r="CF59" s="113"/>
      <c r="CG59" s="113"/>
      <c r="CH59" s="113"/>
      <c r="CI59" s="113"/>
      <c r="CJ59" s="113"/>
      <c r="CK59" s="113"/>
      <c r="CL59" s="113"/>
      <c r="CM59" s="113"/>
      <c r="CN59" s="113"/>
      <c r="CO59" s="113"/>
      <c r="CP59" s="113"/>
      <c r="CQ59" s="113"/>
      <c r="CR59" s="113"/>
      <c r="CS59" s="113"/>
      <c r="CT59" s="113"/>
      <c r="CU59" s="113"/>
      <c r="CV59" s="113"/>
      <c r="CW59" s="113"/>
      <c r="CX59" s="113"/>
      <c r="CY59" s="113"/>
      <c r="CZ59" s="113"/>
      <c r="DA59" s="113"/>
      <c r="DB59" s="113"/>
      <c r="DC59" s="113"/>
      <c r="DD59" s="113"/>
      <c r="DE59" s="113"/>
      <c r="DF59" s="113"/>
      <c r="DG59" s="113"/>
      <c r="DH59" s="113"/>
      <c r="DI59" s="113"/>
      <c r="DJ59" s="113"/>
      <c r="DK59" s="113"/>
      <c r="DL59" s="113"/>
      <c r="DM59" s="113"/>
      <c r="DN59" s="113"/>
      <c r="DO59" s="113"/>
      <c r="DP59" s="113"/>
      <c r="DQ59" s="113"/>
      <c r="DR59" s="113"/>
      <c r="DS59" s="113"/>
      <c r="DT59" s="113"/>
      <c r="DU59" s="113"/>
      <c r="DV59" s="113"/>
      <c r="DW59" s="113"/>
      <c r="DX59" s="113"/>
      <c r="DY59" s="113"/>
      <c r="DZ59" s="113"/>
      <c r="EA59" s="113"/>
      <c r="EB59" s="113"/>
      <c r="EC59" s="113"/>
      <c r="ED59" s="113"/>
      <c r="EE59" s="113"/>
      <c r="EF59" s="113"/>
      <c r="EG59" s="113"/>
      <c r="EH59" s="113"/>
      <c r="EI59" s="113"/>
      <c r="EJ59" s="113"/>
      <c r="EK59" s="113"/>
      <c r="EL59" s="113"/>
      <c r="EM59" s="113"/>
      <c r="EN59" s="113"/>
      <c r="EO59" s="113"/>
      <c r="EP59" s="113"/>
      <c r="EQ59" s="113"/>
      <c r="ER59" s="113"/>
      <c r="ES59" s="113"/>
      <c r="ET59" s="113"/>
      <c r="EU59" s="113"/>
      <c r="EV59" s="113"/>
      <c r="EW59" s="113"/>
      <c r="EX59" s="113"/>
      <c r="EY59" s="113"/>
      <c r="EZ59" s="113"/>
      <c r="FA59" s="113"/>
      <c r="FB59" s="113"/>
      <c r="FC59" s="113"/>
      <c r="FD59" s="113"/>
      <c r="FE59" s="113"/>
      <c r="FF59" s="113"/>
      <c r="FG59" s="113"/>
      <c r="FH59" s="113"/>
      <c r="FI59" s="113"/>
      <c r="FJ59" s="113"/>
      <c r="FK59" s="113"/>
      <c r="FL59" s="113"/>
      <c r="FM59" s="113"/>
      <c r="FN59" s="113"/>
      <c r="FO59" s="113"/>
      <c r="FP59" s="113"/>
      <c r="FQ59" s="113"/>
      <c r="FR59" s="113"/>
      <c r="FS59" s="113"/>
      <c r="FT59" s="113"/>
      <c r="FU59" s="113"/>
      <c r="FV59" s="113"/>
      <c r="FW59" s="113"/>
      <c r="FX59" s="113"/>
      <c r="FY59" s="113"/>
      <c r="FZ59" s="113"/>
      <c r="GA59" s="113"/>
      <c r="GB59" s="113"/>
      <c r="GC59" s="113"/>
      <c r="GD59" s="113"/>
      <c r="GE59" s="113"/>
      <c r="GF59" s="113"/>
      <c r="GG59" s="113"/>
      <c r="GH59" s="113"/>
      <c r="GI59" s="113"/>
      <c r="GJ59" s="113"/>
      <c r="GK59" s="113"/>
      <c r="GL59" s="113"/>
      <c r="GM59" s="113"/>
      <c r="GN59" s="113"/>
      <c r="GO59" s="113"/>
      <c r="GP59" s="113"/>
      <c r="GQ59" s="113"/>
      <c r="GR59" s="113"/>
      <c r="GS59" s="113"/>
      <c r="GT59" s="113"/>
      <c r="GU59" s="113"/>
      <c r="GV59" s="113"/>
      <c r="GW59" s="113"/>
      <c r="GX59" s="113"/>
      <c r="GY59" s="113"/>
      <c r="GZ59" s="113"/>
      <c r="HA59" s="113"/>
      <c r="HB59" s="113"/>
      <c r="HC59" s="113"/>
      <c r="HD59" s="113"/>
      <c r="HE59" s="113"/>
      <c r="HF59" s="113"/>
      <c r="HG59" s="113"/>
      <c r="HH59" s="113"/>
      <c r="HI59" s="113"/>
      <c r="HJ59" s="113"/>
      <c r="HK59" s="113"/>
      <c r="HL59" s="113"/>
      <c r="HM59" s="113"/>
      <c r="HN59" s="113"/>
      <c r="HO59" s="113"/>
      <c r="HP59" s="113"/>
      <c r="HQ59" s="113"/>
      <c r="HR59" s="113"/>
      <c r="HS59" s="113"/>
      <c r="HT59" s="113"/>
      <c r="HU59" s="113"/>
      <c r="HV59" s="113"/>
      <c r="HW59" s="113"/>
      <c r="HX59" s="113"/>
      <c r="HY59" s="113"/>
      <c r="HZ59" s="113"/>
      <c r="IA59" s="113"/>
      <c r="IB59" s="113"/>
      <c r="IC59" s="113"/>
      <c r="ID59" s="113"/>
      <c r="IE59" s="113"/>
      <c r="IF59" s="113"/>
      <c r="IG59" s="113"/>
      <c r="IH59" s="113"/>
      <c r="II59" s="113"/>
      <c r="IJ59" s="113"/>
      <c r="IK59" s="113"/>
      <c r="IL59" s="113"/>
      <c r="IM59" s="113"/>
      <c r="IN59" s="113"/>
      <c r="IO59" s="113"/>
      <c r="IP59" s="113"/>
      <c r="IQ59" s="113"/>
      <c r="IR59" s="113"/>
      <c r="IS59" s="113"/>
      <c r="IT59" s="113"/>
      <c r="IU59" s="113"/>
      <c r="IV59" s="113"/>
      <c r="IW59" s="113"/>
      <c r="IX59" s="113"/>
      <c r="IY59" s="113"/>
      <c r="IZ59" s="113"/>
      <c r="JA59" s="113"/>
      <c r="JB59" s="113"/>
      <c r="JC59" s="113"/>
      <c r="JD59" s="113"/>
      <c r="JE59" s="113"/>
      <c r="JF59" s="113"/>
      <c r="JG59" s="113"/>
      <c r="JH59" s="113"/>
      <c r="JI59" s="113"/>
      <c r="JJ59" s="113"/>
      <c r="JK59" s="113"/>
      <c r="JL59" s="113"/>
      <c r="JM59" s="113"/>
      <c r="JN59" s="113"/>
      <c r="JO59" s="113"/>
      <c r="JP59" s="113"/>
      <c r="JQ59" s="113"/>
      <c r="JR59" s="113"/>
      <c r="JS59" s="113"/>
      <c r="JT59" s="113"/>
      <c r="JU59" s="113"/>
      <c r="JV59" s="113"/>
      <c r="JW59" s="113"/>
      <c r="JX59" s="113"/>
      <c r="JY59" s="113"/>
      <c r="JZ59" s="113"/>
      <c r="KA59" s="113"/>
      <c r="KB59" s="113"/>
      <c r="KC59" s="113"/>
      <c r="KD59" s="113"/>
      <c r="KE59" s="113"/>
      <c r="KF59" s="113"/>
      <c r="KG59" s="113"/>
      <c r="KH59" s="113"/>
      <c r="KI59" s="113"/>
      <c r="KJ59" s="113"/>
      <c r="KK59" s="113"/>
      <c r="KL59" s="113"/>
      <c r="KM59" s="113"/>
      <c r="KN59" s="113"/>
      <c r="KO59" s="113"/>
      <c r="KP59" s="113"/>
      <c r="KQ59" s="113"/>
      <c r="KR59" s="113"/>
      <c r="KS59" s="113"/>
      <c r="KT59" s="113"/>
      <c r="KU59" s="113"/>
      <c r="KV59" s="113"/>
      <c r="KW59" s="113"/>
      <c r="KX59" s="113"/>
      <c r="KY59" s="113"/>
      <c r="KZ59" s="113"/>
      <c r="LA59" s="113"/>
      <c r="LB59" s="113"/>
      <c r="LC59" s="113"/>
      <c r="LD59" s="113"/>
      <c r="LE59" s="113"/>
      <c r="LF59" s="113"/>
      <c r="LG59" s="113"/>
      <c r="LH59" s="113"/>
      <c r="LI59" s="113"/>
      <c r="LJ59" s="113"/>
      <c r="LK59" s="113"/>
      <c r="LL59" s="113"/>
      <c r="LM59" s="113"/>
      <c r="LN59" s="113"/>
      <c r="LO59" s="113"/>
      <c r="LP59" s="113"/>
      <c r="LQ59" s="113"/>
      <c r="LR59" s="113"/>
      <c r="LS59" s="113"/>
      <c r="LT59" s="113"/>
      <c r="LU59" s="113"/>
      <c r="LV59" s="113"/>
      <c r="LW59" s="113"/>
      <c r="LX59" s="113"/>
      <c r="LY59" s="113"/>
      <c r="LZ59" s="113"/>
      <c r="MA59" s="113"/>
      <c r="MB59" s="113"/>
      <c r="MC59" s="113"/>
      <c r="MD59" s="113"/>
      <c r="ME59" s="113"/>
      <c r="MF59" s="113"/>
      <c r="MG59" s="113"/>
      <c r="MH59" s="113"/>
      <c r="MI59" s="113"/>
      <c r="MJ59" s="113"/>
      <c r="MK59" s="113"/>
      <c r="ML59" s="113"/>
      <c r="MM59" s="113"/>
      <c r="MN59" s="113"/>
      <c r="MO59" s="113"/>
      <c r="MP59" s="113"/>
      <c r="MQ59" s="113"/>
      <c r="MR59" s="113"/>
      <c r="MS59" s="113"/>
      <c r="MT59" s="113"/>
      <c r="MU59" s="113"/>
      <c r="MV59" s="113"/>
      <c r="MW59" s="113"/>
      <c r="MX59" s="113"/>
      <c r="MY59" s="113"/>
      <c r="MZ59" s="113"/>
      <c r="NA59" s="113"/>
      <c r="NB59" s="113"/>
      <c r="NC59" s="113"/>
      <c r="ND59" s="113"/>
      <c r="NE59" s="113"/>
      <c r="NF59" s="113"/>
      <c r="NG59" s="113"/>
      <c r="NH59" s="113"/>
      <c r="NI59" s="113"/>
      <c r="NJ59" s="113"/>
      <c r="NK59" s="113"/>
      <c r="NL59" s="113"/>
      <c r="NM59" s="113"/>
      <c r="NN59" s="113"/>
      <c r="NO59" s="113"/>
      <c r="NP59" s="113"/>
      <c r="NQ59" s="113"/>
      <c r="NR59" s="113"/>
      <c r="NS59" s="113"/>
      <c r="NT59" s="113"/>
      <c r="NU59" s="113"/>
      <c r="NV59" s="113"/>
      <c r="NW59" s="113"/>
      <c r="NX59" s="113"/>
      <c r="NY59" s="113"/>
      <c r="NZ59" s="113"/>
      <c r="OA59" s="113"/>
      <c r="OB59" s="113"/>
      <c r="OC59" s="113"/>
      <c r="OD59" s="113"/>
      <c r="OE59" s="113"/>
      <c r="OF59" s="113"/>
      <c r="OG59" s="113"/>
      <c r="OH59" s="113"/>
      <c r="OI59" s="113"/>
      <c r="OJ59" s="113"/>
      <c r="OK59" s="113"/>
      <c r="OL59" s="113"/>
      <c r="OM59" s="113"/>
      <c r="ON59" s="113"/>
      <c r="OO59" s="113"/>
      <c r="OP59" s="113"/>
      <c r="OQ59" s="113"/>
      <c r="OR59" s="113"/>
      <c r="OS59" s="113"/>
      <c r="OT59" s="113"/>
      <c r="OU59" s="113"/>
      <c r="OV59" s="113"/>
      <c r="OW59" s="113"/>
      <c r="OX59" s="113"/>
      <c r="OY59" s="113"/>
      <c r="OZ59" s="113"/>
      <c r="PA59" s="113"/>
      <c r="PB59" s="113"/>
      <c r="PC59" s="113"/>
      <c r="PD59" s="113"/>
      <c r="PE59" s="113"/>
      <c r="PF59" s="113"/>
      <c r="PG59" s="113"/>
      <c r="PH59" s="113"/>
      <c r="PI59" s="113"/>
      <c r="PJ59" s="113"/>
      <c r="PK59" s="113"/>
      <c r="PL59" s="113"/>
      <c r="PM59" s="113"/>
      <c r="PN59" s="113"/>
      <c r="PO59" s="113"/>
      <c r="PP59" s="113"/>
      <c r="PQ59" s="113"/>
      <c r="PR59" s="113"/>
      <c r="PS59" s="113"/>
      <c r="PT59" s="113"/>
      <c r="PU59" s="113"/>
      <c r="PV59" s="113"/>
      <c r="PW59" s="113"/>
      <c r="PX59" s="113"/>
      <c r="PY59" s="113"/>
      <c r="PZ59" s="113"/>
      <c r="QA59" s="113"/>
      <c r="QB59" s="113"/>
      <c r="QC59" s="113"/>
      <c r="QD59" s="113"/>
      <c r="QE59" s="113"/>
      <c r="QF59" s="113"/>
      <c r="QG59" s="113"/>
      <c r="QH59" s="113"/>
      <c r="QI59" s="113"/>
      <c r="QJ59" s="113"/>
      <c r="QK59" s="113"/>
      <c r="QL59" s="113"/>
      <c r="QM59" s="113"/>
      <c r="QN59" s="113"/>
      <c r="QO59" s="113"/>
      <c r="QP59" s="113"/>
      <c r="QQ59" s="113"/>
      <c r="QR59" s="113"/>
      <c r="QS59" s="113"/>
      <c r="QT59" s="113"/>
      <c r="QU59" s="113"/>
      <c r="QV59" s="113"/>
      <c r="QW59" s="113"/>
      <c r="QX59" s="113"/>
      <c r="QY59" s="113"/>
      <c r="QZ59" s="113"/>
      <c r="RA59" s="113"/>
      <c r="RB59" s="113"/>
      <c r="RC59" s="113"/>
      <c r="RD59" s="113"/>
      <c r="RE59" s="113"/>
      <c r="RF59" s="113"/>
      <c r="RG59" s="113"/>
      <c r="RH59" s="113"/>
      <c r="RI59" s="113"/>
      <c r="RJ59" s="113"/>
      <c r="RK59" s="113"/>
      <c r="RL59" s="113"/>
      <c r="RM59" s="113"/>
      <c r="RN59" s="113"/>
      <c r="RO59" s="113"/>
      <c r="RP59" s="113"/>
      <c r="RQ59" s="113"/>
      <c r="RR59" s="113"/>
      <c r="RS59" s="113"/>
      <c r="RT59" s="113"/>
      <c r="RU59" s="113"/>
      <c r="RV59" s="113"/>
      <c r="RW59" s="113"/>
      <c r="RX59" s="113"/>
      <c r="RY59" s="113"/>
      <c r="RZ59" s="113"/>
      <c r="SA59" s="113"/>
      <c r="SB59" s="113"/>
      <c r="SC59" s="113"/>
      <c r="SD59" s="113"/>
      <c r="SE59" s="113"/>
      <c r="SF59" s="113"/>
      <c r="SG59" s="113"/>
      <c r="SH59" s="113"/>
      <c r="SI59" s="113"/>
      <c r="SJ59" s="113"/>
      <c r="SK59" s="113"/>
      <c r="SL59" s="113"/>
      <c r="SM59" s="113"/>
      <c r="SN59" s="113"/>
      <c r="SO59" s="113"/>
      <c r="SP59" s="113"/>
      <c r="SQ59" s="113"/>
      <c r="SR59" s="113"/>
      <c r="SS59" s="113"/>
      <c r="ST59" s="113"/>
      <c r="SU59" s="113"/>
      <c r="SV59" s="113"/>
      <c r="SW59" s="113"/>
      <c r="SX59" s="113"/>
      <c r="SY59" s="113"/>
      <c r="SZ59" s="113"/>
      <c r="TA59" s="113"/>
      <c r="TB59" s="113"/>
      <c r="TC59" s="113"/>
      <c r="TD59" s="113"/>
      <c r="TE59" s="113"/>
      <c r="TF59" s="113"/>
      <c r="TG59" s="113"/>
      <c r="TH59" s="113"/>
      <c r="TI59" s="113"/>
      <c r="TJ59" s="113"/>
      <c r="TK59" s="113"/>
      <c r="TL59" s="113"/>
      <c r="TM59" s="113"/>
      <c r="TN59" s="113"/>
      <c r="TO59" s="113"/>
      <c r="TP59" s="113"/>
      <c r="TQ59" s="113"/>
      <c r="TR59" s="113"/>
      <c r="TS59" s="113"/>
      <c r="TT59" s="113"/>
      <c r="TU59" s="113"/>
      <c r="TV59" s="113"/>
      <c r="TW59" s="113"/>
      <c r="TX59" s="113"/>
      <c r="TY59" s="113"/>
      <c r="TZ59" s="113"/>
      <c r="UA59" s="113"/>
      <c r="UB59" s="113"/>
      <c r="UC59" s="113"/>
      <c r="UD59" s="113"/>
      <c r="UE59" s="113"/>
      <c r="UF59" s="113"/>
      <c r="UG59" s="113"/>
      <c r="UH59" s="113"/>
      <c r="UI59" s="113"/>
      <c r="UJ59" s="113"/>
      <c r="UK59" s="113"/>
      <c r="UL59" s="113"/>
      <c r="UM59" s="113"/>
      <c r="UN59" s="113"/>
      <c r="UO59" s="113"/>
      <c r="UP59" s="113"/>
      <c r="UQ59" s="113"/>
      <c r="UR59" s="113"/>
      <c r="US59" s="113"/>
      <c r="UT59" s="113"/>
      <c r="UU59" s="113"/>
      <c r="UV59" s="113"/>
      <c r="UW59" s="113"/>
      <c r="UX59" s="113"/>
      <c r="UY59" s="113"/>
      <c r="UZ59" s="113"/>
      <c r="VA59" s="113"/>
      <c r="VB59" s="113"/>
      <c r="VC59" s="113"/>
      <c r="VD59" s="113"/>
      <c r="VE59" s="113"/>
      <c r="VF59" s="113"/>
      <c r="VG59" s="113"/>
      <c r="VH59" s="113"/>
      <c r="VI59" s="113"/>
      <c r="VJ59" s="113"/>
      <c r="VK59" s="113"/>
      <c r="VL59" s="113"/>
      <c r="VM59" s="113"/>
      <c r="VN59" s="113"/>
      <c r="VO59" s="113"/>
      <c r="VP59" s="113"/>
      <c r="VQ59" s="113"/>
      <c r="VR59" s="113"/>
      <c r="VS59" s="113"/>
      <c r="VT59" s="113"/>
      <c r="VU59" s="113"/>
      <c r="VV59" s="113"/>
      <c r="VW59" s="113"/>
      <c r="VX59" s="113"/>
      <c r="VY59" s="113"/>
      <c r="VZ59" s="113"/>
      <c r="WA59" s="113"/>
      <c r="WB59" s="113"/>
      <c r="WC59" s="113"/>
      <c r="WD59" s="113"/>
      <c r="WE59" s="113"/>
      <c r="WF59" s="113"/>
      <c r="WG59" s="113"/>
      <c r="WH59" s="113"/>
      <c r="WI59" s="113"/>
      <c r="WJ59" s="113"/>
      <c r="WK59" s="113"/>
      <c r="WL59" s="113"/>
      <c r="WM59" s="113"/>
      <c r="WN59" s="113"/>
      <c r="WO59" s="113"/>
      <c r="WP59" s="113"/>
      <c r="WQ59" s="113"/>
      <c r="WR59" s="113"/>
      <c r="WS59" s="113"/>
      <c r="WT59" s="113"/>
      <c r="WU59" s="113"/>
      <c r="WV59" s="113"/>
      <c r="WW59" s="113"/>
      <c r="WX59" s="113"/>
      <c r="WY59" s="113"/>
      <c r="WZ59" s="113"/>
      <c r="XA59" s="113"/>
      <c r="XB59" s="113"/>
      <c r="XC59" s="113"/>
      <c r="XD59" s="113"/>
      <c r="XE59" s="113"/>
      <c r="XF59" s="113"/>
      <c r="XG59" s="113"/>
      <c r="XH59" s="113"/>
      <c r="XI59" s="113"/>
      <c r="XJ59" s="113"/>
      <c r="XK59" s="113"/>
      <c r="XL59" s="113"/>
      <c r="XM59" s="113"/>
      <c r="XN59" s="113"/>
      <c r="XO59" s="113"/>
      <c r="XP59" s="113"/>
      <c r="XQ59" s="113"/>
      <c r="XR59" s="113"/>
      <c r="XS59" s="113"/>
      <c r="XT59" s="113"/>
      <c r="XU59" s="113"/>
      <c r="XV59" s="113"/>
      <c r="XW59" s="113"/>
      <c r="XX59" s="113"/>
      <c r="XY59" s="113"/>
      <c r="XZ59" s="113"/>
      <c r="YA59" s="113"/>
      <c r="YB59" s="113"/>
      <c r="YC59" s="113"/>
      <c r="YD59" s="113"/>
      <c r="YE59" s="113"/>
      <c r="YF59" s="113"/>
      <c r="YG59" s="113"/>
      <c r="YH59" s="113"/>
      <c r="YI59" s="113"/>
      <c r="YJ59" s="113"/>
      <c r="YK59" s="113"/>
      <c r="YL59" s="113"/>
      <c r="YM59" s="113"/>
      <c r="YN59" s="113"/>
      <c r="YO59" s="113"/>
      <c r="YP59" s="113"/>
      <c r="YQ59" s="113"/>
      <c r="YR59" s="113"/>
      <c r="YS59" s="113"/>
      <c r="YT59" s="113"/>
      <c r="YU59" s="113"/>
      <c r="YV59" s="113"/>
      <c r="YW59" s="113"/>
      <c r="YX59" s="113"/>
      <c r="YY59" s="113"/>
      <c r="YZ59" s="113"/>
      <c r="ZA59" s="113"/>
      <c r="ZB59" s="113"/>
      <c r="ZC59" s="113"/>
      <c r="ZD59" s="113"/>
      <c r="ZE59" s="113"/>
      <c r="ZF59" s="113"/>
      <c r="ZG59" s="113"/>
      <c r="ZH59" s="113"/>
      <c r="ZI59" s="113"/>
      <c r="ZJ59" s="113"/>
      <c r="ZK59" s="113"/>
      <c r="ZL59" s="113"/>
      <c r="ZM59" s="113"/>
      <c r="ZN59" s="113"/>
      <c r="ZO59" s="113"/>
      <c r="ZP59" s="113"/>
      <c r="ZQ59" s="113"/>
      <c r="ZR59" s="113"/>
      <c r="ZS59" s="113"/>
      <c r="ZT59" s="113"/>
      <c r="ZU59" s="113"/>
      <c r="ZV59" s="113"/>
      <c r="ZW59" s="113"/>
      <c r="ZX59" s="113"/>
      <c r="ZY59" s="113"/>
      <c r="ZZ59" s="113"/>
      <c r="AAA59" s="113"/>
      <c r="AAB59" s="113"/>
      <c r="AAC59" s="113"/>
      <c r="AAD59" s="113"/>
      <c r="AAE59" s="113"/>
      <c r="AAF59" s="113"/>
      <c r="AAG59" s="113"/>
      <c r="AAH59" s="113"/>
      <c r="AAI59" s="113"/>
      <c r="AAJ59" s="113"/>
      <c r="AAK59" s="113"/>
      <c r="AAL59" s="113"/>
      <c r="AAM59" s="113"/>
      <c r="AAN59" s="113"/>
      <c r="AAO59" s="113"/>
      <c r="AAP59" s="113"/>
      <c r="AAQ59" s="113"/>
      <c r="AAR59" s="113"/>
      <c r="AAS59" s="113"/>
      <c r="AAT59" s="113"/>
      <c r="AAU59" s="113"/>
      <c r="AAV59" s="113"/>
      <c r="AAW59" s="113"/>
      <c r="AAX59" s="113"/>
      <c r="AAY59" s="113"/>
      <c r="AAZ59" s="113"/>
      <c r="ABA59" s="113"/>
      <c r="ABB59" s="113"/>
      <c r="ABC59" s="113"/>
      <c r="ABD59" s="113"/>
      <c r="ABE59" s="113"/>
      <c r="ABF59" s="113"/>
      <c r="ABG59" s="113"/>
      <c r="ABH59" s="113"/>
      <c r="ABI59" s="113"/>
      <c r="ABJ59" s="113"/>
      <c r="ABK59" s="113"/>
      <c r="ABL59" s="113"/>
      <c r="ABM59" s="113"/>
      <c r="ABN59" s="113"/>
      <c r="ABO59" s="113"/>
      <c r="ABP59" s="113"/>
      <c r="ABQ59" s="113"/>
      <c r="ABR59" s="113"/>
      <c r="ABS59" s="113"/>
      <c r="ABT59" s="113"/>
      <c r="ABU59" s="113"/>
      <c r="ABV59" s="113"/>
      <c r="ABW59" s="113"/>
      <c r="ABX59" s="113"/>
      <c r="ABY59" s="113"/>
      <c r="ABZ59" s="113"/>
      <c r="ACA59" s="113"/>
      <c r="ACB59" s="113"/>
      <c r="ACC59" s="113"/>
      <c r="ACD59" s="113"/>
      <c r="ACE59" s="113"/>
      <c r="ACF59" s="113"/>
      <c r="ACG59" s="113"/>
      <c r="ACH59" s="113"/>
      <c r="ACI59" s="113"/>
      <c r="ACJ59" s="113"/>
      <c r="ACK59" s="113"/>
      <c r="ACL59" s="113"/>
      <c r="ACM59" s="113"/>
      <c r="ACN59" s="113"/>
      <c r="ACO59" s="113"/>
      <c r="ACP59" s="113"/>
      <c r="ACQ59" s="113"/>
      <c r="ACR59" s="113"/>
      <c r="ACS59" s="113"/>
      <c r="ACT59" s="113"/>
      <c r="ACU59" s="113"/>
      <c r="ACV59" s="113"/>
      <c r="ACW59" s="113"/>
      <c r="ACX59" s="113"/>
      <c r="ACY59" s="113"/>
      <c r="ACZ59" s="113"/>
      <c r="ADA59" s="113"/>
      <c r="ADB59" s="113"/>
      <c r="ADC59" s="113"/>
      <c r="ADD59" s="113"/>
      <c r="ADE59" s="113"/>
      <c r="ADF59" s="113"/>
      <c r="ADG59" s="113"/>
      <c r="ADH59" s="113"/>
      <c r="ADI59" s="113"/>
      <c r="ADJ59" s="113"/>
      <c r="ADK59" s="113"/>
      <c r="ADL59" s="113"/>
      <c r="ADM59" s="113"/>
      <c r="ADN59" s="113"/>
      <c r="ADO59" s="113"/>
      <c r="ADP59" s="113"/>
      <c r="ADQ59" s="113"/>
      <c r="ADR59" s="113"/>
      <c r="ADS59" s="113"/>
      <c r="ADT59" s="113"/>
      <c r="ADU59" s="113"/>
      <c r="ADV59" s="113"/>
      <c r="ADW59" s="113"/>
      <c r="ADX59" s="113"/>
      <c r="ADY59" s="113"/>
      <c r="ADZ59" s="113"/>
      <c r="AEA59" s="113"/>
      <c r="AEB59" s="113"/>
      <c r="AEC59" s="113"/>
      <c r="AED59" s="113"/>
      <c r="AEE59" s="113"/>
      <c r="AEF59" s="113"/>
      <c r="AEG59" s="113"/>
      <c r="AEH59" s="113"/>
      <c r="AEI59" s="113"/>
      <c r="AEJ59" s="113"/>
      <c r="AEK59" s="113"/>
      <c r="AEL59" s="113"/>
      <c r="AEM59" s="113"/>
      <c r="AEN59" s="113"/>
      <c r="AEO59" s="113"/>
      <c r="AEP59" s="113"/>
      <c r="AEQ59" s="113"/>
      <c r="AER59" s="113"/>
      <c r="AES59" s="113"/>
      <c r="AET59" s="113"/>
      <c r="AEU59" s="113"/>
      <c r="AEV59" s="113"/>
      <c r="AEW59" s="113"/>
      <c r="AEX59" s="113"/>
      <c r="AEY59" s="113"/>
      <c r="AEZ59" s="113"/>
      <c r="AFA59" s="113"/>
      <c r="AFB59" s="113"/>
      <c r="AFC59" s="113"/>
      <c r="AFD59" s="113"/>
      <c r="AFE59" s="113"/>
      <c r="AFF59" s="113"/>
      <c r="AFG59" s="113"/>
      <c r="AFH59" s="113"/>
      <c r="AFI59" s="113"/>
      <c r="AFJ59" s="113"/>
      <c r="AFK59" s="113"/>
      <c r="AFL59" s="113"/>
      <c r="AFM59" s="113"/>
      <c r="AFN59" s="113"/>
      <c r="AFO59" s="113"/>
      <c r="AFP59" s="113"/>
      <c r="AFQ59" s="113"/>
      <c r="AFR59" s="113"/>
      <c r="AFS59" s="113"/>
      <c r="AFT59" s="113"/>
      <c r="AFU59" s="113"/>
      <c r="AFV59" s="113"/>
      <c r="AFW59" s="113"/>
      <c r="AFX59" s="113"/>
      <c r="AFY59" s="113"/>
      <c r="AFZ59" s="113"/>
      <c r="AGA59" s="113"/>
      <c r="AGB59" s="113"/>
      <c r="AGC59" s="113"/>
      <c r="AGD59" s="113"/>
      <c r="AGE59" s="113"/>
      <c r="AGF59" s="113"/>
      <c r="AGG59" s="113"/>
      <c r="AGH59" s="113"/>
      <c r="AGI59" s="113"/>
      <c r="AGJ59" s="113"/>
      <c r="AGK59" s="113"/>
      <c r="AGL59" s="113"/>
      <c r="AGM59" s="113"/>
      <c r="AGN59" s="113"/>
      <c r="AGO59" s="113"/>
      <c r="AGP59" s="113"/>
      <c r="AGQ59" s="113"/>
      <c r="AGR59" s="113"/>
      <c r="AGS59" s="113"/>
      <c r="AGT59" s="113"/>
      <c r="AGU59" s="113"/>
      <c r="AGV59" s="113"/>
      <c r="AGW59" s="113"/>
      <c r="AGX59" s="113"/>
      <c r="AGY59" s="113"/>
      <c r="AGZ59" s="113"/>
      <c r="AHA59" s="113"/>
      <c r="AHB59" s="113"/>
      <c r="AHC59" s="113"/>
      <c r="AHD59" s="113"/>
      <c r="AHE59" s="113"/>
      <c r="AHF59" s="113"/>
      <c r="AHG59" s="113"/>
      <c r="AHH59" s="113"/>
      <c r="AHI59" s="113"/>
      <c r="AHJ59" s="113"/>
      <c r="AHK59" s="113"/>
      <c r="AHL59" s="113"/>
      <c r="AHM59" s="113"/>
      <c r="AHN59" s="113"/>
      <c r="AHO59" s="113"/>
      <c r="AHP59" s="113"/>
      <c r="AHQ59" s="113"/>
      <c r="AHR59" s="113"/>
      <c r="AHS59" s="113"/>
      <c r="AHT59" s="113"/>
      <c r="AHU59" s="113"/>
      <c r="AHV59" s="113"/>
      <c r="AHW59" s="113"/>
      <c r="AHX59" s="113"/>
      <c r="AHY59" s="113"/>
      <c r="AHZ59" s="113"/>
      <c r="AIA59" s="113"/>
      <c r="AIB59" s="113"/>
      <c r="AIC59" s="113"/>
      <c r="AID59" s="113"/>
      <c r="AIE59" s="113"/>
      <c r="AIF59" s="113"/>
      <c r="AIG59" s="113"/>
      <c r="AIH59" s="113"/>
      <c r="AII59" s="113"/>
      <c r="AIJ59" s="113"/>
      <c r="AIK59" s="113"/>
      <c r="AIL59" s="113"/>
      <c r="AIM59" s="113"/>
      <c r="AIN59" s="113"/>
      <c r="AIO59" s="113"/>
      <c r="AIP59" s="113"/>
      <c r="AIQ59" s="113"/>
      <c r="AIR59" s="113"/>
      <c r="AIS59" s="113"/>
      <c r="AIT59" s="113"/>
      <c r="AIU59" s="113"/>
      <c r="AIV59" s="113"/>
      <c r="AIW59" s="113"/>
      <c r="AIX59" s="113"/>
      <c r="AIY59" s="113"/>
      <c r="AIZ59" s="113"/>
      <c r="AJA59" s="113"/>
      <c r="AJB59" s="113"/>
      <c r="AJC59" s="113"/>
      <c r="AJD59" s="113"/>
      <c r="AJE59" s="113"/>
      <c r="AJF59" s="113"/>
      <c r="AJG59" s="113"/>
      <c r="AJH59" s="113"/>
      <c r="AJI59" s="113"/>
      <c r="AJJ59" s="113"/>
      <c r="AJK59" s="113"/>
      <c r="AJL59" s="113"/>
      <c r="AJM59" s="113"/>
      <c r="AJN59" s="113"/>
      <c r="AJO59" s="113"/>
      <c r="AJP59" s="113"/>
      <c r="AJQ59" s="113"/>
      <c r="AJR59" s="113"/>
      <c r="AJS59" s="113"/>
      <c r="AJT59" s="113"/>
      <c r="AJU59" s="113"/>
      <c r="AJV59" s="113"/>
      <c r="AJW59" s="113"/>
      <c r="AJX59" s="113"/>
      <c r="AJY59" s="113"/>
      <c r="AJZ59" s="113"/>
      <c r="AKA59" s="113"/>
      <c r="AKB59" s="113"/>
      <c r="AKC59" s="113"/>
      <c r="AKD59" s="113"/>
      <c r="AKE59" s="113"/>
      <c r="AKF59" s="113"/>
      <c r="AKG59" s="113"/>
      <c r="AKH59" s="113"/>
      <c r="AKI59" s="113"/>
      <c r="AKJ59" s="113"/>
      <c r="AKK59" s="113"/>
      <c r="AKL59" s="113"/>
      <c r="AKM59" s="113"/>
      <c r="AKN59" s="113"/>
      <c r="AKO59" s="113"/>
      <c r="AKP59" s="113"/>
      <c r="AKQ59" s="113"/>
      <c r="AKR59" s="113"/>
      <c r="AKS59" s="113"/>
      <c r="AKT59" s="113"/>
      <c r="AKU59" s="113"/>
      <c r="AKV59" s="113"/>
      <c r="AKW59" s="113"/>
      <c r="AKX59" s="113"/>
      <c r="AKY59" s="113"/>
      <c r="AKZ59" s="113"/>
      <c r="ALA59" s="113"/>
      <c r="ALB59" s="113"/>
      <c r="ALC59" s="113"/>
      <c r="ALD59" s="113"/>
      <c r="ALE59" s="113"/>
      <c r="ALF59" s="113"/>
      <c r="ALG59" s="113"/>
      <c r="ALH59" s="113"/>
      <c r="ALI59" s="113"/>
      <c r="ALJ59" s="113"/>
      <c r="ALK59" s="113"/>
      <c r="ALL59" s="113"/>
      <c r="ALM59" s="113"/>
      <c r="ALN59" s="113"/>
      <c r="ALO59" s="113"/>
      <c r="ALP59" s="113"/>
      <c r="ALQ59" s="113"/>
      <c r="ALR59" s="113"/>
      <c r="ALS59" s="113"/>
      <c r="ALT59" s="113"/>
      <c r="ALU59" s="113"/>
      <c r="ALV59" s="113"/>
      <c r="ALW59" s="113"/>
      <c r="ALX59" s="113"/>
      <c r="ALY59" s="113"/>
      <c r="ALZ59" s="113"/>
      <c r="AMA59" s="113"/>
      <c r="AMB59" s="113"/>
      <c r="AMC59" s="113"/>
      <c r="AMD59" s="113"/>
      <c r="AME59" s="113"/>
      <c r="AMF59" s="113"/>
      <c r="AMG59" s="113"/>
      <c r="AMH59" s="113"/>
      <c r="AMI59" s="113"/>
      <c r="AMJ59" s="113"/>
      <c r="AMK59" s="113"/>
      <c r="AML59" s="113"/>
      <c r="AMM59" s="113"/>
      <c r="AMN59" s="113"/>
      <c r="AMO59" s="113"/>
      <c r="AMP59" s="113"/>
      <c r="AMQ59" s="113"/>
      <c r="AMR59" s="113"/>
      <c r="AMS59" s="113"/>
      <c r="AMT59" s="113"/>
      <c r="AMU59" s="113"/>
      <c r="AMV59" s="113"/>
      <c r="AMW59" s="113"/>
      <c r="AMX59" s="113"/>
      <c r="AMY59" s="113"/>
      <c r="AMZ59" s="113"/>
      <c r="ANA59" s="113"/>
      <c r="ANB59" s="113"/>
      <c r="ANC59" s="113"/>
      <c r="AND59" s="113"/>
      <c r="ANE59" s="113"/>
      <c r="ANF59" s="113"/>
      <c r="ANG59" s="113"/>
      <c r="ANH59" s="113"/>
      <c r="ANI59" s="113"/>
      <c r="ANJ59" s="113"/>
      <c r="ANK59" s="113"/>
      <c r="ANL59" s="113"/>
      <c r="ANM59" s="113"/>
      <c r="ANN59" s="113"/>
      <c r="ANO59" s="113"/>
      <c r="ANP59" s="113"/>
      <c r="ANQ59" s="113"/>
      <c r="ANR59" s="113"/>
      <c r="ANS59" s="113"/>
      <c r="ANT59" s="113"/>
      <c r="ANU59" s="113"/>
      <c r="ANV59" s="113"/>
      <c r="ANW59" s="113"/>
      <c r="ANX59" s="113"/>
      <c r="ANY59" s="113"/>
      <c r="ANZ59" s="113"/>
      <c r="AOA59" s="113"/>
      <c r="AOB59" s="113"/>
      <c r="AOC59" s="113"/>
      <c r="AOD59" s="113"/>
      <c r="AOE59" s="113"/>
      <c r="AOF59" s="113"/>
      <c r="AOG59" s="113"/>
      <c r="AOH59" s="113"/>
      <c r="AOI59" s="113"/>
      <c r="AOJ59" s="113"/>
      <c r="AOK59" s="113"/>
      <c r="AOL59" s="113"/>
      <c r="AOM59" s="113"/>
      <c r="AON59" s="113"/>
      <c r="AOO59" s="113"/>
      <c r="AOP59" s="113"/>
      <c r="AOQ59" s="113"/>
      <c r="AOR59" s="113"/>
      <c r="AOS59" s="113"/>
      <c r="AOT59" s="113"/>
      <c r="AOU59" s="113"/>
      <c r="AOV59" s="113"/>
      <c r="AOW59" s="113"/>
      <c r="AOX59" s="113"/>
      <c r="AOY59" s="113"/>
      <c r="AOZ59" s="113"/>
      <c r="APA59" s="113"/>
      <c r="APB59" s="113"/>
      <c r="APC59" s="113"/>
      <c r="APD59" s="113"/>
      <c r="APE59" s="113"/>
      <c r="APF59" s="113"/>
      <c r="APG59" s="113"/>
      <c r="APH59" s="113"/>
      <c r="API59" s="113"/>
      <c r="APJ59" s="113"/>
      <c r="APK59" s="113"/>
      <c r="APL59" s="113"/>
      <c r="APM59" s="113"/>
      <c r="APN59" s="113"/>
      <c r="APO59" s="113"/>
      <c r="APP59" s="113"/>
      <c r="APQ59" s="113"/>
      <c r="APR59" s="113"/>
      <c r="APS59" s="113"/>
      <c r="APT59" s="113"/>
      <c r="APU59" s="113"/>
      <c r="APV59" s="113"/>
      <c r="APW59" s="113"/>
      <c r="APX59" s="113"/>
      <c r="APY59" s="113"/>
      <c r="APZ59" s="113"/>
      <c r="AQA59" s="113"/>
      <c r="AQB59" s="113"/>
      <c r="AQC59" s="113"/>
      <c r="AQD59" s="113"/>
      <c r="AQE59" s="113"/>
      <c r="AQF59" s="113"/>
      <c r="AQG59" s="113"/>
      <c r="AQH59" s="113"/>
      <c r="AQI59" s="113"/>
      <c r="AQJ59" s="113"/>
      <c r="AQK59" s="113"/>
      <c r="AQL59" s="113"/>
      <c r="AQM59" s="113"/>
      <c r="AQN59" s="113"/>
      <c r="AQO59" s="113"/>
      <c r="AQP59" s="113"/>
      <c r="AQQ59" s="113"/>
      <c r="AQR59" s="113"/>
      <c r="AQS59" s="113"/>
      <c r="AQT59" s="113"/>
      <c r="AQU59" s="113"/>
      <c r="AQV59" s="113"/>
      <c r="AQW59" s="113"/>
      <c r="AQX59" s="113"/>
      <c r="AQY59" s="113"/>
      <c r="AQZ59" s="113"/>
      <c r="ARA59" s="113"/>
      <c r="ARB59" s="113"/>
      <c r="ARC59" s="113"/>
      <c r="ARD59" s="113"/>
      <c r="ARE59" s="113"/>
      <c r="ARF59" s="113"/>
      <c r="ARG59" s="113"/>
      <c r="ARH59" s="113"/>
      <c r="ARI59" s="113"/>
      <c r="ARJ59" s="113"/>
      <c r="ARK59" s="113"/>
      <c r="ARL59" s="113"/>
      <c r="ARM59" s="113"/>
      <c r="ARN59" s="113"/>
      <c r="ARO59" s="113"/>
      <c r="ARP59" s="113"/>
      <c r="ARQ59" s="113"/>
      <c r="ARR59" s="113"/>
      <c r="ARS59" s="113"/>
      <c r="ART59" s="113"/>
      <c r="ARU59" s="113"/>
      <c r="ARV59" s="113"/>
      <c r="ARW59" s="113"/>
      <c r="ARX59" s="113"/>
      <c r="ARY59" s="113"/>
      <c r="ARZ59" s="113"/>
      <c r="ASA59" s="113"/>
      <c r="ASB59" s="113"/>
      <c r="ASC59" s="113"/>
      <c r="ASD59" s="113"/>
      <c r="ASE59" s="113"/>
      <c r="ASF59" s="113"/>
      <c r="ASG59" s="113"/>
      <c r="ASH59" s="113"/>
      <c r="ASI59" s="113"/>
      <c r="ASJ59" s="113"/>
      <c r="ASK59" s="113"/>
      <c r="ASL59" s="113"/>
      <c r="ASM59" s="113"/>
      <c r="ASN59" s="113"/>
      <c r="ASO59" s="113"/>
      <c r="ASP59" s="113"/>
      <c r="ASQ59" s="113"/>
      <c r="ASR59" s="113"/>
      <c r="ASS59" s="113"/>
      <c r="AST59" s="113"/>
      <c r="ASU59" s="113"/>
      <c r="ASV59" s="113"/>
      <c r="ASW59" s="113"/>
      <c r="ASX59" s="113"/>
      <c r="ASY59" s="113"/>
      <c r="ASZ59" s="113"/>
      <c r="ATA59" s="113"/>
      <c r="ATB59" s="113"/>
      <c r="ATC59" s="113"/>
      <c r="ATD59" s="113"/>
      <c r="ATE59" s="113"/>
      <c r="ATF59" s="113"/>
      <c r="ATG59" s="113"/>
      <c r="ATH59" s="113"/>
      <c r="ATI59" s="113"/>
      <c r="ATJ59" s="113"/>
      <c r="ATK59" s="113"/>
      <c r="ATL59" s="113"/>
      <c r="ATM59" s="113"/>
      <c r="ATN59" s="113"/>
      <c r="ATO59" s="113"/>
      <c r="ATP59" s="113"/>
      <c r="ATQ59" s="113"/>
      <c r="ATR59" s="113"/>
      <c r="ATS59" s="113"/>
      <c r="ATT59" s="113"/>
      <c r="ATU59" s="113"/>
      <c r="ATV59" s="113"/>
      <c r="ATW59" s="113"/>
      <c r="ATX59" s="113"/>
      <c r="ATY59" s="113"/>
      <c r="ATZ59" s="113"/>
      <c r="AUA59" s="113"/>
      <c r="AUB59" s="113"/>
      <c r="AUC59" s="113"/>
      <c r="AUD59" s="113"/>
      <c r="AUE59" s="113"/>
      <c r="AUF59" s="113"/>
      <c r="AUG59" s="113"/>
      <c r="AUH59" s="113"/>
      <c r="AUI59" s="113"/>
      <c r="AUJ59" s="113"/>
      <c r="AUK59" s="113"/>
      <c r="AUL59" s="113"/>
      <c r="AUM59" s="113"/>
      <c r="AUN59" s="113"/>
      <c r="AUO59" s="113"/>
      <c r="AUP59" s="113"/>
      <c r="AUQ59" s="113"/>
      <c r="AUR59" s="113"/>
      <c r="AUS59" s="113"/>
      <c r="AUT59" s="113"/>
      <c r="AUU59" s="113"/>
      <c r="AUV59" s="113"/>
      <c r="AUW59" s="113"/>
      <c r="AUX59" s="113"/>
      <c r="AUY59" s="113"/>
      <c r="AUZ59" s="113"/>
      <c r="AVA59" s="113"/>
      <c r="AVB59" s="113"/>
      <c r="AVC59" s="113"/>
      <c r="AVD59" s="113"/>
      <c r="AVE59" s="113"/>
      <c r="AVF59" s="113"/>
      <c r="AVG59" s="113"/>
      <c r="AVH59" s="113"/>
      <c r="AVI59" s="113"/>
      <c r="AVJ59" s="113"/>
      <c r="AVK59" s="113"/>
      <c r="AVL59" s="113"/>
      <c r="AVM59" s="113"/>
      <c r="AVN59" s="113"/>
      <c r="AVO59" s="113"/>
      <c r="AVP59" s="113"/>
      <c r="AVQ59" s="113"/>
      <c r="AVR59" s="113"/>
      <c r="AVS59" s="113"/>
      <c r="AVT59" s="113"/>
      <c r="AVU59" s="113"/>
      <c r="AVV59" s="113"/>
      <c r="AVW59" s="113"/>
      <c r="AVX59" s="113"/>
      <c r="AVY59" s="113"/>
      <c r="AVZ59" s="113"/>
      <c r="AWA59" s="113"/>
      <c r="AWB59" s="113"/>
      <c r="AWC59" s="113"/>
      <c r="AWD59" s="113"/>
    </row>
    <row r="60" spans="1:1278" s="156" customFormat="1" ht="12.5">
      <c r="A60" s="126"/>
      <c r="B60" s="126"/>
      <c r="C60" s="126"/>
      <c r="D60" s="126"/>
      <c r="E60" s="126"/>
      <c r="F60" s="126"/>
      <c r="G60" s="126"/>
      <c r="H60" s="126"/>
      <c r="I60" s="126"/>
      <c r="J60" s="126"/>
      <c r="K60" s="126"/>
      <c r="L60" s="126"/>
      <c r="M60" s="126"/>
      <c r="N60" s="126"/>
      <c r="O60" s="137"/>
      <c r="P60" s="137"/>
      <c r="Q60" s="126"/>
      <c r="R60" s="126"/>
      <c r="S60" s="126"/>
      <c r="T60" s="126"/>
      <c r="U60" s="126"/>
      <c r="V60" s="126"/>
      <c r="W60" s="126"/>
      <c r="X60" s="126"/>
      <c r="Y60" s="126"/>
      <c r="Z60" s="126"/>
      <c r="AA60" s="126"/>
      <c r="AB60" s="126"/>
      <c r="AC60" s="113"/>
      <c r="AD60" s="113"/>
      <c r="AE60" s="113"/>
      <c r="AF60" s="113"/>
      <c r="AG60" s="113"/>
      <c r="AH60" s="113"/>
      <c r="AI60" s="113"/>
      <c r="AJ60" s="113"/>
      <c r="AK60" s="113"/>
      <c r="AL60" s="113"/>
      <c r="AM60" s="113"/>
      <c r="AN60" s="113"/>
      <c r="AO60" s="113"/>
      <c r="AP60" s="113"/>
      <c r="AQ60" s="113"/>
      <c r="AR60" s="113"/>
      <c r="AS60" s="113"/>
      <c r="AT60" s="113"/>
      <c r="AU60" s="113"/>
      <c r="AV60" s="113"/>
      <c r="AW60" s="113"/>
      <c r="AX60" s="113"/>
      <c r="AY60" s="113"/>
      <c r="AZ60" s="113"/>
      <c r="BA60" s="113"/>
      <c r="BB60" s="113"/>
      <c r="BC60" s="113"/>
      <c r="BD60" s="113"/>
      <c r="BE60" s="113"/>
      <c r="BF60" s="113"/>
      <c r="BG60" s="113"/>
      <c r="BH60" s="113"/>
      <c r="BI60" s="113"/>
      <c r="BJ60" s="113"/>
      <c r="BK60" s="113"/>
      <c r="BL60" s="113"/>
      <c r="BM60" s="113"/>
      <c r="BN60" s="113"/>
      <c r="BO60" s="113"/>
      <c r="BP60" s="113"/>
      <c r="BQ60" s="113"/>
      <c r="BR60" s="113"/>
      <c r="BS60" s="113"/>
      <c r="BT60" s="113"/>
      <c r="BU60" s="113"/>
      <c r="BV60" s="113"/>
      <c r="BW60" s="113"/>
      <c r="BX60" s="113"/>
      <c r="BY60" s="113"/>
      <c r="BZ60" s="113"/>
      <c r="CA60" s="113"/>
      <c r="CB60" s="113"/>
      <c r="CC60" s="113"/>
      <c r="CD60" s="113"/>
      <c r="CE60" s="113"/>
      <c r="CF60" s="113"/>
      <c r="CG60" s="113"/>
      <c r="CH60" s="113"/>
      <c r="CI60" s="113"/>
      <c r="CJ60" s="113"/>
      <c r="CK60" s="113"/>
      <c r="CL60" s="113"/>
      <c r="CM60" s="113"/>
      <c r="CN60" s="113"/>
      <c r="CO60" s="113"/>
      <c r="CP60" s="113"/>
      <c r="CQ60" s="113"/>
      <c r="CR60" s="113"/>
      <c r="CS60" s="113"/>
      <c r="CT60" s="113"/>
      <c r="CU60" s="113"/>
      <c r="CV60" s="113"/>
      <c r="CW60" s="113"/>
      <c r="CX60" s="113"/>
      <c r="CY60" s="113"/>
      <c r="CZ60" s="113"/>
      <c r="DA60" s="113"/>
      <c r="DB60" s="113"/>
      <c r="DC60" s="113"/>
      <c r="DD60" s="113"/>
      <c r="DE60" s="113"/>
      <c r="DF60" s="113"/>
      <c r="DG60" s="113"/>
      <c r="DH60" s="113"/>
      <c r="DI60" s="113"/>
      <c r="DJ60" s="113"/>
      <c r="DK60" s="113"/>
      <c r="DL60" s="113"/>
      <c r="DM60" s="113"/>
      <c r="DN60" s="113"/>
      <c r="DO60" s="113"/>
      <c r="DP60" s="113"/>
      <c r="DQ60" s="113"/>
      <c r="DR60" s="113"/>
      <c r="DS60" s="113"/>
      <c r="DT60" s="113"/>
      <c r="DU60" s="113"/>
      <c r="DV60" s="113"/>
      <c r="DW60" s="113"/>
      <c r="DX60" s="113"/>
      <c r="DY60" s="113"/>
      <c r="DZ60" s="113"/>
      <c r="EA60" s="113"/>
      <c r="EB60" s="113"/>
      <c r="EC60" s="113"/>
      <c r="ED60" s="113"/>
      <c r="EE60" s="113"/>
      <c r="EF60" s="113"/>
      <c r="EG60" s="113"/>
      <c r="EH60" s="113"/>
      <c r="EI60" s="113"/>
      <c r="EJ60" s="113"/>
      <c r="EK60" s="113"/>
      <c r="EL60" s="113"/>
      <c r="EM60" s="113"/>
      <c r="EN60" s="113"/>
      <c r="EO60" s="113"/>
      <c r="EP60" s="113"/>
      <c r="EQ60" s="113"/>
      <c r="ER60" s="113"/>
      <c r="ES60" s="113"/>
      <c r="ET60" s="113"/>
      <c r="EU60" s="113"/>
      <c r="EV60" s="113"/>
      <c r="EW60" s="113"/>
      <c r="EX60" s="113"/>
      <c r="EY60" s="113"/>
      <c r="EZ60" s="113"/>
      <c r="FA60" s="113"/>
      <c r="FB60" s="113"/>
      <c r="FC60" s="113"/>
      <c r="FD60" s="113"/>
      <c r="FE60" s="113"/>
      <c r="FF60" s="113"/>
      <c r="FG60" s="113"/>
      <c r="FH60" s="113"/>
      <c r="FI60" s="113"/>
      <c r="FJ60" s="113"/>
      <c r="FK60" s="113"/>
      <c r="FL60" s="113"/>
      <c r="FM60" s="113"/>
      <c r="FN60" s="113"/>
      <c r="FO60" s="113"/>
      <c r="FP60" s="113"/>
      <c r="FQ60" s="113"/>
      <c r="FR60" s="113"/>
      <c r="FS60" s="113"/>
      <c r="FT60" s="113"/>
      <c r="FU60" s="113"/>
      <c r="FV60" s="113"/>
      <c r="FW60" s="113"/>
      <c r="FX60" s="113"/>
      <c r="FY60" s="113"/>
      <c r="FZ60" s="113"/>
      <c r="GA60" s="113"/>
      <c r="GB60" s="113"/>
      <c r="GC60" s="113"/>
      <c r="GD60" s="113"/>
      <c r="GE60" s="113"/>
      <c r="GF60" s="113"/>
      <c r="GG60" s="113"/>
      <c r="GH60" s="113"/>
      <c r="GI60" s="113"/>
      <c r="GJ60" s="113"/>
      <c r="GK60" s="113"/>
      <c r="GL60" s="113"/>
      <c r="GM60" s="113"/>
      <c r="GN60" s="113"/>
      <c r="GO60" s="113"/>
      <c r="GP60" s="113"/>
      <c r="GQ60" s="113"/>
      <c r="GR60" s="113"/>
      <c r="GS60" s="113"/>
      <c r="GT60" s="113"/>
      <c r="GU60" s="113"/>
      <c r="GV60" s="113"/>
      <c r="GW60" s="113"/>
      <c r="GX60" s="113"/>
      <c r="GY60" s="113"/>
      <c r="GZ60" s="113"/>
      <c r="HA60" s="113"/>
      <c r="HB60" s="113"/>
      <c r="HC60" s="113"/>
      <c r="HD60" s="113"/>
      <c r="HE60" s="113"/>
      <c r="HF60" s="113"/>
      <c r="HG60" s="113"/>
      <c r="HH60" s="113"/>
      <c r="HI60" s="113"/>
      <c r="HJ60" s="113"/>
      <c r="HK60" s="113"/>
      <c r="HL60" s="113"/>
      <c r="HM60" s="113"/>
      <c r="HN60" s="113"/>
      <c r="HO60" s="113"/>
      <c r="HP60" s="113"/>
      <c r="HQ60" s="113"/>
      <c r="HR60" s="113"/>
      <c r="HS60" s="113"/>
      <c r="HT60" s="113"/>
      <c r="HU60" s="113"/>
      <c r="HV60" s="113"/>
      <c r="HW60" s="113"/>
      <c r="HX60" s="113"/>
      <c r="HY60" s="113"/>
      <c r="HZ60" s="113"/>
      <c r="IA60" s="113"/>
      <c r="IB60" s="113"/>
      <c r="IC60" s="113"/>
      <c r="ID60" s="113"/>
      <c r="IE60" s="113"/>
      <c r="IF60" s="113"/>
      <c r="IG60" s="113"/>
      <c r="IH60" s="113"/>
      <c r="II60" s="113"/>
      <c r="IJ60" s="113"/>
      <c r="IK60" s="113"/>
      <c r="IL60" s="113"/>
      <c r="IM60" s="113"/>
      <c r="IN60" s="113"/>
      <c r="IO60" s="113"/>
      <c r="IP60" s="113"/>
      <c r="IQ60" s="113"/>
      <c r="IR60" s="113"/>
      <c r="IS60" s="113"/>
      <c r="IT60" s="113"/>
      <c r="IU60" s="113"/>
      <c r="IV60" s="113"/>
      <c r="IW60" s="113"/>
      <c r="IX60" s="113"/>
      <c r="IY60" s="113"/>
      <c r="IZ60" s="113"/>
      <c r="JA60" s="113"/>
      <c r="JB60" s="113"/>
      <c r="JC60" s="113"/>
      <c r="JD60" s="113"/>
      <c r="JE60" s="113"/>
      <c r="JF60" s="113"/>
      <c r="JG60" s="113"/>
      <c r="JH60" s="113"/>
      <c r="JI60" s="113"/>
      <c r="JJ60" s="113"/>
      <c r="JK60" s="113"/>
      <c r="JL60" s="113"/>
      <c r="JM60" s="113"/>
      <c r="JN60" s="113"/>
      <c r="JO60" s="113"/>
      <c r="JP60" s="113"/>
      <c r="JQ60" s="113"/>
      <c r="JR60" s="113"/>
      <c r="JS60" s="113"/>
      <c r="JT60" s="113"/>
      <c r="JU60" s="113"/>
      <c r="JV60" s="113"/>
      <c r="JW60" s="113"/>
      <c r="JX60" s="113"/>
      <c r="JY60" s="113"/>
      <c r="JZ60" s="113"/>
      <c r="KA60" s="113"/>
      <c r="KB60" s="113"/>
      <c r="KC60" s="113"/>
      <c r="KD60" s="113"/>
      <c r="KE60" s="113"/>
      <c r="KF60" s="113"/>
      <c r="KG60" s="113"/>
      <c r="KH60" s="113"/>
      <c r="KI60" s="113"/>
      <c r="KJ60" s="113"/>
      <c r="KK60" s="113"/>
      <c r="KL60" s="113"/>
      <c r="KM60" s="113"/>
      <c r="KN60" s="113"/>
      <c r="KO60" s="113"/>
      <c r="KP60" s="113"/>
      <c r="KQ60" s="113"/>
      <c r="KR60" s="113"/>
      <c r="KS60" s="113"/>
      <c r="KT60" s="113"/>
      <c r="KU60" s="113"/>
      <c r="KV60" s="113"/>
      <c r="KW60" s="113"/>
      <c r="KX60" s="113"/>
      <c r="KY60" s="113"/>
      <c r="KZ60" s="113"/>
      <c r="LA60" s="113"/>
      <c r="LB60" s="113"/>
      <c r="LC60" s="113"/>
      <c r="LD60" s="113"/>
      <c r="LE60" s="113"/>
      <c r="LF60" s="113"/>
      <c r="LG60" s="113"/>
      <c r="LH60" s="113"/>
      <c r="LI60" s="113"/>
      <c r="LJ60" s="113"/>
      <c r="LK60" s="113"/>
      <c r="LL60" s="113"/>
      <c r="LM60" s="113"/>
      <c r="LN60" s="113"/>
      <c r="LO60" s="113"/>
      <c r="LP60" s="113"/>
      <c r="LQ60" s="113"/>
      <c r="LR60" s="113"/>
      <c r="LS60" s="113"/>
      <c r="LT60" s="113"/>
      <c r="LU60" s="113"/>
      <c r="LV60" s="113"/>
      <c r="LW60" s="113"/>
      <c r="LX60" s="113"/>
      <c r="LY60" s="113"/>
      <c r="LZ60" s="113"/>
      <c r="MA60" s="113"/>
      <c r="MB60" s="113"/>
      <c r="MC60" s="113"/>
      <c r="MD60" s="113"/>
      <c r="ME60" s="113"/>
      <c r="MF60" s="113"/>
      <c r="MG60" s="113"/>
      <c r="MH60" s="113"/>
      <c r="MI60" s="113"/>
      <c r="MJ60" s="113"/>
      <c r="MK60" s="113"/>
      <c r="ML60" s="113"/>
      <c r="MM60" s="113"/>
      <c r="MN60" s="113"/>
      <c r="MO60" s="113"/>
      <c r="MP60" s="113"/>
      <c r="MQ60" s="113"/>
      <c r="MR60" s="113"/>
      <c r="MS60" s="113"/>
      <c r="MT60" s="113"/>
      <c r="MU60" s="113"/>
      <c r="MV60" s="113"/>
      <c r="MW60" s="113"/>
      <c r="MX60" s="113"/>
      <c r="MY60" s="113"/>
      <c r="MZ60" s="113"/>
      <c r="NA60" s="113"/>
      <c r="NB60" s="113"/>
      <c r="NC60" s="113"/>
      <c r="ND60" s="113"/>
      <c r="NE60" s="113"/>
      <c r="NF60" s="113"/>
      <c r="NG60" s="113"/>
      <c r="NH60" s="113"/>
      <c r="NI60" s="113"/>
      <c r="NJ60" s="113"/>
      <c r="NK60" s="113"/>
      <c r="NL60" s="113"/>
      <c r="NM60" s="113"/>
      <c r="NN60" s="113"/>
      <c r="NO60" s="113"/>
      <c r="NP60" s="113"/>
      <c r="NQ60" s="113"/>
      <c r="NR60" s="113"/>
      <c r="NS60" s="113"/>
      <c r="NT60" s="113"/>
      <c r="NU60" s="113"/>
      <c r="NV60" s="113"/>
      <c r="NW60" s="113"/>
      <c r="NX60" s="113"/>
      <c r="NY60" s="113"/>
      <c r="NZ60" s="113"/>
      <c r="OA60" s="113"/>
      <c r="OB60" s="113"/>
      <c r="OC60" s="113"/>
      <c r="OD60" s="113"/>
      <c r="OE60" s="113"/>
      <c r="OF60" s="113"/>
      <c r="OG60" s="113"/>
      <c r="OH60" s="113"/>
      <c r="OI60" s="113"/>
      <c r="OJ60" s="113"/>
      <c r="OK60" s="113"/>
      <c r="OL60" s="113"/>
      <c r="OM60" s="113"/>
      <c r="ON60" s="113"/>
      <c r="OO60" s="113"/>
      <c r="OP60" s="113"/>
      <c r="OQ60" s="113"/>
      <c r="OR60" s="113"/>
      <c r="OS60" s="113"/>
      <c r="OT60" s="113"/>
      <c r="OU60" s="113"/>
      <c r="OV60" s="113"/>
      <c r="OW60" s="113"/>
      <c r="OX60" s="113"/>
      <c r="OY60" s="113"/>
      <c r="OZ60" s="113"/>
      <c r="PA60" s="113"/>
      <c r="PB60" s="113"/>
      <c r="PC60" s="113"/>
      <c r="PD60" s="113"/>
      <c r="PE60" s="113"/>
      <c r="PF60" s="113"/>
      <c r="PG60" s="113"/>
      <c r="PH60" s="113"/>
      <c r="PI60" s="113"/>
      <c r="PJ60" s="113"/>
      <c r="PK60" s="113"/>
      <c r="PL60" s="113"/>
      <c r="PM60" s="113"/>
      <c r="PN60" s="113"/>
      <c r="PO60" s="113"/>
      <c r="PP60" s="113"/>
      <c r="PQ60" s="113"/>
      <c r="PR60" s="113"/>
      <c r="PS60" s="113"/>
      <c r="PT60" s="113"/>
      <c r="PU60" s="113"/>
      <c r="PV60" s="113"/>
      <c r="PW60" s="113"/>
      <c r="PX60" s="113"/>
      <c r="PY60" s="113"/>
      <c r="PZ60" s="113"/>
      <c r="QA60" s="113"/>
      <c r="QB60" s="113"/>
      <c r="QC60" s="113"/>
      <c r="QD60" s="113"/>
      <c r="QE60" s="113"/>
      <c r="QF60" s="113"/>
      <c r="QG60" s="113"/>
      <c r="QH60" s="113"/>
      <c r="QI60" s="113"/>
      <c r="QJ60" s="113"/>
      <c r="QK60" s="113"/>
      <c r="QL60" s="113"/>
      <c r="QM60" s="113"/>
      <c r="QN60" s="113"/>
      <c r="QO60" s="113"/>
      <c r="QP60" s="113"/>
      <c r="QQ60" s="113"/>
      <c r="QR60" s="113"/>
      <c r="QS60" s="113"/>
      <c r="QT60" s="113"/>
      <c r="QU60" s="113"/>
      <c r="QV60" s="113"/>
      <c r="QW60" s="113"/>
      <c r="QX60" s="113"/>
      <c r="QY60" s="113"/>
      <c r="QZ60" s="113"/>
      <c r="RA60" s="113"/>
      <c r="RB60" s="113"/>
      <c r="RC60" s="113"/>
      <c r="RD60" s="113"/>
      <c r="RE60" s="113"/>
      <c r="RF60" s="113"/>
      <c r="RG60" s="113"/>
      <c r="RH60" s="113"/>
      <c r="RI60" s="113"/>
      <c r="RJ60" s="113"/>
      <c r="RK60" s="113"/>
      <c r="RL60" s="113"/>
      <c r="RM60" s="113"/>
      <c r="RN60" s="113"/>
      <c r="RO60" s="113"/>
      <c r="RP60" s="113"/>
      <c r="RQ60" s="113"/>
      <c r="RR60" s="113"/>
      <c r="RS60" s="113"/>
      <c r="RT60" s="113"/>
      <c r="RU60" s="113"/>
      <c r="RV60" s="113"/>
      <c r="RW60" s="113"/>
      <c r="RX60" s="113"/>
      <c r="RY60" s="113"/>
      <c r="RZ60" s="113"/>
      <c r="SA60" s="113"/>
      <c r="SB60" s="113"/>
      <c r="SC60" s="113"/>
      <c r="SD60" s="113"/>
      <c r="SE60" s="113"/>
      <c r="SF60" s="113"/>
      <c r="SG60" s="113"/>
      <c r="SH60" s="113"/>
      <c r="SI60" s="113"/>
      <c r="SJ60" s="113"/>
      <c r="SK60" s="113"/>
      <c r="SL60" s="113"/>
      <c r="SM60" s="113"/>
      <c r="SN60" s="113"/>
      <c r="SO60" s="113"/>
      <c r="SP60" s="113"/>
      <c r="SQ60" s="113"/>
      <c r="SR60" s="113"/>
      <c r="SS60" s="113"/>
      <c r="ST60" s="113"/>
      <c r="SU60" s="113"/>
      <c r="SV60" s="113"/>
      <c r="SW60" s="113"/>
      <c r="SX60" s="113"/>
      <c r="SY60" s="113"/>
      <c r="SZ60" s="113"/>
      <c r="TA60" s="113"/>
      <c r="TB60" s="113"/>
      <c r="TC60" s="113"/>
      <c r="TD60" s="113"/>
      <c r="TE60" s="113"/>
      <c r="TF60" s="113"/>
      <c r="TG60" s="113"/>
      <c r="TH60" s="113"/>
      <c r="TI60" s="113"/>
      <c r="TJ60" s="113"/>
      <c r="TK60" s="113"/>
      <c r="TL60" s="113"/>
      <c r="TM60" s="113"/>
      <c r="TN60" s="113"/>
      <c r="TO60" s="113"/>
      <c r="TP60" s="113"/>
      <c r="TQ60" s="113"/>
      <c r="TR60" s="113"/>
      <c r="TS60" s="113"/>
      <c r="TT60" s="113"/>
      <c r="TU60" s="113"/>
      <c r="TV60" s="113"/>
      <c r="TW60" s="113"/>
      <c r="TX60" s="113"/>
      <c r="TY60" s="113"/>
      <c r="TZ60" s="113"/>
      <c r="UA60" s="113"/>
      <c r="UB60" s="113"/>
      <c r="UC60" s="113"/>
      <c r="UD60" s="113"/>
      <c r="UE60" s="113"/>
      <c r="UF60" s="113"/>
      <c r="UG60" s="113"/>
      <c r="UH60" s="113"/>
      <c r="UI60" s="113"/>
      <c r="UJ60" s="113"/>
      <c r="UK60" s="113"/>
      <c r="UL60" s="113"/>
      <c r="UM60" s="113"/>
      <c r="UN60" s="113"/>
      <c r="UO60" s="113"/>
      <c r="UP60" s="113"/>
      <c r="UQ60" s="113"/>
      <c r="UR60" s="113"/>
      <c r="US60" s="113"/>
      <c r="UT60" s="113"/>
      <c r="UU60" s="113"/>
      <c r="UV60" s="113"/>
      <c r="UW60" s="113"/>
      <c r="UX60" s="113"/>
      <c r="UY60" s="113"/>
      <c r="UZ60" s="113"/>
      <c r="VA60" s="113"/>
      <c r="VB60" s="113"/>
      <c r="VC60" s="113"/>
      <c r="VD60" s="113"/>
      <c r="VE60" s="113"/>
      <c r="VF60" s="113"/>
      <c r="VG60" s="113"/>
      <c r="VH60" s="113"/>
      <c r="VI60" s="113"/>
      <c r="VJ60" s="113"/>
      <c r="VK60" s="113"/>
      <c r="VL60" s="113"/>
      <c r="VM60" s="113"/>
      <c r="VN60" s="113"/>
      <c r="VO60" s="113"/>
      <c r="VP60" s="113"/>
      <c r="VQ60" s="113"/>
      <c r="VR60" s="113"/>
      <c r="VS60" s="113"/>
      <c r="VT60" s="113"/>
      <c r="VU60" s="113"/>
      <c r="VV60" s="113"/>
      <c r="VW60" s="113"/>
      <c r="VX60" s="113"/>
      <c r="VY60" s="113"/>
      <c r="VZ60" s="113"/>
      <c r="WA60" s="113"/>
      <c r="WB60" s="113"/>
      <c r="WC60" s="113"/>
      <c r="WD60" s="113"/>
      <c r="WE60" s="113"/>
      <c r="WF60" s="113"/>
      <c r="WG60" s="113"/>
      <c r="WH60" s="113"/>
      <c r="WI60" s="113"/>
      <c r="WJ60" s="113"/>
      <c r="WK60" s="113"/>
      <c r="WL60" s="113"/>
      <c r="WM60" s="113"/>
      <c r="WN60" s="113"/>
      <c r="WO60" s="113"/>
      <c r="WP60" s="113"/>
      <c r="WQ60" s="113"/>
      <c r="WR60" s="113"/>
      <c r="WS60" s="113"/>
      <c r="WT60" s="113"/>
      <c r="WU60" s="113"/>
      <c r="WV60" s="113"/>
      <c r="WW60" s="113"/>
      <c r="WX60" s="113"/>
      <c r="WY60" s="113"/>
      <c r="WZ60" s="113"/>
      <c r="XA60" s="113"/>
      <c r="XB60" s="113"/>
      <c r="XC60" s="113"/>
      <c r="XD60" s="113"/>
      <c r="XE60" s="113"/>
      <c r="XF60" s="113"/>
      <c r="XG60" s="113"/>
      <c r="XH60" s="113"/>
      <c r="XI60" s="113"/>
      <c r="XJ60" s="113"/>
      <c r="XK60" s="113"/>
      <c r="XL60" s="113"/>
      <c r="XM60" s="113"/>
      <c r="XN60" s="113"/>
      <c r="XO60" s="113"/>
      <c r="XP60" s="113"/>
      <c r="XQ60" s="113"/>
      <c r="XR60" s="113"/>
      <c r="XS60" s="113"/>
      <c r="XT60" s="113"/>
      <c r="XU60" s="113"/>
      <c r="XV60" s="113"/>
      <c r="XW60" s="113"/>
      <c r="XX60" s="113"/>
      <c r="XY60" s="113"/>
      <c r="XZ60" s="113"/>
      <c r="YA60" s="113"/>
      <c r="YB60" s="113"/>
      <c r="YC60" s="113"/>
      <c r="YD60" s="113"/>
      <c r="YE60" s="113"/>
      <c r="YF60" s="113"/>
      <c r="YG60" s="113"/>
      <c r="YH60" s="113"/>
      <c r="YI60" s="113"/>
      <c r="YJ60" s="113"/>
      <c r="YK60" s="113"/>
      <c r="YL60" s="113"/>
      <c r="YM60" s="113"/>
      <c r="YN60" s="113"/>
      <c r="YO60" s="113"/>
      <c r="YP60" s="113"/>
      <c r="YQ60" s="113"/>
      <c r="YR60" s="113"/>
      <c r="YS60" s="113"/>
      <c r="YT60" s="113"/>
      <c r="YU60" s="113"/>
      <c r="YV60" s="113"/>
      <c r="YW60" s="113"/>
      <c r="YX60" s="113"/>
      <c r="YY60" s="113"/>
      <c r="YZ60" s="113"/>
      <c r="ZA60" s="113"/>
      <c r="ZB60" s="113"/>
      <c r="ZC60" s="113"/>
      <c r="ZD60" s="113"/>
      <c r="ZE60" s="113"/>
      <c r="ZF60" s="113"/>
      <c r="ZG60" s="113"/>
      <c r="ZH60" s="113"/>
      <c r="ZI60" s="113"/>
      <c r="ZJ60" s="113"/>
      <c r="ZK60" s="113"/>
      <c r="ZL60" s="113"/>
      <c r="ZM60" s="113"/>
      <c r="ZN60" s="113"/>
      <c r="ZO60" s="113"/>
      <c r="ZP60" s="113"/>
      <c r="ZQ60" s="113"/>
      <c r="ZR60" s="113"/>
      <c r="ZS60" s="113"/>
      <c r="ZT60" s="113"/>
      <c r="ZU60" s="113"/>
      <c r="ZV60" s="113"/>
      <c r="ZW60" s="113"/>
      <c r="ZX60" s="113"/>
      <c r="ZY60" s="113"/>
      <c r="ZZ60" s="113"/>
      <c r="AAA60" s="113"/>
      <c r="AAB60" s="113"/>
      <c r="AAC60" s="113"/>
      <c r="AAD60" s="113"/>
      <c r="AAE60" s="113"/>
      <c r="AAF60" s="113"/>
      <c r="AAG60" s="113"/>
      <c r="AAH60" s="113"/>
      <c r="AAI60" s="113"/>
      <c r="AAJ60" s="113"/>
      <c r="AAK60" s="113"/>
      <c r="AAL60" s="113"/>
      <c r="AAM60" s="113"/>
      <c r="AAN60" s="113"/>
      <c r="AAO60" s="113"/>
      <c r="AAP60" s="113"/>
      <c r="AAQ60" s="113"/>
      <c r="AAR60" s="113"/>
      <c r="AAS60" s="113"/>
      <c r="AAT60" s="113"/>
      <c r="AAU60" s="113"/>
      <c r="AAV60" s="113"/>
      <c r="AAW60" s="113"/>
      <c r="AAX60" s="113"/>
      <c r="AAY60" s="113"/>
      <c r="AAZ60" s="113"/>
      <c r="ABA60" s="113"/>
      <c r="ABB60" s="113"/>
      <c r="ABC60" s="113"/>
      <c r="ABD60" s="113"/>
      <c r="ABE60" s="113"/>
      <c r="ABF60" s="113"/>
      <c r="ABG60" s="113"/>
      <c r="ABH60" s="113"/>
      <c r="ABI60" s="113"/>
      <c r="ABJ60" s="113"/>
      <c r="ABK60" s="113"/>
      <c r="ABL60" s="113"/>
      <c r="ABM60" s="113"/>
      <c r="ABN60" s="113"/>
      <c r="ABO60" s="113"/>
      <c r="ABP60" s="113"/>
      <c r="ABQ60" s="113"/>
      <c r="ABR60" s="113"/>
      <c r="ABS60" s="113"/>
      <c r="ABT60" s="113"/>
      <c r="ABU60" s="113"/>
      <c r="ABV60" s="113"/>
      <c r="ABW60" s="113"/>
      <c r="ABX60" s="113"/>
      <c r="ABY60" s="113"/>
      <c r="ABZ60" s="113"/>
      <c r="ACA60" s="113"/>
      <c r="ACB60" s="113"/>
      <c r="ACC60" s="113"/>
      <c r="ACD60" s="113"/>
      <c r="ACE60" s="113"/>
      <c r="ACF60" s="113"/>
      <c r="ACG60" s="113"/>
      <c r="ACH60" s="113"/>
      <c r="ACI60" s="113"/>
      <c r="ACJ60" s="113"/>
      <c r="ACK60" s="113"/>
      <c r="ACL60" s="113"/>
      <c r="ACM60" s="113"/>
      <c r="ACN60" s="113"/>
      <c r="ACO60" s="113"/>
      <c r="ACP60" s="113"/>
      <c r="ACQ60" s="113"/>
      <c r="ACR60" s="113"/>
      <c r="ACS60" s="113"/>
      <c r="ACT60" s="113"/>
      <c r="ACU60" s="113"/>
      <c r="ACV60" s="113"/>
      <c r="ACW60" s="113"/>
      <c r="ACX60" s="113"/>
      <c r="ACY60" s="113"/>
      <c r="ACZ60" s="113"/>
      <c r="ADA60" s="113"/>
      <c r="ADB60" s="113"/>
      <c r="ADC60" s="113"/>
      <c r="ADD60" s="113"/>
      <c r="ADE60" s="113"/>
      <c r="ADF60" s="113"/>
      <c r="ADG60" s="113"/>
      <c r="ADH60" s="113"/>
      <c r="ADI60" s="113"/>
      <c r="ADJ60" s="113"/>
      <c r="ADK60" s="113"/>
      <c r="ADL60" s="113"/>
      <c r="ADM60" s="113"/>
      <c r="ADN60" s="113"/>
      <c r="ADO60" s="113"/>
      <c r="ADP60" s="113"/>
      <c r="ADQ60" s="113"/>
      <c r="ADR60" s="113"/>
      <c r="ADS60" s="113"/>
      <c r="ADT60" s="113"/>
      <c r="ADU60" s="113"/>
      <c r="ADV60" s="113"/>
      <c r="ADW60" s="113"/>
      <c r="ADX60" s="113"/>
      <c r="ADY60" s="113"/>
      <c r="ADZ60" s="113"/>
      <c r="AEA60" s="113"/>
      <c r="AEB60" s="113"/>
      <c r="AEC60" s="113"/>
      <c r="AED60" s="113"/>
      <c r="AEE60" s="113"/>
      <c r="AEF60" s="113"/>
      <c r="AEG60" s="113"/>
      <c r="AEH60" s="113"/>
      <c r="AEI60" s="113"/>
      <c r="AEJ60" s="113"/>
      <c r="AEK60" s="113"/>
      <c r="AEL60" s="113"/>
      <c r="AEM60" s="113"/>
      <c r="AEN60" s="113"/>
      <c r="AEO60" s="113"/>
      <c r="AEP60" s="113"/>
      <c r="AEQ60" s="113"/>
      <c r="AER60" s="113"/>
      <c r="AES60" s="113"/>
      <c r="AET60" s="113"/>
      <c r="AEU60" s="113"/>
      <c r="AEV60" s="113"/>
      <c r="AEW60" s="113"/>
      <c r="AEX60" s="113"/>
      <c r="AEY60" s="113"/>
      <c r="AEZ60" s="113"/>
      <c r="AFA60" s="113"/>
      <c r="AFB60" s="113"/>
      <c r="AFC60" s="113"/>
      <c r="AFD60" s="113"/>
      <c r="AFE60" s="113"/>
      <c r="AFF60" s="113"/>
      <c r="AFG60" s="113"/>
      <c r="AFH60" s="113"/>
      <c r="AFI60" s="113"/>
      <c r="AFJ60" s="113"/>
      <c r="AFK60" s="113"/>
      <c r="AFL60" s="113"/>
      <c r="AFM60" s="113"/>
      <c r="AFN60" s="113"/>
      <c r="AFO60" s="113"/>
      <c r="AFP60" s="113"/>
      <c r="AFQ60" s="113"/>
      <c r="AFR60" s="113"/>
      <c r="AFS60" s="113"/>
      <c r="AFT60" s="113"/>
      <c r="AFU60" s="113"/>
      <c r="AFV60" s="113"/>
      <c r="AFW60" s="113"/>
      <c r="AFX60" s="113"/>
      <c r="AFY60" s="113"/>
      <c r="AFZ60" s="113"/>
      <c r="AGA60" s="113"/>
      <c r="AGB60" s="113"/>
      <c r="AGC60" s="113"/>
      <c r="AGD60" s="113"/>
      <c r="AGE60" s="113"/>
      <c r="AGF60" s="113"/>
      <c r="AGG60" s="113"/>
      <c r="AGH60" s="113"/>
      <c r="AGI60" s="113"/>
      <c r="AGJ60" s="113"/>
      <c r="AGK60" s="113"/>
      <c r="AGL60" s="113"/>
      <c r="AGM60" s="113"/>
      <c r="AGN60" s="113"/>
      <c r="AGO60" s="113"/>
      <c r="AGP60" s="113"/>
      <c r="AGQ60" s="113"/>
      <c r="AGR60" s="113"/>
      <c r="AGS60" s="113"/>
      <c r="AGT60" s="113"/>
      <c r="AGU60" s="113"/>
      <c r="AGV60" s="113"/>
      <c r="AGW60" s="113"/>
      <c r="AGX60" s="113"/>
      <c r="AGY60" s="113"/>
      <c r="AGZ60" s="113"/>
      <c r="AHA60" s="113"/>
      <c r="AHB60" s="113"/>
      <c r="AHC60" s="113"/>
      <c r="AHD60" s="113"/>
      <c r="AHE60" s="113"/>
      <c r="AHF60" s="113"/>
      <c r="AHG60" s="113"/>
      <c r="AHH60" s="113"/>
      <c r="AHI60" s="113"/>
      <c r="AHJ60" s="113"/>
      <c r="AHK60" s="113"/>
      <c r="AHL60" s="113"/>
      <c r="AHM60" s="113"/>
      <c r="AHN60" s="113"/>
      <c r="AHO60" s="113"/>
      <c r="AHP60" s="113"/>
      <c r="AHQ60" s="113"/>
      <c r="AHR60" s="113"/>
      <c r="AHS60" s="113"/>
      <c r="AHT60" s="113"/>
      <c r="AHU60" s="113"/>
      <c r="AHV60" s="113"/>
      <c r="AHW60" s="113"/>
      <c r="AHX60" s="113"/>
      <c r="AHY60" s="113"/>
      <c r="AHZ60" s="113"/>
      <c r="AIA60" s="113"/>
      <c r="AIB60" s="113"/>
      <c r="AIC60" s="113"/>
      <c r="AID60" s="113"/>
      <c r="AIE60" s="113"/>
      <c r="AIF60" s="113"/>
      <c r="AIG60" s="113"/>
      <c r="AIH60" s="113"/>
      <c r="AII60" s="113"/>
      <c r="AIJ60" s="113"/>
      <c r="AIK60" s="113"/>
      <c r="AIL60" s="113"/>
      <c r="AIM60" s="113"/>
      <c r="AIN60" s="113"/>
      <c r="AIO60" s="113"/>
      <c r="AIP60" s="113"/>
      <c r="AIQ60" s="113"/>
      <c r="AIR60" s="113"/>
      <c r="AIS60" s="113"/>
      <c r="AIT60" s="113"/>
      <c r="AIU60" s="113"/>
      <c r="AIV60" s="113"/>
      <c r="AIW60" s="113"/>
      <c r="AIX60" s="113"/>
      <c r="AIY60" s="113"/>
      <c r="AIZ60" s="113"/>
      <c r="AJA60" s="113"/>
      <c r="AJB60" s="113"/>
      <c r="AJC60" s="113"/>
      <c r="AJD60" s="113"/>
      <c r="AJE60" s="113"/>
      <c r="AJF60" s="113"/>
      <c r="AJG60" s="113"/>
      <c r="AJH60" s="113"/>
      <c r="AJI60" s="113"/>
      <c r="AJJ60" s="113"/>
      <c r="AJK60" s="113"/>
      <c r="AJL60" s="113"/>
      <c r="AJM60" s="113"/>
      <c r="AJN60" s="113"/>
      <c r="AJO60" s="113"/>
      <c r="AJP60" s="113"/>
      <c r="AJQ60" s="113"/>
      <c r="AJR60" s="113"/>
      <c r="AJS60" s="113"/>
      <c r="AJT60" s="113"/>
      <c r="AJU60" s="113"/>
      <c r="AJV60" s="113"/>
      <c r="AJW60" s="113"/>
      <c r="AJX60" s="113"/>
      <c r="AJY60" s="113"/>
      <c r="AJZ60" s="113"/>
      <c r="AKA60" s="113"/>
      <c r="AKB60" s="113"/>
      <c r="AKC60" s="113"/>
      <c r="AKD60" s="113"/>
      <c r="AKE60" s="113"/>
      <c r="AKF60" s="113"/>
      <c r="AKG60" s="113"/>
      <c r="AKH60" s="113"/>
      <c r="AKI60" s="113"/>
      <c r="AKJ60" s="113"/>
      <c r="AKK60" s="113"/>
      <c r="AKL60" s="113"/>
      <c r="AKM60" s="113"/>
      <c r="AKN60" s="113"/>
      <c r="AKO60" s="113"/>
      <c r="AKP60" s="113"/>
      <c r="AKQ60" s="113"/>
      <c r="AKR60" s="113"/>
      <c r="AKS60" s="113"/>
      <c r="AKT60" s="113"/>
      <c r="AKU60" s="113"/>
      <c r="AKV60" s="113"/>
      <c r="AKW60" s="113"/>
      <c r="AKX60" s="113"/>
      <c r="AKY60" s="113"/>
      <c r="AKZ60" s="113"/>
      <c r="ALA60" s="113"/>
      <c r="ALB60" s="113"/>
      <c r="ALC60" s="113"/>
      <c r="ALD60" s="113"/>
      <c r="ALE60" s="113"/>
      <c r="ALF60" s="113"/>
      <c r="ALG60" s="113"/>
      <c r="ALH60" s="113"/>
      <c r="ALI60" s="113"/>
      <c r="ALJ60" s="113"/>
      <c r="ALK60" s="113"/>
      <c r="ALL60" s="113"/>
      <c r="ALM60" s="113"/>
      <c r="ALN60" s="113"/>
      <c r="ALO60" s="113"/>
      <c r="ALP60" s="113"/>
      <c r="ALQ60" s="113"/>
      <c r="ALR60" s="113"/>
      <c r="ALS60" s="113"/>
      <c r="ALT60" s="113"/>
      <c r="ALU60" s="113"/>
      <c r="ALV60" s="113"/>
      <c r="ALW60" s="113"/>
      <c r="ALX60" s="113"/>
      <c r="ALY60" s="113"/>
      <c r="ALZ60" s="113"/>
      <c r="AMA60" s="113"/>
      <c r="AMB60" s="113"/>
      <c r="AMC60" s="113"/>
      <c r="AMD60" s="113"/>
      <c r="AME60" s="113"/>
      <c r="AMF60" s="113"/>
      <c r="AMG60" s="113"/>
      <c r="AMH60" s="113"/>
      <c r="AMI60" s="113"/>
      <c r="AMJ60" s="113"/>
      <c r="AMK60" s="113"/>
      <c r="AML60" s="113"/>
      <c r="AMM60" s="113"/>
      <c r="AMN60" s="113"/>
      <c r="AMO60" s="113"/>
      <c r="AMP60" s="113"/>
      <c r="AMQ60" s="113"/>
      <c r="AMR60" s="113"/>
      <c r="AMS60" s="113"/>
      <c r="AMT60" s="113"/>
      <c r="AMU60" s="113"/>
      <c r="AMV60" s="113"/>
      <c r="AMW60" s="113"/>
      <c r="AMX60" s="113"/>
      <c r="AMY60" s="113"/>
      <c r="AMZ60" s="113"/>
      <c r="ANA60" s="113"/>
      <c r="ANB60" s="113"/>
      <c r="ANC60" s="113"/>
      <c r="AND60" s="113"/>
      <c r="ANE60" s="113"/>
      <c r="ANF60" s="113"/>
      <c r="ANG60" s="113"/>
      <c r="ANH60" s="113"/>
      <c r="ANI60" s="113"/>
      <c r="ANJ60" s="113"/>
      <c r="ANK60" s="113"/>
      <c r="ANL60" s="113"/>
      <c r="ANM60" s="113"/>
      <c r="ANN60" s="113"/>
      <c r="ANO60" s="113"/>
      <c r="ANP60" s="113"/>
      <c r="ANQ60" s="113"/>
      <c r="ANR60" s="113"/>
      <c r="ANS60" s="113"/>
      <c r="ANT60" s="113"/>
      <c r="ANU60" s="113"/>
      <c r="ANV60" s="113"/>
      <c r="ANW60" s="113"/>
      <c r="ANX60" s="113"/>
      <c r="ANY60" s="113"/>
      <c r="ANZ60" s="113"/>
      <c r="AOA60" s="113"/>
      <c r="AOB60" s="113"/>
      <c r="AOC60" s="113"/>
      <c r="AOD60" s="113"/>
      <c r="AOE60" s="113"/>
      <c r="AOF60" s="113"/>
      <c r="AOG60" s="113"/>
      <c r="AOH60" s="113"/>
      <c r="AOI60" s="113"/>
      <c r="AOJ60" s="113"/>
      <c r="AOK60" s="113"/>
      <c r="AOL60" s="113"/>
      <c r="AOM60" s="113"/>
      <c r="AON60" s="113"/>
      <c r="AOO60" s="113"/>
      <c r="AOP60" s="113"/>
      <c r="AOQ60" s="113"/>
      <c r="AOR60" s="113"/>
      <c r="AOS60" s="113"/>
      <c r="AOT60" s="113"/>
      <c r="AOU60" s="113"/>
      <c r="AOV60" s="113"/>
      <c r="AOW60" s="113"/>
      <c r="AOX60" s="113"/>
      <c r="AOY60" s="113"/>
      <c r="AOZ60" s="113"/>
      <c r="APA60" s="113"/>
      <c r="APB60" s="113"/>
      <c r="APC60" s="113"/>
      <c r="APD60" s="113"/>
      <c r="APE60" s="113"/>
      <c r="APF60" s="113"/>
      <c r="APG60" s="113"/>
      <c r="APH60" s="113"/>
      <c r="API60" s="113"/>
      <c r="APJ60" s="113"/>
      <c r="APK60" s="113"/>
      <c r="APL60" s="113"/>
      <c r="APM60" s="113"/>
      <c r="APN60" s="113"/>
      <c r="APO60" s="113"/>
      <c r="APP60" s="113"/>
      <c r="APQ60" s="113"/>
      <c r="APR60" s="113"/>
      <c r="APS60" s="113"/>
      <c r="APT60" s="113"/>
      <c r="APU60" s="113"/>
      <c r="APV60" s="113"/>
      <c r="APW60" s="113"/>
      <c r="APX60" s="113"/>
      <c r="APY60" s="113"/>
      <c r="APZ60" s="113"/>
      <c r="AQA60" s="113"/>
      <c r="AQB60" s="113"/>
      <c r="AQC60" s="113"/>
      <c r="AQD60" s="113"/>
      <c r="AQE60" s="113"/>
      <c r="AQF60" s="113"/>
      <c r="AQG60" s="113"/>
      <c r="AQH60" s="113"/>
      <c r="AQI60" s="113"/>
      <c r="AQJ60" s="113"/>
      <c r="AQK60" s="113"/>
      <c r="AQL60" s="113"/>
      <c r="AQM60" s="113"/>
      <c r="AQN60" s="113"/>
      <c r="AQO60" s="113"/>
      <c r="AQP60" s="113"/>
      <c r="AQQ60" s="113"/>
      <c r="AQR60" s="113"/>
      <c r="AQS60" s="113"/>
      <c r="AQT60" s="113"/>
      <c r="AQU60" s="113"/>
      <c r="AQV60" s="113"/>
      <c r="AQW60" s="113"/>
      <c r="AQX60" s="113"/>
      <c r="AQY60" s="113"/>
      <c r="AQZ60" s="113"/>
      <c r="ARA60" s="113"/>
      <c r="ARB60" s="113"/>
      <c r="ARC60" s="113"/>
      <c r="ARD60" s="113"/>
      <c r="ARE60" s="113"/>
      <c r="ARF60" s="113"/>
      <c r="ARG60" s="113"/>
      <c r="ARH60" s="113"/>
      <c r="ARI60" s="113"/>
      <c r="ARJ60" s="113"/>
      <c r="ARK60" s="113"/>
      <c r="ARL60" s="113"/>
      <c r="ARM60" s="113"/>
      <c r="ARN60" s="113"/>
      <c r="ARO60" s="113"/>
      <c r="ARP60" s="113"/>
      <c r="ARQ60" s="113"/>
      <c r="ARR60" s="113"/>
      <c r="ARS60" s="113"/>
      <c r="ART60" s="113"/>
      <c r="ARU60" s="113"/>
      <c r="ARV60" s="113"/>
      <c r="ARW60" s="113"/>
      <c r="ARX60" s="113"/>
      <c r="ARY60" s="113"/>
      <c r="ARZ60" s="113"/>
      <c r="ASA60" s="113"/>
      <c r="ASB60" s="113"/>
      <c r="ASC60" s="113"/>
      <c r="ASD60" s="113"/>
      <c r="ASE60" s="113"/>
      <c r="ASF60" s="113"/>
      <c r="ASG60" s="113"/>
      <c r="ASH60" s="113"/>
      <c r="ASI60" s="113"/>
      <c r="ASJ60" s="113"/>
      <c r="ASK60" s="113"/>
      <c r="ASL60" s="113"/>
      <c r="ASM60" s="113"/>
      <c r="ASN60" s="113"/>
      <c r="ASO60" s="113"/>
      <c r="ASP60" s="113"/>
      <c r="ASQ60" s="113"/>
      <c r="ASR60" s="113"/>
      <c r="ASS60" s="113"/>
      <c r="AST60" s="113"/>
      <c r="ASU60" s="113"/>
      <c r="ASV60" s="113"/>
      <c r="ASW60" s="113"/>
      <c r="ASX60" s="113"/>
      <c r="ASY60" s="113"/>
      <c r="ASZ60" s="113"/>
      <c r="ATA60" s="113"/>
      <c r="ATB60" s="113"/>
      <c r="ATC60" s="113"/>
      <c r="ATD60" s="113"/>
      <c r="ATE60" s="113"/>
      <c r="ATF60" s="113"/>
      <c r="ATG60" s="113"/>
      <c r="ATH60" s="113"/>
      <c r="ATI60" s="113"/>
      <c r="ATJ60" s="113"/>
      <c r="ATK60" s="113"/>
      <c r="ATL60" s="113"/>
      <c r="ATM60" s="113"/>
      <c r="ATN60" s="113"/>
      <c r="ATO60" s="113"/>
      <c r="ATP60" s="113"/>
      <c r="ATQ60" s="113"/>
      <c r="ATR60" s="113"/>
      <c r="ATS60" s="113"/>
      <c r="ATT60" s="113"/>
      <c r="ATU60" s="113"/>
      <c r="ATV60" s="113"/>
      <c r="ATW60" s="113"/>
      <c r="ATX60" s="113"/>
      <c r="ATY60" s="113"/>
      <c r="ATZ60" s="113"/>
      <c r="AUA60" s="113"/>
      <c r="AUB60" s="113"/>
      <c r="AUC60" s="113"/>
      <c r="AUD60" s="113"/>
      <c r="AUE60" s="113"/>
      <c r="AUF60" s="113"/>
      <c r="AUG60" s="113"/>
      <c r="AUH60" s="113"/>
      <c r="AUI60" s="113"/>
      <c r="AUJ60" s="113"/>
      <c r="AUK60" s="113"/>
      <c r="AUL60" s="113"/>
      <c r="AUM60" s="113"/>
      <c r="AUN60" s="113"/>
      <c r="AUO60" s="113"/>
      <c r="AUP60" s="113"/>
      <c r="AUQ60" s="113"/>
      <c r="AUR60" s="113"/>
      <c r="AUS60" s="113"/>
      <c r="AUT60" s="113"/>
      <c r="AUU60" s="113"/>
      <c r="AUV60" s="113"/>
      <c r="AUW60" s="113"/>
      <c r="AUX60" s="113"/>
      <c r="AUY60" s="113"/>
      <c r="AUZ60" s="113"/>
      <c r="AVA60" s="113"/>
      <c r="AVB60" s="113"/>
      <c r="AVC60" s="113"/>
      <c r="AVD60" s="113"/>
      <c r="AVE60" s="113"/>
      <c r="AVF60" s="113"/>
      <c r="AVG60" s="113"/>
      <c r="AVH60" s="113"/>
      <c r="AVI60" s="113"/>
      <c r="AVJ60" s="113"/>
      <c r="AVK60" s="113"/>
      <c r="AVL60" s="113"/>
      <c r="AVM60" s="113"/>
      <c r="AVN60" s="113"/>
      <c r="AVO60" s="113"/>
      <c r="AVP60" s="113"/>
      <c r="AVQ60" s="113"/>
      <c r="AVR60" s="113"/>
      <c r="AVS60" s="113"/>
      <c r="AVT60" s="113"/>
      <c r="AVU60" s="113"/>
      <c r="AVV60" s="113"/>
      <c r="AVW60" s="113"/>
      <c r="AVX60" s="113"/>
      <c r="AVY60" s="113"/>
      <c r="AVZ60" s="113"/>
      <c r="AWA60" s="113"/>
      <c r="AWB60" s="113"/>
      <c r="AWC60" s="113"/>
      <c r="AWD60" s="113"/>
    </row>
    <row r="61" spans="1:1278" s="156" customFormat="1" ht="15.5">
      <c r="A61" s="126"/>
      <c r="B61" s="127" t="str">
        <f>IF(PH=1,"Step 7: Internal Soft-start time is typically 4.5ms", "Step 7: Soft-start for Multi-phase Config")</f>
        <v>Step 7: Internal Soft-start time is typically 4.5ms</v>
      </c>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13"/>
      <c r="AD61" s="113"/>
      <c r="AE61" s="113"/>
      <c r="AF61" s="113"/>
      <c r="AG61" s="113"/>
      <c r="AH61" s="113"/>
      <c r="AI61" s="113"/>
      <c r="AJ61" s="113"/>
      <c r="AK61" s="113"/>
      <c r="AL61" s="113"/>
      <c r="AM61" s="113"/>
      <c r="AN61" s="113"/>
      <c r="AO61" s="113"/>
      <c r="AP61" s="113"/>
      <c r="AQ61" s="113"/>
      <c r="AR61" s="113"/>
      <c r="AS61" s="113"/>
      <c r="AT61" s="113"/>
      <c r="AU61" s="113"/>
      <c r="AV61" s="113"/>
      <c r="AW61" s="113"/>
      <c r="AX61" s="113"/>
      <c r="AY61" s="113"/>
      <c r="AZ61" s="113"/>
      <c r="BA61" s="113"/>
      <c r="BB61" s="113"/>
      <c r="BC61" s="113"/>
      <c r="BD61" s="113"/>
      <c r="BE61" s="113"/>
      <c r="BF61" s="113"/>
      <c r="BG61" s="113"/>
      <c r="BH61" s="113"/>
      <c r="BI61" s="113"/>
      <c r="BJ61" s="113"/>
      <c r="BK61" s="113"/>
      <c r="BL61" s="113"/>
      <c r="BM61" s="113"/>
      <c r="BN61" s="113"/>
      <c r="BO61" s="113"/>
      <c r="BP61" s="113"/>
      <c r="BQ61" s="113"/>
      <c r="BR61" s="113"/>
      <c r="BS61" s="113"/>
      <c r="BT61" s="113"/>
      <c r="BU61" s="113"/>
      <c r="BV61" s="113"/>
      <c r="BW61" s="113"/>
      <c r="BX61" s="113"/>
      <c r="BY61" s="113"/>
      <c r="BZ61" s="113"/>
      <c r="CA61" s="113"/>
      <c r="CB61" s="113"/>
      <c r="CC61" s="113"/>
      <c r="CD61" s="113"/>
      <c r="CE61" s="113"/>
      <c r="CF61" s="113"/>
      <c r="CG61" s="113"/>
      <c r="CH61" s="113"/>
      <c r="CI61" s="113"/>
      <c r="CJ61" s="113"/>
      <c r="CK61" s="113"/>
      <c r="CL61" s="113"/>
      <c r="CM61" s="113"/>
      <c r="CN61" s="113"/>
      <c r="CO61" s="113"/>
      <c r="CP61" s="113"/>
      <c r="CQ61" s="113"/>
      <c r="CR61" s="113"/>
      <c r="CS61" s="113"/>
      <c r="CT61" s="113"/>
      <c r="CU61" s="113"/>
      <c r="CV61" s="113"/>
      <c r="CW61" s="113"/>
      <c r="CX61" s="113"/>
      <c r="CY61" s="113"/>
      <c r="CZ61" s="113"/>
      <c r="DA61" s="113"/>
      <c r="DB61" s="113"/>
      <c r="DC61" s="113"/>
      <c r="DD61" s="113"/>
      <c r="DE61" s="113"/>
      <c r="DF61" s="113"/>
      <c r="DG61" s="113"/>
      <c r="DH61" s="113"/>
      <c r="DI61" s="113"/>
      <c r="DJ61" s="113"/>
      <c r="DK61" s="113"/>
      <c r="DL61" s="113"/>
      <c r="DM61" s="113"/>
      <c r="DN61" s="113"/>
      <c r="DO61" s="113"/>
      <c r="DP61" s="113"/>
      <c r="DQ61" s="113"/>
      <c r="DR61" s="113"/>
      <c r="DS61" s="113"/>
      <c r="DT61" s="113"/>
      <c r="DU61" s="113"/>
      <c r="DV61" s="113"/>
      <c r="DW61" s="113"/>
      <c r="DX61" s="113"/>
      <c r="DY61" s="113"/>
      <c r="DZ61" s="113"/>
      <c r="EA61" s="113"/>
      <c r="EB61" s="113"/>
      <c r="EC61" s="113"/>
      <c r="ED61" s="113"/>
      <c r="EE61" s="113"/>
      <c r="EF61" s="113"/>
      <c r="EG61" s="113"/>
      <c r="EH61" s="113"/>
      <c r="EI61" s="113"/>
      <c r="EJ61" s="113"/>
      <c r="EK61" s="113"/>
      <c r="EL61" s="113"/>
      <c r="EM61" s="113"/>
      <c r="EN61" s="113"/>
      <c r="EO61" s="113"/>
      <c r="EP61" s="113"/>
      <c r="EQ61" s="113"/>
      <c r="ER61" s="113"/>
      <c r="ES61" s="113"/>
      <c r="ET61" s="113"/>
      <c r="EU61" s="113"/>
      <c r="EV61" s="113"/>
      <c r="EW61" s="113"/>
      <c r="EX61" s="113"/>
      <c r="EY61" s="113"/>
      <c r="EZ61" s="113"/>
      <c r="FA61" s="113"/>
      <c r="FB61" s="113"/>
      <c r="FC61" s="113"/>
      <c r="FD61" s="113"/>
      <c r="FE61" s="113"/>
      <c r="FF61" s="113"/>
      <c r="FG61" s="113"/>
      <c r="FH61" s="113"/>
      <c r="FI61" s="113"/>
      <c r="FJ61" s="113"/>
      <c r="FK61" s="113"/>
      <c r="FL61" s="113"/>
      <c r="FM61" s="113"/>
      <c r="FN61" s="113"/>
      <c r="FO61" s="113"/>
      <c r="FP61" s="113"/>
      <c r="FQ61" s="113"/>
      <c r="FR61" s="113"/>
      <c r="FS61" s="113"/>
      <c r="FT61" s="113"/>
      <c r="FU61" s="113"/>
      <c r="FV61" s="113"/>
      <c r="FW61" s="113"/>
      <c r="FX61" s="113"/>
      <c r="FY61" s="113"/>
      <c r="FZ61" s="113"/>
      <c r="GA61" s="113"/>
      <c r="GB61" s="113"/>
      <c r="GC61" s="113"/>
      <c r="GD61" s="113"/>
      <c r="GE61" s="113"/>
      <c r="GF61" s="113"/>
      <c r="GG61" s="113"/>
      <c r="GH61" s="113"/>
      <c r="GI61" s="113"/>
      <c r="GJ61" s="113"/>
      <c r="GK61" s="113"/>
      <c r="GL61" s="113"/>
      <c r="GM61" s="113"/>
      <c r="GN61" s="113"/>
      <c r="GO61" s="113"/>
      <c r="GP61" s="113"/>
      <c r="GQ61" s="113"/>
      <c r="GR61" s="113"/>
      <c r="GS61" s="113"/>
      <c r="GT61" s="113"/>
      <c r="GU61" s="113"/>
      <c r="GV61" s="113"/>
      <c r="GW61" s="113"/>
      <c r="GX61" s="113"/>
      <c r="GY61" s="113"/>
      <c r="GZ61" s="113"/>
      <c r="HA61" s="113"/>
      <c r="HB61" s="113"/>
      <c r="HC61" s="113"/>
      <c r="HD61" s="113"/>
      <c r="HE61" s="113"/>
      <c r="HF61" s="113"/>
      <c r="HG61" s="113"/>
      <c r="HH61" s="113"/>
      <c r="HI61" s="113"/>
      <c r="HJ61" s="113"/>
      <c r="HK61" s="113"/>
      <c r="HL61" s="113"/>
      <c r="HM61" s="113"/>
      <c r="HN61" s="113"/>
      <c r="HO61" s="113"/>
      <c r="HP61" s="113"/>
      <c r="HQ61" s="113"/>
      <c r="HR61" s="113"/>
      <c r="HS61" s="113"/>
      <c r="HT61" s="113"/>
      <c r="HU61" s="113"/>
      <c r="HV61" s="113"/>
      <c r="HW61" s="113"/>
      <c r="HX61" s="113"/>
      <c r="HY61" s="113"/>
      <c r="HZ61" s="113"/>
      <c r="IA61" s="113"/>
      <c r="IB61" s="113"/>
      <c r="IC61" s="113"/>
      <c r="ID61" s="113"/>
      <c r="IE61" s="113"/>
      <c r="IF61" s="113"/>
      <c r="IG61" s="113"/>
      <c r="IH61" s="113"/>
      <c r="II61" s="113"/>
      <c r="IJ61" s="113"/>
      <c r="IK61" s="113"/>
      <c r="IL61" s="113"/>
      <c r="IM61" s="113"/>
      <c r="IN61" s="113"/>
      <c r="IO61" s="113"/>
      <c r="IP61" s="113"/>
      <c r="IQ61" s="113"/>
      <c r="IR61" s="113"/>
      <c r="IS61" s="113"/>
      <c r="IT61" s="113"/>
      <c r="IU61" s="113"/>
      <c r="IV61" s="113"/>
      <c r="IW61" s="113"/>
      <c r="IX61" s="113"/>
      <c r="IY61" s="113"/>
      <c r="IZ61" s="113"/>
      <c r="JA61" s="113"/>
      <c r="JB61" s="113"/>
      <c r="JC61" s="113"/>
      <c r="JD61" s="113"/>
      <c r="JE61" s="113"/>
      <c r="JF61" s="113"/>
      <c r="JG61" s="113"/>
      <c r="JH61" s="113"/>
      <c r="JI61" s="113"/>
      <c r="JJ61" s="113"/>
      <c r="JK61" s="113"/>
      <c r="JL61" s="113"/>
      <c r="JM61" s="113"/>
      <c r="JN61" s="113"/>
      <c r="JO61" s="113"/>
      <c r="JP61" s="113"/>
      <c r="JQ61" s="113"/>
      <c r="JR61" s="113"/>
      <c r="JS61" s="113"/>
      <c r="JT61" s="113"/>
      <c r="JU61" s="113"/>
      <c r="JV61" s="113"/>
      <c r="JW61" s="113"/>
      <c r="JX61" s="113"/>
      <c r="JY61" s="113"/>
      <c r="JZ61" s="113"/>
      <c r="KA61" s="113"/>
      <c r="KB61" s="113"/>
      <c r="KC61" s="113"/>
      <c r="KD61" s="113"/>
      <c r="KE61" s="113"/>
      <c r="KF61" s="113"/>
      <c r="KG61" s="113"/>
      <c r="KH61" s="113"/>
      <c r="KI61" s="113"/>
      <c r="KJ61" s="113"/>
      <c r="KK61" s="113"/>
      <c r="KL61" s="113"/>
      <c r="KM61" s="113"/>
      <c r="KN61" s="113"/>
      <c r="KO61" s="113"/>
      <c r="KP61" s="113"/>
      <c r="KQ61" s="113"/>
      <c r="KR61" s="113"/>
      <c r="KS61" s="113"/>
      <c r="KT61" s="113"/>
      <c r="KU61" s="113"/>
      <c r="KV61" s="113"/>
      <c r="KW61" s="113"/>
      <c r="KX61" s="113"/>
      <c r="KY61" s="113"/>
      <c r="KZ61" s="113"/>
      <c r="LA61" s="113"/>
      <c r="LB61" s="113"/>
      <c r="LC61" s="113"/>
      <c r="LD61" s="113"/>
      <c r="LE61" s="113"/>
      <c r="LF61" s="113"/>
      <c r="LG61" s="113"/>
      <c r="LH61" s="113"/>
      <c r="LI61" s="113"/>
      <c r="LJ61" s="113"/>
      <c r="LK61" s="113"/>
      <c r="LL61" s="113"/>
      <c r="LM61" s="113"/>
      <c r="LN61" s="113"/>
      <c r="LO61" s="113"/>
      <c r="LP61" s="113"/>
      <c r="LQ61" s="113"/>
      <c r="LR61" s="113"/>
      <c r="LS61" s="113"/>
      <c r="LT61" s="113"/>
      <c r="LU61" s="113"/>
      <c r="LV61" s="113"/>
      <c r="LW61" s="113"/>
      <c r="LX61" s="113"/>
      <c r="LY61" s="113"/>
      <c r="LZ61" s="113"/>
      <c r="MA61" s="113"/>
      <c r="MB61" s="113"/>
      <c r="MC61" s="113"/>
      <c r="MD61" s="113"/>
      <c r="ME61" s="113"/>
      <c r="MF61" s="113"/>
      <c r="MG61" s="113"/>
      <c r="MH61" s="113"/>
      <c r="MI61" s="113"/>
      <c r="MJ61" s="113"/>
      <c r="MK61" s="113"/>
      <c r="ML61" s="113"/>
      <c r="MM61" s="113"/>
      <c r="MN61" s="113"/>
      <c r="MO61" s="113"/>
      <c r="MP61" s="113"/>
      <c r="MQ61" s="113"/>
      <c r="MR61" s="113"/>
      <c r="MS61" s="113"/>
      <c r="MT61" s="113"/>
      <c r="MU61" s="113"/>
      <c r="MV61" s="113"/>
      <c r="MW61" s="113"/>
      <c r="MX61" s="113"/>
      <c r="MY61" s="113"/>
      <c r="MZ61" s="113"/>
      <c r="NA61" s="113"/>
      <c r="NB61" s="113"/>
      <c r="NC61" s="113"/>
      <c r="ND61" s="113"/>
      <c r="NE61" s="113"/>
      <c r="NF61" s="113"/>
      <c r="NG61" s="113"/>
      <c r="NH61" s="113"/>
      <c r="NI61" s="113"/>
      <c r="NJ61" s="113"/>
      <c r="NK61" s="113"/>
      <c r="NL61" s="113"/>
      <c r="NM61" s="113"/>
      <c r="NN61" s="113"/>
      <c r="NO61" s="113"/>
      <c r="NP61" s="113"/>
      <c r="NQ61" s="113"/>
      <c r="NR61" s="113"/>
      <c r="NS61" s="113"/>
      <c r="NT61" s="113"/>
      <c r="NU61" s="113"/>
      <c r="NV61" s="113"/>
      <c r="NW61" s="113"/>
      <c r="NX61" s="113"/>
      <c r="NY61" s="113"/>
      <c r="NZ61" s="113"/>
      <c r="OA61" s="113"/>
      <c r="OB61" s="113"/>
      <c r="OC61" s="113"/>
      <c r="OD61" s="113"/>
      <c r="OE61" s="113"/>
      <c r="OF61" s="113"/>
      <c r="OG61" s="113"/>
      <c r="OH61" s="113"/>
      <c r="OI61" s="113"/>
      <c r="OJ61" s="113"/>
      <c r="OK61" s="113"/>
      <c r="OL61" s="113"/>
      <c r="OM61" s="113"/>
      <c r="ON61" s="113"/>
      <c r="OO61" s="113"/>
      <c r="OP61" s="113"/>
      <c r="OQ61" s="113"/>
      <c r="OR61" s="113"/>
      <c r="OS61" s="113"/>
      <c r="OT61" s="113"/>
      <c r="OU61" s="113"/>
      <c r="OV61" s="113"/>
      <c r="OW61" s="113"/>
      <c r="OX61" s="113"/>
      <c r="OY61" s="113"/>
      <c r="OZ61" s="113"/>
      <c r="PA61" s="113"/>
      <c r="PB61" s="113"/>
      <c r="PC61" s="113"/>
      <c r="PD61" s="113"/>
      <c r="PE61" s="113"/>
      <c r="PF61" s="113"/>
      <c r="PG61" s="113"/>
      <c r="PH61" s="113"/>
      <c r="PI61" s="113"/>
      <c r="PJ61" s="113"/>
      <c r="PK61" s="113"/>
      <c r="PL61" s="113"/>
      <c r="PM61" s="113"/>
      <c r="PN61" s="113"/>
      <c r="PO61" s="113"/>
      <c r="PP61" s="113"/>
      <c r="PQ61" s="113"/>
      <c r="PR61" s="113"/>
      <c r="PS61" s="113"/>
      <c r="PT61" s="113"/>
      <c r="PU61" s="113"/>
      <c r="PV61" s="113"/>
      <c r="PW61" s="113"/>
      <c r="PX61" s="113"/>
      <c r="PY61" s="113"/>
      <c r="PZ61" s="113"/>
      <c r="QA61" s="113"/>
      <c r="QB61" s="113"/>
      <c r="QC61" s="113"/>
      <c r="QD61" s="113"/>
      <c r="QE61" s="113"/>
      <c r="QF61" s="113"/>
      <c r="QG61" s="113"/>
      <c r="QH61" s="113"/>
      <c r="QI61" s="113"/>
      <c r="QJ61" s="113"/>
      <c r="QK61" s="113"/>
      <c r="QL61" s="113"/>
      <c r="QM61" s="113"/>
      <c r="QN61" s="113"/>
      <c r="QO61" s="113"/>
      <c r="QP61" s="113"/>
      <c r="QQ61" s="113"/>
      <c r="QR61" s="113"/>
      <c r="QS61" s="113"/>
      <c r="QT61" s="113"/>
      <c r="QU61" s="113"/>
      <c r="QV61" s="113"/>
      <c r="QW61" s="113"/>
      <c r="QX61" s="113"/>
      <c r="QY61" s="113"/>
      <c r="QZ61" s="113"/>
      <c r="RA61" s="113"/>
      <c r="RB61" s="113"/>
      <c r="RC61" s="113"/>
      <c r="RD61" s="113"/>
      <c r="RE61" s="113"/>
      <c r="RF61" s="113"/>
      <c r="RG61" s="113"/>
      <c r="RH61" s="113"/>
      <c r="RI61" s="113"/>
      <c r="RJ61" s="113"/>
      <c r="RK61" s="113"/>
      <c r="RL61" s="113"/>
      <c r="RM61" s="113"/>
      <c r="RN61" s="113"/>
      <c r="RO61" s="113"/>
      <c r="RP61" s="113"/>
      <c r="RQ61" s="113"/>
      <c r="RR61" s="113"/>
      <c r="RS61" s="113"/>
      <c r="RT61" s="113"/>
      <c r="RU61" s="113"/>
      <c r="RV61" s="113"/>
      <c r="RW61" s="113"/>
      <c r="RX61" s="113"/>
      <c r="RY61" s="113"/>
      <c r="RZ61" s="113"/>
      <c r="SA61" s="113"/>
      <c r="SB61" s="113"/>
      <c r="SC61" s="113"/>
      <c r="SD61" s="113"/>
      <c r="SE61" s="113"/>
      <c r="SF61" s="113"/>
      <c r="SG61" s="113"/>
      <c r="SH61" s="113"/>
      <c r="SI61" s="113"/>
      <c r="SJ61" s="113"/>
      <c r="SK61" s="113"/>
      <c r="SL61" s="113"/>
      <c r="SM61" s="113"/>
      <c r="SN61" s="113"/>
      <c r="SO61" s="113"/>
      <c r="SP61" s="113"/>
      <c r="SQ61" s="113"/>
      <c r="SR61" s="113"/>
      <c r="SS61" s="113"/>
      <c r="ST61" s="113"/>
      <c r="SU61" s="113"/>
      <c r="SV61" s="113"/>
      <c r="SW61" s="113"/>
      <c r="SX61" s="113"/>
      <c r="SY61" s="113"/>
      <c r="SZ61" s="113"/>
      <c r="TA61" s="113"/>
      <c r="TB61" s="113"/>
      <c r="TC61" s="113"/>
      <c r="TD61" s="113"/>
      <c r="TE61" s="113"/>
      <c r="TF61" s="113"/>
      <c r="TG61" s="113"/>
      <c r="TH61" s="113"/>
      <c r="TI61" s="113"/>
      <c r="TJ61" s="113"/>
      <c r="TK61" s="113"/>
      <c r="TL61" s="113"/>
      <c r="TM61" s="113"/>
      <c r="TN61" s="113"/>
      <c r="TO61" s="113"/>
      <c r="TP61" s="113"/>
      <c r="TQ61" s="113"/>
      <c r="TR61" s="113"/>
      <c r="TS61" s="113"/>
      <c r="TT61" s="113"/>
      <c r="TU61" s="113"/>
      <c r="TV61" s="113"/>
      <c r="TW61" s="113"/>
      <c r="TX61" s="113"/>
      <c r="TY61" s="113"/>
      <c r="TZ61" s="113"/>
      <c r="UA61" s="113"/>
      <c r="UB61" s="113"/>
      <c r="UC61" s="113"/>
      <c r="UD61" s="113"/>
      <c r="UE61" s="113"/>
      <c r="UF61" s="113"/>
      <c r="UG61" s="113"/>
      <c r="UH61" s="113"/>
      <c r="UI61" s="113"/>
      <c r="UJ61" s="113"/>
      <c r="UK61" s="113"/>
      <c r="UL61" s="113"/>
      <c r="UM61" s="113"/>
      <c r="UN61" s="113"/>
      <c r="UO61" s="113"/>
      <c r="UP61" s="113"/>
      <c r="UQ61" s="113"/>
      <c r="UR61" s="113"/>
      <c r="US61" s="113"/>
      <c r="UT61" s="113"/>
      <c r="UU61" s="113"/>
      <c r="UV61" s="113"/>
      <c r="UW61" s="113"/>
      <c r="UX61" s="113"/>
      <c r="UY61" s="113"/>
      <c r="UZ61" s="113"/>
      <c r="VA61" s="113"/>
      <c r="VB61" s="113"/>
      <c r="VC61" s="113"/>
      <c r="VD61" s="113"/>
      <c r="VE61" s="113"/>
      <c r="VF61" s="113"/>
      <c r="VG61" s="113"/>
      <c r="VH61" s="113"/>
      <c r="VI61" s="113"/>
      <c r="VJ61" s="113"/>
      <c r="VK61" s="113"/>
      <c r="VL61" s="113"/>
      <c r="VM61" s="113"/>
      <c r="VN61" s="113"/>
      <c r="VO61" s="113"/>
      <c r="VP61" s="113"/>
      <c r="VQ61" s="113"/>
      <c r="VR61" s="113"/>
      <c r="VS61" s="113"/>
      <c r="VT61" s="113"/>
      <c r="VU61" s="113"/>
      <c r="VV61" s="113"/>
      <c r="VW61" s="113"/>
      <c r="VX61" s="113"/>
      <c r="VY61" s="113"/>
      <c r="VZ61" s="113"/>
      <c r="WA61" s="113"/>
      <c r="WB61" s="113"/>
      <c r="WC61" s="113"/>
      <c r="WD61" s="113"/>
      <c r="WE61" s="113"/>
      <c r="WF61" s="113"/>
      <c r="WG61" s="113"/>
      <c r="WH61" s="113"/>
      <c r="WI61" s="113"/>
      <c r="WJ61" s="113"/>
      <c r="WK61" s="113"/>
      <c r="WL61" s="113"/>
      <c r="WM61" s="113"/>
      <c r="WN61" s="113"/>
      <c r="WO61" s="113"/>
      <c r="WP61" s="113"/>
      <c r="WQ61" s="113"/>
      <c r="WR61" s="113"/>
      <c r="WS61" s="113"/>
      <c r="WT61" s="113"/>
      <c r="WU61" s="113"/>
      <c r="WV61" s="113"/>
      <c r="WW61" s="113"/>
      <c r="WX61" s="113"/>
      <c r="WY61" s="113"/>
      <c r="WZ61" s="113"/>
      <c r="XA61" s="113"/>
      <c r="XB61" s="113"/>
      <c r="XC61" s="113"/>
      <c r="XD61" s="113"/>
      <c r="XE61" s="113"/>
      <c r="XF61" s="113"/>
      <c r="XG61" s="113"/>
      <c r="XH61" s="113"/>
      <c r="XI61" s="113"/>
      <c r="XJ61" s="113"/>
      <c r="XK61" s="113"/>
      <c r="XL61" s="113"/>
      <c r="XM61" s="113"/>
      <c r="XN61" s="113"/>
      <c r="XO61" s="113"/>
      <c r="XP61" s="113"/>
      <c r="XQ61" s="113"/>
      <c r="XR61" s="113"/>
      <c r="XS61" s="113"/>
      <c r="XT61" s="113"/>
      <c r="XU61" s="113"/>
      <c r="XV61" s="113"/>
      <c r="XW61" s="113"/>
      <c r="XX61" s="113"/>
      <c r="XY61" s="113"/>
      <c r="XZ61" s="113"/>
      <c r="YA61" s="113"/>
      <c r="YB61" s="113"/>
      <c r="YC61" s="113"/>
      <c r="YD61" s="113"/>
      <c r="YE61" s="113"/>
      <c r="YF61" s="113"/>
      <c r="YG61" s="113"/>
      <c r="YH61" s="113"/>
      <c r="YI61" s="113"/>
      <c r="YJ61" s="113"/>
      <c r="YK61" s="113"/>
      <c r="YL61" s="113"/>
      <c r="YM61" s="113"/>
      <c r="YN61" s="113"/>
      <c r="YO61" s="113"/>
      <c r="YP61" s="113"/>
      <c r="YQ61" s="113"/>
      <c r="YR61" s="113"/>
      <c r="YS61" s="113"/>
      <c r="YT61" s="113"/>
      <c r="YU61" s="113"/>
      <c r="YV61" s="113"/>
      <c r="YW61" s="113"/>
      <c r="YX61" s="113"/>
      <c r="YY61" s="113"/>
      <c r="YZ61" s="113"/>
      <c r="ZA61" s="113"/>
      <c r="ZB61" s="113"/>
      <c r="ZC61" s="113"/>
      <c r="ZD61" s="113"/>
      <c r="ZE61" s="113"/>
      <c r="ZF61" s="113"/>
      <c r="ZG61" s="113"/>
      <c r="ZH61" s="113"/>
      <c r="ZI61" s="113"/>
      <c r="ZJ61" s="113"/>
      <c r="ZK61" s="113"/>
      <c r="ZL61" s="113"/>
      <c r="ZM61" s="113"/>
      <c r="ZN61" s="113"/>
      <c r="ZO61" s="113"/>
      <c r="ZP61" s="113"/>
      <c r="ZQ61" s="113"/>
      <c r="ZR61" s="113"/>
      <c r="ZS61" s="113"/>
      <c r="ZT61" s="113"/>
      <c r="ZU61" s="113"/>
      <c r="ZV61" s="113"/>
      <c r="ZW61" s="113"/>
      <c r="ZX61" s="113"/>
      <c r="ZY61" s="113"/>
      <c r="ZZ61" s="113"/>
      <c r="AAA61" s="113"/>
      <c r="AAB61" s="113"/>
      <c r="AAC61" s="113"/>
      <c r="AAD61" s="113"/>
      <c r="AAE61" s="113"/>
      <c r="AAF61" s="113"/>
      <c r="AAG61" s="113"/>
      <c r="AAH61" s="113"/>
      <c r="AAI61" s="113"/>
      <c r="AAJ61" s="113"/>
      <c r="AAK61" s="113"/>
      <c r="AAL61" s="113"/>
      <c r="AAM61" s="113"/>
      <c r="AAN61" s="113"/>
      <c r="AAO61" s="113"/>
      <c r="AAP61" s="113"/>
      <c r="AAQ61" s="113"/>
      <c r="AAR61" s="113"/>
      <c r="AAS61" s="113"/>
      <c r="AAT61" s="113"/>
      <c r="AAU61" s="113"/>
      <c r="AAV61" s="113"/>
      <c r="AAW61" s="113"/>
      <c r="AAX61" s="113"/>
      <c r="AAY61" s="113"/>
      <c r="AAZ61" s="113"/>
      <c r="ABA61" s="113"/>
      <c r="ABB61" s="113"/>
      <c r="ABC61" s="113"/>
      <c r="ABD61" s="113"/>
      <c r="ABE61" s="113"/>
      <c r="ABF61" s="113"/>
      <c r="ABG61" s="113"/>
      <c r="ABH61" s="113"/>
      <c r="ABI61" s="113"/>
      <c r="ABJ61" s="113"/>
      <c r="ABK61" s="113"/>
      <c r="ABL61" s="113"/>
      <c r="ABM61" s="113"/>
      <c r="ABN61" s="113"/>
      <c r="ABO61" s="113"/>
      <c r="ABP61" s="113"/>
      <c r="ABQ61" s="113"/>
      <c r="ABR61" s="113"/>
      <c r="ABS61" s="113"/>
      <c r="ABT61" s="113"/>
      <c r="ABU61" s="113"/>
      <c r="ABV61" s="113"/>
      <c r="ABW61" s="113"/>
      <c r="ABX61" s="113"/>
      <c r="ABY61" s="113"/>
      <c r="ABZ61" s="113"/>
      <c r="ACA61" s="113"/>
      <c r="ACB61" s="113"/>
      <c r="ACC61" s="113"/>
      <c r="ACD61" s="113"/>
      <c r="ACE61" s="113"/>
      <c r="ACF61" s="113"/>
      <c r="ACG61" s="113"/>
      <c r="ACH61" s="113"/>
      <c r="ACI61" s="113"/>
      <c r="ACJ61" s="113"/>
      <c r="ACK61" s="113"/>
      <c r="ACL61" s="113"/>
      <c r="ACM61" s="113"/>
      <c r="ACN61" s="113"/>
      <c r="ACO61" s="113"/>
      <c r="ACP61" s="113"/>
      <c r="ACQ61" s="113"/>
      <c r="ACR61" s="113"/>
      <c r="ACS61" s="113"/>
      <c r="ACT61" s="113"/>
      <c r="ACU61" s="113"/>
      <c r="ACV61" s="113"/>
      <c r="ACW61" s="113"/>
      <c r="ACX61" s="113"/>
      <c r="ACY61" s="113"/>
      <c r="ACZ61" s="113"/>
      <c r="ADA61" s="113"/>
      <c r="ADB61" s="113"/>
      <c r="ADC61" s="113"/>
      <c r="ADD61" s="113"/>
      <c r="ADE61" s="113"/>
      <c r="ADF61" s="113"/>
      <c r="ADG61" s="113"/>
      <c r="ADH61" s="113"/>
      <c r="ADI61" s="113"/>
      <c r="ADJ61" s="113"/>
      <c r="ADK61" s="113"/>
      <c r="ADL61" s="113"/>
      <c r="ADM61" s="113"/>
      <c r="ADN61" s="113"/>
      <c r="ADO61" s="113"/>
      <c r="ADP61" s="113"/>
      <c r="ADQ61" s="113"/>
      <c r="ADR61" s="113"/>
      <c r="ADS61" s="113"/>
      <c r="ADT61" s="113"/>
      <c r="ADU61" s="113"/>
      <c r="ADV61" s="113"/>
      <c r="ADW61" s="113"/>
      <c r="ADX61" s="113"/>
      <c r="ADY61" s="113"/>
      <c r="ADZ61" s="113"/>
      <c r="AEA61" s="113"/>
      <c r="AEB61" s="113"/>
      <c r="AEC61" s="113"/>
      <c r="AED61" s="113"/>
      <c r="AEE61" s="113"/>
      <c r="AEF61" s="113"/>
      <c r="AEG61" s="113"/>
      <c r="AEH61" s="113"/>
      <c r="AEI61" s="113"/>
      <c r="AEJ61" s="113"/>
      <c r="AEK61" s="113"/>
      <c r="AEL61" s="113"/>
      <c r="AEM61" s="113"/>
      <c r="AEN61" s="113"/>
      <c r="AEO61" s="113"/>
      <c r="AEP61" s="113"/>
      <c r="AEQ61" s="113"/>
      <c r="AER61" s="113"/>
      <c r="AES61" s="113"/>
      <c r="AET61" s="113"/>
      <c r="AEU61" s="113"/>
      <c r="AEV61" s="113"/>
      <c r="AEW61" s="113"/>
      <c r="AEX61" s="113"/>
      <c r="AEY61" s="113"/>
      <c r="AEZ61" s="113"/>
      <c r="AFA61" s="113"/>
      <c r="AFB61" s="113"/>
      <c r="AFC61" s="113"/>
      <c r="AFD61" s="113"/>
      <c r="AFE61" s="113"/>
      <c r="AFF61" s="113"/>
      <c r="AFG61" s="113"/>
      <c r="AFH61" s="113"/>
      <c r="AFI61" s="113"/>
      <c r="AFJ61" s="113"/>
      <c r="AFK61" s="113"/>
      <c r="AFL61" s="113"/>
      <c r="AFM61" s="113"/>
      <c r="AFN61" s="113"/>
      <c r="AFO61" s="113"/>
      <c r="AFP61" s="113"/>
      <c r="AFQ61" s="113"/>
      <c r="AFR61" s="113"/>
      <c r="AFS61" s="113"/>
      <c r="AFT61" s="113"/>
      <c r="AFU61" s="113"/>
      <c r="AFV61" s="113"/>
      <c r="AFW61" s="113"/>
      <c r="AFX61" s="113"/>
      <c r="AFY61" s="113"/>
      <c r="AFZ61" s="113"/>
      <c r="AGA61" s="113"/>
      <c r="AGB61" s="113"/>
      <c r="AGC61" s="113"/>
      <c r="AGD61" s="113"/>
      <c r="AGE61" s="113"/>
      <c r="AGF61" s="113"/>
      <c r="AGG61" s="113"/>
      <c r="AGH61" s="113"/>
      <c r="AGI61" s="113"/>
      <c r="AGJ61" s="113"/>
      <c r="AGK61" s="113"/>
      <c r="AGL61" s="113"/>
      <c r="AGM61" s="113"/>
      <c r="AGN61" s="113"/>
      <c r="AGO61" s="113"/>
      <c r="AGP61" s="113"/>
      <c r="AGQ61" s="113"/>
      <c r="AGR61" s="113"/>
      <c r="AGS61" s="113"/>
      <c r="AGT61" s="113"/>
      <c r="AGU61" s="113"/>
      <c r="AGV61" s="113"/>
      <c r="AGW61" s="113"/>
      <c r="AGX61" s="113"/>
      <c r="AGY61" s="113"/>
      <c r="AGZ61" s="113"/>
      <c r="AHA61" s="113"/>
      <c r="AHB61" s="113"/>
      <c r="AHC61" s="113"/>
      <c r="AHD61" s="113"/>
      <c r="AHE61" s="113"/>
      <c r="AHF61" s="113"/>
      <c r="AHG61" s="113"/>
      <c r="AHH61" s="113"/>
      <c r="AHI61" s="113"/>
      <c r="AHJ61" s="113"/>
      <c r="AHK61" s="113"/>
      <c r="AHL61" s="113"/>
      <c r="AHM61" s="113"/>
      <c r="AHN61" s="113"/>
      <c r="AHO61" s="113"/>
      <c r="AHP61" s="113"/>
      <c r="AHQ61" s="113"/>
      <c r="AHR61" s="113"/>
      <c r="AHS61" s="113"/>
      <c r="AHT61" s="113"/>
      <c r="AHU61" s="113"/>
      <c r="AHV61" s="113"/>
      <c r="AHW61" s="113"/>
      <c r="AHX61" s="113"/>
      <c r="AHY61" s="113"/>
      <c r="AHZ61" s="113"/>
      <c r="AIA61" s="113"/>
      <c r="AIB61" s="113"/>
      <c r="AIC61" s="113"/>
      <c r="AID61" s="113"/>
      <c r="AIE61" s="113"/>
      <c r="AIF61" s="113"/>
      <c r="AIG61" s="113"/>
      <c r="AIH61" s="113"/>
      <c r="AII61" s="113"/>
      <c r="AIJ61" s="113"/>
      <c r="AIK61" s="113"/>
      <c r="AIL61" s="113"/>
      <c r="AIM61" s="113"/>
      <c r="AIN61" s="113"/>
      <c r="AIO61" s="113"/>
      <c r="AIP61" s="113"/>
      <c r="AIQ61" s="113"/>
      <c r="AIR61" s="113"/>
      <c r="AIS61" s="113"/>
      <c r="AIT61" s="113"/>
      <c r="AIU61" s="113"/>
      <c r="AIV61" s="113"/>
      <c r="AIW61" s="113"/>
      <c r="AIX61" s="113"/>
      <c r="AIY61" s="113"/>
      <c r="AIZ61" s="113"/>
      <c r="AJA61" s="113"/>
      <c r="AJB61" s="113"/>
      <c r="AJC61" s="113"/>
      <c r="AJD61" s="113"/>
      <c r="AJE61" s="113"/>
      <c r="AJF61" s="113"/>
      <c r="AJG61" s="113"/>
      <c r="AJH61" s="113"/>
      <c r="AJI61" s="113"/>
      <c r="AJJ61" s="113"/>
      <c r="AJK61" s="113"/>
      <c r="AJL61" s="113"/>
      <c r="AJM61" s="113"/>
      <c r="AJN61" s="113"/>
      <c r="AJO61" s="113"/>
      <c r="AJP61" s="113"/>
      <c r="AJQ61" s="113"/>
      <c r="AJR61" s="113"/>
      <c r="AJS61" s="113"/>
      <c r="AJT61" s="113"/>
      <c r="AJU61" s="113"/>
      <c r="AJV61" s="113"/>
      <c r="AJW61" s="113"/>
      <c r="AJX61" s="113"/>
      <c r="AJY61" s="113"/>
      <c r="AJZ61" s="113"/>
      <c r="AKA61" s="113"/>
      <c r="AKB61" s="113"/>
      <c r="AKC61" s="113"/>
      <c r="AKD61" s="113"/>
      <c r="AKE61" s="113"/>
      <c r="AKF61" s="113"/>
      <c r="AKG61" s="113"/>
      <c r="AKH61" s="113"/>
      <c r="AKI61" s="113"/>
      <c r="AKJ61" s="113"/>
      <c r="AKK61" s="113"/>
      <c r="AKL61" s="113"/>
      <c r="AKM61" s="113"/>
      <c r="AKN61" s="113"/>
      <c r="AKO61" s="113"/>
      <c r="AKP61" s="113"/>
      <c r="AKQ61" s="113"/>
      <c r="AKR61" s="113"/>
      <c r="AKS61" s="113"/>
      <c r="AKT61" s="113"/>
      <c r="AKU61" s="113"/>
      <c r="AKV61" s="113"/>
      <c r="AKW61" s="113"/>
      <c r="AKX61" s="113"/>
      <c r="AKY61" s="113"/>
      <c r="AKZ61" s="113"/>
      <c r="ALA61" s="113"/>
      <c r="ALB61" s="113"/>
      <c r="ALC61" s="113"/>
      <c r="ALD61" s="113"/>
      <c r="ALE61" s="113"/>
      <c r="ALF61" s="113"/>
      <c r="ALG61" s="113"/>
      <c r="ALH61" s="113"/>
      <c r="ALI61" s="113"/>
      <c r="ALJ61" s="113"/>
      <c r="ALK61" s="113"/>
      <c r="ALL61" s="113"/>
      <c r="ALM61" s="113"/>
      <c r="ALN61" s="113"/>
      <c r="ALO61" s="113"/>
      <c r="ALP61" s="113"/>
      <c r="ALQ61" s="113"/>
      <c r="ALR61" s="113"/>
      <c r="ALS61" s="113"/>
      <c r="ALT61" s="113"/>
      <c r="ALU61" s="113"/>
      <c r="ALV61" s="113"/>
      <c r="ALW61" s="113"/>
      <c r="ALX61" s="113"/>
      <c r="ALY61" s="113"/>
      <c r="ALZ61" s="113"/>
      <c r="AMA61" s="113"/>
      <c r="AMB61" s="113"/>
      <c r="AMC61" s="113"/>
      <c r="AMD61" s="113"/>
      <c r="AME61" s="113"/>
      <c r="AMF61" s="113"/>
      <c r="AMG61" s="113"/>
      <c r="AMH61" s="113"/>
      <c r="AMI61" s="113"/>
      <c r="AMJ61" s="113"/>
      <c r="AMK61" s="113"/>
      <c r="AML61" s="113"/>
      <c r="AMM61" s="113"/>
      <c r="AMN61" s="113"/>
      <c r="AMO61" s="113"/>
      <c r="AMP61" s="113"/>
      <c r="AMQ61" s="113"/>
      <c r="AMR61" s="113"/>
      <c r="AMS61" s="113"/>
      <c r="AMT61" s="113"/>
      <c r="AMU61" s="113"/>
      <c r="AMV61" s="113"/>
      <c r="AMW61" s="113"/>
      <c r="AMX61" s="113"/>
      <c r="AMY61" s="113"/>
      <c r="AMZ61" s="113"/>
      <c r="ANA61" s="113"/>
      <c r="ANB61" s="113"/>
      <c r="ANC61" s="113"/>
      <c r="AND61" s="113"/>
      <c r="ANE61" s="113"/>
      <c r="ANF61" s="113"/>
      <c r="ANG61" s="113"/>
      <c r="ANH61" s="113"/>
      <c r="ANI61" s="113"/>
      <c r="ANJ61" s="113"/>
      <c r="ANK61" s="113"/>
      <c r="ANL61" s="113"/>
      <c r="ANM61" s="113"/>
      <c r="ANN61" s="113"/>
      <c r="ANO61" s="113"/>
      <c r="ANP61" s="113"/>
      <c r="ANQ61" s="113"/>
      <c r="ANR61" s="113"/>
      <c r="ANS61" s="113"/>
      <c r="ANT61" s="113"/>
      <c r="ANU61" s="113"/>
      <c r="ANV61" s="113"/>
      <c r="ANW61" s="113"/>
      <c r="ANX61" s="113"/>
      <c r="ANY61" s="113"/>
      <c r="ANZ61" s="113"/>
      <c r="AOA61" s="113"/>
      <c r="AOB61" s="113"/>
      <c r="AOC61" s="113"/>
      <c r="AOD61" s="113"/>
      <c r="AOE61" s="113"/>
      <c r="AOF61" s="113"/>
      <c r="AOG61" s="113"/>
      <c r="AOH61" s="113"/>
      <c r="AOI61" s="113"/>
      <c r="AOJ61" s="113"/>
      <c r="AOK61" s="113"/>
      <c r="AOL61" s="113"/>
      <c r="AOM61" s="113"/>
      <c r="AON61" s="113"/>
      <c r="AOO61" s="113"/>
      <c r="AOP61" s="113"/>
      <c r="AOQ61" s="113"/>
      <c r="AOR61" s="113"/>
      <c r="AOS61" s="113"/>
      <c r="AOT61" s="113"/>
      <c r="AOU61" s="113"/>
      <c r="AOV61" s="113"/>
      <c r="AOW61" s="113"/>
      <c r="AOX61" s="113"/>
      <c r="AOY61" s="113"/>
      <c r="AOZ61" s="113"/>
      <c r="APA61" s="113"/>
      <c r="APB61" s="113"/>
      <c r="APC61" s="113"/>
      <c r="APD61" s="113"/>
      <c r="APE61" s="113"/>
      <c r="APF61" s="113"/>
      <c r="APG61" s="113"/>
      <c r="APH61" s="113"/>
      <c r="API61" s="113"/>
      <c r="APJ61" s="113"/>
      <c r="APK61" s="113"/>
      <c r="APL61" s="113"/>
      <c r="APM61" s="113"/>
      <c r="APN61" s="113"/>
      <c r="APO61" s="113"/>
      <c r="APP61" s="113"/>
      <c r="APQ61" s="113"/>
      <c r="APR61" s="113"/>
      <c r="APS61" s="113"/>
      <c r="APT61" s="113"/>
      <c r="APU61" s="113"/>
      <c r="APV61" s="113"/>
      <c r="APW61" s="113"/>
      <c r="APX61" s="113"/>
      <c r="APY61" s="113"/>
      <c r="APZ61" s="113"/>
      <c r="AQA61" s="113"/>
      <c r="AQB61" s="113"/>
      <c r="AQC61" s="113"/>
      <c r="AQD61" s="113"/>
      <c r="AQE61" s="113"/>
      <c r="AQF61" s="113"/>
      <c r="AQG61" s="113"/>
      <c r="AQH61" s="113"/>
      <c r="AQI61" s="113"/>
      <c r="AQJ61" s="113"/>
      <c r="AQK61" s="113"/>
      <c r="AQL61" s="113"/>
      <c r="AQM61" s="113"/>
      <c r="AQN61" s="113"/>
      <c r="AQO61" s="113"/>
      <c r="AQP61" s="113"/>
      <c r="AQQ61" s="113"/>
      <c r="AQR61" s="113"/>
      <c r="AQS61" s="113"/>
      <c r="AQT61" s="113"/>
      <c r="AQU61" s="113"/>
      <c r="AQV61" s="113"/>
      <c r="AQW61" s="113"/>
      <c r="AQX61" s="113"/>
      <c r="AQY61" s="113"/>
      <c r="AQZ61" s="113"/>
      <c r="ARA61" s="113"/>
      <c r="ARB61" s="113"/>
      <c r="ARC61" s="113"/>
      <c r="ARD61" s="113"/>
      <c r="ARE61" s="113"/>
      <c r="ARF61" s="113"/>
      <c r="ARG61" s="113"/>
      <c r="ARH61" s="113"/>
      <c r="ARI61" s="113"/>
      <c r="ARJ61" s="113"/>
      <c r="ARK61" s="113"/>
      <c r="ARL61" s="113"/>
      <c r="ARM61" s="113"/>
      <c r="ARN61" s="113"/>
      <c r="ARO61" s="113"/>
      <c r="ARP61" s="113"/>
      <c r="ARQ61" s="113"/>
      <c r="ARR61" s="113"/>
      <c r="ARS61" s="113"/>
      <c r="ART61" s="113"/>
      <c r="ARU61" s="113"/>
      <c r="ARV61" s="113"/>
      <c r="ARW61" s="113"/>
      <c r="ARX61" s="113"/>
      <c r="ARY61" s="113"/>
      <c r="ARZ61" s="113"/>
      <c r="ASA61" s="113"/>
      <c r="ASB61" s="113"/>
      <c r="ASC61" s="113"/>
      <c r="ASD61" s="113"/>
      <c r="ASE61" s="113"/>
      <c r="ASF61" s="113"/>
      <c r="ASG61" s="113"/>
      <c r="ASH61" s="113"/>
      <c r="ASI61" s="113"/>
      <c r="ASJ61" s="113"/>
      <c r="ASK61" s="113"/>
      <c r="ASL61" s="113"/>
      <c r="ASM61" s="113"/>
      <c r="ASN61" s="113"/>
      <c r="ASO61" s="113"/>
      <c r="ASP61" s="113"/>
      <c r="ASQ61" s="113"/>
      <c r="ASR61" s="113"/>
      <c r="ASS61" s="113"/>
      <c r="AST61" s="113"/>
      <c r="ASU61" s="113"/>
      <c r="ASV61" s="113"/>
      <c r="ASW61" s="113"/>
      <c r="ASX61" s="113"/>
      <c r="ASY61" s="113"/>
      <c r="ASZ61" s="113"/>
      <c r="ATA61" s="113"/>
      <c r="ATB61" s="113"/>
      <c r="ATC61" s="113"/>
      <c r="ATD61" s="113"/>
      <c r="ATE61" s="113"/>
      <c r="ATF61" s="113"/>
      <c r="ATG61" s="113"/>
      <c r="ATH61" s="113"/>
      <c r="ATI61" s="113"/>
      <c r="ATJ61" s="113"/>
      <c r="ATK61" s="113"/>
      <c r="ATL61" s="113"/>
      <c r="ATM61" s="113"/>
      <c r="ATN61" s="113"/>
      <c r="ATO61" s="113"/>
      <c r="ATP61" s="113"/>
      <c r="ATQ61" s="113"/>
      <c r="ATR61" s="113"/>
      <c r="ATS61" s="113"/>
      <c r="ATT61" s="113"/>
      <c r="ATU61" s="113"/>
      <c r="ATV61" s="113"/>
      <c r="ATW61" s="113"/>
      <c r="ATX61" s="113"/>
      <c r="ATY61" s="113"/>
      <c r="ATZ61" s="113"/>
      <c r="AUA61" s="113"/>
      <c r="AUB61" s="113"/>
      <c r="AUC61" s="113"/>
      <c r="AUD61" s="113"/>
      <c r="AUE61" s="113"/>
      <c r="AUF61" s="113"/>
      <c r="AUG61" s="113"/>
      <c r="AUH61" s="113"/>
      <c r="AUI61" s="113"/>
      <c r="AUJ61" s="113"/>
      <c r="AUK61" s="113"/>
      <c r="AUL61" s="113"/>
      <c r="AUM61" s="113"/>
      <c r="AUN61" s="113"/>
      <c r="AUO61" s="113"/>
      <c r="AUP61" s="113"/>
      <c r="AUQ61" s="113"/>
      <c r="AUR61" s="113"/>
      <c r="AUS61" s="113"/>
      <c r="AUT61" s="113"/>
      <c r="AUU61" s="113"/>
      <c r="AUV61" s="113"/>
      <c r="AUW61" s="113"/>
      <c r="AUX61" s="113"/>
      <c r="AUY61" s="113"/>
      <c r="AUZ61" s="113"/>
      <c r="AVA61" s="113"/>
      <c r="AVB61" s="113"/>
      <c r="AVC61" s="113"/>
      <c r="AVD61" s="113"/>
      <c r="AVE61" s="113"/>
      <c r="AVF61" s="113"/>
      <c r="AVG61" s="113"/>
      <c r="AVH61" s="113"/>
      <c r="AVI61" s="113"/>
      <c r="AVJ61" s="113"/>
      <c r="AVK61" s="113"/>
      <c r="AVL61" s="113"/>
      <c r="AVM61" s="113"/>
      <c r="AVN61" s="113"/>
      <c r="AVO61" s="113"/>
      <c r="AVP61" s="113"/>
      <c r="AVQ61" s="113"/>
      <c r="AVR61" s="113"/>
      <c r="AVS61" s="113"/>
      <c r="AVT61" s="113"/>
      <c r="AVU61" s="113"/>
      <c r="AVV61" s="113"/>
      <c r="AVW61" s="113"/>
      <c r="AVX61" s="113"/>
      <c r="AVY61" s="113"/>
      <c r="AVZ61" s="113"/>
      <c r="AWA61" s="113"/>
      <c r="AWB61" s="113"/>
      <c r="AWC61" s="113"/>
      <c r="AWD61" s="113"/>
    </row>
    <row r="62" spans="1:1278" s="156" customFormat="1" ht="12.5">
      <c r="A62" s="126"/>
      <c r="B62" s="126"/>
      <c r="C62" s="126"/>
      <c r="D62" s="126"/>
      <c r="E62" s="126"/>
      <c r="F62" s="160" t="str">
        <f>IF(PH=1,"","Minimum Soft-start Capacitance")</f>
        <v/>
      </c>
      <c r="G62" s="155" t="str">
        <f>IF(PH=1,"",C.ss_min*1000000000)</f>
        <v/>
      </c>
      <c r="H62" s="126" t="str">
        <f>IF(PH=1,"","nF")</f>
        <v/>
      </c>
      <c r="I62" s="126"/>
      <c r="J62" s="126"/>
      <c r="K62" s="126"/>
      <c r="L62" s="126"/>
      <c r="M62" s="126"/>
      <c r="N62" s="126"/>
      <c r="O62" s="126"/>
      <c r="P62" s="126"/>
      <c r="Q62" s="126"/>
      <c r="R62" s="126"/>
      <c r="S62" s="126"/>
      <c r="T62" s="126"/>
      <c r="U62" s="126"/>
      <c r="V62" s="126"/>
      <c r="W62" s="126"/>
      <c r="X62" s="126"/>
      <c r="Y62" s="126"/>
      <c r="Z62" s="126"/>
      <c r="AA62" s="126"/>
      <c r="AB62" s="126"/>
      <c r="AC62" s="113"/>
      <c r="AD62" s="113"/>
      <c r="AE62" s="113"/>
      <c r="AF62" s="113"/>
      <c r="AG62" s="113"/>
      <c r="AH62" s="113"/>
      <c r="AI62" s="113"/>
      <c r="AJ62" s="113"/>
      <c r="AK62" s="113"/>
      <c r="AL62" s="113"/>
      <c r="AM62" s="113"/>
      <c r="AN62" s="113"/>
      <c r="AO62" s="113"/>
      <c r="AP62" s="113"/>
      <c r="AQ62" s="113"/>
      <c r="AR62" s="113"/>
      <c r="AS62" s="113"/>
      <c r="AT62" s="113"/>
      <c r="AU62" s="113"/>
      <c r="AV62" s="113"/>
      <c r="AW62" s="113"/>
      <c r="AX62" s="113"/>
      <c r="AY62" s="113"/>
      <c r="AZ62" s="113"/>
      <c r="BA62" s="113"/>
      <c r="BB62" s="113"/>
      <c r="BC62" s="113"/>
      <c r="BD62" s="113"/>
      <c r="BE62" s="113"/>
      <c r="BF62" s="113"/>
      <c r="BG62" s="113"/>
      <c r="BH62" s="113"/>
      <c r="BI62" s="113"/>
      <c r="BJ62" s="113"/>
      <c r="BK62" s="113"/>
      <c r="BL62" s="113"/>
      <c r="BM62" s="113"/>
      <c r="BN62" s="113"/>
      <c r="BO62" s="113"/>
      <c r="BP62" s="113"/>
      <c r="BQ62" s="113"/>
      <c r="BR62" s="113"/>
      <c r="BS62" s="113"/>
      <c r="BT62" s="113"/>
      <c r="BU62" s="113"/>
      <c r="BV62" s="113"/>
      <c r="BW62" s="113"/>
      <c r="BX62" s="113"/>
      <c r="BY62" s="113"/>
      <c r="BZ62" s="113"/>
      <c r="CA62" s="113"/>
      <c r="CB62" s="113"/>
      <c r="CC62" s="113"/>
      <c r="CD62" s="113"/>
      <c r="CE62" s="113"/>
      <c r="CF62" s="113"/>
      <c r="CG62" s="113"/>
      <c r="CH62" s="113"/>
      <c r="CI62" s="113"/>
      <c r="CJ62" s="113"/>
      <c r="CK62" s="113"/>
      <c r="CL62" s="113"/>
      <c r="CM62" s="113"/>
      <c r="CN62" s="113"/>
      <c r="CO62" s="113"/>
      <c r="CP62" s="113"/>
      <c r="CQ62" s="113"/>
      <c r="CR62" s="113"/>
      <c r="CS62" s="113"/>
      <c r="CT62" s="113"/>
      <c r="CU62" s="113"/>
      <c r="CV62" s="113"/>
      <c r="CW62" s="113"/>
      <c r="CX62" s="113"/>
      <c r="CY62" s="113"/>
      <c r="CZ62" s="113"/>
      <c r="DA62" s="113"/>
      <c r="DB62" s="113"/>
      <c r="DC62" s="113"/>
      <c r="DD62" s="113"/>
      <c r="DE62" s="113"/>
      <c r="DF62" s="113"/>
      <c r="DG62" s="113"/>
      <c r="DH62" s="113"/>
      <c r="DI62" s="113"/>
      <c r="DJ62" s="113"/>
      <c r="DK62" s="113"/>
      <c r="DL62" s="113"/>
      <c r="DM62" s="113"/>
      <c r="DN62" s="113"/>
      <c r="DO62" s="113"/>
      <c r="DP62" s="113"/>
      <c r="DQ62" s="113"/>
      <c r="DR62" s="113"/>
      <c r="DS62" s="113"/>
      <c r="DT62" s="113"/>
      <c r="DU62" s="113"/>
      <c r="DV62" s="113"/>
      <c r="DW62" s="113"/>
      <c r="DX62" s="113"/>
      <c r="DY62" s="113"/>
      <c r="DZ62" s="113"/>
      <c r="EA62" s="113"/>
      <c r="EB62" s="113"/>
      <c r="EC62" s="113"/>
      <c r="ED62" s="113"/>
      <c r="EE62" s="113"/>
      <c r="EF62" s="113"/>
      <c r="EG62" s="113"/>
      <c r="EH62" s="113"/>
      <c r="EI62" s="113"/>
      <c r="EJ62" s="113"/>
      <c r="EK62" s="113"/>
      <c r="EL62" s="113"/>
      <c r="EM62" s="113"/>
      <c r="EN62" s="113"/>
      <c r="EO62" s="113"/>
      <c r="EP62" s="113"/>
      <c r="EQ62" s="113"/>
      <c r="ER62" s="113"/>
      <c r="ES62" s="113"/>
      <c r="ET62" s="113"/>
      <c r="EU62" s="113"/>
      <c r="EV62" s="113"/>
      <c r="EW62" s="113"/>
      <c r="EX62" s="113"/>
      <c r="EY62" s="113"/>
      <c r="EZ62" s="113"/>
      <c r="FA62" s="113"/>
      <c r="FB62" s="113"/>
      <c r="FC62" s="113"/>
      <c r="FD62" s="113"/>
      <c r="FE62" s="113"/>
      <c r="FF62" s="113"/>
      <c r="FG62" s="113"/>
      <c r="FH62" s="113"/>
      <c r="FI62" s="113"/>
      <c r="FJ62" s="113"/>
      <c r="FK62" s="113"/>
      <c r="FL62" s="113"/>
      <c r="FM62" s="113"/>
      <c r="FN62" s="113"/>
      <c r="FO62" s="113"/>
      <c r="FP62" s="113"/>
      <c r="FQ62" s="113"/>
      <c r="FR62" s="113"/>
      <c r="FS62" s="113"/>
      <c r="FT62" s="113"/>
      <c r="FU62" s="113"/>
      <c r="FV62" s="113"/>
      <c r="FW62" s="113"/>
      <c r="FX62" s="113"/>
      <c r="FY62" s="113"/>
      <c r="FZ62" s="113"/>
      <c r="GA62" s="113"/>
      <c r="GB62" s="113"/>
      <c r="GC62" s="113"/>
      <c r="GD62" s="113"/>
      <c r="GE62" s="113"/>
      <c r="GF62" s="113"/>
      <c r="GG62" s="113"/>
      <c r="GH62" s="113"/>
      <c r="GI62" s="113"/>
      <c r="GJ62" s="113"/>
      <c r="GK62" s="113"/>
      <c r="GL62" s="113"/>
      <c r="GM62" s="113"/>
      <c r="GN62" s="113"/>
      <c r="GO62" s="113"/>
      <c r="GP62" s="113"/>
      <c r="GQ62" s="113"/>
      <c r="GR62" s="113"/>
      <c r="GS62" s="113"/>
      <c r="GT62" s="113"/>
      <c r="GU62" s="113"/>
      <c r="GV62" s="113"/>
      <c r="GW62" s="113"/>
      <c r="GX62" s="113"/>
      <c r="GY62" s="113"/>
      <c r="GZ62" s="113"/>
      <c r="HA62" s="113"/>
      <c r="HB62" s="113"/>
      <c r="HC62" s="113"/>
      <c r="HD62" s="113"/>
      <c r="HE62" s="113"/>
      <c r="HF62" s="113"/>
      <c r="HG62" s="113"/>
      <c r="HH62" s="113"/>
      <c r="HI62" s="113"/>
      <c r="HJ62" s="113"/>
      <c r="HK62" s="113"/>
      <c r="HL62" s="113"/>
      <c r="HM62" s="113"/>
      <c r="HN62" s="113"/>
      <c r="HO62" s="113"/>
      <c r="HP62" s="113"/>
      <c r="HQ62" s="113"/>
      <c r="HR62" s="113"/>
      <c r="HS62" s="113"/>
      <c r="HT62" s="113"/>
      <c r="HU62" s="113"/>
      <c r="HV62" s="113"/>
      <c r="HW62" s="113"/>
      <c r="HX62" s="113"/>
      <c r="HY62" s="113"/>
      <c r="HZ62" s="113"/>
      <c r="IA62" s="113"/>
      <c r="IB62" s="113"/>
      <c r="IC62" s="113"/>
      <c r="ID62" s="113"/>
      <c r="IE62" s="113"/>
      <c r="IF62" s="113"/>
      <c r="IG62" s="113"/>
      <c r="IH62" s="113"/>
      <c r="II62" s="113"/>
      <c r="IJ62" s="113"/>
      <c r="IK62" s="113"/>
      <c r="IL62" s="113"/>
      <c r="IM62" s="113"/>
      <c r="IN62" s="113"/>
      <c r="IO62" s="113"/>
      <c r="IP62" s="113"/>
      <c r="IQ62" s="113"/>
      <c r="IR62" s="113"/>
      <c r="IS62" s="113"/>
      <c r="IT62" s="113"/>
      <c r="IU62" s="113"/>
      <c r="IV62" s="113"/>
      <c r="IW62" s="113"/>
      <c r="IX62" s="113"/>
      <c r="IY62" s="113"/>
      <c r="IZ62" s="113"/>
      <c r="JA62" s="113"/>
      <c r="JB62" s="113"/>
      <c r="JC62" s="113"/>
      <c r="JD62" s="113"/>
      <c r="JE62" s="113"/>
      <c r="JF62" s="113"/>
      <c r="JG62" s="113"/>
      <c r="JH62" s="113"/>
      <c r="JI62" s="113"/>
      <c r="JJ62" s="113"/>
      <c r="JK62" s="113"/>
      <c r="JL62" s="113"/>
      <c r="JM62" s="113"/>
      <c r="JN62" s="113"/>
      <c r="JO62" s="113"/>
      <c r="JP62" s="113"/>
      <c r="JQ62" s="113"/>
      <c r="JR62" s="113"/>
      <c r="JS62" s="113"/>
      <c r="JT62" s="113"/>
      <c r="JU62" s="113"/>
      <c r="JV62" s="113"/>
      <c r="JW62" s="113"/>
      <c r="JX62" s="113"/>
      <c r="JY62" s="113"/>
      <c r="JZ62" s="113"/>
      <c r="KA62" s="113"/>
      <c r="KB62" s="113"/>
      <c r="KC62" s="113"/>
      <c r="KD62" s="113"/>
      <c r="KE62" s="113"/>
      <c r="KF62" s="113"/>
      <c r="KG62" s="113"/>
      <c r="KH62" s="113"/>
      <c r="KI62" s="113"/>
      <c r="KJ62" s="113"/>
      <c r="KK62" s="113"/>
      <c r="KL62" s="113"/>
      <c r="KM62" s="113"/>
      <c r="KN62" s="113"/>
      <c r="KO62" s="113"/>
      <c r="KP62" s="113"/>
      <c r="KQ62" s="113"/>
      <c r="KR62" s="113"/>
      <c r="KS62" s="113"/>
      <c r="KT62" s="113"/>
      <c r="KU62" s="113"/>
      <c r="KV62" s="113"/>
      <c r="KW62" s="113"/>
      <c r="KX62" s="113"/>
      <c r="KY62" s="113"/>
      <c r="KZ62" s="113"/>
      <c r="LA62" s="113"/>
      <c r="LB62" s="113"/>
      <c r="LC62" s="113"/>
      <c r="LD62" s="113"/>
      <c r="LE62" s="113"/>
      <c r="LF62" s="113"/>
      <c r="LG62" s="113"/>
      <c r="LH62" s="113"/>
      <c r="LI62" s="113"/>
      <c r="LJ62" s="113"/>
      <c r="LK62" s="113"/>
      <c r="LL62" s="113"/>
      <c r="LM62" s="113"/>
      <c r="LN62" s="113"/>
      <c r="LO62" s="113"/>
      <c r="LP62" s="113"/>
      <c r="LQ62" s="113"/>
      <c r="LR62" s="113"/>
      <c r="LS62" s="113"/>
      <c r="LT62" s="113"/>
      <c r="LU62" s="113"/>
      <c r="LV62" s="113"/>
      <c r="LW62" s="113"/>
      <c r="LX62" s="113"/>
      <c r="LY62" s="113"/>
      <c r="LZ62" s="113"/>
      <c r="MA62" s="113"/>
      <c r="MB62" s="113"/>
      <c r="MC62" s="113"/>
      <c r="MD62" s="113"/>
      <c r="ME62" s="113"/>
      <c r="MF62" s="113"/>
      <c r="MG62" s="113"/>
      <c r="MH62" s="113"/>
      <c r="MI62" s="113"/>
      <c r="MJ62" s="113"/>
      <c r="MK62" s="113"/>
      <c r="ML62" s="113"/>
      <c r="MM62" s="113"/>
      <c r="MN62" s="113"/>
      <c r="MO62" s="113"/>
      <c r="MP62" s="113"/>
      <c r="MQ62" s="113"/>
      <c r="MR62" s="113"/>
      <c r="MS62" s="113"/>
      <c r="MT62" s="113"/>
      <c r="MU62" s="113"/>
      <c r="MV62" s="113"/>
      <c r="MW62" s="113"/>
      <c r="MX62" s="113"/>
      <c r="MY62" s="113"/>
      <c r="MZ62" s="113"/>
      <c r="NA62" s="113"/>
      <c r="NB62" s="113"/>
      <c r="NC62" s="113"/>
      <c r="ND62" s="113"/>
      <c r="NE62" s="113"/>
      <c r="NF62" s="113"/>
      <c r="NG62" s="113"/>
      <c r="NH62" s="113"/>
      <c r="NI62" s="113"/>
      <c r="NJ62" s="113"/>
      <c r="NK62" s="113"/>
      <c r="NL62" s="113"/>
      <c r="NM62" s="113"/>
      <c r="NN62" s="113"/>
      <c r="NO62" s="113"/>
      <c r="NP62" s="113"/>
      <c r="NQ62" s="113"/>
      <c r="NR62" s="113"/>
      <c r="NS62" s="113"/>
      <c r="NT62" s="113"/>
      <c r="NU62" s="113"/>
      <c r="NV62" s="113"/>
      <c r="NW62" s="113"/>
      <c r="NX62" s="113"/>
      <c r="NY62" s="113"/>
      <c r="NZ62" s="113"/>
      <c r="OA62" s="113"/>
      <c r="OB62" s="113"/>
      <c r="OC62" s="113"/>
      <c r="OD62" s="113"/>
      <c r="OE62" s="113"/>
      <c r="OF62" s="113"/>
      <c r="OG62" s="113"/>
      <c r="OH62" s="113"/>
      <c r="OI62" s="113"/>
      <c r="OJ62" s="113"/>
      <c r="OK62" s="113"/>
      <c r="OL62" s="113"/>
      <c r="OM62" s="113"/>
      <c r="ON62" s="113"/>
      <c r="OO62" s="113"/>
      <c r="OP62" s="113"/>
      <c r="OQ62" s="113"/>
      <c r="OR62" s="113"/>
      <c r="OS62" s="113"/>
      <c r="OT62" s="113"/>
      <c r="OU62" s="113"/>
      <c r="OV62" s="113"/>
      <c r="OW62" s="113"/>
      <c r="OX62" s="113"/>
      <c r="OY62" s="113"/>
      <c r="OZ62" s="113"/>
      <c r="PA62" s="113"/>
      <c r="PB62" s="113"/>
      <c r="PC62" s="113"/>
      <c r="PD62" s="113"/>
      <c r="PE62" s="113"/>
      <c r="PF62" s="113"/>
      <c r="PG62" s="113"/>
      <c r="PH62" s="113"/>
      <c r="PI62" s="113"/>
      <c r="PJ62" s="113"/>
      <c r="PK62" s="113"/>
      <c r="PL62" s="113"/>
      <c r="PM62" s="113"/>
      <c r="PN62" s="113"/>
      <c r="PO62" s="113"/>
      <c r="PP62" s="113"/>
      <c r="PQ62" s="113"/>
      <c r="PR62" s="113"/>
      <c r="PS62" s="113"/>
      <c r="PT62" s="113"/>
      <c r="PU62" s="113"/>
      <c r="PV62" s="113"/>
      <c r="PW62" s="113"/>
      <c r="PX62" s="113"/>
      <c r="PY62" s="113"/>
      <c r="PZ62" s="113"/>
      <c r="QA62" s="113"/>
      <c r="QB62" s="113"/>
      <c r="QC62" s="113"/>
      <c r="QD62" s="113"/>
      <c r="QE62" s="113"/>
      <c r="QF62" s="113"/>
      <c r="QG62" s="113"/>
      <c r="QH62" s="113"/>
      <c r="QI62" s="113"/>
      <c r="QJ62" s="113"/>
      <c r="QK62" s="113"/>
      <c r="QL62" s="113"/>
      <c r="QM62" s="113"/>
      <c r="QN62" s="113"/>
      <c r="QO62" s="113"/>
      <c r="QP62" s="113"/>
      <c r="QQ62" s="113"/>
      <c r="QR62" s="113"/>
      <c r="QS62" s="113"/>
      <c r="QT62" s="113"/>
      <c r="QU62" s="113"/>
      <c r="QV62" s="113"/>
      <c r="QW62" s="113"/>
      <c r="QX62" s="113"/>
      <c r="QY62" s="113"/>
      <c r="QZ62" s="113"/>
      <c r="RA62" s="113"/>
      <c r="RB62" s="113"/>
      <c r="RC62" s="113"/>
      <c r="RD62" s="113"/>
      <c r="RE62" s="113"/>
      <c r="RF62" s="113"/>
      <c r="RG62" s="113"/>
      <c r="RH62" s="113"/>
      <c r="RI62" s="113"/>
      <c r="RJ62" s="113"/>
      <c r="RK62" s="113"/>
      <c r="RL62" s="113"/>
      <c r="RM62" s="113"/>
      <c r="RN62" s="113"/>
      <c r="RO62" s="113"/>
      <c r="RP62" s="113"/>
      <c r="RQ62" s="113"/>
      <c r="RR62" s="113"/>
      <c r="RS62" s="113"/>
      <c r="RT62" s="113"/>
      <c r="RU62" s="113"/>
      <c r="RV62" s="113"/>
      <c r="RW62" s="113"/>
      <c r="RX62" s="113"/>
      <c r="RY62" s="113"/>
      <c r="RZ62" s="113"/>
      <c r="SA62" s="113"/>
      <c r="SB62" s="113"/>
      <c r="SC62" s="113"/>
      <c r="SD62" s="113"/>
      <c r="SE62" s="113"/>
      <c r="SF62" s="113"/>
      <c r="SG62" s="113"/>
      <c r="SH62" s="113"/>
      <c r="SI62" s="113"/>
      <c r="SJ62" s="113"/>
      <c r="SK62" s="113"/>
      <c r="SL62" s="113"/>
      <c r="SM62" s="113"/>
      <c r="SN62" s="113"/>
      <c r="SO62" s="113"/>
      <c r="SP62" s="113"/>
      <c r="SQ62" s="113"/>
      <c r="SR62" s="113"/>
      <c r="SS62" s="113"/>
      <c r="ST62" s="113"/>
      <c r="SU62" s="113"/>
      <c r="SV62" s="113"/>
      <c r="SW62" s="113"/>
      <c r="SX62" s="113"/>
      <c r="SY62" s="113"/>
      <c r="SZ62" s="113"/>
      <c r="TA62" s="113"/>
      <c r="TB62" s="113"/>
      <c r="TC62" s="113"/>
      <c r="TD62" s="113"/>
      <c r="TE62" s="113"/>
      <c r="TF62" s="113"/>
      <c r="TG62" s="113"/>
      <c r="TH62" s="113"/>
      <c r="TI62" s="113"/>
      <c r="TJ62" s="113"/>
      <c r="TK62" s="113"/>
      <c r="TL62" s="113"/>
      <c r="TM62" s="113"/>
      <c r="TN62" s="113"/>
      <c r="TO62" s="113"/>
      <c r="TP62" s="113"/>
      <c r="TQ62" s="113"/>
      <c r="TR62" s="113"/>
      <c r="TS62" s="113"/>
      <c r="TT62" s="113"/>
      <c r="TU62" s="113"/>
      <c r="TV62" s="113"/>
      <c r="TW62" s="113"/>
      <c r="TX62" s="113"/>
      <c r="TY62" s="113"/>
      <c r="TZ62" s="113"/>
      <c r="UA62" s="113"/>
      <c r="UB62" s="113"/>
      <c r="UC62" s="113"/>
      <c r="UD62" s="113"/>
      <c r="UE62" s="113"/>
      <c r="UF62" s="113"/>
      <c r="UG62" s="113"/>
      <c r="UH62" s="113"/>
      <c r="UI62" s="113"/>
      <c r="UJ62" s="113"/>
      <c r="UK62" s="113"/>
      <c r="UL62" s="113"/>
      <c r="UM62" s="113"/>
      <c r="UN62" s="113"/>
      <c r="UO62" s="113"/>
      <c r="UP62" s="113"/>
      <c r="UQ62" s="113"/>
      <c r="UR62" s="113"/>
      <c r="US62" s="113"/>
      <c r="UT62" s="113"/>
      <c r="UU62" s="113"/>
      <c r="UV62" s="113"/>
      <c r="UW62" s="113"/>
      <c r="UX62" s="113"/>
      <c r="UY62" s="113"/>
      <c r="UZ62" s="113"/>
      <c r="VA62" s="113"/>
      <c r="VB62" s="113"/>
      <c r="VC62" s="113"/>
      <c r="VD62" s="113"/>
      <c r="VE62" s="113"/>
      <c r="VF62" s="113"/>
      <c r="VG62" s="113"/>
      <c r="VH62" s="113"/>
      <c r="VI62" s="113"/>
      <c r="VJ62" s="113"/>
      <c r="VK62" s="113"/>
      <c r="VL62" s="113"/>
      <c r="VM62" s="113"/>
      <c r="VN62" s="113"/>
      <c r="VO62" s="113"/>
      <c r="VP62" s="113"/>
      <c r="VQ62" s="113"/>
      <c r="VR62" s="113"/>
      <c r="VS62" s="113"/>
      <c r="VT62" s="113"/>
      <c r="VU62" s="113"/>
      <c r="VV62" s="113"/>
      <c r="VW62" s="113"/>
      <c r="VX62" s="113"/>
      <c r="VY62" s="113"/>
      <c r="VZ62" s="113"/>
      <c r="WA62" s="113"/>
      <c r="WB62" s="113"/>
      <c r="WC62" s="113"/>
      <c r="WD62" s="113"/>
      <c r="WE62" s="113"/>
      <c r="WF62" s="113"/>
      <c r="WG62" s="113"/>
      <c r="WH62" s="113"/>
      <c r="WI62" s="113"/>
      <c r="WJ62" s="113"/>
      <c r="WK62" s="113"/>
      <c r="WL62" s="113"/>
      <c r="WM62" s="113"/>
      <c r="WN62" s="113"/>
      <c r="WO62" s="113"/>
      <c r="WP62" s="113"/>
      <c r="WQ62" s="113"/>
      <c r="WR62" s="113"/>
      <c r="WS62" s="113"/>
      <c r="WT62" s="113"/>
      <c r="WU62" s="113"/>
      <c r="WV62" s="113"/>
      <c r="WW62" s="113"/>
      <c r="WX62" s="113"/>
      <c r="WY62" s="113"/>
      <c r="WZ62" s="113"/>
      <c r="XA62" s="113"/>
      <c r="XB62" s="113"/>
      <c r="XC62" s="113"/>
      <c r="XD62" s="113"/>
      <c r="XE62" s="113"/>
      <c r="XF62" s="113"/>
      <c r="XG62" s="113"/>
      <c r="XH62" s="113"/>
      <c r="XI62" s="113"/>
      <c r="XJ62" s="113"/>
      <c r="XK62" s="113"/>
      <c r="XL62" s="113"/>
      <c r="XM62" s="113"/>
      <c r="XN62" s="113"/>
      <c r="XO62" s="113"/>
      <c r="XP62" s="113"/>
      <c r="XQ62" s="113"/>
      <c r="XR62" s="113"/>
      <c r="XS62" s="113"/>
      <c r="XT62" s="113"/>
      <c r="XU62" s="113"/>
      <c r="XV62" s="113"/>
      <c r="XW62" s="113"/>
      <c r="XX62" s="113"/>
      <c r="XY62" s="113"/>
      <c r="XZ62" s="113"/>
      <c r="YA62" s="113"/>
      <c r="YB62" s="113"/>
      <c r="YC62" s="113"/>
      <c r="YD62" s="113"/>
      <c r="YE62" s="113"/>
      <c r="YF62" s="113"/>
      <c r="YG62" s="113"/>
      <c r="YH62" s="113"/>
      <c r="YI62" s="113"/>
      <c r="YJ62" s="113"/>
      <c r="YK62" s="113"/>
      <c r="YL62" s="113"/>
      <c r="YM62" s="113"/>
      <c r="YN62" s="113"/>
      <c r="YO62" s="113"/>
      <c r="YP62" s="113"/>
      <c r="YQ62" s="113"/>
      <c r="YR62" s="113"/>
      <c r="YS62" s="113"/>
      <c r="YT62" s="113"/>
      <c r="YU62" s="113"/>
      <c r="YV62" s="113"/>
      <c r="YW62" s="113"/>
      <c r="YX62" s="113"/>
      <c r="YY62" s="113"/>
      <c r="YZ62" s="113"/>
      <c r="ZA62" s="113"/>
      <c r="ZB62" s="113"/>
      <c r="ZC62" s="113"/>
      <c r="ZD62" s="113"/>
      <c r="ZE62" s="113"/>
      <c r="ZF62" s="113"/>
      <c r="ZG62" s="113"/>
      <c r="ZH62" s="113"/>
      <c r="ZI62" s="113"/>
      <c r="ZJ62" s="113"/>
      <c r="ZK62" s="113"/>
      <c r="ZL62" s="113"/>
      <c r="ZM62" s="113"/>
      <c r="ZN62" s="113"/>
      <c r="ZO62" s="113"/>
      <c r="ZP62" s="113"/>
      <c r="ZQ62" s="113"/>
      <c r="ZR62" s="113"/>
      <c r="ZS62" s="113"/>
      <c r="ZT62" s="113"/>
      <c r="ZU62" s="113"/>
      <c r="ZV62" s="113"/>
      <c r="ZW62" s="113"/>
      <c r="ZX62" s="113"/>
      <c r="ZY62" s="113"/>
      <c r="ZZ62" s="113"/>
      <c r="AAA62" s="113"/>
      <c r="AAB62" s="113"/>
      <c r="AAC62" s="113"/>
      <c r="AAD62" s="113"/>
      <c r="AAE62" s="113"/>
      <c r="AAF62" s="113"/>
      <c r="AAG62" s="113"/>
      <c r="AAH62" s="113"/>
      <c r="AAI62" s="113"/>
      <c r="AAJ62" s="113"/>
      <c r="AAK62" s="113"/>
      <c r="AAL62" s="113"/>
      <c r="AAM62" s="113"/>
      <c r="AAN62" s="113"/>
      <c r="AAO62" s="113"/>
      <c r="AAP62" s="113"/>
      <c r="AAQ62" s="113"/>
      <c r="AAR62" s="113"/>
      <c r="AAS62" s="113"/>
      <c r="AAT62" s="113"/>
      <c r="AAU62" s="113"/>
      <c r="AAV62" s="113"/>
      <c r="AAW62" s="113"/>
      <c r="AAX62" s="113"/>
      <c r="AAY62" s="113"/>
      <c r="AAZ62" s="113"/>
      <c r="ABA62" s="113"/>
      <c r="ABB62" s="113"/>
      <c r="ABC62" s="113"/>
      <c r="ABD62" s="113"/>
      <c r="ABE62" s="113"/>
      <c r="ABF62" s="113"/>
      <c r="ABG62" s="113"/>
      <c r="ABH62" s="113"/>
      <c r="ABI62" s="113"/>
      <c r="ABJ62" s="113"/>
      <c r="ABK62" s="113"/>
      <c r="ABL62" s="113"/>
      <c r="ABM62" s="113"/>
      <c r="ABN62" s="113"/>
      <c r="ABO62" s="113"/>
      <c r="ABP62" s="113"/>
      <c r="ABQ62" s="113"/>
      <c r="ABR62" s="113"/>
      <c r="ABS62" s="113"/>
      <c r="ABT62" s="113"/>
      <c r="ABU62" s="113"/>
      <c r="ABV62" s="113"/>
      <c r="ABW62" s="113"/>
      <c r="ABX62" s="113"/>
      <c r="ABY62" s="113"/>
      <c r="ABZ62" s="113"/>
      <c r="ACA62" s="113"/>
      <c r="ACB62" s="113"/>
      <c r="ACC62" s="113"/>
      <c r="ACD62" s="113"/>
      <c r="ACE62" s="113"/>
      <c r="ACF62" s="113"/>
      <c r="ACG62" s="113"/>
      <c r="ACH62" s="113"/>
      <c r="ACI62" s="113"/>
      <c r="ACJ62" s="113"/>
      <c r="ACK62" s="113"/>
      <c r="ACL62" s="113"/>
      <c r="ACM62" s="113"/>
      <c r="ACN62" s="113"/>
      <c r="ACO62" s="113"/>
      <c r="ACP62" s="113"/>
      <c r="ACQ62" s="113"/>
      <c r="ACR62" s="113"/>
      <c r="ACS62" s="113"/>
      <c r="ACT62" s="113"/>
      <c r="ACU62" s="113"/>
      <c r="ACV62" s="113"/>
      <c r="ACW62" s="113"/>
      <c r="ACX62" s="113"/>
      <c r="ACY62" s="113"/>
      <c r="ACZ62" s="113"/>
      <c r="ADA62" s="113"/>
      <c r="ADB62" s="113"/>
      <c r="ADC62" s="113"/>
      <c r="ADD62" s="113"/>
      <c r="ADE62" s="113"/>
      <c r="ADF62" s="113"/>
      <c r="ADG62" s="113"/>
      <c r="ADH62" s="113"/>
      <c r="ADI62" s="113"/>
      <c r="ADJ62" s="113"/>
      <c r="ADK62" s="113"/>
      <c r="ADL62" s="113"/>
      <c r="ADM62" s="113"/>
      <c r="ADN62" s="113"/>
      <c r="ADO62" s="113"/>
      <c r="ADP62" s="113"/>
      <c r="ADQ62" s="113"/>
      <c r="ADR62" s="113"/>
      <c r="ADS62" s="113"/>
      <c r="ADT62" s="113"/>
      <c r="ADU62" s="113"/>
      <c r="ADV62" s="113"/>
      <c r="ADW62" s="113"/>
      <c r="ADX62" s="113"/>
      <c r="ADY62" s="113"/>
      <c r="ADZ62" s="113"/>
      <c r="AEA62" s="113"/>
      <c r="AEB62" s="113"/>
      <c r="AEC62" s="113"/>
      <c r="AED62" s="113"/>
      <c r="AEE62" s="113"/>
      <c r="AEF62" s="113"/>
      <c r="AEG62" s="113"/>
      <c r="AEH62" s="113"/>
      <c r="AEI62" s="113"/>
      <c r="AEJ62" s="113"/>
      <c r="AEK62" s="113"/>
      <c r="AEL62" s="113"/>
      <c r="AEM62" s="113"/>
      <c r="AEN62" s="113"/>
      <c r="AEO62" s="113"/>
      <c r="AEP62" s="113"/>
      <c r="AEQ62" s="113"/>
      <c r="AER62" s="113"/>
      <c r="AES62" s="113"/>
      <c r="AET62" s="113"/>
      <c r="AEU62" s="113"/>
      <c r="AEV62" s="113"/>
      <c r="AEW62" s="113"/>
      <c r="AEX62" s="113"/>
      <c r="AEY62" s="113"/>
      <c r="AEZ62" s="113"/>
      <c r="AFA62" s="113"/>
      <c r="AFB62" s="113"/>
      <c r="AFC62" s="113"/>
      <c r="AFD62" s="113"/>
      <c r="AFE62" s="113"/>
      <c r="AFF62" s="113"/>
      <c r="AFG62" s="113"/>
      <c r="AFH62" s="113"/>
      <c r="AFI62" s="113"/>
      <c r="AFJ62" s="113"/>
      <c r="AFK62" s="113"/>
      <c r="AFL62" s="113"/>
      <c r="AFM62" s="113"/>
      <c r="AFN62" s="113"/>
      <c r="AFO62" s="113"/>
      <c r="AFP62" s="113"/>
      <c r="AFQ62" s="113"/>
      <c r="AFR62" s="113"/>
      <c r="AFS62" s="113"/>
      <c r="AFT62" s="113"/>
      <c r="AFU62" s="113"/>
      <c r="AFV62" s="113"/>
      <c r="AFW62" s="113"/>
      <c r="AFX62" s="113"/>
      <c r="AFY62" s="113"/>
      <c r="AFZ62" s="113"/>
      <c r="AGA62" s="113"/>
      <c r="AGB62" s="113"/>
      <c r="AGC62" s="113"/>
      <c r="AGD62" s="113"/>
      <c r="AGE62" s="113"/>
      <c r="AGF62" s="113"/>
      <c r="AGG62" s="113"/>
      <c r="AGH62" s="113"/>
      <c r="AGI62" s="113"/>
      <c r="AGJ62" s="113"/>
      <c r="AGK62" s="113"/>
      <c r="AGL62" s="113"/>
      <c r="AGM62" s="113"/>
      <c r="AGN62" s="113"/>
      <c r="AGO62" s="113"/>
      <c r="AGP62" s="113"/>
      <c r="AGQ62" s="113"/>
      <c r="AGR62" s="113"/>
      <c r="AGS62" s="113"/>
      <c r="AGT62" s="113"/>
      <c r="AGU62" s="113"/>
      <c r="AGV62" s="113"/>
      <c r="AGW62" s="113"/>
      <c r="AGX62" s="113"/>
      <c r="AGY62" s="113"/>
      <c r="AGZ62" s="113"/>
      <c r="AHA62" s="113"/>
      <c r="AHB62" s="113"/>
      <c r="AHC62" s="113"/>
      <c r="AHD62" s="113"/>
      <c r="AHE62" s="113"/>
      <c r="AHF62" s="113"/>
      <c r="AHG62" s="113"/>
      <c r="AHH62" s="113"/>
      <c r="AHI62" s="113"/>
      <c r="AHJ62" s="113"/>
      <c r="AHK62" s="113"/>
      <c r="AHL62" s="113"/>
      <c r="AHM62" s="113"/>
      <c r="AHN62" s="113"/>
      <c r="AHO62" s="113"/>
      <c r="AHP62" s="113"/>
      <c r="AHQ62" s="113"/>
      <c r="AHR62" s="113"/>
      <c r="AHS62" s="113"/>
      <c r="AHT62" s="113"/>
      <c r="AHU62" s="113"/>
      <c r="AHV62" s="113"/>
      <c r="AHW62" s="113"/>
      <c r="AHX62" s="113"/>
      <c r="AHY62" s="113"/>
      <c r="AHZ62" s="113"/>
      <c r="AIA62" s="113"/>
      <c r="AIB62" s="113"/>
      <c r="AIC62" s="113"/>
      <c r="AID62" s="113"/>
      <c r="AIE62" s="113"/>
      <c r="AIF62" s="113"/>
      <c r="AIG62" s="113"/>
      <c r="AIH62" s="113"/>
      <c r="AII62" s="113"/>
      <c r="AIJ62" s="113"/>
      <c r="AIK62" s="113"/>
      <c r="AIL62" s="113"/>
      <c r="AIM62" s="113"/>
      <c r="AIN62" s="113"/>
      <c r="AIO62" s="113"/>
      <c r="AIP62" s="113"/>
      <c r="AIQ62" s="113"/>
      <c r="AIR62" s="113"/>
      <c r="AIS62" s="113"/>
      <c r="AIT62" s="113"/>
      <c r="AIU62" s="113"/>
      <c r="AIV62" s="113"/>
      <c r="AIW62" s="113"/>
      <c r="AIX62" s="113"/>
      <c r="AIY62" s="113"/>
      <c r="AIZ62" s="113"/>
      <c r="AJA62" s="113"/>
      <c r="AJB62" s="113"/>
      <c r="AJC62" s="113"/>
      <c r="AJD62" s="113"/>
      <c r="AJE62" s="113"/>
      <c r="AJF62" s="113"/>
      <c r="AJG62" s="113"/>
      <c r="AJH62" s="113"/>
      <c r="AJI62" s="113"/>
      <c r="AJJ62" s="113"/>
      <c r="AJK62" s="113"/>
      <c r="AJL62" s="113"/>
      <c r="AJM62" s="113"/>
      <c r="AJN62" s="113"/>
      <c r="AJO62" s="113"/>
      <c r="AJP62" s="113"/>
      <c r="AJQ62" s="113"/>
      <c r="AJR62" s="113"/>
      <c r="AJS62" s="113"/>
      <c r="AJT62" s="113"/>
      <c r="AJU62" s="113"/>
      <c r="AJV62" s="113"/>
      <c r="AJW62" s="113"/>
      <c r="AJX62" s="113"/>
      <c r="AJY62" s="113"/>
      <c r="AJZ62" s="113"/>
      <c r="AKA62" s="113"/>
      <c r="AKB62" s="113"/>
      <c r="AKC62" s="113"/>
      <c r="AKD62" s="113"/>
      <c r="AKE62" s="113"/>
      <c r="AKF62" s="113"/>
      <c r="AKG62" s="113"/>
      <c r="AKH62" s="113"/>
      <c r="AKI62" s="113"/>
      <c r="AKJ62" s="113"/>
      <c r="AKK62" s="113"/>
      <c r="AKL62" s="113"/>
      <c r="AKM62" s="113"/>
      <c r="AKN62" s="113"/>
      <c r="AKO62" s="113"/>
      <c r="AKP62" s="113"/>
      <c r="AKQ62" s="113"/>
      <c r="AKR62" s="113"/>
      <c r="AKS62" s="113"/>
      <c r="AKT62" s="113"/>
      <c r="AKU62" s="113"/>
      <c r="AKV62" s="113"/>
      <c r="AKW62" s="113"/>
      <c r="AKX62" s="113"/>
      <c r="AKY62" s="113"/>
      <c r="AKZ62" s="113"/>
      <c r="ALA62" s="113"/>
      <c r="ALB62" s="113"/>
      <c r="ALC62" s="113"/>
      <c r="ALD62" s="113"/>
      <c r="ALE62" s="113"/>
      <c r="ALF62" s="113"/>
      <c r="ALG62" s="113"/>
      <c r="ALH62" s="113"/>
      <c r="ALI62" s="113"/>
      <c r="ALJ62" s="113"/>
      <c r="ALK62" s="113"/>
      <c r="ALL62" s="113"/>
      <c r="ALM62" s="113"/>
      <c r="ALN62" s="113"/>
      <c r="ALO62" s="113"/>
      <c r="ALP62" s="113"/>
      <c r="ALQ62" s="113"/>
      <c r="ALR62" s="113"/>
      <c r="ALS62" s="113"/>
      <c r="ALT62" s="113"/>
      <c r="ALU62" s="113"/>
      <c r="ALV62" s="113"/>
      <c r="ALW62" s="113"/>
      <c r="ALX62" s="113"/>
      <c r="ALY62" s="113"/>
      <c r="ALZ62" s="113"/>
      <c r="AMA62" s="113"/>
      <c r="AMB62" s="113"/>
      <c r="AMC62" s="113"/>
      <c r="AMD62" s="113"/>
      <c r="AME62" s="113"/>
      <c r="AMF62" s="113"/>
      <c r="AMG62" s="113"/>
      <c r="AMH62" s="113"/>
      <c r="AMI62" s="113"/>
      <c r="AMJ62" s="113"/>
      <c r="AMK62" s="113"/>
      <c r="AML62" s="113"/>
      <c r="AMM62" s="113"/>
      <c r="AMN62" s="113"/>
      <c r="AMO62" s="113"/>
      <c r="AMP62" s="113"/>
      <c r="AMQ62" s="113"/>
      <c r="AMR62" s="113"/>
      <c r="AMS62" s="113"/>
      <c r="AMT62" s="113"/>
      <c r="AMU62" s="113"/>
      <c r="AMV62" s="113"/>
      <c r="AMW62" s="113"/>
      <c r="AMX62" s="113"/>
      <c r="AMY62" s="113"/>
      <c r="AMZ62" s="113"/>
      <c r="ANA62" s="113"/>
      <c r="ANB62" s="113"/>
      <c r="ANC62" s="113"/>
      <c r="AND62" s="113"/>
      <c r="ANE62" s="113"/>
      <c r="ANF62" s="113"/>
      <c r="ANG62" s="113"/>
      <c r="ANH62" s="113"/>
      <c r="ANI62" s="113"/>
      <c r="ANJ62" s="113"/>
      <c r="ANK62" s="113"/>
      <c r="ANL62" s="113"/>
      <c r="ANM62" s="113"/>
      <c r="ANN62" s="113"/>
      <c r="ANO62" s="113"/>
      <c r="ANP62" s="113"/>
      <c r="ANQ62" s="113"/>
      <c r="ANR62" s="113"/>
      <c r="ANS62" s="113"/>
      <c r="ANT62" s="113"/>
      <c r="ANU62" s="113"/>
      <c r="ANV62" s="113"/>
      <c r="ANW62" s="113"/>
      <c r="ANX62" s="113"/>
      <c r="ANY62" s="113"/>
      <c r="ANZ62" s="113"/>
      <c r="AOA62" s="113"/>
      <c r="AOB62" s="113"/>
      <c r="AOC62" s="113"/>
      <c r="AOD62" s="113"/>
      <c r="AOE62" s="113"/>
      <c r="AOF62" s="113"/>
      <c r="AOG62" s="113"/>
      <c r="AOH62" s="113"/>
      <c r="AOI62" s="113"/>
      <c r="AOJ62" s="113"/>
      <c r="AOK62" s="113"/>
      <c r="AOL62" s="113"/>
      <c r="AOM62" s="113"/>
      <c r="AON62" s="113"/>
      <c r="AOO62" s="113"/>
      <c r="AOP62" s="113"/>
      <c r="AOQ62" s="113"/>
      <c r="AOR62" s="113"/>
      <c r="AOS62" s="113"/>
      <c r="AOT62" s="113"/>
      <c r="AOU62" s="113"/>
      <c r="AOV62" s="113"/>
      <c r="AOW62" s="113"/>
      <c r="AOX62" s="113"/>
      <c r="AOY62" s="113"/>
      <c r="AOZ62" s="113"/>
      <c r="APA62" s="113"/>
      <c r="APB62" s="113"/>
      <c r="APC62" s="113"/>
      <c r="APD62" s="113"/>
      <c r="APE62" s="113"/>
      <c r="APF62" s="113"/>
      <c r="APG62" s="113"/>
      <c r="APH62" s="113"/>
      <c r="API62" s="113"/>
      <c r="APJ62" s="113"/>
      <c r="APK62" s="113"/>
      <c r="APL62" s="113"/>
      <c r="APM62" s="113"/>
      <c r="APN62" s="113"/>
      <c r="APO62" s="113"/>
      <c r="APP62" s="113"/>
      <c r="APQ62" s="113"/>
      <c r="APR62" s="113"/>
      <c r="APS62" s="113"/>
      <c r="APT62" s="113"/>
      <c r="APU62" s="113"/>
      <c r="APV62" s="113"/>
      <c r="APW62" s="113"/>
      <c r="APX62" s="113"/>
      <c r="APY62" s="113"/>
      <c r="APZ62" s="113"/>
      <c r="AQA62" s="113"/>
      <c r="AQB62" s="113"/>
      <c r="AQC62" s="113"/>
      <c r="AQD62" s="113"/>
      <c r="AQE62" s="113"/>
      <c r="AQF62" s="113"/>
      <c r="AQG62" s="113"/>
      <c r="AQH62" s="113"/>
      <c r="AQI62" s="113"/>
      <c r="AQJ62" s="113"/>
      <c r="AQK62" s="113"/>
      <c r="AQL62" s="113"/>
      <c r="AQM62" s="113"/>
      <c r="AQN62" s="113"/>
      <c r="AQO62" s="113"/>
      <c r="AQP62" s="113"/>
      <c r="AQQ62" s="113"/>
      <c r="AQR62" s="113"/>
      <c r="AQS62" s="113"/>
      <c r="AQT62" s="113"/>
      <c r="AQU62" s="113"/>
      <c r="AQV62" s="113"/>
      <c r="AQW62" s="113"/>
      <c r="AQX62" s="113"/>
      <c r="AQY62" s="113"/>
      <c r="AQZ62" s="113"/>
      <c r="ARA62" s="113"/>
      <c r="ARB62" s="113"/>
      <c r="ARC62" s="113"/>
      <c r="ARD62" s="113"/>
      <c r="ARE62" s="113"/>
      <c r="ARF62" s="113"/>
      <c r="ARG62" s="113"/>
      <c r="ARH62" s="113"/>
      <c r="ARI62" s="113"/>
      <c r="ARJ62" s="113"/>
      <c r="ARK62" s="113"/>
      <c r="ARL62" s="113"/>
      <c r="ARM62" s="113"/>
      <c r="ARN62" s="113"/>
      <c r="ARO62" s="113"/>
      <c r="ARP62" s="113"/>
      <c r="ARQ62" s="113"/>
      <c r="ARR62" s="113"/>
      <c r="ARS62" s="113"/>
      <c r="ART62" s="113"/>
      <c r="ARU62" s="113"/>
      <c r="ARV62" s="113"/>
      <c r="ARW62" s="113"/>
      <c r="ARX62" s="113"/>
      <c r="ARY62" s="113"/>
      <c r="ARZ62" s="113"/>
      <c r="ASA62" s="113"/>
      <c r="ASB62" s="113"/>
      <c r="ASC62" s="113"/>
      <c r="ASD62" s="113"/>
      <c r="ASE62" s="113"/>
      <c r="ASF62" s="113"/>
      <c r="ASG62" s="113"/>
      <c r="ASH62" s="113"/>
      <c r="ASI62" s="113"/>
      <c r="ASJ62" s="113"/>
      <c r="ASK62" s="113"/>
      <c r="ASL62" s="113"/>
      <c r="ASM62" s="113"/>
      <c r="ASN62" s="113"/>
      <c r="ASO62" s="113"/>
      <c r="ASP62" s="113"/>
      <c r="ASQ62" s="113"/>
      <c r="ASR62" s="113"/>
      <c r="ASS62" s="113"/>
      <c r="AST62" s="113"/>
      <c r="ASU62" s="113"/>
      <c r="ASV62" s="113"/>
      <c r="ASW62" s="113"/>
      <c r="ASX62" s="113"/>
      <c r="ASY62" s="113"/>
      <c r="ASZ62" s="113"/>
      <c r="ATA62" s="113"/>
      <c r="ATB62" s="113"/>
      <c r="ATC62" s="113"/>
      <c r="ATD62" s="113"/>
      <c r="ATE62" s="113"/>
      <c r="ATF62" s="113"/>
      <c r="ATG62" s="113"/>
      <c r="ATH62" s="113"/>
      <c r="ATI62" s="113"/>
      <c r="ATJ62" s="113"/>
      <c r="ATK62" s="113"/>
      <c r="ATL62" s="113"/>
      <c r="ATM62" s="113"/>
      <c r="ATN62" s="113"/>
      <c r="ATO62" s="113"/>
      <c r="ATP62" s="113"/>
      <c r="ATQ62" s="113"/>
      <c r="ATR62" s="113"/>
      <c r="ATS62" s="113"/>
      <c r="ATT62" s="113"/>
      <c r="ATU62" s="113"/>
      <c r="ATV62" s="113"/>
      <c r="ATW62" s="113"/>
      <c r="ATX62" s="113"/>
      <c r="ATY62" s="113"/>
      <c r="ATZ62" s="113"/>
      <c r="AUA62" s="113"/>
      <c r="AUB62" s="113"/>
      <c r="AUC62" s="113"/>
      <c r="AUD62" s="113"/>
      <c r="AUE62" s="113"/>
      <c r="AUF62" s="113"/>
      <c r="AUG62" s="113"/>
      <c r="AUH62" s="113"/>
      <c r="AUI62" s="113"/>
      <c r="AUJ62" s="113"/>
      <c r="AUK62" s="113"/>
      <c r="AUL62" s="113"/>
      <c r="AUM62" s="113"/>
      <c r="AUN62" s="113"/>
      <c r="AUO62" s="113"/>
      <c r="AUP62" s="113"/>
      <c r="AUQ62" s="113"/>
      <c r="AUR62" s="113"/>
      <c r="AUS62" s="113"/>
      <c r="AUT62" s="113"/>
      <c r="AUU62" s="113"/>
      <c r="AUV62" s="113"/>
      <c r="AUW62" s="113"/>
      <c r="AUX62" s="113"/>
      <c r="AUY62" s="113"/>
      <c r="AUZ62" s="113"/>
      <c r="AVA62" s="113"/>
      <c r="AVB62" s="113"/>
      <c r="AVC62" s="113"/>
      <c r="AVD62" s="113"/>
      <c r="AVE62" s="113"/>
      <c r="AVF62" s="113"/>
      <c r="AVG62" s="113"/>
      <c r="AVH62" s="113"/>
      <c r="AVI62" s="113"/>
      <c r="AVJ62" s="113"/>
      <c r="AVK62" s="113"/>
      <c r="AVL62" s="113"/>
      <c r="AVM62" s="113"/>
      <c r="AVN62" s="113"/>
      <c r="AVO62" s="113"/>
      <c r="AVP62" s="113"/>
      <c r="AVQ62" s="113"/>
      <c r="AVR62" s="113"/>
      <c r="AVS62" s="113"/>
      <c r="AVT62" s="113"/>
      <c r="AVU62" s="113"/>
      <c r="AVV62" s="113"/>
      <c r="AVW62" s="113"/>
      <c r="AVX62" s="113"/>
      <c r="AVY62" s="113"/>
      <c r="AVZ62" s="113"/>
      <c r="AWA62" s="113"/>
      <c r="AWB62" s="113"/>
      <c r="AWC62" s="113"/>
      <c r="AWD62" s="113"/>
    </row>
    <row r="63" spans="1:1278" s="156" customFormat="1" ht="13">
      <c r="A63" s="126"/>
      <c r="B63" s="126"/>
      <c r="C63" s="126"/>
      <c r="D63" s="126"/>
      <c r="E63" s="126"/>
      <c r="F63" s="152" t="str">
        <f>IF(PH=1,"","Soft-start Capacitance")</f>
        <v/>
      </c>
      <c r="G63" s="131">
        <v>15</v>
      </c>
      <c r="H63" s="130" t="str">
        <f>IF(PH=1,"","nF")</f>
        <v/>
      </c>
      <c r="I63" s="126"/>
      <c r="J63" s="126"/>
      <c r="K63" s="126"/>
      <c r="L63" s="126"/>
      <c r="M63" s="126"/>
      <c r="N63" s="126"/>
      <c r="O63" s="126"/>
      <c r="P63" s="126"/>
      <c r="Q63" s="126"/>
      <c r="R63" s="126"/>
      <c r="S63" s="126"/>
      <c r="T63" s="126"/>
      <c r="U63" s="126"/>
      <c r="V63" s="126"/>
      <c r="W63" s="126"/>
      <c r="X63" s="126"/>
      <c r="Y63" s="126"/>
      <c r="Z63" s="126"/>
      <c r="AA63" s="126"/>
      <c r="AB63" s="126"/>
      <c r="AC63" s="113"/>
      <c r="AD63" s="113"/>
      <c r="AE63" s="113"/>
      <c r="AF63" s="113"/>
      <c r="AG63" s="113"/>
      <c r="AH63" s="113"/>
      <c r="AI63" s="113"/>
      <c r="AJ63" s="113"/>
      <c r="AK63" s="113"/>
      <c r="AL63" s="113"/>
      <c r="AM63" s="113"/>
      <c r="AN63" s="113"/>
      <c r="AO63" s="113"/>
      <c r="AP63" s="113"/>
      <c r="AQ63" s="113"/>
      <c r="AR63" s="113"/>
      <c r="AS63" s="113"/>
      <c r="AT63" s="113"/>
      <c r="AU63" s="113"/>
      <c r="AV63" s="113"/>
      <c r="AW63" s="113"/>
      <c r="AX63" s="113"/>
      <c r="AY63" s="113"/>
      <c r="AZ63" s="113"/>
      <c r="BA63" s="113"/>
      <c r="BB63" s="113"/>
      <c r="BC63" s="113"/>
      <c r="BD63" s="113"/>
      <c r="BE63" s="113"/>
      <c r="BF63" s="113"/>
      <c r="BG63" s="113"/>
      <c r="BH63" s="113"/>
      <c r="BI63" s="113"/>
      <c r="BJ63" s="113"/>
      <c r="BK63" s="113"/>
      <c r="BL63" s="113"/>
      <c r="BM63" s="113"/>
      <c r="BN63" s="113"/>
      <c r="BO63" s="113"/>
      <c r="BP63" s="113"/>
      <c r="BQ63" s="113"/>
      <c r="BR63" s="113"/>
      <c r="BS63" s="113"/>
      <c r="BT63" s="113"/>
      <c r="BU63" s="113"/>
      <c r="BV63" s="113"/>
      <c r="BW63" s="113"/>
      <c r="BX63" s="113"/>
      <c r="BY63" s="113"/>
      <c r="BZ63" s="113"/>
      <c r="CA63" s="113"/>
      <c r="CB63" s="113"/>
      <c r="CC63" s="113"/>
      <c r="CD63" s="113"/>
      <c r="CE63" s="113"/>
      <c r="CF63" s="113"/>
      <c r="CG63" s="113"/>
      <c r="CH63" s="113"/>
      <c r="CI63" s="113"/>
      <c r="CJ63" s="113"/>
      <c r="CK63" s="113"/>
      <c r="CL63" s="113"/>
      <c r="CM63" s="113"/>
      <c r="CN63" s="113"/>
      <c r="CO63" s="113"/>
      <c r="CP63" s="113"/>
      <c r="CQ63" s="113"/>
      <c r="CR63" s="113"/>
      <c r="CS63" s="113"/>
      <c r="CT63" s="113"/>
      <c r="CU63" s="113"/>
      <c r="CV63" s="113"/>
      <c r="CW63" s="113"/>
      <c r="CX63" s="113"/>
      <c r="CY63" s="113"/>
      <c r="CZ63" s="113"/>
      <c r="DA63" s="113"/>
      <c r="DB63" s="113"/>
      <c r="DC63" s="113"/>
      <c r="DD63" s="113"/>
      <c r="DE63" s="113"/>
      <c r="DF63" s="113"/>
      <c r="DG63" s="113"/>
      <c r="DH63" s="113"/>
      <c r="DI63" s="113"/>
      <c r="DJ63" s="113"/>
      <c r="DK63" s="113"/>
      <c r="DL63" s="113"/>
      <c r="DM63" s="113"/>
      <c r="DN63" s="113"/>
      <c r="DO63" s="113"/>
      <c r="DP63" s="113"/>
      <c r="DQ63" s="113"/>
      <c r="DR63" s="113"/>
      <c r="DS63" s="113"/>
      <c r="DT63" s="113"/>
      <c r="DU63" s="113"/>
      <c r="DV63" s="113"/>
      <c r="DW63" s="113"/>
      <c r="DX63" s="113"/>
      <c r="DY63" s="113"/>
      <c r="DZ63" s="113"/>
      <c r="EA63" s="113"/>
      <c r="EB63" s="113"/>
      <c r="EC63" s="113"/>
      <c r="ED63" s="113"/>
      <c r="EE63" s="113"/>
      <c r="EF63" s="113"/>
      <c r="EG63" s="113"/>
      <c r="EH63" s="113"/>
      <c r="EI63" s="113"/>
      <c r="EJ63" s="113"/>
      <c r="EK63" s="113"/>
      <c r="EL63" s="113"/>
      <c r="EM63" s="113"/>
      <c r="EN63" s="113"/>
      <c r="EO63" s="113"/>
      <c r="EP63" s="113"/>
      <c r="EQ63" s="113"/>
      <c r="ER63" s="113"/>
      <c r="ES63" s="113"/>
      <c r="ET63" s="113"/>
      <c r="EU63" s="113"/>
      <c r="EV63" s="113"/>
      <c r="EW63" s="113"/>
      <c r="EX63" s="113"/>
      <c r="EY63" s="113"/>
      <c r="EZ63" s="113"/>
      <c r="FA63" s="113"/>
      <c r="FB63" s="113"/>
      <c r="FC63" s="113"/>
      <c r="FD63" s="113"/>
      <c r="FE63" s="113"/>
      <c r="FF63" s="113"/>
      <c r="FG63" s="113"/>
      <c r="FH63" s="113"/>
      <c r="FI63" s="113"/>
      <c r="FJ63" s="113"/>
      <c r="FK63" s="113"/>
      <c r="FL63" s="113"/>
      <c r="FM63" s="113"/>
      <c r="FN63" s="113"/>
      <c r="FO63" s="113"/>
      <c r="FP63" s="113"/>
      <c r="FQ63" s="113"/>
      <c r="FR63" s="113"/>
      <c r="FS63" s="113"/>
      <c r="FT63" s="113"/>
      <c r="FU63" s="113"/>
      <c r="FV63" s="113"/>
      <c r="FW63" s="113"/>
      <c r="FX63" s="113"/>
      <c r="FY63" s="113"/>
      <c r="FZ63" s="113"/>
      <c r="GA63" s="113"/>
      <c r="GB63" s="113"/>
      <c r="GC63" s="113"/>
      <c r="GD63" s="113"/>
      <c r="GE63" s="113"/>
      <c r="GF63" s="113"/>
      <c r="GG63" s="113"/>
      <c r="GH63" s="113"/>
      <c r="GI63" s="113"/>
      <c r="GJ63" s="113"/>
      <c r="GK63" s="113"/>
      <c r="GL63" s="113"/>
      <c r="GM63" s="113"/>
      <c r="GN63" s="113"/>
      <c r="GO63" s="113"/>
      <c r="GP63" s="113"/>
      <c r="GQ63" s="113"/>
      <c r="GR63" s="113"/>
      <c r="GS63" s="113"/>
      <c r="GT63" s="113"/>
      <c r="GU63" s="113"/>
      <c r="GV63" s="113"/>
      <c r="GW63" s="113"/>
      <c r="GX63" s="113"/>
      <c r="GY63" s="113"/>
      <c r="GZ63" s="113"/>
      <c r="HA63" s="113"/>
      <c r="HB63" s="113"/>
      <c r="HC63" s="113"/>
      <c r="HD63" s="113"/>
      <c r="HE63" s="113"/>
      <c r="HF63" s="113"/>
      <c r="HG63" s="113"/>
      <c r="HH63" s="113"/>
      <c r="HI63" s="113"/>
      <c r="HJ63" s="113"/>
      <c r="HK63" s="113"/>
      <c r="HL63" s="113"/>
      <c r="HM63" s="113"/>
      <c r="HN63" s="113"/>
      <c r="HO63" s="113"/>
      <c r="HP63" s="113"/>
      <c r="HQ63" s="113"/>
      <c r="HR63" s="113"/>
      <c r="HS63" s="113"/>
      <c r="HT63" s="113"/>
      <c r="HU63" s="113"/>
      <c r="HV63" s="113"/>
      <c r="HW63" s="113"/>
      <c r="HX63" s="113"/>
      <c r="HY63" s="113"/>
      <c r="HZ63" s="113"/>
      <c r="IA63" s="113"/>
      <c r="IB63" s="113"/>
      <c r="IC63" s="113"/>
      <c r="ID63" s="113"/>
      <c r="IE63" s="113"/>
      <c r="IF63" s="113"/>
      <c r="IG63" s="113"/>
      <c r="IH63" s="113"/>
      <c r="II63" s="113"/>
      <c r="IJ63" s="113"/>
      <c r="IK63" s="113"/>
      <c r="IL63" s="113"/>
      <c r="IM63" s="113"/>
      <c r="IN63" s="113"/>
      <c r="IO63" s="113"/>
      <c r="IP63" s="113"/>
      <c r="IQ63" s="113"/>
      <c r="IR63" s="113"/>
      <c r="IS63" s="113"/>
      <c r="IT63" s="113"/>
      <c r="IU63" s="113"/>
      <c r="IV63" s="113"/>
      <c r="IW63" s="113"/>
      <c r="IX63" s="113"/>
      <c r="IY63" s="113"/>
      <c r="IZ63" s="113"/>
      <c r="JA63" s="113"/>
      <c r="JB63" s="113"/>
      <c r="JC63" s="113"/>
      <c r="JD63" s="113"/>
      <c r="JE63" s="113"/>
      <c r="JF63" s="113"/>
      <c r="JG63" s="113"/>
      <c r="JH63" s="113"/>
      <c r="JI63" s="113"/>
      <c r="JJ63" s="113"/>
      <c r="JK63" s="113"/>
      <c r="JL63" s="113"/>
      <c r="JM63" s="113"/>
      <c r="JN63" s="113"/>
      <c r="JO63" s="113"/>
      <c r="JP63" s="113"/>
      <c r="JQ63" s="113"/>
      <c r="JR63" s="113"/>
      <c r="JS63" s="113"/>
      <c r="JT63" s="113"/>
      <c r="JU63" s="113"/>
      <c r="JV63" s="113"/>
      <c r="JW63" s="113"/>
      <c r="JX63" s="113"/>
      <c r="JY63" s="113"/>
      <c r="JZ63" s="113"/>
      <c r="KA63" s="113"/>
      <c r="KB63" s="113"/>
      <c r="KC63" s="113"/>
      <c r="KD63" s="113"/>
      <c r="KE63" s="113"/>
      <c r="KF63" s="113"/>
      <c r="KG63" s="113"/>
      <c r="KH63" s="113"/>
      <c r="KI63" s="113"/>
      <c r="KJ63" s="113"/>
      <c r="KK63" s="113"/>
      <c r="KL63" s="113"/>
      <c r="KM63" s="113"/>
      <c r="KN63" s="113"/>
      <c r="KO63" s="113"/>
      <c r="KP63" s="113"/>
      <c r="KQ63" s="113"/>
      <c r="KR63" s="113"/>
      <c r="KS63" s="113"/>
      <c r="KT63" s="113"/>
      <c r="KU63" s="113"/>
      <c r="KV63" s="113"/>
      <c r="KW63" s="113"/>
      <c r="KX63" s="113"/>
      <c r="KY63" s="113"/>
      <c r="KZ63" s="113"/>
      <c r="LA63" s="113"/>
      <c r="LB63" s="113"/>
      <c r="LC63" s="113"/>
      <c r="LD63" s="113"/>
      <c r="LE63" s="113"/>
      <c r="LF63" s="113"/>
      <c r="LG63" s="113"/>
      <c r="LH63" s="113"/>
      <c r="LI63" s="113"/>
      <c r="LJ63" s="113"/>
      <c r="LK63" s="113"/>
      <c r="LL63" s="113"/>
      <c r="LM63" s="113"/>
      <c r="LN63" s="113"/>
      <c r="LO63" s="113"/>
      <c r="LP63" s="113"/>
      <c r="LQ63" s="113"/>
      <c r="LR63" s="113"/>
      <c r="LS63" s="113"/>
      <c r="LT63" s="113"/>
      <c r="LU63" s="113"/>
      <c r="LV63" s="113"/>
      <c r="LW63" s="113"/>
      <c r="LX63" s="113"/>
      <c r="LY63" s="113"/>
      <c r="LZ63" s="113"/>
      <c r="MA63" s="113"/>
      <c r="MB63" s="113"/>
      <c r="MC63" s="113"/>
      <c r="MD63" s="113"/>
      <c r="ME63" s="113"/>
      <c r="MF63" s="113"/>
      <c r="MG63" s="113"/>
      <c r="MH63" s="113"/>
      <c r="MI63" s="113"/>
      <c r="MJ63" s="113"/>
      <c r="MK63" s="113"/>
      <c r="ML63" s="113"/>
      <c r="MM63" s="113"/>
      <c r="MN63" s="113"/>
      <c r="MO63" s="113"/>
      <c r="MP63" s="113"/>
      <c r="MQ63" s="113"/>
      <c r="MR63" s="113"/>
      <c r="MS63" s="113"/>
      <c r="MT63" s="113"/>
      <c r="MU63" s="113"/>
      <c r="MV63" s="113"/>
      <c r="MW63" s="113"/>
      <c r="MX63" s="113"/>
      <c r="MY63" s="113"/>
      <c r="MZ63" s="113"/>
      <c r="NA63" s="113"/>
      <c r="NB63" s="113"/>
      <c r="NC63" s="113"/>
      <c r="ND63" s="113"/>
      <c r="NE63" s="113"/>
      <c r="NF63" s="113"/>
      <c r="NG63" s="113"/>
      <c r="NH63" s="113"/>
      <c r="NI63" s="113"/>
      <c r="NJ63" s="113"/>
      <c r="NK63" s="113"/>
      <c r="NL63" s="113"/>
      <c r="NM63" s="113"/>
      <c r="NN63" s="113"/>
      <c r="NO63" s="113"/>
      <c r="NP63" s="113"/>
      <c r="NQ63" s="113"/>
      <c r="NR63" s="113"/>
      <c r="NS63" s="113"/>
      <c r="NT63" s="113"/>
      <c r="NU63" s="113"/>
      <c r="NV63" s="113"/>
      <c r="NW63" s="113"/>
      <c r="NX63" s="113"/>
      <c r="NY63" s="113"/>
      <c r="NZ63" s="113"/>
      <c r="OA63" s="113"/>
      <c r="OB63" s="113"/>
      <c r="OC63" s="113"/>
      <c r="OD63" s="113"/>
      <c r="OE63" s="113"/>
      <c r="OF63" s="113"/>
      <c r="OG63" s="113"/>
      <c r="OH63" s="113"/>
      <c r="OI63" s="113"/>
      <c r="OJ63" s="113"/>
      <c r="OK63" s="113"/>
      <c r="OL63" s="113"/>
      <c r="OM63" s="113"/>
      <c r="ON63" s="113"/>
      <c r="OO63" s="113"/>
      <c r="OP63" s="113"/>
      <c r="OQ63" s="113"/>
      <c r="OR63" s="113"/>
      <c r="OS63" s="113"/>
      <c r="OT63" s="113"/>
      <c r="OU63" s="113"/>
      <c r="OV63" s="113"/>
      <c r="OW63" s="113"/>
      <c r="OX63" s="113"/>
      <c r="OY63" s="113"/>
      <c r="OZ63" s="113"/>
      <c r="PA63" s="113"/>
      <c r="PB63" s="113"/>
      <c r="PC63" s="113"/>
      <c r="PD63" s="113"/>
      <c r="PE63" s="113"/>
      <c r="PF63" s="113"/>
      <c r="PG63" s="113"/>
      <c r="PH63" s="113"/>
      <c r="PI63" s="113"/>
      <c r="PJ63" s="113"/>
      <c r="PK63" s="113"/>
      <c r="PL63" s="113"/>
      <c r="PM63" s="113"/>
      <c r="PN63" s="113"/>
      <c r="PO63" s="113"/>
      <c r="PP63" s="113"/>
      <c r="PQ63" s="113"/>
      <c r="PR63" s="113"/>
      <c r="PS63" s="113"/>
      <c r="PT63" s="113"/>
      <c r="PU63" s="113"/>
      <c r="PV63" s="113"/>
      <c r="PW63" s="113"/>
      <c r="PX63" s="113"/>
      <c r="PY63" s="113"/>
      <c r="PZ63" s="113"/>
      <c r="QA63" s="113"/>
      <c r="QB63" s="113"/>
      <c r="QC63" s="113"/>
      <c r="QD63" s="113"/>
      <c r="QE63" s="113"/>
      <c r="QF63" s="113"/>
      <c r="QG63" s="113"/>
      <c r="QH63" s="113"/>
      <c r="QI63" s="113"/>
      <c r="QJ63" s="113"/>
      <c r="QK63" s="113"/>
      <c r="QL63" s="113"/>
      <c r="QM63" s="113"/>
      <c r="QN63" s="113"/>
      <c r="QO63" s="113"/>
      <c r="QP63" s="113"/>
      <c r="QQ63" s="113"/>
      <c r="QR63" s="113"/>
      <c r="QS63" s="113"/>
      <c r="QT63" s="113"/>
      <c r="QU63" s="113"/>
      <c r="QV63" s="113"/>
      <c r="QW63" s="113"/>
      <c r="QX63" s="113"/>
      <c r="QY63" s="113"/>
      <c r="QZ63" s="113"/>
      <c r="RA63" s="113"/>
      <c r="RB63" s="113"/>
      <c r="RC63" s="113"/>
      <c r="RD63" s="113"/>
      <c r="RE63" s="113"/>
      <c r="RF63" s="113"/>
      <c r="RG63" s="113"/>
      <c r="RH63" s="113"/>
      <c r="RI63" s="113"/>
      <c r="RJ63" s="113"/>
      <c r="RK63" s="113"/>
      <c r="RL63" s="113"/>
      <c r="RM63" s="113"/>
      <c r="RN63" s="113"/>
      <c r="RO63" s="113"/>
      <c r="RP63" s="113"/>
      <c r="RQ63" s="113"/>
      <c r="RR63" s="113"/>
      <c r="RS63" s="113"/>
      <c r="RT63" s="113"/>
      <c r="RU63" s="113"/>
      <c r="RV63" s="113"/>
      <c r="RW63" s="113"/>
      <c r="RX63" s="113"/>
      <c r="RY63" s="113"/>
      <c r="RZ63" s="113"/>
      <c r="SA63" s="113"/>
      <c r="SB63" s="113"/>
      <c r="SC63" s="113"/>
      <c r="SD63" s="113"/>
      <c r="SE63" s="113"/>
      <c r="SF63" s="113"/>
      <c r="SG63" s="113"/>
      <c r="SH63" s="113"/>
      <c r="SI63" s="113"/>
      <c r="SJ63" s="113"/>
      <c r="SK63" s="113"/>
      <c r="SL63" s="113"/>
      <c r="SM63" s="113"/>
      <c r="SN63" s="113"/>
      <c r="SO63" s="113"/>
      <c r="SP63" s="113"/>
      <c r="SQ63" s="113"/>
      <c r="SR63" s="113"/>
      <c r="SS63" s="113"/>
      <c r="ST63" s="113"/>
      <c r="SU63" s="113"/>
      <c r="SV63" s="113"/>
      <c r="SW63" s="113"/>
      <c r="SX63" s="113"/>
      <c r="SY63" s="113"/>
      <c r="SZ63" s="113"/>
      <c r="TA63" s="113"/>
      <c r="TB63" s="113"/>
      <c r="TC63" s="113"/>
      <c r="TD63" s="113"/>
      <c r="TE63" s="113"/>
      <c r="TF63" s="113"/>
      <c r="TG63" s="113"/>
      <c r="TH63" s="113"/>
      <c r="TI63" s="113"/>
      <c r="TJ63" s="113"/>
      <c r="TK63" s="113"/>
      <c r="TL63" s="113"/>
      <c r="TM63" s="113"/>
      <c r="TN63" s="113"/>
      <c r="TO63" s="113"/>
      <c r="TP63" s="113"/>
      <c r="TQ63" s="113"/>
      <c r="TR63" s="113"/>
      <c r="TS63" s="113"/>
      <c r="TT63" s="113"/>
      <c r="TU63" s="113"/>
      <c r="TV63" s="113"/>
      <c r="TW63" s="113"/>
      <c r="TX63" s="113"/>
      <c r="TY63" s="113"/>
      <c r="TZ63" s="113"/>
      <c r="UA63" s="113"/>
      <c r="UB63" s="113"/>
      <c r="UC63" s="113"/>
      <c r="UD63" s="113"/>
      <c r="UE63" s="113"/>
      <c r="UF63" s="113"/>
      <c r="UG63" s="113"/>
      <c r="UH63" s="113"/>
      <c r="UI63" s="113"/>
      <c r="UJ63" s="113"/>
      <c r="UK63" s="113"/>
      <c r="UL63" s="113"/>
      <c r="UM63" s="113"/>
      <c r="UN63" s="113"/>
      <c r="UO63" s="113"/>
      <c r="UP63" s="113"/>
      <c r="UQ63" s="113"/>
      <c r="UR63" s="113"/>
      <c r="US63" s="113"/>
      <c r="UT63" s="113"/>
      <c r="UU63" s="113"/>
      <c r="UV63" s="113"/>
      <c r="UW63" s="113"/>
      <c r="UX63" s="113"/>
      <c r="UY63" s="113"/>
      <c r="UZ63" s="113"/>
      <c r="VA63" s="113"/>
      <c r="VB63" s="113"/>
      <c r="VC63" s="113"/>
      <c r="VD63" s="113"/>
      <c r="VE63" s="113"/>
      <c r="VF63" s="113"/>
      <c r="VG63" s="113"/>
      <c r="VH63" s="113"/>
      <c r="VI63" s="113"/>
      <c r="VJ63" s="113"/>
      <c r="VK63" s="113"/>
      <c r="VL63" s="113"/>
      <c r="VM63" s="113"/>
      <c r="VN63" s="113"/>
      <c r="VO63" s="113"/>
      <c r="VP63" s="113"/>
      <c r="VQ63" s="113"/>
      <c r="VR63" s="113"/>
      <c r="VS63" s="113"/>
      <c r="VT63" s="113"/>
      <c r="VU63" s="113"/>
      <c r="VV63" s="113"/>
      <c r="VW63" s="113"/>
      <c r="VX63" s="113"/>
      <c r="VY63" s="113"/>
      <c r="VZ63" s="113"/>
      <c r="WA63" s="113"/>
      <c r="WB63" s="113"/>
      <c r="WC63" s="113"/>
      <c r="WD63" s="113"/>
      <c r="WE63" s="113"/>
      <c r="WF63" s="113"/>
      <c r="WG63" s="113"/>
      <c r="WH63" s="113"/>
      <c r="WI63" s="113"/>
      <c r="WJ63" s="113"/>
      <c r="WK63" s="113"/>
      <c r="WL63" s="113"/>
      <c r="WM63" s="113"/>
      <c r="WN63" s="113"/>
      <c r="WO63" s="113"/>
      <c r="WP63" s="113"/>
      <c r="WQ63" s="113"/>
      <c r="WR63" s="113"/>
      <c r="WS63" s="113"/>
      <c r="WT63" s="113"/>
      <c r="WU63" s="113"/>
      <c r="WV63" s="113"/>
      <c r="WW63" s="113"/>
      <c r="WX63" s="113"/>
      <c r="WY63" s="113"/>
      <c r="WZ63" s="113"/>
      <c r="XA63" s="113"/>
      <c r="XB63" s="113"/>
      <c r="XC63" s="113"/>
      <c r="XD63" s="113"/>
      <c r="XE63" s="113"/>
      <c r="XF63" s="113"/>
      <c r="XG63" s="113"/>
      <c r="XH63" s="113"/>
      <c r="XI63" s="113"/>
      <c r="XJ63" s="113"/>
      <c r="XK63" s="113"/>
      <c r="XL63" s="113"/>
      <c r="XM63" s="113"/>
      <c r="XN63" s="113"/>
      <c r="XO63" s="113"/>
      <c r="XP63" s="113"/>
      <c r="XQ63" s="113"/>
      <c r="XR63" s="113"/>
      <c r="XS63" s="113"/>
      <c r="XT63" s="113"/>
      <c r="XU63" s="113"/>
      <c r="XV63" s="113"/>
      <c r="XW63" s="113"/>
      <c r="XX63" s="113"/>
      <c r="XY63" s="113"/>
      <c r="XZ63" s="113"/>
      <c r="YA63" s="113"/>
      <c r="YB63" s="113"/>
      <c r="YC63" s="113"/>
      <c r="YD63" s="113"/>
      <c r="YE63" s="113"/>
      <c r="YF63" s="113"/>
      <c r="YG63" s="113"/>
      <c r="YH63" s="113"/>
      <c r="YI63" s="113"/>
      <c r="YJ63" s="113"/>
      <c r="YK63" s="113"/>
      <c r="YL63" s="113"/>
      <c r="YM63" s="113"/>
      <c r="YN63" s="113"/>
      <c r="YO63" s="113"/>
      <c r="YP63" s="113"/>
      <c r="YQ63" s="113"/>
      <c r="YR63" s="113"/>
      <c r="YS63" s="113"/>
      <c r="YT63" s="113"/>
      <c r="YU63" s="113"/>
      <c r="YV63" s="113"/>
      <c r="YW63" s="113"/>
      <c r="YX63" s="113"/>
      <c r="YY63" s="113"/>
      <c r="YZ63" s="113"/>
      <c r="ZA63" s="113"/>
      <c r="ZB63" s="113"/>
      <c r="ZC63" s="113"/>
      <c r="ZD63" s="113"/>
      <c r="ZE63" s="113"/>
      <c r="ZF63" s="113"/>
      <c r="ZG63" s="113"/>
      <c r="ZH63" s="113"/>
      <c r="ZI63" s="113"/>
      <c r="ZJ63" s="113"/>
      <c r="ZK63" s="113"/>
      <c r="ZL63" s="113"/>
      <c r="ZM63" s="113"/>
      <c r="ZN63" s="113"/>
      <c r="ZO63" s="113"/>
      <c r="ZP63" s="113"/>
      <c r="ZQ63" s="113"/>
      <c r="ZR63" s="113"/>
      <c r="ZS63" s="113"/>
      <c r="ZT63" s="113"/>
      <c r="ZU63" s="113"/>
      <c r="ZV63" s="113"/>
      <c r="ZW63" s="113"/>
      <c r="ZX63" s="113"/>
      <c r="ZY63" s="113"/>
      <c r="ZZ63" s="113"/>
      <c r="AAA63" s="113"/>
      <c r="AAB63" s="113"/>
      <c r="AAC63" s="113"/>
      <c r="AAD63" s="113"/>
      <c r="AAE63" s="113"/>
      <c r="AAF63" s="113"/>
      <c r="AAG63" s="113"/>
      <c r="AAH63" s="113"/>
      <c r="AAI63" s="113"/>
      <c r="AAJ63" s="113"/>
      <c r="AAK63" s="113"/>
      <c r="AAL63" s="113"/>
      <c r="AAM63" s="113"/>
      <c r="AAN63" s="113"/>
      <c r="AAO63" s="113"/>
      <c r="AAP63" s="113"/>
      <c r="AAQ63" s="113"/>
      <c r="AAR63" s="113"/>
      <c r="AAS63" s="113"/>
      <c r="AAT63" s="113"/>
      <c r="AAU63" s="113"/>
      <c r="AAV63" s="113"/>
      <c r="AAW63" s="113"/>
      <c r="AAX63" s="113"/>
      <c r="AAY63" s="113"/>
      <c r="AAZ63" s="113"/>
      <c r="ABA63" s="113"/>
      <c r="ABB63" s="113"/>
      <c r="ABC63" s="113"/>
      <c r="ABD63" s="113"/>
      <c r="ABE63" s="113"/>
      <c r="ABF63" s="113"/>
      <c r="ABG63" s="113"/>
      <c r="ABH63" s="113"/>
      <c r="ABI63" s="113"/>
      <c r="ABJ63" s="113"/>
      <c r="ABK63" s="113"/>
      <c r="ABL63" s="113"/>
      <c r="ABM63" s="113"/>
      <c r="ABN63" s="113"/>
      <c r="ABO63" s="113"/>
      <c r="ABP63" s="113"/>
      <c r="ABQ63" s="113"/>
      <c r="ABR63" s="113"/>
      <c r="ABS63" s="113"/>
      <c r="ABT63" s="113"/>
      <c r="ABU63" s="113"/>
      <c r="ABV63" s="113"/>
      <c r="ABW63" s="113"/>
      <c r="ABX63" s="113"/>
      <c r="ABY63" s="113"/>
      <c r="ABZ63" s="113"/>
      <c r="ACA63" s="113"/>
      <c r="ACB63" s="113"/>
      <c r="ACC63" s="113"/>
      <c r="ACD63" s="113"/>
      <c r="ACE63" s="113"/>
      <c r="ACF63" s="113"/>
      <c r="ACG63" s="113"/>
      <c r="ACH63" s="113"/>
      <c r="ACI63" s="113"/>
      <c r="ACJ63" s="113"/>
      <c r="ACK63" s="113"/>
      <c r="ACL63" s="113"/>
      <c r="ACM63" s="113"/>
      <c r="ACN63" s="113"/>
      <c r="ACO63" s="113"/>
      <c r="ACP63" s="113"/>
      <c r="ACQ63" s="113"/>
      <c r="ACR63" s="113"/>
      <c r="ACS63" s="113"/>
      <c r="ACT63" s="113"/>
      <c r="ACU63" s="113"/>
      <c r="ACV63" s="113"/>
      <c r="ACW63" s="113"/>
      <c r="ACX63" s="113"/>
      <c r="ACY63" s="113"/>
      <c r="ACZ63" s="113"/>
      <c r="ADA63" s="113"/>
      <c r="ADB63" s="113"/>
      <c r="ADC63" s="113"/>
      <c r="ADD63" s="113"/>
      <c r="ADE63" s="113"/>
      <c r="ADF63" s="113"/>
      <c r="ADG63" s="113"/>
      <c r="ADH63" s="113"/>
      <c r="ADI63" s="113"/>
      <c r="ADJ63" s="113"/>
      <c r="ADK63" s="113"/>
      <c r="ADL63" s="113"/>
      <c r="ADM63" s="113"/>
      <c r="ADN63" s="113"/>
      <c r="ADO63" s="113"/>
      <c r="ADP63" s="113"/>
      <c r="ADQ63" s="113"/>
      <c r="ADR63" s="113"/>
      <c r="ADS63" s="113"/>
      <c r="ADT63" s="113"/>
      <c r="ADU63" s="113"/>
      <c r="ADV63" s="113"/>
      <c r="ADW63" s="113"/>
      <c r="ADX63" s="113"/>
      <c r="ADY63" s="113"/>
      <c r="ADZ63" s="113"/>
      <c r="AEA63" s="113"/>
      <c r="AEB63" s="113"/>
      <c r="AEC63" s="113"/>
      <c r="AED63" s="113"/>
      <c r="AEE63" s="113"/>
      <c r="AEF63" s="113"/>
      <c r="AEG63" s="113"/>
      <c r="AEH63" s="113"/>
      <c r="AEI63" s="113"/>
      <c r="AEJ63" s="113"/>
      <c r="AEK63" s="113"/>
      <c r="AEL63" s="113"/>
      <c r="AEM63" s="113"/>
      <c r="AEN63" s="113"/>
      <c r="AEO63" s="113"/>
      <c r="AEP63" s="113"/>
      <c r="AEQ63" s="113"/>
      <c r="AER63" s="113"/>
      <c r="AES63" s="113"/>
      <c r="AET63" s="113"/>
      <c r="AEU63" s="113"/>
      <c r="AEV63" s="113"/>
      <c r="AEW63" s="113"/>
      <c r="AEX63" s="113"/>
      <c r="AEY63" s="113"/>
      <c r="AEZ63" s="113"/>
      <c r="AFA63" s="113"/>
      <c r="AFB63" s="113"/>
      <c r="AFC63" s="113"/>
      <c r="AFD63" s="113"/>
      <c r="AFE63" s="113"/>
      <c r="AFF63" s="113"/>
      <c r="AFG63" s="113"/>
      <c r="AFH63" s="113"/>
      <c r="AFI63" s="113"/>
      <c r="AFJ63" s="113"/>
      <c r="AFK63" s="113"/>
      <c r="AFL63" s="113"/>
      <c r="AFM63" s="113"/>
      <c r="AFN63" s="113"/>
      <c r="AFO63" s="113"/>
      <c r="AFP63" s="113"/>
      <c r="AFQ63" s="113"/>
      <c r="AFR63" s="113"/>
      <c r="AFS63" s="113"/>
      <c r="AFT63" s="113"/>
      <c r="AFU63" s="113"/>
      <c r="AFV63" s="113"/>
      <c r="AFW63" s="113"/>
      <c r="AFX63" s="113"/>
      <c r="AFY63" s="113"/>
      <c r="AFZ63" s="113"/>
      <c r="AGA63" s="113"/>
      <c r="AGB63" s="113"/>
      <c r="AGC63" s="113"/>
      <c r="AGD63" s="113"/>
      <c r="AGE63" s="113"/>
      <c r="AGF63" s="113"/>
      <c r="AGG63" s="113"/>
      <c r="AGH63" s="113"/>
      <c r="AGI63" s="113"/>
      <c r="AGJ63" s="113"/>
      <c r="AGK63" s="113"/>
      <c r="AGL63" s="113"/>
      <c r="AGM63" s="113"/>
      <c r="AGN63" s="113"/>
      <c r="AGO63" s="113"/>
      <c r="AGP63" s="113"/>
      <c r="AGQ63" s="113"/>
      <c r="AGR63" s="113"/>
      <c r="AGS63" s="113"/>
      <c r="AGT63" s="113"/>
      <c r="AGU63" s="113"/>
      <c r="AGV63" s="113"/>
      <c r="AGW63" s="113"/>
      <c r="AGX63" s="113"/>
      <c r="AGY63" s="113"/>
      <c r="AGZ63" s="113"/>
      <c r="AHA63" s="113"/>
      <c r="AHB63" s="113"/>
      <c r="AHC63" s="113"/>
      <c r="AHD63" s="113"/>
      <c r="AHE63" s="113"/>
      <c r="AHF63" s="113"/>
      <c r="AHG63" s="113"/>
      <c r="AHH63" s="113"/>
      <c r="AHI63" s="113"/>
      <c r="AHJ63" s="113"/>
      <c r="AHK63" s="113"/>
      <c r="AHL63" s="113"/>
      <c r="AHM63" s="113"/>
      <c r="AHN63" s="113"/>
      <c r="AHO63" s="113"/>
      <c r="AHP63" s="113"/>
      <c r="AHQ63" s="113"/>
      <c r="AHR63" s="113"/>
      <c r="AHS63" s="113"/>
      <c r="AHT63" s="113"/>
      <c r="AHU63" s="113"/>
      <c r="AHV63" s="113"/>
      <c r="AHW63" s="113"/>
      <c r="AHX63" s="113"/>
      <c r="AHY63" s="113"/>
      <c r="AHZ63" s="113"/>
      <c r="AIA63" s="113"/>
      <c r="AIB63" s="113"/>
      <c r="AIC63" s="113"/>
      <c r="AID63" s="113"/>
      <c r="AIE63" s="113"/>
      <c r="AIF63" s="113"/>
      <c r="AIG63" s="113"/>
      <c r="AIH63" s="113"/>
      <c r="AII63" s="113"/>
      <c r="AIJ63" s="113"/>
      <c r="AIK63" s="113"/>
      <c r="AIL63" s="113"/>
      <c r="AIM63" s="113"/>
      <c r="AIN63" s="113"/>
      <c r="AIO63" s="113"/>
      <c r="AIP63" s="113"/>
      <c r="AIQ63" s="113"/>
      <c r="AIR63" s="113"/>
      <c r="AIS63" s="113"/>
      <c r="AIT63" s="113"/>
      <c r="AIU63" s="113"/>
      <c r="AIV63" s="113"/>
      <c r="AIW63" s="113"/>
      <c r="AIX63" s="113"/>
      <c r="AIY63" s="113"/>
      <c r="AIZ63" s="113"/>
      <c r="AJA63" s="113"/>
      <c r="AJB63" s="113"/>
      <c r="AJC63" s="113"/>
      <c r="AJD63" s="113"/>
      <c r="AJE63" s="113"/>
      <c r="AJF63" s="113"/>
      <c r="AJG63" s="113"/>
      <c r="AJH63" s="113"/>
      <c r="AJI63" s="113"/>
      <c r="AJJ63" s="113"/>
      <c r="AJK63" s="113"/>
      <c r="AJL63" s="113"/>
      <c r="AJM63" s="113"/>
      <c r="AJN63" s="113"/>
      <c r="AJO63" s="113"/>
      <c r="AJP63" s="113"/>
      <c r="AJQ63" s="113"/>
      <c r="AJR63" s="113"/>
      <c r="AJS63" s="113"/>
      <c r="AJT63" s="113"/>
      <c r="AJU63" s="113"/>
      <c r="AJV63" s="113"/>
      <c r="AJW63" s="113"/>
      <c r="AJX63" s="113"/>
      <c r="AJY63" s="113"/>
      <c r="AJZ63" s="113"/>
      <c r="AKA63" s="113"/>
      <c r="AKB63" s="113"/>
      <c r="AKC63" s="113"/>
      <c r="AKD63" s="113"/>
      <c r="AKE63" s="113"/>
      <c r="AKF63" s="113"/>
      <c r="AKG63" s="113"/>
      <c r="AKH63" s="113"/>
      <c r="AKI63" s="113"/>
      <c r="AKJ63" s="113"/>
      <c r="AKK63" s="113"/>
      <c r="AKL63" s="113"/>
      <c r="AKM63" s="113"/>
      <c r="AKN63" s="113"/>
      <c r="AKO63" s="113"/>
      <c r="AKP63" s="113"/>
      <c r="AKQ63" s="113"/>
      <c r="AKR63" s="113"/>
      <c r="AKS63" s="113"/>
      <c r="AKT63" s="113"/>
      <c r="AKU63" s="113"/>
      <c r="AKV63" s="113"/>
      <c r="AKW63" s="113"/>
      <c r="AKX63" s="113"/>
      <c r="AKY63" s="113"/>
      <c r="AKZ63" s="113"/>
      <c r="ALA63" s="113"/>
      <c r="ALB63" s="113"/>
      <c r="ALC63" s="113"/>
      <c r="ALD63" s="113"/>
      <c r="ALE63" s="113"/>
      <c r="ALF63" s="113"/>
      <c r="ALG63" s="113"/>
      <c r="ALH63" s="113"/>
      <c r="ALI63" s="113"/>
      <c r="ALJ63" s="113"/>
      <c r="ALK63" s="113"/>
      <c r="ALL63" s="113"/>
      <c r="ALM63" s="113"/>
      <c r="ALN63" s="113"/>
      <c r="ALO63" s="113"/>
      <c r="ALP63" s="113"/>
      <c r="ALQ63" s="113"/>
      <c r="ALR63" s="113"/>
      <c r="ALS63" s="113"/>
      <c r="ALT63" s="113"/>
      <c r="ALU63" s="113"/>
      <c r="ALV63" s="113"/>
      <c r="ALW63" s="113"/>
      <c r="ALX63" s="113"/>
      <c r="ALY63" s="113"/>
      <c r="ALZ63" s="113"/>
      <c r="AMA63" s="113"/>
      <c r="AMB63" s="113"/>
      <c r="AMC63" s="113"/>
      <c r="AMD63" s="113"/>
      <c r="AME63" s="113"/>
      <c r="AMF63" s="113"/>
      <c r="AMG63" s="113"/>
      <c r="AMH63" s="113"/>
      <c r="AMI63" s="113"/>
      <c r="AMJ63" s="113"/>
      <c r="AMK63" s="113"/>
      <c r="AML63" s="113"/>
      <c r="AMM63" s="113"/>
      <c r="AMN63" s="113"/>
      <c r="AMO63" s="113"/>
      <c r="AMP63" s="113"/>
      <c r="AMQ63" s="113"/>
      <c r="AMR63" s="113"/>
      <c r="AMS63" s="113"/>
      <c r="AMT63" s="113"/>
      <c r="AMU63" s="113"/>
      <c r="AMV63" s="113"/>
      <c r="AMW63" s="113"/>
      <c r="AMX63" s="113"/>
      <c r="AMY63" s="113"/>
      <c r="AMZ63" s="113"/>
      <c r="ANA63" s="113"/>
      <c r="ANB63" s="113"/>
      <c r="ANC63" s="113"/>
      <c r="AND63" s="113"/>
      <c r="ANE63" s="113"/>
      <c r="ANF63" s="113"/>
      <c r="ANG63" s="113"/>
      <c r="ANH63" s="113"/>
      <c r="ANI63" s="113"/>
      <c r="ANJ63" s="113"/>
      <c r="ANK63" s="113"/>
      <c r="ANL63" s="113"/>
      <c r="ANM63" s="113"/>
      <c r="ANN63" s="113"/>
      <c r="ANO63" s="113"/>
      <c r="ANP63" s="113"/>
      <c r="ANQ63" s="113"/>
      <c r="ANR63" s="113"/>
      <c r="ANS63" s="113"/>
      <c r="ANT63" s="113"/>
      <c r="ANU63" s="113"/>
      <c r="ANV63" s="113"/>
      <c r="ANW63" s="113"/>
      <c r="ANX63" s="113"/>
      <c r="ANY63" s="113"/>
      <c r="ANZ63" s="113"/>
      <c r="AOA63" s="113"/>
      <c r="AOB63" s="113"/>
      <c r="AOC63" s="113"/>
      <c r="AOD63" s="113"/>
      <c r="AOE63" s="113"/>
      <c r="AOF63" s="113"/>
      <c r="AOG63" s="113"/>
      <c r="AOH63" s="113"/>
      <c r="AOI63" s="113"/>
      <c r="AOJ63" s="113"/>
      <c r="AOK63" s="113"/>
      <c r="AOL63" s="113"/>
      <c r="AOM63" s="113"/>
      <c r="AON63" s="113"/>
      <c r="AOO63" s="113"/>
      <c r="AOP63" s="113"/>
      <c r="AOQ63" s="113"/>
      <c r="AOR63" s="113"/>
      <c r="AOS63" s="113"/>
      <c r="AOT63" s="113"/>
      <c r="AOU63" s="113"/>
      <c r="AOV63" s="113"/>
      <c r="AOW63" s="113"/>
      <c r="AOX63" s="113"/>
      <c r="AOY63" s="113"/>
      <c r="AOZ63" s="113"/>
      <c r="APA63" s="113"/>
      <c r="APB63" s="113"/>
      <c r="APC63" s="113"/>
      <c r="APD63" s="113"/>
      <c r="APE63" s="113"/>
      <c r="APF63" s="113"/>
      <c r="APG63" s="113"/>
      <c r="APH63" s="113"/>
      <c r="API63" s="113"/>
      <c r="APJ63" s="113"/>
      <c r="APK63" s="113"/>
      <c r="APL63" s="113"/>
      <c r="APM63" s="113"/>
      <c r="APN63" s="113"/>
      <c r="APO63" s="113"/>
      <c r="APP63" s="113"/>
      <c r="APQ63" s="113"/>
      <c r="APR63" s="113"/>
      <c r="APS63" s="113"/>
      <c r="APT63" s="113"/>
      <c r="APU63" s="113"/>
      <c r="APV63" s="113"/>
      <c r="APW63" s="113"/>
      <c r="APX63" s="113"/>
      <c r="APY63" s="113"/>
      <c r="APZ63" s="113"/>
      <c r="AQA63" s="113"/>
      <c r="AQB63" s="113"/>
      <c r="AQC63" s="113"/>
      <c r="AQD63" s="113"/>
      <c r="AQE63" s="113"/>
      <c r="AQF63" s="113"/>
      <c r="AQG63" s="113"/>
      <c r="AQH63" s="113"/>
      <c r="AQI63" s="113"/>
      <c r="AQJ63" s="113"/>
      <c r="AQK63" s="113"/>
      <c r="AQL63" s="113"/>
      <c r="AQM63" s="113"/>
      <c r="AQN63" s="113"/>
      <c r="AQO63" s="113"/>
      <c r="AQP63" s="113"/>
      <c r="AQQ63" s="113"/>
      <c r="AQR63" s="113"/>
      <c r="AQS63" s="113"/>
      <c r="AQT63" s="113"/>
      <c r="AQU63" s="113"/>
      <c r="AQV63" s="113"/>
      <c r="AQW63" s="113"/>
      <c r="AQX63" s="113"/>
      <c r="AQY63" s="113"/>
      <c r="AQZ63" s="113"/>
      <c r="ARA63" s="113"/>
      <c r="ARB63" s="113"/>
      <c r="ARC63" s="113"/>
      <c r="ARD63" s="113"/>
      <c r="ARE63" s="113"/>
      <c r="ARF63" s="113"/>
      <c r="ARG63" s="113"/>
      <c r="ARH63" s="113"/>
      <c r="ARI63" s="113"/>
      <c r="ARJ63" s="113"/>
      <c r="ARK63" s="113"/>
      <c r="ARL63" s="113"/>
      <c r="ARM63" s="113"/>
      <c r="ARN63" s="113"/>
      <c r="ARO63" s="113"/>
      <c r="ARP63" s="113"/>
      <c r="ARQ63" s="113"/>
      <c r="ARR63" s="113"/>
      <c r="ARS63" s="113"/>
      <c r="ART63" s="113"/>
      <c r="ARU63" s="113"/>
      <c r="ARV63" s="113"/>
      <c r="ARW63" s="113"/>
      <c r="ARX63" s="113"/>
      <c r="ARY63" s="113"/>
      <c r="ARZ63" s="113"/>
      <c r="ASA63" s="113"/>
      <c r="ASB63" s="113"/>
      <c r="ASC63" s="113"/>
      <c r="ASD63" s="113"/>
      <c r="ASE63" s="113"/>
      <c r="ASF63" s="113"/>
      <c r="ASG63" s="113"/>
      <c r="ASH63" s="113"/>
      <c r="ASI63" s="113"/>
      <c r="ASJ63" s="113"/>
      <c r="ASK63" s="113"/>
      <c r="ASL63" s="113"/>
      <c r="ASM63" s="113"/>
      <c r="ASN63" s="113"/>
      <c r="ASO63" s="113"/>
      <c r="ASP63" s="113"/>
      <c r="ASQ63" s="113"/>
      <c r="ASR63" s="113"/>
      <c r="ASS63" s="113"/>
      <c r="AST63" s="113"/>
      <c r="ASU63" s="113"/>
      <c r="ASV63" s="113"/>
      <c r="ASW63" s="113"/>
      <c r="ASX63" s="113"/>
      <c r="ASY63" s="113"/>
      <c r="ASZ63" s="113"/>
      <c r="ATA63" s="113"/>
      <c r="ATB63" s="113"/>
      <c r="ATC63" s="113"/>
      <c r="ATD63" s="113"/>
      <c r="ATE63" s="113"/>
      <c r="ATF63" s="113"/>
      <c r="ATG63" s="113"/>
      <c r="ATH63" s="113"/>
      <c r="ATI63" s="113"/>
      <c r="ATJ63" s="113"/>
      <c r="ATK63" s="113"/>
      <c r="ATL63" s="113"/>
      <c r="ATM63" s="113"/>
      <c r="ATN63" s="113"/>
      <c r="ATO63" s="113"/>
      <c r="ATP63" s="113"/>
      <c r="ATQ63" s="113"/>
      <c r="ATR63" s="113"/>
      <c r="ATS63" s="113"/>
      <c r="ATT63" s="113"/>
      <c r="ATU63" s="113"/>
      <c r="ATV63" s="113"/>
      <c r="ATW63" s="113"/>
      <c r="ATX63" s="113"/>
      <c r="ATY63" s="113"/>
      <c r="ATZ63" s="113"/>
      <c r="AUA63" s="113"/>
      <c r="AUB63" s="113"/>
      <c r="AUC63" s="113"/>
      <c r="AUD63" s="113"/>
      <c r="AUE63" s="113"/>
      <c r="AUF63" s="113"/>
      <c r="AUG63" s="113"/>
      <c r="AUH63" s="113"/>
      <c r="AUI63" s="113"/>
      <c r="AUJ63" s="113"/>
      <c r="AUK63" s="113"/>
      <c r="AUL63" s="113"/>
      <c r="AUM63" s="113"/>
      <c r="AUN63" s="113"/>
      <c r="AUO63" s="113"/>
      <c r="AUP63" s="113"/>
      <c r="AUQ63" s="113"/>
      <c r="AUR63" s="113"/>
      <c r="AUS63" s="113"/>
      <c r="AUT63" s="113"/>
      <c r="AUU63" s="113"/>
      <c r="AUV63" s="113"/>
      <c r="AUW63" s="113"/>
      <c r="AUX63" s="113"/>
      <c r="AUY63" s="113"/>
      <c r="AUZ63" s="113"/>
      <c r="AVA63" s="113"/>
      <c r="AVB63" s="113"/>
      <c r="AVC63" s="113"/>
      <c r="AVD63" s="113"/>
      <c r="AVE63" s="113"/>
      <c r="AVF63" s="113"/>
      <c r="AVG63" s="113"/>
      <c r="AVH63" s="113"/>
      <c r="AVI63" s="113"/>
      <c r="AVJ63" s="113"/>
      <c r="AVK63" s="113"/>
      <c r="AVL63" s="113"/>
      <c r="AVM63" s="113"/>
      <c r="AVN63" s="113"/>
      <c r="AVO63" s="113"/>
      <c r="AVP63" s="113"/>
      <c r="AVQ63" s="113"/>
      <c r="AVR63" s="113"/>
      <c r="AVS63" s="113"/>
      <c r="AVT63" s="113"/>
      <c r="AVU63" s="113"/>
      <c r="AVV63" s="113"/>
      <c r="AVW63" s="113"/>
      <c r="AVX63" s="113"/>
      <c r="AVY63" s="113"/>
      <c r="AVZ63" s="113"/>
      <c r="AWA63" s="113"/>
      <c r="AWB63" s="113"/>
      <c r="AWC63" s="113"/>
      <c r="AWD63" s="113"/>
    </row>
    <row r="64" spans="1:1278" s="156" customFormat="1" ht="12.5">
      <c r="A64" s="126"/>
      <c r="B64" s="126"/>
      <c r="C64" s="126"/>
      <c r="D64" s="126"/>
      <c r="E64" s="126"/>
      <c r="F64" s="157" t="str">
        <f>IF(PH=1,"","Soft-start Time")</f>
        <v/>
      </c>
      <c r="G64" s="126">
        <f>G63*0.8/(0.00002)/1000</f>
        <v>600</v>
      </c>
      <c r="H64" s="161" t="str">
        <f>IF(PH=1,"","us")</f>
        <v/>
      </c>
      <c r="I64" s="126"/>
      <c r="J64" s="126"/>
      <c r="K64" s="126"/>
      <c r="L64" s="126"/>
      <c r="M64" s="126"/>
      <c r="N64" s="126"/>
      <c r="O64" s="126"/>
      <c r="P64" s="126"/>
      <c r="Q64" s="126"/>
      <c r="R64" s="126"/>
      <c r="S64" s="126"/>
      <c r="T64" s="126"/>
      <c r="U64" s="126"/>
      <c r="V64" s="126"/>
      <c r="W64" s="126"/>
      <c r="X64" s="126"/>
      <c r="Y64" s="126"/>
      <c r="Z64" s="126"/>
      <c r="AA64" s="126"/>
      <c r="AB64" s="126"/>
      <c r="AC64" s="113"/>
      <c r="AD64" s="113"/>
      <c r="AE64" s="113"/>
      <c r="AF64" s="113"/>
      <c r="AG64" s="113"/>
      <c r="AH64" s="113"/>
      <c r="AI64" s="113"/>
      <c r="AJ64" s="113"/>
      <c r="AK64" s="113"/>
      <c r="AL64" s="113"/>
      <c r="AM64" s="113"/>
      <c r="AN64" s="113"/>
      <c r="AO64" s="113"/>
      <c r="AP64" s="113"/>
      <c r="AQ64" s="113"/>
      <c r="AR64" s="113"/>
      <c r="AS64" s="113"/>
      <c r="AT64" s="113"/>
      <c r="AU64" s="113"/>
      <c r="AV64" s="113"/>
      <c r="AW64" s="113"/>
      <c r="AX64" s="113"/>
      <c r="AY64" s="113"/>
      <c r="AZ64" s="113"/>
      <c r="BA64" s="113"/>
      <c r="BB64" s="113"/>
      <c r="BC64" s="113"/>
      <c r="BD64" s="113"/>
      <c r="BE64" s="113"/>
      <c r="BF64" s="113"/>
      <c r="BG64" s="113"/>
      <c r="BH64" s="113"/>
      <c r="BI64" s="113"/>
      <c r="BJ64" s="113"/>
      <c r="BK64" s="113"/>
      <c r="BL64" s="11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c r="EC64" s="113"/>
      <c r="ED64" s="113"/>
      <c r="EE64" s="113"/>
      <c r="EF64" s="113"/>
      <c r="EG64" s="113"/>
      <c r="EH64" s="113"/>
      <c r="EI64" s="113"/>
      <c r="EJ64" s="113"/>
      <c r="EK64" s="113"/>
      <c r="EL64" s="113"/>
      <c r="EM64" s="113"/>
      <c r="EN64" s="113"/>
      <c r="EO64" s="113"/>
      <c r="EP64" s="113"/>
      <c r="EQ64" s="113"/>
      <c r="ER64" s="113"/>
      <c r="ES64" s="113"/>
      <c r="ET64" s="113"/>
      <c r="EU64" s="113"/>
      <c r="EV64" s="113"/>
      <c r="EW64" s="113"/>
      <c r="EX64" s="113"/>
      <c r="EY64" s="113"/>
      <c r="EZ64" s="113"/>
      <c r="FA64" s="113"/>
      <c r="FB64" s="113"/>
      <c r="FC64" s="113"/>
      <c r="FD64" s="113"/>
      <c r="FE64" s="113"/>
      <c r="FF64" s="113"/>
      <c r="FG64" s="113"/>
      <c r="FH64" s="113"/>
      <c r="FI64" s="113"/>
      <c r="FJ64" s="113"/>
      <c r="FK64" s="113"/>
      <c r="FL64" s="113"/>
      <c r="FM64" s="113"/>
      <c r="FN64" s="113"/>
      <c r="FO64" s="113"/>
      <c r="FP64" s="113"/>
      <c r="FQ64" s="113"/>
      <c r="FR64" s="113"/>
      <c r="FS64" s="113"/>
      <c r="FT64" s="113"/>
      <c r="FU64" s="113"/>
      <c r="FV64" s="113"/>
      <c r="FW64" s="113"/>
      <c r="FX64" s="113"/>
      <c r="FY64" s="113"/>
      <c r="FZ64" s="113"/>
      <c r="GA64" s="113"/>
      <c r="GB64" s="113"/>
      <c r="GC64" s="113"/>
      <c r="GD64" s="113"/>
      <c r="GE64" s="113"/>
      <c r="GF64" s="113"/>
      <c r="GG64" s="113"/>
      <c r="GH64" s="113"/>
      <c r="GI64" s="113"/>
      <c r="GJ64" s="113"/>
      <c r="GK64" s="113"/>
      <c r="GL64" s="113"/>
      <c r="GM64" s="113"/>
      <c r="GN64" s="113"/>
      <c r="GO64" s="113"/>
      <c r="GP64" s="113"/>
      <c r="GQ64" s="113"/>
      <c r="GR64" s="113"/>
      <c r="GS64" s="113"/>
      <c r="GT64" s="113"/>
      <c r="GU64" s="113"/>
      <c r="GV64" s="113"/>
      <c r="GW64" s="113"/>
      <c r="GX64" s="113"/>
      <c r="GY64" s="113"/>
      <c r="GZ64" s="113"/>
      <c r="HA64" s="113"/>
      <c r="HB64" s="113"/>
      <c r="HC64" s="113"/>
      <c r="HD64" s="113"/>
      <c r="HE64" s="113"/>
      <c r="HF64" s="113"/>
      <c r="HG64" s="113"/>
      <c r="HH64" s="113"/>
      <c r="HI64" s="113"/>
      <c r="HJ64" s="113"/>
      <c r="HK64" s="113"/>
      <c r="HL64" s="113"/>
      <c r="HM64" s="113"/>
      <c r="HN64" s="113"/>
      <c r="HO64" s="113"/>
      <c r="HP64" s="113"/>
      <c r="HQ64" s="113"/>
      <c r="HR64" s="113"/>
      <c r="HS64" s="113"/>
      <c r="HT64" s="113"/>
      <c r="HU64" s="113"/>
      <c r="HV64" s="113"/>
      <c r="HW64" s="113"/>
      <c r="HX64" s="113"/>
      <c r="HY64" s="113"/>
      <c r="HZ64" s="113"/>
      <c r="IA64" s="113"/>
      <c r="IB64" s="113"/>
      <c r="IC64" s="113"/>
      <c r="ID64" s="113"/>
      <c r="IE64" s="113"/>
      <c r="IF64" s="113"/>
      <c r="IG64" s="113"/>
      <c r="IH64" s="113"/>
      <c r="II64" s="113"/>
      <c r="IJ64" s="113"/>
      <c r="IK64" s="113"/>
      <c r="IL64" s="113"/>
      <c r="IM64" s="113"/>
      <c r="IN64" s="113"/>
      <c r="IO64" s="113"/>
      <c r="IP64" s="113"/>
      <c r="IQ64" s="113"/>
      <c r="IR64" s="113"/>
      <c r="IS64" s="113"/>
      <c r="IT64" s="113"/>
      <c r="IU64" s="113"/>
      <c r="IV64" s="113"/>
      <c r="IW64" s="113"/>
      <c r="IX64" s="113"/>
      <c r="IY64" s="113"/>
      <c r="IZ64" s="113"/>
      <c r="JA64" s="113"/>
      <c r="JB64" s="113"/>
      <c r="JC64" s="113"/>
      <c r="JD64" s="113"/>
      <c r="JE64" s="113"/>
      <c r="JF64" s="113"/>
      <c r="JG64" s="113"/>
      <c r="JH64" s="113"/>
      <c r="JI64" s="113"/>
      <c r="JJ64" s="113"/>
      <c r="JK64" s="113"/>
      <c r="JL64" s="113"/>
      <c r="JM64" s="113"/>
      <c r="JN64" s="113"/>
      <c r="JO64" s="113"/>
      <c r="JP64" s="113"/>
      <c r="JQ64" s="113"/>
      <c r="JR64" s="113"/>
      <c r="JS64" s="113"/>
      <c r="JT64" s="113"/>
      <c r="JU64" s="113"/>
      <c r="JV64" s="113"/>
      <c r="JW64" s="113"/>
      <c r="JX64" s="113"/>
      <c r="JY64" s="113"/>
      <c r="JZ64" s="113"/>
      <c r="KA64" s="113"/>
      <c r="KB64" s="113"/>
      <c r="KC64" s="113"/>
      <c r="KD64" s="113"/>
      <c r="KE64" s="113"/>
      <c r="KF64" s="113"/>
      <c r="KG64" s="113"/>
      <c r="KH64" s="113"/>
      <c r="KI64" s="113"/>
      <c r="KJ64" s="113"/>
      <c r="KK64" s="113"/>
      <c r="KL64" s="113"/>
      <c r="KM64" s="113"/>
      <c r="KN64" s="113"/>
      <c r="KO64" s="113"/>
      <c r="KP64" s="113"/>
      <c r="KQ64" s="113"/>
      <c r="KR64" s="113"/>
      <c r="KS64" s="113"/>
      <c r="KT64" s="113"/>
      <c r="KU64" s="113"/>
      <c r="KV64" s="113"/>
      <c r="KW64" s="113"/>
      <c r="KX64" s="113"/>
      <c r="KY64" s="113"/>
      <c r="KZ64" s="113"/>
      <c r="LA64" s="113"/>
      <c r="LB64" s="113"/>
      <c r="LC64" s="113"/>
      <c r="LD64" s="113"/>
      <c r="LE64" s="113"/>
      <c r="LF64" s="113"/>
      <c r="LG64" s="113"/>
      <c r="LH64" s="113"/>
      <c r="LI64" s="113"/>
      <c r="LJ64" s="113"/>
      <c r="LK64" s="113"/>
      <c r="LL64" s="113"/>
      <c r="LM64" s="113"/>
      <c r="LN64" s="113"/>
      <c r="LO64" s="113"/>
      <c r="LP64" s="113"/>
      <c r="LQ64" s="113"/>
      <c r="LR64" s="113"/>
      <c r="LS64" s="113"/>
      <c r="LT64" s="113"/>
      <c r="LU64" s="113"/>
      <c r="LV64" s="113"/>
      <c r="LW64" s="113"/>
      <c r="LX64" s="113"/>
      <c r="LY64" s="113"/>
      <c r="LZ64" s="113"/>
      <c r="MA64" s="113"/>
      <c r="MB64" s="113"/>
      <c r="MC64" s="113"/>
      <c r="MD64" s="113"/>
      <c r="ME64" s="113"/>
      <c r="MF64" s="113"/>
      <c r="MG64" s="113"/>
      <c r="MH64" s="113"/>
      <c r="MI64" s="113"/>
      <c r="MJ64" s="113"/>
      <c r="MK64" s="113"/>
      <c r="ML64" s="113"/>
      <c r="MM64" s="113"/>
      <c r="MN64" s="113"/>
      <c r="MO64" s="113"/>
      <c r="MP64" s="113"/>
      <c r="MQ64" s="113"/>
      <c r="MR64" s="113"/>
      <c r="MS64" s="113"/>
      <c r="MT64" s="113"/>
      <c r="MU64" s="113"/>
      <c r="MV64" s="113"/>
      <c r="MW64" s="113"/>
      <c r="MX64" s="113"/>
      <c r="MY64" s="113"/>
      <c r="MZ64" s="113"/>
      <c r="NA64" s="113"/>
      <c r="NB64" s="113"/>
      <c r="NC64" s="113"/>
      <c r="ND64" s="113"/>
      <c r="NE64" s="113"/>
      <c r="NF64" s="113"/>
      <c r="NG64" s="113"/>
      <c r="NH64" s="113"/>
      <c r="NI64" s="113"/>
      <c r="NJ64" s="113"/>
      <c r="NK64" s="113"/>
      <c r="NL64" s="113"/>
      <c r="NM64" s="113"/>
      <c r="NN64" s="113"/>
      <c r="NO64" s="113"/>
      <c r="NP64" s="113"/>
      <c r="NQ64" s="113"/>
      <c r="NR64" s="113"/>
      <c r="NS64" s="113"/>
      <c r="NT64" s="113"/>
      <c r="NU64" s="113"/>
      <c r="NV64" s="113"/>
      <c r="NW64" s="113"/>
      <c r="NX64" s="113"/>
      <c r="NY64" s="113"/>
      <c r="NZ64" s="113"/>
      <c r="OA64" s="113"/>
      <c r="OB64" s="113"/>
      <c r="OC64" s="113"/>
      <c r="OD64" s="113"/>
      <c r="OE64" s="113"/>
      <c r="OF64" s="113"/>
      <c r="OG64" s="113"/>
      <c r="OH64" s="113"/>
      <c r="OI64" s="113"/>
      <c r="OJ64" s="113"/>
      <c r="OK64" s="113"/>
      <c r="OL64" s="113"/>
      <c r="OM64" s="113"/>
      <c r="ON64" s="113"/>
      <c r="OO64" s="113"/>
      <c r="OP64" s="113"/>
      <c r="OQ64" s="113"/>
      <c r="OR64" s="113"/>
      <c r="OS64" s="113"/>
      <c r="OT64" s="113"/>
      <c r="OU64" s="113"/>
      <c r="OV64" s="113"/>
      <c r="OW64" s="113"/>
      <c r="OX64" s="113"/>
      <c r="OY64" s="113"/>
      <c r="OZ64" s="113"/>
      <c r="PA64" s="113"/>
      <c r="PB64" s="113"/>
      <c r="PC64" s="113"/>
      <c r="PD64" s="113"/>
      <c r="PE64" s="113"/>
      <c r="PF64" s="113"/>
      <c r="PG64" s="113"/>
      <c r="PH64" s="113"/>
      <c r="PI64" s="113"/>
      <c r="PJ64" s="113"/>
      <c r="PK64" s="113"/>
      <c r="PL64" s="113"/>
      <c r="PM64" s="113"/>
      <c r="PN64" s="113"/>
      <c r="PO64" s="113"/>
      <c r="PP64" s="113"/>
      <c r="PQ64" s="113"/>
      <c r="PR64" s="113"/>
      <c r="PS64" s="113"/>
      <c r="PT64" s="113"/>
      <c r="PU64" s="113"/>
      <c r="PV64" s="113"/>
      <c r="PW64" s="113"/>
      <c r="PX64" s="113"/>
      <c r="PY64" s="113"/>
      <c r="PZ64" s="113"/>
      <c r="QA64" s="113"/>
      <c r="QB64" s="113"/>
      <c r="QC64" s="113"/>
      <c r="QD64" s="113"/>
      <c r="QE64" s="113"/>
      <c r="QF64" s="113"/>
      <c r="QG64" s="113"/>
      <c r="QH64" s="113"/>
      <c r="QI64" s="113"/>
      <c r="QJ64" s="113"/>
      <c r="QK64" s="113"/>
      <c r="QL64" s="113"/>
      <c r="QM64" s="113"/>
      <c r="QN64" s="113"/>
      <c r="QO64" s="113"/>
      <c r="QP64" s="113"/>
      <c r="QQ64" s="113"/>
      <c r="QR64" s="113"/>
      <c r="QS64" s="113"/>
      <c r="QT64" s="113"/>
      <c r="QU64" s="113"/>
      <c r="QV64" s="113"/>
      <c r="QW64" s="113"/>
      <c r="QX64" s="113"/>
      <c r="QY64" s="113"/>
      <c r="QZ64" s="113"/>
      <c r="RA64" s="113"/>
      <c r="RB64" s="113"/>
      <c r="RC64" s="113"/>
      <c r="RD64" s="113"/>
      <c r="RE64" s="113"/>
      <c r="RF64" s="113"/>
      <c r="RG64" s="113"/>
      <c r="RH64" s="113"/>
      <c r="RI64" s="113"/>
      <c r="RJ64" s="113"/>
      <c r="RK64" s="113"/>
      <c r="RL64" s="113"/>
      <c r="RM64" s="113"/>
      <c r="RN64" s="113"/>
      <c r="RO64" s="113"/>
      <c r="RP64" s="113"/>
      <c r="RQ64" s="113"/>
      <c r="RR64" s="113"/>
      <c r="RS64" s="113"/>
      <c r="RT64" s="113"/>
      <c r="RU64" s="113"/>
      <c r="RV64" s="113"/>
      <c r="RW64" s="113"/>
      <c r="RX64" s="113"/>
      <c r="RY64" s="113"/>
      <c r="RZ64" s="113"/>
      <c r="SA64" s="113"/>
      <c r="SB64" s="113"/>
      <c r="SC64" s="113"/>
      <c r="SD64" s="113"/>
      <c r="SE64" s="113"/>
      <c r="SF64" s="113"/>
      <c r="SG64" s="113"/>
      <c r="SH64" s="113"/>
      <c r="SI64" s="113"/>
      <c r="SJ64" s="113"/>
      <c r="SK64" s="113"/>
      <c r="SL64" s="113"/>
      <c r="SM64" s="113"/>
      <c r="SN64" s="113"/>
      <c r="SO64" s="113"/>
      <c r="SP64" s="113"/>
      <c r="SQ64" s="113"/>
      <c r="SR64" s="113"/>
      <c r="SS64" s="113"/>
      <c r="ST64" s="113"/>
      <c r="SU64" s="113"/>
      <c r="SV64" s="113"/>
      <c r="SW64" s="113"/>
      <c r="SX64" s="113"/>
      <c r="SY64" s="113"/>
      <c r="SZ64" s="113"/>
      <c r="TA64" s="113"/>
      <c r="TB64" s="113"/>
      <c r="TC64" s="113"/>
      <c r="TD64" s="113"/>
      <c r="TE64" s="113"/>
      <c r="TF64" s="113"/>
      <c r="TG64" s="113"/>
      <c r="TH64" s="113"/>
      <c r="TI64" s="113"/>
      <c r="TJ64" s="113"/>
      <c r="TK64" s="113"/>
      <c r="TL64" s="113"/>
      <c r="TM64" s="113"/>
      <c r="TN64" s="113"/>
      <c r="TO64" s="113"/>
      <c r="TP64" s="113"/>
      <c r="TQ64" s="113"/>
      <c r="TR64" s="113"/>
      <c r="TS64" s="113"/>
      <c r="TT64" s="113"/>
      <c r="TU64" s="113"/>
      <c r="TV64" s="113"/>
      <c r="TW64" s="113"/>
      <c r="TX64" s="113"/>
      <c r="TY64" s="113"/>
      <c r="TZ64" s="113"/>
      <c r="UA64" s="113"/>
      <c r="UB64" s="113"/>
      <c r="UC64" s="113"/>
      <c r="UD64" s="113"/>
      <c r="UE64" s="113"/>
      <c r="UF64" s="113"/>
      <c r="UG64" s="113"/>
      <c r="UH64" s="113"/>
      <c r="UI64" s="113"/>
      <c r="UJ64" s="113"/>
      <c r="UK64" s="113"/>
      <c r="UL64" s="113"/>
      <c r="UM64" s="113"/>
      <c r="UN64" s="113"/>
      <c r="UO64" s="113"/>
      <c r="UP64" s="113"/>
      <c r="UQ64" s="113"/>
      <c r="UR64" s="113"/>
      <c r="US64" s="113"/>
      <c r="UT64" s="113"/>
      <c r="UU64" s="113"/>
      <c r="UV64" s="113"/>
      <c r="UW64" s="113"/>
      <c r="UX64" s="113"/>
      <c r="UY64" s="113"/>
      <c r="UZ64" s="113"/>
      <c r="VA64" s="113"/>
      <c r="VB64" s="113"/>
      <c r="VC64" s="113"/>
      <c r="VD64" s="113"/>
      <c r="VE64" s="113"/>
      <c r="VF64" s="113"/>
      <c r="VG64" s="113"/>
      <c r="VH64" s="113"/>
      <c r="VI64" s="113"/>
      <c r="VJ64" s="113"/>
      <c r="VK64" s="113"/>
      <c r="VL64" s="113"/>
      <c r="VM64" s="113"/>
      <c r="VN64" s="113"/>
      <c r="VO64" s="113"/>
      <c r="VP64" s="113"/>
      <c r="VQ64" s="113"/>
      <c r="VR64" s="113"/>
      <c r="VS64" s="113"/>
      <c r="VT64" s="113"/>
      <c r="VU64" s="113"/>
      <c r="VV64" s="113"/>
      <c r="VW64" s="113"/>
      <c r="VX64" s="113"/>
      <c r="VY64" s="113"/>
      <c r="VZ64" s="113"/>
      <c r="WA64" s="113"/>
      <c r="WB64" s="113"/>
      <c r="WC64" s="113"/>
      <c r="WD64" s="113"/>
      <c r="WE64" s="113"/>
      <c r="WF64" s="113"/>
      <c r="WG64" s="113"/>
      <c r="WH64" s="113"/>
      <c r="WI64" s="113"/>
      <c r="WJ64" s="113"/>
      <c r="WK64" s="113"/>
      <c r="WL64" s="113"/>
      <c r="WM64" s="113"/>
      <c r="WN64" s="113"/>
      <c r="WO64" s="113"/>
      <c r="WP64" s="113"/>
      <c r="WQ64" s="113"/>
      <c r="WR64" s="113"/>
      <c r="WS64" s="113"/>
      <c r="WT64" s="113"/>
      <c r="WU64" s="113"/>
      <c r="WV64" s="113"/>
      <c r="WW64" s="113"/>
      <c r="WX64" s="113"/>
      <c r="WY64" s="113"/>
      <c r="WZ64" s="113"/>
      <c r="XA64" s="113"/>
      <c r="XB64" s="113"/>
      <c r="XC64" s="113"/>
      <c r="XD64" s="113"/>
      <c r="XE64" s="113"/>
      <c r="XF64" s="113"/>
      <c r="XG64" s="113"/>
      <c r="XH64" s="113"/>
      <c r="XI64" s="113"/>
      <c r="XJ64" s="113"/>
      <c r="XK64" s="113"/>
      <c r="XL64" s="113"/>
      <c r="XM64" s="113"/>
      <c r="XN64" s="113"/>
      <c r="XO64" s="113"/>
      <c r="XP64" s="113"/>
      <c r="XQ64" s="113"/>
      <c r="XR64" s="113"/>
      <c r="XS64" s="113"/>
      <c r="XT64" s="113"/>
      <c r="XU64" s="113"/>
      <c r="XV64" s="113"/>
      <c r="XW64" s="113"/>
      <c r="XX64" s="113"/>
      <c r="XY64" s="113"/>
      <c r="XZ64" s="113"/>
      <c r="YA64" s="113"/>
      <c r="YB64" s="113"/>
      <c r="YC64" s="113"/>
      <c r="YD64" s="113"/>
      <c r="YE64" s="113"/>
      <c r="YF64" s="113"/>
      <c r="YG64" s="113"/>
      <c r="YH64" s="113"/>
      <c r="YI64" s="113"/>
      <c r="YJ64" s="113"/>
      <c r="YK64" s="113"/>
      <c r="YL64" s="113"/>
      <c r="YM64" s="113"/>
      <c r="YN64" s="113"/>
      <c r="YO64" s="113"/>
      <c r="YP64" s="113"/>
      <c r="YQ64" s="113"/>
      <c r="YR64" s="113"/>
      <c r="YS64" s="113"/>
      <c r="YT64" s="113"/>
      <c r="YU64" s="113"/>
      <c r="YV64" s="113"/>
      <c r="YW64" s="113"/>
      <c r="YX64" s="113"/>
      <c r="YY64" s="113"/>
      <c r="YZ64" s="113"/>
      <c r="ZA64" s="113"/>
      <c r="ZB64" s="113"/>
      <c r="ZC64" s="113"/>
      <c r="ZD64" s="113"/>
      <c r="ZE64" s="113"/>
      <c r="ZF64" s="113"/>
      <c r="ZG64" s="113"/>
      <c r="ZH64" s="113"/>
      <c r="ZI64" s="113"/>
      <c r="ZJ64" s="113"/>
      <c r="ZK64" s="113"/>
      <c r="ZL64" s="113"/>
      <c r="ZM64" s="113"/>
      <c r="ZN64" s="113"/>
      <c r="ZO64" s="113"/>
      <c r="ZP64" s="113"/>
      <c r="ZQ64" s="113"/>
      <c r="ZR64" s="113"/>
      <c r="ZS64" s="113"/>
      <c r="ZT64" s="113"/>
      <c r="ZU64" s="113"/>
      <c r="ZV64" s="113"/>
      <c r="ZW64" s="113"/>
      <c r="ZX64" s="113"/>
      <c r="ZY64" s="113"/>
      <c r="ZZ64" s="113"/>
      <c r="AAA64" s="113"/>
      <c r="AAB64" s="113"/>
      <c r="AAC64" s="113"/>
      <c r="AAD64" s="113"/>
      <c r="AAE64" s="113"/>
      <c r="AAF64" s="113"/>
      <c r="AAG64" s="113"/>
      <c r="AAH64" s="113"/>
      <c r="AAI64" s="113"/>
      <c r="AAJ64" s="113"/>
      <c r="AAK64" s="113"/>
      <c r="AAL64" s="113"/>
      <c r="AAM64" s="113"/>
      <c r="AAN64" s="113"/>
      <c r="AAO64" s="113"/>
      <c r="AAP64" s="113"/>
      <c r="AAQ64" s="113"/>
      <c r="AAR64" s="113"/>
      <c r="AAS64" s="113"/>
      <c r="AAT64" s="113"/>
      <c r="AAU64" s="113"/>
      <c r="AAV64" s="113"/>
      <c r="AAW64" s="113"/>
      <c r="AAX64" s="113"/>
      <c r="AAY64" s="113"/>
      <c r="AAZ64" s="113"/>
      <c r="ABA64" s="113"/>
      <c r="ABB64" s="113"/>
      <c r="ABC64" s="113"/>
      <c r="ABD64" s="113"/>
      <c r="ABE64" s="113"/>
      <c r="ABF64" s="113"/>
      <c r="ABG64" s="113"/>
      <c r="ABH64" s="113"/>
      <c r="ABI64" s="113"/>
      <c r="ABJ64" s="113"/>
      <c r="ABK64" s="113"/>
      <c r="ABL64" s="113"/>
      <c r="ABM64" s="113"/>
      <c r="ABN64" s="113"/>
      <c r="ABO64" s="113"/>
      <c r="ABP64" s="113"/>
      <c r="ABQ64" s="113"/>
      <c r="ABR64" s="113"/>
      <c r="ABS64" s="113"/>
      <c r="ABT64" s="113"/>
      <c r="ABU64" s="113"/>
      <c r="ABV64" s="113"/>
      <c r="ABW64" s="113"/>
      <c r="ABX64" s="113"/>
      <c r="ABY64" s="113"/>
      <c r="ABZ64" s="113"/>
      <c r="ACA64" s="113"/>
      <c r="ACB64" s="113"/>
      <c r="ACC64" s="113"/>
      <c r="ACD64" s="113"/>
      <c r="ACE64" s="113"/>
      <c r="ACF64" s="113"/>
      <c r="ACG64" s="113"/>
      <c r="ACH64" s="113"/>
      <c r="ACI64" s="113"/>
      <c r="ACJ64" s="113"/>
      <c r="ACK64" s="113"/>
      <c r="ACL64" s="113"/>
      <c r="ACM64" s="113"/>
      <c r="ACN64" s="113"/>
      <c r="ACO64" s="113"/>
      <c r="ACP64" s="113"/>
      <c r="ACQ64" s="113"/>
      <c r="ACR64" s="113"/>
      <c r="ACS64" s="113"/>
      <c r="ACT64" s="113"/>
      <c r="ACU64" s="113"/>
      <c r="ACV64" s="113"/>
      <c r="ACW64" s="113"/>
      <c r="ACX64" s="113"/>
      <c r="ACY64" s="113"/>
      <c r="ACZ64" s="113"/>
      <c r="ADA64" s="113"/>
      <c r="ADB64" s="113"/>
      <c r="ADC64" s="113"/>
      <c r="ADD64" s="113"/>
      <c r="ADE64" s="113"/>
      <c r="ADF64" s="113"/>
      <c r="ADG64" s="113"/>
      <c r="ADH64" s="113"/>
      <c r="ADI64" s="113"/>
      <c r="ADJ64" s="113"/>
      <c r="ADK64" s="113"/>
      <c r="ADL64" s="113"/>
      <c r="ADM64" s="113"/>
      <c r="ADN64" s="113"/>
      <c r="ADO64" s="113"/>
      <c r="ADP64" s="113"/>
      <c r="ADQ64" s="113"/>
      <c r="ADR64" s="113"/>
      <c r="ADS64" s="113"/>
      <c r="ADT64" s="113"/>
      <c r="ADU64" s="113"/>
      <c r="ADV64" s="113"/>
      <c r="ADW64" s="113"/>
      <c r="ADX64" s="113"/>
      <c r="ADY64" s="113"/>
      <c r="ADZ64" s="113"/>
      <c r="AEA64" s="113"/>
      <c r="AEB64" s="113"/>
      <c r="AEC64" s="113"/>
      <c r="AED64" s="113"/>
      <c r="AEE64" s="113"/>
      <c r="AEF64" s="113"/>
      <c r="AEG64" s="113"/>
      <c r="AEH64" s="113"/>
      <c r="AEI64" s="113"/>
      <c r="AEJ64" s="113"/>
      <c r="AEK64" s="113"/>
      <c r="AEL64" s="113"/>
      <c r="AEM64" s="113"/>
      <c r="AEN64" s="113"/>
      <c r="AEO64" s="113"/>
      <c r="AEP64" s="113"/>
      <c r="AEQ64" s="113"/>
      <c r="AER64" s="113"/>
      <c r="AES64" s="113"/>
      <c r="AET64" s="113"/>
      <c r="AEU64" s="113"/>
      <c r="AEV64" s="113"/>
      <c r="AEW64" s="113"/>
      <c r="AEX64" s="113"/>
      <c r="AEY64" s="113"/>
      <c r="AEZ64" s="113"/>
      <c r="AFA64" s="113"/>
      <c r="AFB64" s="113"/>
      <c r="AFC64" s="113"/>
      <c r="AFD64" s="113"/>
      <c r="AFE64" s="113"/>
      <c r="AFF64" s="113"/>
      <c r="AFG64" s="113"/>
      <c r="AFH64" s="113"/>
      <c r="AFI64" s="113"/>
      <c r="AFJ64" s="113"/>
      <c r="AFK64" s="113"/>
      <c r="AFL64" s="113"/>
      <c r="AFM64" s="113"/>
      <c r="AFN64" s="113"/>
      <c r="AFO64" s="113"/>
      <c r="AFP64" s="113"/>
      <c r="AFQ64" s="113"/>
      <c r="AFR64" s="113"/>
      <c r="AFS64" s="113"/>
      <c r="AFT64" s="113"/>
      <c r="AFU64" s="113"/>
      <c r="AFV64" s="113"/>
      <c r="AFW64" s="113"/>
      <c r="AFX64" s="113"/>
      <c r="AFY64" s="113"/>
      <c r="AFZ64" s="113"/>
      <c r="AGA64" s="113"/>
      <c r="AGB64" s="113"/>
      <c r="AGC64" s="113"/>
      <c r="AGD64" s="113"/>
      <c r="AGE64" s="113"/>
      <c r="AGF64" s="113"/>
      <c r="AGG64" s="113"/>
      <c r="AGH64" s="113"/>
      <c r="AGI64" s="113"/>
      <c r="AGJ64" s="113"/>
      <c r="AGK64" s="113"/>
      <c r="AGL64" s="113"/>
      <c r="AGM64" s="113"/>
      <c r="AGN64" s="113"/>
      <c r="AGO64" s="113"/>
      <c r="AGP64" s="113"/>
      <c r="AGQ64" s="113"/>
      <c r="AGR64" s="113"/>
      <c r="AGS64" s="113"/>
      <c r="AGT64" s="113"/>
      <c r="AGU64" s="113"/>
      <c r="AGV64" s="113"/>
      <c r="AGW64" s="113"/>
      <c r="AGX64" s="113"/>
      <c r="AGY64" s="113"/>
      <c r="AGZ64" s="113"/>
      <c r="AHA64" s="113"/>
      <c r="AHB64" s="113"/>
      <c r="AHC64" s="113"/>
      <c r="AHD64" s="113"/>
      <c r="AHE64" s="113"/>
      <c r="AHF64" s="113"/>
      <c r="AHG64" s="113"/>
      <c r="AHH64" s="113"/>
      <c r="AHI64" s="113"/>
      <c r="AHJ64" s="113"/>
      <c r="AHK64" s="113"/>
      <c r="AHL64" s="113"/>
      <c r="AHM64" s="113"/>
      <c r="AHN64" s="113"/>
      <c r="AHO64" s="113"/>
      <c r="AHP64" s="113"/>
      <c r="AHQ64" s="113"/>
      <c r="AHR64" s="113"/>
      <c r="AHS64" s="113"/>
      <c r="AHT64" s="113"/>
      <c r="AHU64" s="113"/>
      <c r="AHV64" s="113"/>
      <c r="AHW64" s="113"/>
      <c r="AHX64" s="113"/>
      <c r="AHY64" s="113"/>
      <c r="AHZ64" s="113"/>
      <c r="AIA64" s="113"/>
      <c r="AIB64" s="113"/>
      <c r="AIC64" s="113"/>
      <c r="AID64" s="113"/>
      <c r="AIE64" s="113"/>
      <c r="AIF64" s="113"/>
      <c r="AIG64" s="113"/>
      <c r="AIH64" s="113"/>
      <c r="AII64" s="113"/>
      <c r="AIJ64" s="113"/>
      <c r="AIK64" s="113"/>
      <c r="AIL64" s="113"/>
      <c r="AIM64" s="113"/>
      <c r="AIN64" s="113"/>
      <c r="AIO64" s="113"/>
      <c r="AIP64" s="113"/>
      <c r="AIQ64" s="113"/>
      <c r="AIR64" s="113"/>
      <c r="AIS64" s="113"/>
      <c r="AIT64" s="113"/>
      <c r="AIU64" s="113"/>
      <c r="AIV64" s="113"/>
      <c r="AIW64" s="113"/>
      <c r="AIX64" s="113"/>
      <c r="AIY64" s="113"/>
      <c r="AIZ64" s="113"/>
      <c r="AJA64" s="113"/>
      <c r="AJB64" s="113"/>
      <c r="AJC64" s="113"/>
      <c r="AJD64" s="113"/>
      <c r="AJE64" s="113"/>
      <c r="AJF64" s="113"/>
      <c r="AJG64" s="113"/>
      <c r="AJH64" s="113"/>
      <c r="AJI64" s="113"/>
      <c r="AJJ64" s="113"/>
      <c r="AJK64" s="113"/>
      <c r="AJL64" s="113"/>
      <c r="AJM64" s="113"/>
      <c r="AJN64" s="113"/>
      <c r="AJO64" s="113"/>
      <c r="AJP64" s="113"/>
      <c r="AJQ64" s="113"/>
      <c r="AJR64" s="113"/>
      <c r="AJS64" s="113"/>
      <c r="AJT64" s="113"/>
      <c r="AJU64" s="113"/>
      <c r="AJV64" s="113"/>
      <c r="AJW64" s="113"/>
      <c r="AJX64" s="113"/>
      <c r="AJY64" s="113"/>
      <c r="AJZ64" s="113"/>
      <c r="AKA64" s="113"/>
      <c r="AKB64" s="113"/>
      <c r="AKC64" s="113"/>
      <c r="AKD64" s="113"/>
      <c r="AKE64" s="113"/>
      <c r="AKF64" s="113"/>
      <c r="AKG64" s="113"/>
      <c r="AKH64" s="113"/>
      <c r="AKI64" s="113"/>
      <c r="AKJ64" s="113"/>
      <c r="AKK64" s="113"/>
      <c r="AKL64" s="113"/>
      <c r="AKM64" s="113"/>
      <c r="AKN64" s="113"/>
      <c r="AKO64" s="113"/>
      <c r="AKP64" s="113"/>
      <c r="AKQ64" s="113"/>
      <c r="AKR64" s="113"/>
      <c r="AKS64" s="113"/>
      <c r="AKT64" s="113"/>
      <c r="AKU64" s="113"/>
      <c r="AKV64" s="113"/>
      <c r="AKW64" s="113"/>
      <c r="AKX64" s="113"/>
      <c r="AKY64" s="113"/>
      <c r="AKZ64" s="113"/>
      <c r="ALA64" s="113"/>
      <c r="ALB64" s="113"/>
      <c r="ALC64" s="113"/>
      <c r="ALD64" s="113"/>
      <c r="ALE64" s="113"/>
      <c r="ALF64" s="113"/>
      <c r="ALG64" s="113"/>
      <c r="ALH64" s="113"/>
      <c r="ALI64" s="113"/>
      <c r="ALJ64" s="113"/>
      <c r="ALK64" s="113"/>
      <c r="ALL64" s="113"/>
      <c r="ALM64" s="113"/>
      <c r="ALN64" s="113"/>
      <c r="ALO64" s="113"/>
      <c r="ALP64" s="113"/>
      <c r="ALQ64" s="113"/>
      <c r="ALR64" s="113"/>
      <c r="ALS64" s="113"/>
      <c r="ALT64" s="113"/>
      <c r="ALU64" s="113"/>
      <c r="ALV64" s="113"/>
      <c r="ALW64" s="113"/>
      <c r="ALX64" s="113"/>
      <c r="ALY64" s="113"/>
      <c r="ALZ64" s="113"/>
      <c r="AMA64" s="113"/>
      <c r="AMB64" s="113"/>
      <c r="AMC64" s="113"/>
      <c r="AMD64" s="113"/>
      <c r="AME64" s="113"/>
      <c r="AMF64" s="113"/>
      <c r="AMG64" s="113"/>
      <c r="AMH64" s="113"/>
      <c r="AMI64" s="113"/>
      <c r="AMJ64" s="113"/>
      <c r="AMK64" s="113"/>
      <c r="AML64" s="113"/>
      <c r="AMM64" s="113"/>
      <c r="AMN64" s="113"/>
      <c r="AMO64" s="113"/>
      <c r="AMP64" s="113"/>
      <c r="AMQ64" s="113"/>
      <c r="AMR64" s="113"/>
      <c r="AMS64" s="113"/>
      <c r="AMT64" s="113"/>
      <c r="AMU64" s="113"/>
      <c r="AMV64" s="113"/>
      <c r="AMW64" s="113"/>
      <c r="AMX64" s="113"/>
      <c r="AMY64" s="113"/>
      <c r="AMZ64" s="113"/>
      <c r="ANA64" s="113"/>
      <c r="ANB64" s="113"/>
      <c r="ANC64" s="113"/>
      <c r="AND64" s="113"/>
      <c r="ANE64" s="113"/>
      <c r="ANF64" s="113"/>
      <c r="ANG64" s="113"/>
      <c r="ANH64" s="113"/>
      <c r="ANI64" s="113"/>
      <c r="ANJ64" s="113"/>
      <c r="ANK64" s="113"/>
      <c r="ANL64" s="113"/>
      <c r="ANM64" s="113"/>
      <c r="ANN64" s="113"/>
      <c r="ANO64" s="113"/>
      <c r="ANP64" s="113"/>
      <c r="ANQ64" s="113"/>
      <c r="ANR64" s="113"/>
      <c r="ANS64" s="113"/>
      <c r="ANT64" s="113"/>
      <c r="ANU64" s="113"/>
      <c r="ANV64" s="113"/>
      <c r="ANW64" s="113"/>
      <c r="ANX64" s="113"/>
      <c r="ANY64" s="113"/>
      <c r="ANZ64" s="113"/>
      <c r="AOA64" s="113"/>
      <c r="AOB64" s="113"/>
      <c r="AOC64" s="113"/>
      <c r="AOD64" s="113"/>
      <c r="AOE64" s="113"/>
      <c r="AOF64" s="113"/>
      <c r="AOG64" s="113"/>
      <c r="AOH64" s="113"/>
      <c r="AOI64" s="113"/>
      <c r="AOJ64" s="113"/>
      <c r="AOK64" s="113"/>
      <c r="AOL64" s="113"/>
      <c r="AOM64" s="113"/>
      <c r="AON64" s="113"/>
      <c r="AOO64" s="113"/>
      <c r="AOP64" s="113"/>
      <c r="AOQ64" s="113"/>
      <c r="AOR64" s="113"/>
      <c r="AOS64" s="113"/>
      <c r="AOT64" s="113"/>
      <c r="AOU64" s="113"/>
      <c r="AOV64" s="113"/>
      <c r="AOW64" s="113"/>
      <c r="AOX64" s="113"/>
      <c r="AOY64" s="113"/>
      <c r="AOZ64" s="113"/>
      <c r="APA64" s="113"/>
      <c r="APB64" s="113"/>
      <c r="APC64" s="113"/>
      <c r="APD64" s="113"/>
      <c r="APE64" s="113"/>
      <c r="APF64" s="113"/>
      <c r="APG64" s="113"/>
      <c r="APH64" s="113"/>
      <c r="API64" s="113"/>
      <c r="APJ64" s="113"/>
      <c r="APK64" s="113"/>
      <c r="APL64" s="113"/>
      <c r="APM64" s="113"/>
      <c r="APN64" s="113"/>
      <c r="APO64" s="113"/>
      <c r="APP64" s="113"/>
      <c r="APQ64" s="113"/>
      <c r="APR64" s="113"/>
      <c r="APS64" s="113"/>
      <c r="APT64" s="113"/>
      <c r="APU64" s="113"/>
      <c r="APV64" s="113"/>
      <c r="APW64" s="113"/>
      <c r="APX64" s="113"/>
      <c r="APY64" s="113"/>
      <c r="APZ64" s="113"/>
      <c r="AQA64" s="113"/>
      <c r="AQB64" s="113"/>
      <c r="AQC64" s="113"/>
      <c r="AQD64" s="113"/>
      <c r="AQE64" s="113"/>
      <c r="AQF64" s="113"/>
      <c r="AQG64" s="113"/>
      <c r="AQH64" s="113"/>
      <c r="AQI64" s="113"/>
      <c r="AQJ64" s="113"/>
      <c r="AQK64" s="113"/>
      <c r="AQL64" s="113"/>
      <c r="AQM64" s="113"/>
      <c r="AQN64" s="113"/>
      <c r="AQO64" s="113"/>
      <c r="AQP64" s="113"/>
      <c r="AQQ64" s="113"/>
      <c r="AQR64" s="113"/>
      <c r="AQS64" s="113"/>
      <c r="AQT64" s="113"/>
      <c r="AQU64" s="113"/>
      <c r="AQV64" s="113"/>
      <c r="AQW64" s="113"/>
      <c r="AQX64" s="113"/>
      <c r="AQY64" s="113"/>
      <c r="AQZ64" s="113"/>
      <c r="ARA64" s="113"/>
      <c r="ARB64" s="113"/>
      <c r="ARC64" s="113"/>
      <c r="ARD64" s="113"/>
      <c r="ARE64" s="113"/>
      <c r="ARF64" s="113"/>
      <c r="ARG64" s="113"/>
      <c r="ARH64" s="113"/>
      <c r="ARI64" s="113"/>
      <c r="ARJ64" s="113"/>
      <c r="ARK64" s="113"/>
      <c r="ARL64" s="113"/>
      <c r="ARM64" s="113"/>
      <c r="ARN64" s="113"/>
      <c r="ARO64" s="113"/>
      <c r="ARP64" s="113"/>
      <c r="ARQ64" s="113"/>
      <c r="ARR64" s="113"/>
      <c r="ARS64" s="113"/>
      <c r="ART64" s="113"/>
      <c r="ARU64" s="113"/>
      <c r="ARV64" s="113"/>
      <c r="ARW64" s="113"/>
      <c r="ARX64" s="113"/>
      <c r="ARY64" s="113"/>
      <c r="ARZ64" s="113"/>
      <c r="ASA64" s="113"/>
      <c r="ASB64" s="113"/>
      <c r="ASC64" s="113"/>
      <c r="ASD64" s="113"/>
      <c r="ASE64" s="113"/>
      <c r="ASF64" s="113"/>
      <c r="ASG64" s="113"/>
      <c r="ASH64" s="113"/>
      <c r="ASI64" s="113"/>
      <c r="ASJ64" s="113"/>
      <c r="ASK64" s="113"/>
      <c r="ASL64" s="113"/>
      <c r="ASM64" s="113"/>
      <c r="ASN64" s="113"/>
      <c r="ASO64" s="113"/>
      <c r="ASP64" s="113"/>
      <c r="ASQ64" s="113"/>
      <c r="ASR64" s="113"/>
      <c r="ASS64" s="113"/>
      <c r="AST64" s="113"/>
      <c r="ASU64" s="113"/>
      <c r="ASV64" s="113"/>
      <c r="ASW64" s="113"/>
      <c r="ASX64" s="113"/>
      <c r="ASY64" s="113"/>
      <c r="ASZ64" s="113"/>
      <c r="ATA64" s="113"/>
      <c r="ATB64" s="113"/>
      <c r="ATC64" s="113"/>
      <c r="ATD64" s="113"/>
      <c r="ATE64" s="113"/>
      <c r="ATF64" s="113"/>
      <c r="ATG64" s="113"/>
      <c r="ATH64" s="113"/>
      <c r="ATI64" s="113"/>
      <c r="ATJ64" s="113"/>
      <c r="ATK64" s="113"/>
      <c r="ATL64" s="113"/>
      <c r="ATM64" s="113"/>
      <c r="ATN64" s="113"/>
      <c r="ATO64" s="113"/>
      <c r="ATP64" s="113"/>
      <c r="ATQ64" s="113"/>
      <c r="ATR64" s="113"/>
      <c r="ATS64" s="113"/>
      <c r="ATT64" s="113"/>
      <c r="ATU64" s="113"/>
      <c r="ATV64" s="113"/>
      <c r="ATW64" s="113"/>
      <c r="ATX64" s="113"/>
      <c r="ATY64" s="113"/>
      <c r="ATZ64" s="113"/>
      <c r="AUA64" s="113"/>
      <c r="AUB64" s="113"/>
      <c r="AUC64" s="113"/>
      <c r="AUD64" s="113"/>
      <c r="AUE64" s="113"/>
      <c r="AUF64" s="113"/>
      <c r="AUG64" s="113"/>
      <c r="AUH64" s="113"/>
      <c r="AUI64" s="113"/>
      <c r="AUJ64" s="113"/>
      <c r="AUK64" s="113"/>
      <c r="AUL64" s="113"/>
      <c r="AUM64" s="113"/>
      <c r="AUN64" s="113"/>
      <c r="AUO64" s="113"/>
      <c r="AUP64" s="113"/>
      <c r="AUQ64" s="113"/>
      <c r="AUR64" s="113"/>
      <c r="AUS64" s="113"/>
      <c r="AUT64" s="113"/>
      <c r="AUU64" s="113"/>
      <c r="AUV64" s="113"/>
      <c r="AUW64" s="113"/>
      <c r="AUX64" s="113"/>
      <c r="AUY64" s="113"/>
      <c r="AUZ64" s="113"/>
      <c r="AVA64" s="113"/>
      <c r="AVB64" s="113"/>
      <c r="AVC64" s="113"/>
      <c r="AVD64" s="113"/>
      <c r="AVE64" s="113"/>
      <c r="AVF64" s="113"/>
      <c r="AVG64" s="113"/>
      <c r="AVH64" s="113"/>
      <c r="AVI64" s="113"/>
      <c r="AVJ64" s="113"/>
      <c r="AVK64" s="113"/>
      <c r="AVL64" s="113"/>
      <c r="AVM64" s="113"/>
      <c r="AVN64" s="113"/>
      <c r="AVO64" s="113"/>
      <c r="AVP64" s="113"/>
      <c r="AVQ64" s="113"/>
      <c r="AVR64" s="113"/>
      <c r="AVS64" s="113"/>
      <c r="AVT64" s="113"/>
      <c r="AVU64" s="113"/>
      <c r="AVV64" s="113"/>
      <c r="AVW64" s="113"/>
      <c r="AVX64" s="113"/>
      <c r="AVY64" s="113"/>
      <c r="AVZ64" s="113"/>
      <c r="AWA64" s="113"/>
      <c r="AWB64" s="113"/>
      <c r="AWC64" s="113"/>
      <c r="AWD64" s="113"/>
    </row>
    <row r="65" spans="1:1278" s="156" customFormat="1" ht="15.5">
      <c r="A65" s="126"/>
      <c r="B65" s="127" t="str">
        <f>IF(IntFB=1,"Step 8: Using Internal Feedback","Step 8: Feedback Network")</f>
        <v>Step 8: Feedback Network</v>
      </c>
      <c r="C65" s="126"/>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6"/>
      <c r="AB65" s="126"/>
      <c r="AC65" s="113"/>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c r="EC65" s="113"/>
      <c r="ED65" s="113"/>
      <c r="EE65" s="113"/>
      <c r="EF65" s="113"/>
      <c r="EG65" s="113"/>
      <c r="EH65" s="113"/>
      <c r="EI65" s="113"/>
      <c r="EJ65" s="113"/>
      <c r="EK65" s="113"/>
      <c r="EL65" s="113"/>
      <c r="EM65" s="113"/>
      <c r="EN65" s="113"/>
      <c r="EO65" s="113"/>
      <c r="EP65" s="113"/>
      <c r="EQ65" s="113"/>
      <c r="ER65" s="113"/>
      <c r="ES65" s="113"/>
      <c r="ET65" s="113"/>
      <c r="EU65" s="113"/>
      <c r="EV65" s="113"/>
      <c r="EW65" s="113"/>
      <c r="EX65" s="113"/>
      <c r="EY65" s="113"/>
      <c r="EZ65" s="113"/>
      <c r="FA65" s="113"/>
      <c r="FB65" s="113"/>
      <c r="FC65" s="113"/>
      <c r="FD65" s="113"/>
      <c r="FE65" s="113"/>
      <c r="FF65" s="113"/>
      <c r="FG65" s="113"/>
      <c r="FH65" s="113"/>
      <c r="FI65" s="113"/>
      <c r="FJ65" s="113"/>
      <c r="FK65" s="113"/>
      <c r="FL65" s="113"/>
      <c r="FM65" s="113"/>
      <c r="FN65" s="113"/>
      <c r="FO65" s="113"/>
      <c r="FP65" s="113"/>
      <c r="FQ65" s="113"/>
      <c r="FR65" s="113"/>
      <c r="FS65" s="113"/>
      <c r="FT65" s="113"/>
      <c r="FU65" s="113"/>
      <c r="FV65" s="113"/>
      <c r="FW65" s="113"/>
      <c r="FX65" s="113"/>
      <c r="FY65" s="113"/>
      <c r="FZ65" s="113"/>
      <c r="GA65" s="113"/>
      <c r="GB65" s="113"/>
      <c r="GC65" s="113"/>
      <c r="GD65" s="113"/>
      <c r="GE65" s="113"/>
      <c r="GF65" s="113"/>
      <c r="GG65" s="113"/>
      <c r="GH65" s="113"/>
      <c r="GI65" s="113"/>
      <c r="GJ65" s="113"/>
      <c r="GK65" s="113"/>
      <c r="GL65" s="113"/>
      <c r="GM65" s="113"/>
      <c r="GN65" s="113"/>
      <c r="GO65" s="113"/>
      <c r="GP65" s="113"/>
      <c r="GQ65" s="113"/>
      <c r="GR65" s="113"/>
      <c r="GS65" s="113"/>
      <c r="GT65" s="113"/>
      <c r="GU65" s="113"/>
      <c r="GV65" s="113"/>
      <c r="GW65" s="113"/>
      <c r="GX65" s="113"/>
      <c r="GY65" s="113"/>
      <c r="GZ65" s="113"/>
      <c r="HA65" s="113"/>
      <c r="HB65" s="113"/>
      <c r="HC65" s="113"/>
      <c r="HD65" s="113"/>
      <c r="HE65" s="113"/>
      <c r="HF65" s="113"/>
      <c r="HG65" s="113"/>
      <c r="HH65" s="113"/>
      <c r="HI65" s="113"/>
      <c r="HJ65" s="113"/>
      <c r="HK65" s="113"/>
      <c r="HL65" s="113"/>
      <c r="HM65" s="113"/>
      <c r="HN65" s="113"/>
      <c r="HO65" s="113"/>
      <c r="HP65" s="113"/>
      <c r="HQ65" s="113"/>
      <c r="HR65" s="113"/>
      <c r="HS65" s="113"/>
      <c r="HT65" s="113"/>
      <c r="HU65" s="113"/>
      <c r="HV65" s="113"/>
      <c r="HW65" s="113"/>
      <c r="HX65" s="113"/>
      <c r="HY65" s="113"/>
      <c r="HZ65" s="113"/>
      <c r="IA65" s="113"/>
      <c r="IB65" s="113"/>
      <c r="IC65" s="113"/>
      <c r="ID65" s="113"/>
      <c r="IE65" s="113"/>
      <c r="IF65" s="113"/>
      <c r="IG65" s="113"/>
      <c r="IH65" s="113"/>
      <c r="II65" s="113"/>
      <c r="IJ65" s="113"/>
      <c r="IK65" s="113"/>
      <c r="IL65" s="113"/>
      <c r="IM65" s="113"/>
      <c r="IN65" s="113"/>
      <c r="IO65" s="113"/>
      <c r="IP65" s="113"/>
      <c r="IQ65" s="113"/>
      <c r="IR65" s="113"/>
      <c r="IS65" s="113"/>
      <c r="IT65" s="113"/>
      <c r="IU65" s="113"/>
      <c r="IV65" s="113"/>
      <c r="IW65" s="113"/>
      <c r="IX65" s="113"/>
      <c r="IY65" s="113"/>
      <c r="IZ65" s="113"/>
      <c r="JA65" s="113"/>
      <c r="JB65" s="113"/>
      <c r="JC65" s="113"/>
      <c r="JD65" s="113"/>
      <c r="JE65" s="113"/>
      <c r="JF65" s="113"/>
      <c r="JG65" s="113"/>
      <c r="JH65" s="113"/>
      <c r="JI65" s="113"/>
      <c r="JJ65" s="113"/>
      <c r="JK65" s="113"/>
      <c r="JL65" s="113"/>
      <c r="JM65" s="113"/>
      <c r="JN65" s="113"/>
      <c r="JO65" s="113"/>
      <c r="JP65" s="113"/>
      <c r="JQ65" s="113"/>
      <c r="JR65" s="113"/>
      <c r="JS65" s="113"/>
      <c r="JT65" s="113"/>
      <c r="JU65" s="113"/>
      <c r="JV65" s="113"/>
      <c r="JW65" s="113"/>
      <c r="JX65" s="113"/>
      <c r="JY65" s="113"/>
      <c r="JZ65" s="113"/>
      <c r="KA65" s="113"/>
      <c r="KB65" s="113"/>
      <c r="KC65" s="113"/>
      <c r="KD65" s="113"/>
      <c r="KE65" s="113"/>
      <c r="KF65" s="113"/>
      <c r="KG65" s="113"/>
      <c r="KH65" s="113"/>
      <c r="KI65" s="113"/>
      <c r="KJ65" s="113"/>
      <c r="KK65" s="113"/>
      <c r="KL65" s="113"/>
      <c r="KM65" s="113"/>
      <c r="KN65" s="113"/>
      <c r="KO65" s="113"/>
      <c r="KP65" s="113"/>
      <c r="KQ65" s="113"/>
      <c r="KR65" s="113"/>
      <c r="KS65" s="113"/>
      <c r="KT65" s="113"/>
      <c r="KU65" s="113"/>
      <c r="KV65" s="113"/>
      <c r="KW65" s="113"/>
      <c r="KX65" s="113"/>
      <c r="KY65" s="113"/>
      <c r="KZ65" s="113"/>
      <c r="LA65" s="113"/>
      <c r="LB65" s="113"/>
      <c r="LC65" s="113"/>
      <c r="LD65" s="113"/>
      <c r="LE65" s="113"/>
      <c r="LF65" s="113"/>
      <c r="LG65" s="113"/>
      <c r="LH65" s="113"/>
      <c r="LI65" s="113"/>
      <c r="LJ65" s="113"/>
      <c r="LK65" s="113"/>
      <c r="LL65" s="113"/>
      <c r="LM65" s="113"/>
      <c r="LN65" s="113"/>
      <c r="LO65" s="113"/>
      <c r="LP65" s="113"/>
      <c r="LQ65" s="113"/>
      <c r="LR65" s="113"/>
      <c r="LS65" s="113"/>
      <c r="LT65" s="113"/>
      <c r="LU65" s="113"/>
      <c r="LV65" s="113"/>
      <c r="LW65" s="113"/>
      <c r="LX65" s="113"/>
      <c r="LY65" s="113"/>
      <c r="LZ65" s="113"/>
      <c r="MA65" s="113"/>
      <c r="MB65" s="113"/>
      <c r="MC65" s="113"/>
      <c r="MD65" s="113"/>
      <c r="ME65" s="113"/>
      <c r="MF65" s="113"/>
      <c r="MG65" s="113"/>
      <c r="MH65" s="113"/>
      <c r="MI65" s="113"/>
      <c r="MJ65" s="113"/>
      <c r="MK65" s="113"/>
      <c r="ML65" s="113"/>
      <c r="MM65" s="113"/>
      <c r="MN65" s="113"/>
      <c r="MO65" s="113"/>
      <c r="MP65" s="113"/>
      <c r="MQ65" s="113"/>
      <c r="MR65" s="113"/>
      <c r="MS65" s="113"/>
      <c r="MT65" s="113"/>
      <c r="MU65" s="113"/>
      <c r="MV65" s="113"/>
      <c r="MW65" s="113"/>
      <c r="MX65" s="113"/>
      <c r="MY65" s="113"/>
      <c r="MZ65" s="113"/>
      <c r="NA65" s="113"/>
      <c r="NB65" s="113"/>
      <c r="NC65" s="113"/>
      <c r="ND65" s="113"/>
      <c r="NE65" s="113"/>
      <c r="NF65" s="113"/>
      <c r="NG65" s="113"/>
      <c r="NH65" s="113"/>
      <c r="NI65" s="113"/>
      <c r="NJ65" s="113"/>
      <c r="NK65" s="113"/>
      <c r="NL65" s="113"/>
      <c r="NM65" s="113"/>
      <c r="NN65" s="113"/>
      <c r="NO65" s="113"/>
      <c r="NP65" s="113"/>
      <c r="NQ65" s="113"/>
      <c r="NR65" s="113"/>
      <c r="NS65" s="113"/>
      <c r="NT65" s="113"/>
      <c r="NU65" s="113"/>
      <c r="NV65" s="113"/>
      <c r="NW65" s="113"/>
      <c r="NX65" s="113"/>
      <c r="NY65" s="113"/>
      <c r="NZ65" s="113"/>
      <c r="OA65" s="113"/>
      <c r="OB65" s="113"/>
      <c r="OC65" s="113"/>
      <c r="OD65" s="113"/>
      <c r="OE65" s="113"/>
      <c r="OF65" s="113"/>
      <c r="OG65" s="113"/>
      <c r="OH65" s="113"/>
      <c r="OI65" s="113"/>
      <c r="OJ65" s="113"/>
      <c r="OK65" s="113"/>
      <c r="OL65" s="113"/>
      <c r="OM65" s="113"/>
      <c r="ON65" s="113"/>
      <c r="OO65" s="113"/>
      <c r="OP65" s="113"/>
      <c r="OQ65" s="113"/>
      <c r="OR65" s="113"/>
      <c r="OS65" s="113"/>
      <c r="OT65" s="113"/>
      <c r="OU65" s="113"/>
      <c r="OV65" s="113"/>
      <c r="OW65" s="113"/>
      <c r="OX65" s="113"/>
      <c r="OY65" s="113"/>
      <c r="OZ65" s="113"/>
      <c r="PA65" s="113"/>
      <c r="PB65" s="113"/>
      <c r="PC65" s="113"/>
      <c r="PD65" s="113"/>
      <c r="PE65" s="113"/>
      <c r="PF65" s="113"/>
      <c r="PG65" s="113"/>
      <c r="PH65" s="113"/>
      <c r="PI65" s="113"/>
      <c r="PJ65" s="113"/>
      <c r="PK65" s="113"/>
      <c r="PL65" s="113"/>
      <c r="PM65" s="113"/>
      <c r="PN65" s="113"/>
      <c r="PO65" s="113"/>
      <c r="PP65" s="113"/>
      <c r="PQ65" s="113"/>
      <c r="PR65" s="113"/>
      <c r="PS65" s="113"/>
      <c r="PT65" s="113"/>
      <c r="PU65" s="113"/>
      <c r="PV65" s="113"/>
      <c r="PW65" s="113"/>
      <c r="PX65" s="113"/>
      <c r="PY65" s="113"/>
      <c r="PZ65" s="113"/>
      <c r="QA65" s="113"/>
      <c r="QB65" s="113"/>
      <c r="QC65" s="113"/>
      <c r="QD65" s="113"/>
      <c r="QE65" s="113"/>
      <c r="QF65" s="113"/>
      <c r="QG65" s="113"/>
      <c r="QH65" s="113"/>
      <c r="QI65" s="113"/>
      <c r="QJ65" s="113"/>
      <c r="QK65" s="113"/>
      <c r="QL65" s="113"/>
      <c r="QM65" s="113"/>
      <c r="QN65" s="113"/>
      <c r="QO65" s="113"/>
      <c r="QP65" s="113"/>
      <c r="QQ65" s="113"/>
      <c r="QR65" s="113"/>
      <c r="QS65" s="113"/>
      <c r="QT65" s="113"/>
      <c r="QU65" s="113"/>
      <c r="QV65" s="113"/>
      <c r="QW65" s="113"/>
      <c r="QX65" s="113"/>
      <c r="QY65" s="113"/>
      <c r="QZ65" s="113"/>
      <c r="RA65" s="113"/>
      <c r="RB65" s="113"/>
      <c r="RC65" s="113"/>
      <c r="RD65" s="113"/>
      <c r="RE65" s="113"/>
      <c r="RF65" s="113"/>
      <c r="RG65" s="113"/>
      <c r="RH65" s="113"/>
      <c r="RI65" s="113"/>
      <c r="RJ65" s="113"/>
      <c r="RK65" s="113"/>
      <c r="RL65" s="113"/>
      <c r="RM65" s="113"/>
      <c r="RN65" s="113"/>
      <c r="RO65" s="113"/>
      <c r="RP65" s="113"/>
      <c r="RQ65" s="113"/>
      <c r="RR65" s="113"/>
      <c r="RS65" s="113"/>
      <c r="RT65" s="113"/>
      <c r="RU65" s="113"/>
      <c r="RV65" s="113"/>
      <c r="RW65" s="113"/>
      <c r="RX65" s="113"/>
      <c r="RY65" s="113"/>
      <c r="RZ65" s="113"/>
      <c r="SA65" s="113"/>
      <c r="SB65" s="113"/>
      <c r="SC65" s="113"/>
      <c r="SD65" s="113"/>
      <c r="SE65" s="113"/>
      <c r="SF65" s="113"/>
      <c r="SG65" s="113"/>
      <c r="SH65" s="113"/>
      <c r="SI65" s="113"/>
      <c r="SJ65" s="113"/>
      <c r="SK65" s="113"/>
      <c r="SL65" s="113"/>
      <c r="SM65" s="113"/>
      <c r="SN65" s="113"/>
      <c r="SO65" s="113"/>
      <c r="SP65" s="113"/>
      <c r="SQ65" s="113"/>
      <c r="SR65" s="113"/>
      <c r="SS65" s="113"/>
      <c r="ST65" s="113"/>
      <c r="SU65" s="113"/>
      <c r="SV65" s="113"/>
      <c r="SW65" s="113"/>
      <c r="SX65" s="113"/>
      <c r="SY65" s="113"/>
      <c r="SZ65" s="113"/>
      <c r="TA65" s="113"/>
      <c r="TB65" s="113"/>
      <c r="TC65" s="113"/>
      <c r="TD65" s="113"/>
      <c r="TE65" s="113"/>
      <c r="TF65" s="113"/>
      <c r="TG65" s="113"/>
      <c r="TH65" s="113"/>
      <c r="TI65" s="113"/>
      <c r="TJ65" s="113"/>
      <c r="TK65" s="113"/>
      <c r="TL65" s="113"/>
      <c r="TM65" s="113"/>
      <c r="TN65" s="113"/>
      <c r="TO65" s="113"/>
      <c r="TP65" s="113"/>
      <c r="TQ65" s="113"/>
      <c r="TR65" s="113"/>
      <c r="TS65" s="113"/>
      <c r="TT65" s="113"/>
      <c r="TU65" s="113"/>
      <c r="TV65" s="113"/>
      <c r="TW65" s="113"/>
      <c r="TX65" s="113"/>
      <c r="TY65" s="113"/>
      <c r="TZ65" s="113"/>
      <c r="UA65" s="113"/>
      <c r="UB65" s="113"/>
      <c r="UC65" s="113"/>
      <c r="UD65" s="113"/>
      <c r="UE65" s="113"/>
      <c r="UF65" s="113"/>
      <c r="UG65" s="113"/>
      <c r="UH65" s="113"/>
      <c r="UI65" s="113"/>
      <c r="UJ65" s="113"/>
      <c r="UK65" s="113"/>
      <c r="UL65" s="113"/>
      <c r="UM65" s="113"/>
      <c r="UN65" s="113"/>
      <c r="UO65" s="113"/>
      <c r="UP65" s="113"/>
      <c r="UQ65" s="113"/>
      <c r="UR65" s="113"/>
      <c r="US65" s="113"/>
      <c r="UT65" s="113"/>
      <c r="UU65" s="113"/>
      <c r="UV65" s="113"/>
      <c r="UW65" s="113"/>
      <c r="UX65" s="113"/>
      <c r="UY65" s="113"/>
      <c r="UZ65" s="113"/>
      <c r="VA65" s="113"/>
      <c r="VB65" s="113"/>
      <c r="VC65" s="113"/>
      <c r="VD65" s="113"/>
      <c r="VE65" s="113"/>
      <c r="VF65" s="113"/>
      <c r="VG65" s="113"/>
      <c r="VH65" s="113"/>
      <c r="VI65" s="113"/>
      <c r="VJ65" s="113"/>
      <c r="VK65" s="113"/>
      <c r="VL65" s="113"/>
      <c r="VM65" s="113"/>
      <c r="VN65" s="113"/>
      <c r="VO65" s="113"/>
      <c r="VP65" s="113"/>
      <c r="VQ65" s="113"/>
      <c r="VR65" s="113"/>
      <c r="VS65" s="113"/>
      <c r="VT65" s="113"/>
      <c r="VU65" s="113"/>
      <c r="VV65" s="113"/>
      <c r="VW65" s="113"/>
      <c r="VX65" s="113"/>
      <c r="VY65" s="113"/>
      <c r="VZ65" s="113"/>
      <c r="WA65" s="113"/>
      <c r="WB65" s="113"/>
      <c r="WC65" s="113"/>
      <c r="WD65" s="113"/>
      <c r="WE65" s="113"/>
      <c r="WF65" s="113"/>
      <c r="WG65" s="113"/>
      <c r="WH65" s="113"/>
      <c r="WI65" s="113"/>
      <c r="WJ65" s="113"/>
      <c r="WK65" s="113"/>
      <c r="WL65" s="113"/>
      <c r="WM65" s="113"/>
      <c r="WN65" s="113"/>
      <c r="WO65" s="113"/>
      <c r="WP65" s="113"/>
      <c r="WQ65" s="113"/>
      <c r="WR65" s="113"/>
      <c r="WS65" s="113"/>
      <c r="WT65" s="113"/>
      <c r="WU65" s="113"/>
      <c r="WV65" s="113"/>
      <c r="WW65" s="113"/>
      <c r="WX65" s="113"/>
      <c r="WY65" s="113"/>
      <c r="WZ65" s="113"/>
      <c r="XA65" s="113"/>
      <c r="XB65" s="113"/>
      <c r="XC65" s="113"/>
      <c r="XD65" s="113"/>
      <c r="XE65" s="113"/>
      <c r="XF65" s="113"/>
      <c r="XG65" s="113"/>
      <c r="XH65" s="113"/>
      <c r="XI65" s="113"/>
      <c r="XJ65" s="113"/>
      <c r="XK65" s="113"/>
      <c r="XL65" s="113"/>
      <c r="XM65" s="113"/>
      <c r="XN65" s="113"/>
      <c r="XO65" s="113"/>
      <c r="XP65" s="113"/>
      <c r="XQ65" s="113"/>
      <c r="XR65" s="113"/>
      <c r="XS65" s="113"/>
      <c r="XT65" s="113"/>
      <c r="XU65" s="113"/>
      <c r="XV65" s="113"/>
      <c r="XW65" s="113"/>
      <c r="XX65" s="113"/>
      <c r="XY65" s="113"/>
      <c r="XZ65" s="113"/>
      <c r="YA65" s="113"/>
      <c r="YB65" s="113"/>
      <c r="YC65" s="113"/>
      <c r="YD65" s="113"/>
      <c r="YE65" s="113"/>
      <c r="YF65" s="113"/>
      <c r="YG65" s="113"/>
      <c r="YH65" s="113"/>
      <c r="YI65" s="113"/>
      <c r="YJ65" s="113"/>
      <c r="YK65" s="113"/>
      <c r="YL65" s="113"/>
      <c r="YM65" s="113"/>
      <c r="YN65" s="113"/>
      <c r="YO65" s="113"/>
      <c r="YP65" s="113"/>
      <c r="YQ65" s="113"/>
      <c r="YR65" s="113"/>
      <c r="YS65" s="113"/>
      <c r="YT65" s="113"/>
      <c r="YU65" s="113"/>
      <c r="YV65" s="113"/>
      <c r="YW65" s="113"/>
      <c r="YX65" s="113"/>
      <c r="YY65" s="113"/>
      <c r="YZ65" s="113"/>
      <c r="ZA65" s="113"/>
      <c r="ZB65" s="113"/>
      <c r="ZC65" s="113"/>
      <c r="ZD65" s="113"/>
      <c r="ZE65" s="113"/>
      <c r="ZF65" s="113"/>
      <c r="ZG65" s="113"/>
      <c r="ZH65" s="113"/>
      <c r="ZI65" s="113"/>
      <c r="ZJ65" s="113"/>
      <c r="ZK65" s="113"/>
      <c r="ZL65" s="113"/>
      <c r="ZM65" s="113"/>
      <c r="ZN65" s="113"/>
      <c r="ZO65" s="113"/>
      <c r="ZP65" s="113"/>
      <c r="ZQ65" s="113"/>
      <c r="ZR65" s="113"/>
      <c r="ZS65" s="113"/>
      <c r="ZT65" s="113"/>
      <c r="ZU65" s="113"/>
      <c r="ZV65" s="113"/>
      <c r="ZW65" s="113"/>
      <c r="ZX65" s="113"/>
      <c r="ZY65" s="113"/>
      <c r="ZZ65" s="113"/>
      <c r="AAA65" s="113"/>
      <c r="AAB65" s="113"/>
      <c r="AAC65" s="113"/>
      <c r="AAD65" s="113"/>
      <c r="AAE65" s="113"/>
      <c r="AAF65" s="113"/>
      <c r="AAG65" s="113"/>
      <c r="AAH65" s="113"/>
      <c r="AAI65" s="113"/>
      <c r="AAJ65" s="113"/>
      <c r="AAK65" s="113"/>
      <c r="AAL65" s="113"/>
      <c r="AAM65" s="113"/>
      <c r="AAN65" s="113"/>
      <c r="AAO65" s="113"/>
      <c r="AAP65" s="113"/>
      <c r="AAQ65" s="113"/>
      <c r="AAR65" s="113"/>
      <c r="AAS65" s="113"/>
      <c r="AAT65" s="113"/>
      <c r="AAU65" s="113"/>
      <c r="AAV65" s="113"/>
      <c r="AAW65" s="113"/>
      <c r="AAX65" s="113"/>
      <c r="AAY65" s="113"/>
      <c r="AAZ65" s="113"/>
      <c r="ABA65" s="113"/>
      <c r="ABB65" s="113"/>
      <c r="ABC65" s="113"/>
      <c r="ABD65" s="113"/>
      <c r="ABE65" s="113"/>
      <c r="ABF65" s="113"/>
      <c r="ABG65" s="113"/>
      <c r="ABH65" s="113"/>
      <c r="ABI65" s="113"/>
      <c r="ABJ65" s="113"/>
      <c r="ABK65" s="113"/>
      <c r="ABL65" s="113"/>
      <c r="ABM65" s="113"/>
      <c r="ABN65" s="113"/>
      <c r="ABO65" s="113"/>
      <c r="ABP65" s="113"/>
      <c r="ABQ65" s="113"/>
      <c r="ABR65" s="113"/>
      <c r="ABS65" s="113"/>
      <c r="ABT65" s="113"/>
      <c r="ABU65" s="113"/>
      <c r="ABV65" s="113"/>
      <c r="ABW65" s="113"/>
      <c r="ABX65" s="113"/>
      <c r="ABY65" s="113"/>
      <c r="ABZ65" s="113"/>
      <c r="ACA65" s="113"/>
      <c r="ACB65" s="113"/>
      <c r="ACC65" s="113"/>
      <c r="ACD65" s="113"/>
      <c r="ACE65" s="113"/>
      <c r="ACF65" s="113"/>
      <c r="ACG65" s="113"/>
      <c r="ACH65" s="113"/>
      <c r="ACI65" s="113"/>
      <c r="ACJ65" s="113"/>
      <c r="ACK65" s="113"/>
      <c r="ACL65" s="113"/>
      <c r="ACM65" s="113"/>
      <c r="ACN65" s="113"/>
      <c r="ACO65" s="113"/>
      <c r="ACP65" s="113"/>
      <c r="ACQ65" s="113"/>
      <c r="ACR65" s="113"/>
      <c r="ACS65" s="113"/>
      <c r="ACT65" s="113"/>
      <c r="ACU65" s="113"/>
      <c r="ACV65" s="113"/>
      <c r="ACW65" s="113"/>
      <c r="ACX65" s="113"/>
      <c r="ACY65" s="113"/>
      <c r="ACZ65" s="113"/>
      <c r="ADA65" s="113"/>
      <c r="ADB65" s="113"/>
      <c r="ADC65" s="113"/>
      <c r="ADD65" s="113"/>
      <c r="ADE65" s="113"/>
      <c r="ADF65" s="113"/>
      <c r="ADG65" s="113"/>
      <c r="ADH65" s="113"/>
      <c r="ADI65" s="113"/>
      <c r="ADJ65" s="113"/>
      <c r="ADK65" s="113"/>
      <c r="ADL65" s="113"/>
      <c r="ADM65" s="113"/>
      <c r="ADN65" s="113"/>
      <c r="ADO65" s="113"/>
      <c r="ADP65" s="113"/>
      <c r="ADQ65" s="113"/>
      <c r="ADR65" s="113"/>
      <c r="ADS65" s="113"/>
      <c r="ADT65" s="113"/>
      <c r="ADU65" s="113"/>
      <c r="ADV65" s="113"/>
      <c r="ADW65" s="113"/>
      <c r="ADX65" s="113"/>
      <c r="ADY65" s="113"/>
      <c r="ADZ65" s="113"/>
      <c r="AEA65" s="113"/>
      <c r="AEB65" s="113"/>
      <c r="AEC65" s="113"/>
      <c r="AED65" s="113"/>
      <c r="AEE65" s="113"/>
      <c r="AEF65" s="113"/>
      <c r="AEG65" s="113"/>
      <c r="AEH65" s="113"/>
      <c r="AEI65" s="113"/>
      <c r="AEJ65" s="113"/>
      <c r="AEK65" s="113"/>
      <c r="AEL65" s="113"/>
      <c r="AEM65" s="113"/>
      <c r="AEN65" s="113"/>
      <c r="AEO65" s="113"/>
      <c r="AEP65" s="113"/>
      <c r="AEQ65" s="113"/>
      <c r="AER65" s="113"/>
      <c r="AES65" s="113"/>
      <c r="AET65" s="113"/>
      <c r="AEU65" s="113"/>
      <c r="AEV65" s="113"/>
      <c r="AEW65" s="113"/>
      <c r="AEX65" s="113"/>
      <c r="AEY65" s="113"/>
      <c r="AEZ65" s="113"/>
      <c r="AFA65" s="113"/>
      <c r="AFB65" s="113"/>
      <c r="AFC65" s="113"/>
      <c r="AFD65" s="113"/>
      <c r="AFE65" s="113"/>
      <c r="AFF65" s="113"/>
      <c r="AFG65" s="113"/>
      <c r="AFH65" s="113"/>
      <c r="AFI65" s="113"/>
      <c r="AFJ65" s="113"/>
      <c r="AFK65" s="113"/>
      <c r="AFL65" s="113"/>
      <c r="AFM65" s="113"/>
      <c r="AFN65" s="113"/>
      <c r="AFO65" s="113"/>
      <c r="AFP65" s="113"/>
      <c r="AFQ65" s="113"/>
      <c r="AFR65" s="113"/>
      <c r="AFS65" s="113"/>
      <c r="AFT65" s="113"/>
      <c r="AFU65" s="113"/>
      <c r="AFV65" s="113"/>
      <c r="AFW65" s="113"/>
      <c r="AFX65" s="113"/>
      <c r="AFY65" s="113"/>
      <c r="AFZ65" s="113"/>
      <c r="AGA65" s="113"/>
      <c r="AGB65" s="113"/>
      <c r="AGC65" s="113"/>
      <c r="AGD65" s="113"/>
      <c r="AGE65" s="113"/>
      <c r="AGF65" s="113"/>
      <c r="AGG65" s="113"/>
      <c r="AGH65" s="113"/>
      <c r="AGI65" s="113"/>
      <c r="AGJ65" s="113"/>
      <c r="AGK65" s="113"/>
      <c r="AGL65" s="113"/>
      <c r="AGM65" s="113"/>
      <c r="AGN65" s="113"/>
      <c r="AGO65" s="113"/>
      <c r="AGP65" s="113"/>
      <c r="AGQ65" s="113"/>
      <c r="AGR65" s="113"/>
      <c r="AGS65" s="113"/>
      <c r="AGT65" s="113"/>
      <c r="AGU65" s="113"/>
      <c r="AGV65" s="113"/>
      <c r="AGW65" s="113"/>
      <c r="AGX65" s="113"/>
      <c r="AGY65" s="113"/>
      <c r="AGZ65" s="113"/>
      <c r="AHA65" s="113"/>
      <c r="AHB65" s="113"/>
      <c r="AHC65" s="113"/>
      <c r="AHD65" s="113"/>
      <c r="AHE65" s="113"/>
      <c r="AHF65" s="113"/>
      <c r="AHG65" s="113"/>
      <c r="AHH65" s="113"/>
      <c r="AHI65" s="113"/>
      <c r="AHJ65" s="113"/>
      <c r="AHK65" s="113"/>
      <c r="AHL65" s="113"/>
      <c r="AHM65" s="113"/>
      <c r="AHN65" s="113"/>
      <c r="AHO65" s="113"/>
      <c r="AHP65" s="113"/>
      <c r="AHQ65" s="113"/>
      <c r="AHR65" s="113"/>
      <c r="AHS65" s="113"/>
      <c r="AHT65" s="113"/>
      <c r="AHU65" s="113"/>
      <c r="AHV65" s="113"/>
      <c r="AHW65" s="113"/>
      <c r="AHX65" s="113"/>
      <c r="AHY65" s="113"/>
      <c r="AHZ65" s="113"/>
      <c r="AIA65" s="113"/>
      <c r="AIB65" s="113"/>
      <c r="AIC65" s="113"/>
      <c r="AID65" s="113"/>
      <c r="AIE65" s="113"/>
      <c r="AIF65" s="113"/>
      <c r="AIG65" s="113"/>
      <c r="AIH65" s="113"/>
      <c r="AII65" s="113"/>
      <c r="AIJ65" s="113"/>
      <c r="AIK65" s="113"/>
      <c r="AIL65" s="113"/>
      <c r="AIM65" s="113"/>
      <c r="AIN65" s="113"/>
      <c r="AIO65" s="113"/>
      <c r="AIP65" s="113"/>
      <c r="AIQ65" s="113"/>
      <c r="AIR65" s="113"/>
      <c r="AIS65" s="113"/>
      <c r="AIT65" s="113"/>
      <c r="AIU65" s="113"/>
      <c r="AIV65" s="113"/>
      <c r="AIW65" s="113"/>
      <c r="AIX65" s="113"/>
      <c r="AIY65" s="113"/>
      <c r="AIZ65" s="113"/>
      <c r="AJA65" s="113"/>
      <c r="AJB65" s="113"/>
      <c r="AJC65" s="113"/>
      <c r="AJD65" s="113"/>
      <c r="AJE65" s="113"/>
      <c r="AJF65" s="113"/>
      <c r="AJG65" s="113"/>
      <c r="AJH65" s="113"/>
      <c r="AJI65" s="113"/>
      <c r="AJJ65" s="113"/>
      <c r="AJK65" s="113"/>
      <c r="AJL65" s="113"/>
      <c r="AJM65" s="113"/>
      <c r="AJN65" s="113"/>
      <c r="AJO65" s="113"/>
      <c r="AJP65" s="113"/>
      <c r="AJQ65" s="113"/>
      <c r="AJR65" s="113"/>
      <c r="AJS65" s="113"/>
      <c r="AJT65" s="113"/>
      <c r="AJU65" s="113"/>
      <c r="AJV65" s="113"/>
      <c r="AJW65" s="113"/>
      <c r="AJX65" s="113"/>
      <c r="AJY65" s="113"/>
      <c r="AJZ65" s="113"/>
      <c r="AKA65" s="113"/>
      <c r="AKB65" s="113"/>
      <c r="AKC65" s="113"/>
      <c r="AKD65" s="113"/>
      <c r="AKE65" s="113"/>
      <c r="AKF65" s="113"/>
      <c r="AKG65" s="113"/>
      <c r="AKH65" s="113"/>
      <c r="AKI65" s="113"/>
      <c r="AKJ65" s="113"/>
      <c r="AKK65" s="113"/>
      <c r="AKL65" s="113"/>
      <c r="AKM65" s="113"/>
      <c r="AKN65" s="113"/>
      <c r="AKO65" s="113"/>
      <c r="AKP65" s="113"/>
      <c r="AKQ65" s="113"/>
      <c r="AKR65" s="113"/>
      <c r="AKS65" s="113"/>
      <c r="AKT65" s="113"/>
      <c r="AKU65" s="113"/>
      <c r="AKV65" s="113"/>
      <c r="AKW65" s="113"/>
      <c r="AKX65" s="113"/>
      <c r="AKY65" s="113"/>
      <c r="AKZ65" s="113"/>
      <c r="ALA65" s="113"/>
      <c r="ALB65" s="113"/>
      <c r="ALC65" s="113"/>
      <c r="ALD65" s="113"/>
      <c r="ALE65" s="113"/>
      <c r="ALF65" s="113"/>
      <c r="ALG65" s="113"/>
      <c r="ALH65" s="113"/>
      <c r="ALI65" s="113"/>
      <c r="ALJ65" s="113"/>
      <c r="ALK65" s="113"/>
      <c r="ALL65" s="113"/>
      <c r="ALM65" s="113"/>
      <c r="ALN65" s="113"/>
      <c r="ALO65" s="113"/>
      <c r="ALP65" s="113"/>
      <c r="ALQ65" s="113"/>
      <c r="ALR65" s="113"/>
      <c r="ALS65" s="113"/>
      <c r="ALT65" s="113"/>
      <c r="ALU65" s="113"/>
      <c r="ALV65" s="113"/>
      <c r="ALW65" s="113"/>
      <c r="ALX65" s="113"/>
      <c r="ALY65" s="113"/>
      <c r="ALZ65" s="113"/>
      <c r="AMA65" s="113"/>
      <c r="AMB65" s="113"/>
      <c r="AMC65" s="113"/>
      <c r="AMD65" s="113"/>
      <c r="AME65" s="113"/>
      <c r="AMF65" s="113"/>
      <c r="AMG65" s="113"/>
      <c r="AMH65" s="113"/>
      <c r="AMI65" s="113"/>
      <c r="AMJ65" s="113"/>
      <c r="AMK65" s="113"/>
      <c r="AML65" s="113"/>
      <c r="AMM65" s="113"/>
      <c r="AMN65" s="113"/>
      <c r="AMO65" s="113"/>
      <c r="AMP65" s="113"/>
      <c r="AMQ65" s="113"/>
      <c r="AMR65" s="113"/>
      <c r="AMS65" s="113"/>
      <c r="AMT65" s="113"/>
      <c r="AMU65" s="113"/>
      <c r="AMV65" s="113"/>
      <c r="AMW65" s="113"/>
      <c r="AMX65" s="113"/>
      <c r="AMY65" s="113"/>
      <c r="AMZ65" s="113"/>
      <c r="ANA65" s="113"/>
      <c r="ANB65" s="113"/>
      <c r="ANC65" s="113"/>
      <c r="AND65" s="113"/>
      <c r="ANE65" s="113"/>
      <c r="ANF65" s="113"/>
      <c r="ANG65" s="113"/>
      <c r="ANH65" s="113"/>
      <c r="ANI65" s="113"/>
      <c r="ANJ65" s="113"/>
      <c r="ANK65" s="113"/>
      <c r="ANL65" s="113"/>
      <c r="ANM65" s="113"/>
      <c r="ANN65" s="113"/>
      <c r="ANO65" s="113"/>
      <c r="ANP65" s="113"/>
      <c r="ANQ65" s="113"/>
      <c r="ANR65" s="113"/>
      <c r="ANS65" s="113"/>
      <c r="ANT65" s="113"/>
      <c r="ANU65" s="113"/>
      <c r="ANV65" s="113"/>
      <c r="ANW65" s="113"/>
      <c r="ANX65" s="113"/>
      <c r="ANY65" s="113"/>
      <c r="ANZ65" s="113"/>
      <c r="AOA65" s="113"/>
      <c r="AOB65" s="113"/>
      <c r="AOC65" s="113"/>
      <c r="AOD65" s="113"/>
      <c r="AOE65" s="113"/>
      <c r="AOF65" s="113"/>
      <c r="AOG65" s="113"/>
      <c r="AOH65" s="113"/>
      <c r="AOI65" s="113"/>
      <c r="AOJ65" s="113"/>
      <c r="AOK65" s="113"/>
      <c r="AOL65" s="113"/>
      <c r="AOM65" s="113"/>
      <c r="AON65" s="113"/>
      <c r="AOO65" s="113"/>
      <c r="AOP65" s="113"/>
      <c r="AOQ65" s="113"/>
      <c r="AOR65" s="113"/>
      <c r="AOS65" s="113"/>
      <c r="AOT65" s="113"/>
      <c r="AOU65" s="113"/>
      <c r="AOV65" s="113"/>
      <c r="AOW65" s="113"/>
      <c r="AOX65" s="113"/>
      <c r="AOY65" s="113"/>
      <c r="AOZ65" s="113"/>
      <c r="APA65" s="113"/>
      <c r="APB65" s="113"/>
      <c r="APC65" s="113"/>
      <c r="APD65" s="113"/>
      <c r="APE65" s="113"/>
      <c r="APF65" s="113"/>
      <c r="APG65" s="113"/>
      <c r="APH65" s="113"/>
      <c r="API65" s="113"/>
      <c r="APJ65" s="113"/>
      <c r="APK65" s="113"/>
      <c r="APL65" s="113"/>
      <c r="APM65" s="113"/>
      <c r="APN65" s="113"/>
      <c r="APO65" s="113"/>
      <c r="APP65" s="113"/>
      <c r="APQ65" s="113"/>
      <c r="APR65" s="113"/>
      <c r="APS65" s="113"/>
      <c r="APT65" s="113"/>
      <c r="APU65" s="113"/>
      <c r="APV65" s="113"/>
      <c r="APW65" s="113"/>
      <c r="APX65" s="113"/>
      <c r="APY65" s="113"/>
      <c r="APZ65" s="113"/>
      <c r="AQA65" s="113"/>
      <c r="AQB65" s="113"/>
      <c r="AQC65" s="113"/>
      <c r="AQD65" s="113"/>
      <c r="AQE65" s="113"/>
      <c r="AQF65" s="113"/>
      <c r="AQG65" s="113"/>
      <c r="AQH65" s="113"/>
      <c r="AQI65" s="113"/>
      <c r="AQJ65" s="113"/>
      <c r="AQK65" s="113"/>
      <c r="AQL65" s="113"/>
      <c r="AQM65" s="113"/>
      <c r="AQN65" s="113"/>
      <c r="AQO65" s="113"/>
      <c r="AQP65" s="113"/>
      <c r="AQQ65" s="113"/>
      <c r="AQR65" s="113"/>
      <c r="AQS65" s="113"/>
      <c r="AQT65" s="113"/>
      <c r="AQU65" s="113"/>
      <c r="AQV65" s="113"/>
      <c r="AQW65" s="113"/>
      <c r="AQX65" s="113"/>
      <c r="AQY65" s="113"/>
      <c r="AQZ65" s="113"/>
      <c r="ARA65" s="113"/>
      <c r="ARB65" s="113"/>
      <c r="ARC65" s="113"/>
      <c r="ARD65" s="113"/>
      <c r="ARE65" s="113"/>
      <c r="ARF65" s="113"/>
      <c r="ARG65" s="113"/>
      <c r="ARH65" s="113"/>
      <c r="ARI65" s="113"/>
      <c r="ARJ65" s="113"/>
      <c r="ARK65" s="113"/>
      <c r="ARL65" s="113"/>
      <c r="ARM65" s="113"/>
      <c r="ARN65" s="113"/>
      <c r="ARO65" s="113"/>
      <c r="ARP65" s="113"/>
      <c r="ARQ65" s="113"/>
      <c r="ARR65" s="113"/>
      <c r="ARS65" s="113"/>
      <c r="ART65" s="113"/>
      <c r="ARU65" s="113"/>
      <c r="ARV65" s="113"/>
      <c r="ARW65" s="113"/>
      <c r="ARX65" s="113"/>
      <c r="ARY65" s="113"/>
      <c r="ARZ65" s="113"/>
      <c r="ASA65" s="113"/>
      <c r="ASB65" s="113"/>
      <c r="ASC65" s="113"/>
      <c r="ASD65" s="113"/>
      <c r="ASE65" s="113"/>
      <c r="ASF65" s="113"/>
      <c r="ASG65" s="113"/>
      <c r="ASH65" s="113"/>
      <c r="ASI65" s="113"/>
      <c r="ASJ65" s="113"/>
      <c r="ASK65" s="113"/>
      <c r="ASL65" s="113"/>
      <c r="ASM65" s="113"/>
      <c r="ASN65" s="113"/>
      <c r="ASO65" s="113"/>
      <c r="ASP65" s="113"/>
      <c r="ASQ65" s="113"/>
      <c r="ASR65" s="113"/>
      <c r="ASS65" s="113"/>
      <c r="AST65" s="113"/>
      <c r="ASU65" s="113"/>
      <c r="ASV65" s="113"/>
      <c r="ASW65" s="113"/>
      <c r="ASX65" s="113"/>
      <c r="ASY65" s="113"/>
      <c r="ASZ65" s="113"/>
      <c r="ATA65" s="113"/>
      <c r="ATB65" s="113"/>
      <c r="ATC65" s="113"/>
      <c r="ATD65" s="113"/>
      <c r="ATE65" s="113"/>
      <c r="ATF65" s="113"/>
      <c r="ATG65" s="113"/>
      <c r="ATH65" s="113"/>
      <c r="ATI65" s="113"/>
      <c r="ATJ65" s="113"/>
      <c r="ATK65" s="113"/>
      <c r="ATL65" s="113"/>
      <c r="ATM65" s="113"/>
      <c r="ATN65" s="113"/>
      <c r="ATO65" s="113"/>
      <c r="ATP65" s="113"/>
      <c r="ATQ65" s="113"/>
      <c r="ATR65" s="113"/>
      <c r="ATS65" s="113"/>
      <c r="ATT65" s="113"/>
      <c r="ATU65" s="113"/>
      <c r="ATV65" s="113"/>
      <c r="ATW65" s="113"/>
      <c r="ATX65" s="113"/>
      <c r="ATY65" s="113"/>
      <c r="ATZ65" s="113"/>
      <c r="AUA65" s="113"/>
      <c r="AUB65" s="113"/>
      <c r="AUC65" s="113"/>
      <c r="AUD65" s="113"/>
      <c r="AUE65" s="113"/>
      <c r="AUF65" s="113"/>
      <c r="AUG65" s="113"/>
      <c r="AUH65" s="113"/>
      <c r="AUI65" s="113"/>
      <c r="AUJ65" s="113"/>
      <c r="AUK65" s="113"/>
      <c r="AUL65" s="113"/>
      <c r="AUM65" s="113"/>
      <c r="AUN65" s="113"/>
      <c r="AUO65" s="113"/>
      <c r="AUP65" s="113"/>
      <c r="AUQ65" s="113"/>
      <c r="AUR65" s="113"/>
      <c r="AUS65" s="113"/>
      <c r="AUT65" s="113"/>
      <c r="AUU65" s="113"/>
      <c r="AUV65" s="113"/>
      <c r="AUW65" s="113"/>
      <c r="AUX65" s="113"/>
      <c r="AUY65" s="113"/>
      <c r="AUZ65" s="113"/>
      <c r="AVA65" s="113"/>
      <c r="AVB65" s="113"/>
      <c r="AVC65" s="113"/>
      <c r="AVD65" s="113"/>
      <c r="AVE65" s="113"/>
      <c r="AVF65" s="113"/>
      <c r="AVG65" s="113"/>
      <c r="AVH65" s="113"/>
      <c r="AVI65" s="113"/>
      <c r="AVJ65" s="113"/>
      <c r="AVK65" s="113"/>
      <c r="AVL65" s="113"/>
      <c r="AVM65" s="113"/>
      <c r="AVN65" s="113"/>
      <c r="AVO65" s="113"/>
      <c r="AVP65" s="113"/>
      <c r="AVQ65" s="113"/>
      <c r="AVR65" s="113"/>
      <c r="AVS65" s="113"/>
      <c r="AVT65" s="113"/>
      <c r="AVU65" s="113"/>
      <c r="AVV65" s="113"/>
      <c r="AVW65" s="113"/>
      <c r="AVX65" s="113"/>
      <c r="AVY65" s="113"/>
      <c r="AVZ65" s="113"/>
      <c r="AWA65" s="113"/>
      <c r="AWB65" s="113"/>
      <c r="AWC65" s="113"/>
      <c r="AWD65" s="113"/>
    </row>
    <row r="66" spans="1:1278" s="156" customFormat="1" ht="15">
      <c r="A66" s="126"/>
      <c r="B66" s="126"/>
      <c r="C66" s="126"/>
      <c r="D66" s="126"/>
      <c r="E66" s="126"/>
      <c r="F66" s="128" t="s">
        <v>390</v>
      </c>
      <c r="G66" s="131">
        <v>0</v>
      </c>
      <c r="H66" s="130" t="str">
        <f>IF(IntFB=1,"","kΩ")</f>
        <v>kΩ</v>
      </c>
      <c r="I66" s="126"/>
      <c r="J66" s="126"/>
      <c r="K66" s="126"/>
      <c r="L66" s="126"/>
      <c r="M66" s="126"/>
      <c r="N66" s="126"/>
      <c r="O66" s="126"/>
      <c r="P66" s="126"/>
      <c r="Q66" s="126"/>
      <c r="R66" s="126"/>
      <c r="S66" s="126"/>
      <c r="T66" s="126"/>
      <c r="U66" s="126"/>
      <c r="V66" s="126"/>
      <c r="W66" s="126"/>
      <c r="X66" s="126"/>
      <c r="Y66" s="126"/>
      <c r="Z66" s="126"/>
      <c r="AA66" s="126"/>
      <c r="AB66" s="126"/>
      <c r="AC66" s="113"/>
      <c r="AD66" s="113"/>
      <c r="AE66" s="113"/>
      <c r="AF66" s="113"/>
      <c r="AG66" s="113"/>
      <c r="AH66" s="113"/>
      <c r="AI66" s="113"/>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13"/>
      <c r="BG66" s="113"/>
      <c r="BH66" s="113"/>
      <c r="BI66" s="113"/>
      <c r="BJ66" s="113"/>
      <c r="BK66" s="113"/>
      <c r="BL66" s="11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c r="EC66" s="113"/>
      <c r="ED66" s="113"/>
      <c r="EE66" s="113"/>
      <c r="EF66" s="113"/>
      <c r="EG66" s="113"/>
      <c r="EH66" s="113"/>
      <c r="EI66" s="113"/>
      <c r="EJ66" s="113"/>
      <c r="EK66" s="113"/>
      <c r="EL66" s="113"/>
      <c r="EM66" s="113"/>
      <c r="EN66" s="113"/>
      <c r="EO66" s="113"/>
      <c r="EP66" s="113"/>
      <c r="EQ66" s="113"/>
      <c r="ER66" s="113"/>
      <c r="ES66" s="113"/>
      <c r="ET66" s="113"/>
      <c r="EU66" s="113"/>
      <c r="EV66" s="113"/>
      <c r="EW66" s="113"/>
      <c r="EX66" s="113"/>
      <c r="EY66" s="113"/>
      <c r="EZ66" s="113"/>
      <c r="FA66" s="113"/>
      <c r="FB66" s="113"/>
      <c r="FC66" s="113"/>
      <c r="FD66" s="113"/>
      <c r="FE66" s="113"/>
      <c r="FF66" s="113"/>
      <c r="FG66" s="113"/>
      <c r="FH66" s="113"/>
      <c r="FI66" s="113"/>
      <c r="FJ66" s="113"/>
      <c r="FK66" s="113"/>
      <c r="FL66" s="113"/>
      <c r="FM66" s="113"/>
      <c r="FN66" s="113"/>
      <c r="FO66" s="113"/>
      <c r="FP66" s="113"/>
      <c r="FQ66" s="113"/>
      <c r="FR66" s="113"/>
      <c r="FS66" s="113"/>
      <c r="FT66" s="113"/>
      <c r="FU66" s="113"/>
      <c r="FV66" s="113"/>
      <c r="FW66" s="113"/>
      <c r="FX66" s="113"/>
      <c r="FY66" s="113"/>
      <c r="FZ66" s="113"/>
      <c r="GA66" s="113"/>
      <c r="GB66" s="113"/>
      <c r="GC66" s="113"/>
      <c r="GD66" s="113"/>
      <c r="GE66" s="113"/>
      <c r="GF66" s="113"/>
      <c r="GG66" s="113"/>
      <c r="GH66" s="113"/>
      <c r="GI66" s="113"/>
      <c r="GJ66" s="113"/>
      <c r="GK66" s="113"/>
      <c r="GL66" s="113"/>
      <c r="GM66" s="113"/>
      <c r="GN66" s="113"/>
      <c r="GO66" s="113"/>
      <c r="GP66" s="113"/>
      <c r="GQ66" s="113"/>
      <c r="GR66" s="113"/>
      <c r="GS66" s="113"/>
      <c r="GT66" s="113"/>
      <c r="GU66" s="113"/>
      <c r="GV66" s="113"/>
      <c r="GW66" s="113"/>
      <c r="GX66" s="113"/>
      <c r="GY66" s="113"/>
      <c r="GZ66" s="113"/>
      <c r="HA66" s="113"/>
      <c r="HB66" s="113"/>
      <c r="HC66" s="113"/>
      <c r="HD66" s="113"/>
      <c r="HE66" s="113"/>
      <c r="HF66" s="113"/>
      <c r="HG66" s="113"/>
      <c r="HH66" s="113"/>
      <c r="HI66" s="113"/>
      <c r="HJ66" s="113"/>
      <c r="HK66" s="113"/>
      <c r="HL66" s="113"/>
      <c r="HM66" s="113"/>
      <c r="HN66" s="113"/>
      <c r="HO66" s="113"/>
      <c r="HP66" s="113"/>
      <c r="HQ66" s="113"/>
      <c r="HR66" s="113"/>
      <c r="HS66" s="113"/>
      <c r="HT66" s="113"/>
      <c r="HU66" s="113"/>
      <c r="HV66" s="113"/>
      <c r="HW66" s="113"/>
      <c r="HX66" s="113"/>
      <c r="HY66" s="113"/>
      <c r="HZ66" s="113"/>
      <c r="IA66" s="113"/>
      <c r="IB66" s="113"/>
      <c r="IC66" s="113"/>
      <c r="ID66" s="113"/>
      <c r="IE66" s="113"/>
      <c r="IF66" s="113"/>
      <c r="IG66" s="113"/>
      <c r="IH66" s="113"/>
      <c r="II66" s="113"/>
      <c r="IJ66" s="113"/>
      <c r="IK66" s="113"/>
      <c r="IL66" s="113"/>
      <c r="IM66" s="113"/>
      <c r="IN66" s="113"/>
      <c r="IO66" s="113"/>
      <c r="IP66" s="113"/>
      <c r="IQ66" s="113"/>
      <c r="IR66" s="113"/>
      <c r="IS66" s="113"/>
      <c r="IT66" s="113"/>
      <c r="IU66" s="113"/>
      <c r="IV66" s="113"/>
      <c r="IW66" s="113"/>
      <c r="IX66" s="113"/>
      <c r="IY66" s="113"/>
      <c r="IZ66" s="113"/>
      <c r="JA66" s="113"/>
      <c r="JB66" s="113"/>
      <c r="JC66" s="113"/>
      <c r="JD66" s="113"/>
      <c r="JE66" s="113"/>
      <c r="JF66" s="113"/>
      <c r="JG66" s="113"/>
      <c r="JH66" s="113"/>
      <c r="JI66" s="113"/>
      <c r="JJ66" s="113"/>
      <c r="JK66" s="113"/>
      <c r="JL66" s="113"/>
      <c r="JM66" s="113"/>
      <c r="JN66" s="113"/>
      <c r="JO66" s="113"/>
      <c r="JP66" s="113"/>
      <c r="JQ66" s="113"/>
      <c r="JR66" s="113"/>
      <c r="JS66" s="113"/>
      <c r="JT66" s="113"/>
      <c r="JU66" s="113"/>
      <c r="JV66" s="113"/>
      <c r="JW66" s="113"/>
      <c r="JX66" s="113"/>
      <c r="JY66" s="113"/>
      <c r="JZ66" s="113"/>
      <c r="KA66" s="113"/>
      <c r="KB66" s="113"/>
      <c r="KC66" s="113"/>
      <c r="KD66" s="113"/>
      <c r="KE66" s="113"/>
      <c r="KF66" s="113"/>
      <c r="KG66" s="113"/>
      <c r="KH66" s="113"/>
      <c r="KI66" s="113"/>
      <c r="KJ66" s="113"/>
      <c r="KK66" s="113"/>
      <c r="KL66" s="113"/>
      <c r="KM66" s="113"/>
      <c r="KN66" s="113"/>
      <c r="KO66" s="113"/>
      <c r="KP66" s="113"/>
      <c r="KQ66" s="113"/>
      <c r="KR66" s="113"/>
      <c r="KS66" s="113"/>
      <c r="KT66" s="113"/>
      <c r="KU66" s="113"/>
      <c r="KV66" s="113"/>
      <c r="KW66" s="113"/>
      <c r="KX66" s="113"/>
      <c r="KY66" s="113"/>
      <c r="KZ66" s="113"/>
      <c r="LA66" s="113"/>
      <c r="LB66" s="113"/>
      <c r="LC66" s="113"/>
      <c r="LD66" s="113"/>
      <c r="LE66" s="113"/>
      <c r="LF66" s="113"/>
      <c r="LG66" s="113"/>
      <c r="LH66" s="113"/>
      <c r="LI66" s="113"/>
      <c r="LJ66" s="113"/>
      <c r="LK66" s="113"/>
      <c r="LL66" s="113"/>
      <c r="LM66" s="113"/>
      <c r="LN66" s="113"/>
      <c r="LO66" s="113"/>
      <c r="LP66" s="113"/>
      <c r="LQ66" s="113"/>
      <c r="LR66" s="113"/>
      <c r="LS66" s="113"/>
      <c r="LT66" s="113"/>
      <c r="LU66" s="113"/>
      <c r="LV66" s="113"/>
      <c r="LW66" s="113"/>
      <c r="LX66" s="113"/>
      <c r="LY66" s="113"/>
      <c r="LZ66" s="113"/>
      <c r="MA66" s="113"/>
      <c r="MB66" s="113"/>
      <c r="MC66" s="113"/>
      <c r="MD66" s="113"/>
      <c r="ME66" s="113"/>
      <c r="MF66" s="113"/>
      <c r="MG66" s="113"/>
      <c r="MH66" s="113"/>
      <c r="MI66" s="113"/>
      <c r="MJ66" s="113"/>
      <c r="MK66" s="113"/>
      <c r="ML66" s="113"/>
      <c r="MM66" s="113"/>
      <c r="MN66" s="113"/>
      <c r="MO66" s="113"/>
      <c r="MP66" s="113"/>
      <c r="MQ66" s="113"/>
      <c r="MR66" s="113"/>
      <c r="MS66" s="113"/>
      <c r="MT66" s="113"/>
      <c r="MU66" s="113"/>
      <c r="MV66" s="113"/>
      <c r="MW66" s="113"/>
      <c r="MX66" s="113"/>
      <c r="MY66" s="113"/>
      <c r="MZ66" s="113"/>
      <c r="NA66" s="113"/>
      <c r="NB66" s="113"/>
      <c r="NC66" s="113"/>
      <c r="ND66" s="113"/>
      <c r="NE66" s="113"/>
      <c r="NF66" s="113"/>
      <c r="NG66" s="113"/>
      <c r="NH66" s="113"/>
      <c r="NI66" s="113"/>
      <c r="NJ66" s="113"/>
      <c r="NK66" s="113"/>
      <c r="NL66" s="113"/>
      <c r="NM66" s="113"/>
      <c r="NN66" s="113"/>
      <c r="NO66" s="113"/>
      <c r="NP66" s="113"/>
      <c r="NQ66" s="113"/>
      <c r="NR66" s="113"/>
      <c r="NS66" s="113"/>
      <c r="NT66" s="113"/>
      <c r="NU66" s="113"/>
      <c r="NV66" s="113"/>
      <c r="NW66" s="113"/>
      <c r="NX66" s="113"/>
      <c r="NY66" s="113"/>
      <c r="NZ66" s="113"/>
      <c r="OA66" s="113"/>
      <c r="OB66" s="113"/>
      <c r="OC66" s="113"/>
      <c r="OD66" s="113"/>
      <c r="OE66" s="113"/>
      <c r="OF66" s="113"/>
      <c r="OG66" s="113"/>
      <c r="OH66" s="113"/>
      <c r="OI66" s="113"/>
      <c r="OJ66" s="113"/>
      <c r="OK66" s="113"/>
      <c r="OL66" s="113"/>
      <c r="OM66" s="113"/>
      <c r="ON66" s="113"/>
      <c r="OO66" s="113"/>
      <c r="OP66" s="113"/>
      <c r="OQ66" s="113"/>
      <c r="OR66" s="113"/>
      <c r="OS66" s="113"/>
      <c r="OT66" s="113"/>
      <c r="OU66" s="113"/>
      <c r="OV66" s="113"/>
      <c r="OW66" s="113"/>
      <c r="OX66" s="113"/>
      <c r="OY66" s="113"/>
      <c r="OZ66" s="113"/>
      <c r="PA66" s="113"/>
      <c r="PB66" s="113"/>
      <c r="PC66" s="113"/>
      <c r="PD66" s="113"/>
      <c r="PE66" s="113"/>
      <c r="PF66" s="113"/>
      <c r="PG66" s="113"/>
      <c r="PH66" s="113"/>
      <c r="PI66" s="113"/>
      <c r="PJ66" s="113"/>
      <c r="PK66" s="113"/>
      <c r="PL66" s="113"/>
      <c r="PM66" s="113"/>
      <c r="PN66" s="113"/>
      <c r="PO66" s="113"/>
      <c r="PP66" s="113"/>
      <c r="PQ66" s="113"/>
      <c r="PR66" s="113"/>
      <c r="PS66" s="113"/>
      <c r="PT66" s="113"/>
      <c r="PU66" s="113"/>
      <c r="PV66" s="113"/>
      <c r="PW66" s="113"/>
      <c r="PX66" s="113"/>
      <c r="PY66" s="113"/>
      <c r="PZ66" s="113"/>
      <c r="QA66" s="113"/>
      <c r="QB66" s="113"/>
      <c r="QC66" s="113"/>
      <c r="QD66" s="113"/>
      <c r="QE66" s="113"/>
      <c r="QF66" s="113"/>
      <c r="QG66" s="113"/>
      <c r="QH66" s="113"/>
      <c r="QI66" s="113"/>
      <c r="QJ66" s="113"/>
      <c r="QK66" s="113"/>
      <c r="QL66" s="113"/>
      <c r="QM66" s="113"/>
      <c r="QN66" s="113"/>
      <c r="QO66" s="113"/>
      <c r="QP66" s="113"/>
      <c r="QQ66" s="113"/>
      <c r="QR66" s="113"/>
      <c r="QS66" s="113"/>
      <c r="QT66" s="113"/>
      <c r="QU66" s="113"/>
      <c r="QV66" s="113"/>
      <c r="QW66" s="113"/>
      <c r="QX66" s="113"/>
      <c r="QY66" s="113"/>
      <c r="QZ66" s="113"/>
      <c r="RA66" s="113"/>
      <c r="RB66" s="113"/>
      <c r="RC66" s="113"/>
      <c r="RD66" s="113"/>
      <c r="RE66" s="113"/>
      <c r="RF66" s="113"/>
      <c r="RG66" s="113"/>
      <c r="RH66" s="113"/>
      <c r="RI66" s="113"/>
      <c r="RJ66" s="113"/>
      <c r="RK66" s="113"/>
      <c r="RL66" s="113"/>
      <c r="RM66" s="113"/>
      <c r="RN66" s="113"/>
      <c r="RO66" s="113"/>
      <c r="RP66" s="113"/>
      <c r="RQ66" s="113"/>
      <c r="RR66" s="113"/>
      <c r="RS66" s="113"/>
      <c r="RT66" s="113"/>
      <c r="RU66" s="113"/>
      <c r="RV66" s="113"/>
      <c r="RW66" s="113"/>
      <c r="RX66" s="113"/>
      <c r="RY66" s="113"/>
      <c r="RZ66" s="113"/>
      <c r="SA66" s="113"/>
      <c r="SB66" s="113"/>
      <c r="SC66" s="113"/>
      <c r="SD66" s="113"/>
      <c r="SE66" s="113"/>
      <c r="SF66" s="113"/>
      <c r="SG66" s="113"/>
      <c r="SH66" s="113"/>
      <c r="SI66" s="113"/>
      <c r="SJ66" s="113"/>
      <c r="SK66" s="113"/>
      <c r="SL66" s="113"/>
      <c r="SM66" s="113"/>
      <c r="SN66" s="113"/>
      <c r="SO66" s="113"/>
      <c r="SP66" s="113"/>
      <c r="SQ66" s="113"/>
      <c r="SR66" s="113"/>
      <c r="SS66" s="113"/>
      <c r="ST66" s="113"/>
      <c r="SU66" s="113"/>
      <c r="SV66" s="113"/>
      <c r="SW66" s="113"/>
      <c r="SX66" s="113"/>
      <c r="SY66" s="113"/>
      <c r="SZ66" s="113"/>
      <c r="TA66" s="113"/>
      <c r="TB66" s="113"/>
      <c r="TC66" s="113"/>
      <c r="TD66" s="113"/>
      <c r="TE66" s="113"/>
      <c r="TF66" s="113"/>
      <c r="TG66" s="113"/>
      <c r="TH66" s="113"/>
      <c r="TI66" s="113"/>
      <c r="TJ66" s="113"/>
      <c r="TK66" s="113"/>
      <c r="TL66" s="113"/>
      <c r="TM66" s="113"/>
      <c r="TN66" s="113"/>
      <c r="TO66" s="113"/>
      <c r="TP66" s="113"/>
      <c r="TQ66" s="113"/>
      <c r="TR66" s="113"/>
      <c r="TS66" s="113"/>
      <c r="TT66" s="113"/>
      <c r="TU66" s="113"/>
      <c r="TV66" s="113"/>
      <c r="TW66" s="113"/>
      <c r="TX66" s="113"/>
      <c r="TY66" s="113"/>
      <c r="TZ66" s="113"/>
      <c r="UA66" s="113"/>
      <c r="UB66" s="113"/>
      <c r="UC66" s="113"/>
      <c r="UD66" s="113"/>
      <c r="UE66" s="113"/>
      <c r="UF66" s="113"/>
      <c r="UG66" s="113"/>
      <c r="UH66" s="113"/>
      <c r="UI66" s="113"/>
      <c r="UJ66" s="113"/>
      <c r="UK66" s="113"/>
      <c r="UL66" s="113"/>
      <c r="UM66" s="113"/>
      <c r="UN66" s="113"/>
      <c r="UO66" s="113"/>
      <c r="UP66" s="113"/>
      <c r="UQ66" s="113"/>
      <c r="UR66" s="113"/>
      <c r="US66" s="113"/>
      <c r="UT66" s="113"/>
      <c r="UU66" s="113"/>
      <c r="UV66" s="113"/>
      <c r="UW66" s="113"/>
      <c r="UX66" s="113"/>
      <c r="UY66" s="113"/>
      <c r="UZ66" s="113"/>
      <c r="VA66" s="113"/>
      <c r="VB66" s="113"/>
      <c r="VC66" s="113"/>
      <c r="VD66" s="113"/>
      <c r="VE66" s="113"/>
      <c r="VF66" s="113"/>
      <c r="VG66" s="113"/>
      <c r="VH66" s="113"/>
      <c r="VI66" s="113"/>
      <c r="VJ66" s="113"/>
      <c r="VK66" s="113"/>
      <c r="VL66" s="113"/>
      <c r="VM66" s="113"/>
      <c r="VN66" s="113"/>
      <c r="VO66" s="113"/>
      <c r="VP66" s="113"/>
      <c r="VQ66" s="113"/>
      <c r="VR66" s="113"/>
      <c r="VS66" s="113"/>
      <c r="VT66" s="113"/>
      <c r="VU66" s="113"/>
      <c r="VV66" s="113"/>
      <c r="VW66" s="113"/>
      <c r="VX66" s="113"/>
      <c r="VY66" s="113"/>
      <c r="VZ66" s="113"/>
      <c r="WA66" s="113"/>
      <c r="WB66" s="113"/>
      <c r="WC66" s="113"/>
      <c r="WD66" s="113"/>
      <c r="WE66" s="113"/>
      <c r="WF66" s="113"/>
      <c r="WG66" s="113"/>
      <c r="WH66" s="113"/>
      <c r="WI66" s="113"/>
      <c r="WJ66" s="113"/>
      <c r="WK66" s="113"/>
      <c r="WL66" s="113"/>
      <c r="WM66" s="113"/>
      <c r="WN66" s="113"/>
      <c r="WO66" s="113"/>
      <c r="WP66" s="113"/>
      <c r="WQ66" s="113"/>
      <c r="WR66" s="113"/>
      <c r="WS66" s="113"/>
      <c r="WT66" s="113"/>
      <c r="WU66" s="113"/>
      <c r="WV66" s="113"/>
      <c r="WW66" s="113"/>
      <c r="WX66" s="113"/>
      <c r="WY66" s="113"/>
      <c r="WZ66" s="113"/>
      <c r="XA66" s="113"/>
      <c r="XB66" s="113"/>
      <c r="XC66" s="113"/>
      <c r="XD66" s="113"/>
      <c r="XE66" s="113"/>
      <c r="XF66" s="113"/>
      <c r="XG66" s="113"/>
      <c r="XH66" s="113"/>
      <c r="XI66" s="113"/>
      <c r="XJ66" s="113"/>
      <c r="XK66" s="113"/>
      <c r="XL66" s="113"/>
      <c r="XM66" s="113"/>
      <c r="XN66" s="113"/>
      <c r="XO66" s="113"/>
      <c r="XP66" s="113"/>
      <c r="XQ66" s="113"/>
      <c r="XR66" s="113"/>
      <c r="XS66" s="113"/>
      <c r="XT66" s="113"/>
      <c r="XU66" s="113"/>
      <c r="XV66" s="113"/>
      <c r="XW66" s="113"/>
      <c r="XX66" s="113"/>
      <c r="XY66" s="113"/>
      <c r="XZ66" s="113"/>
      <c r="YA66" s="113"/>
      <c r="YB66" s="113"/>
      <c r="YC66" s="113"/>
      <c r="YD66" s="113"/>
      <c r="YE66" s="113"/>
      <c r="YF66" s="113"/>
      <c r="YG66" s="113"/>
      <c r="YH66" s="113"/>
      <c r="YI66" s="113"/>
      <c r="YJ66" s="113"/>
      <c r="YK66" s="113"/>
      <c r="YL66" s="113"/>
      <c r="YM66" s="113"/>
      <c r="YN66" s="113"/>
      <c r="YO66" s="113"/>
      <c r="YP66" s="113"/>
      <c r="YQ66" s="113"/>
      <c r="YR66" s="113"/>
      <c r="YS66" s="113"/>
      <c r="YT66" s="113"/>
      <c r="YU66" s="113"/>
      <c r="YV66" s="113"/>
      <c r="YW66" s="113"/>
      <c r="YX66" s="113"/>
      <c r="YY66" s="113"/>
      <c r="YZ66" s="113"/>
      <c r="ZA66" s="113"/>
      <c r="ZB66" s="113"/>
      <c r="ZC66" s="113"/>
      <c r="ZD66" s="113"/>
      <c r="ZE66" s="113"/>
      <c r="ZF66" s="113"/>
      <c r="ZG66" s="113"/>
      <c r="ZH66" s="113"/>
      <c r="ZI66" s="113"/>
      <c r="ZJ66" s="113"/>
      <c r="ZK66" s="113"/>
      <c r="ZL66" s="113"/>
      <c r="ZM66" s="113"/>
      <c r="ZN66" s="113"/>
      <c r="ZO66" s="113"/>
      <c r="ZP66" s="113"/>
      <c r="ZQ66" s="113"/>
      <c r="ZR66" s="113"/>
      <c r="ZS66" s="113"/>
      <c r="ZT66" s="113"/>
      <c r="ZU66" s="113"/>
      <c r="ZV66" s="113"/>
      <c r="ZW66" s="113"/>
      <c r="ZX66" s="113"/>
      <c r="ZY66" s="113"/>
      <c r="ZZ66" s="113"/>
      <c r="AAA66" s="113"/>
      <c r="AAB66" s="113"/>
      <c r="AAC66" s="113"/>
      <c r="AAD66" s="113"/>
      <c r="AAE66" s="113"/>
      <c r="AAF66" s="113"/>
      <c r="AAG66" s="113"/>
      <c r="AAH66" s="113"/>
      <c r="AAI66" s="113"/>
      <c r="AAJ66" s="113"/>
      <c r="AAK66" s="113"/>
      <c r="AAL66" s="113"/>
      <c r="AAM66" s="113"/>
      <c r="AAN66" s="113"/>
      <c r="AAO66" s="113"/>
      <c r="AAP66" s="113"/>
      <c r="AAQ66" s="113"/>
      <c r="AAR66" s="113"/>
      <c r="AAS66" s="113"/>
      <c r="AAT66" s="113"/>
      <c r="AAU66" s="113"/>
      <c r="AAV66" s="113"/>
      <c r="AAW66" s="113"/>
      <c r="AAX66" s="113"/>
      <c r="AAY66" s="113"/>
      <c r="AAZ66" s="113"/>
      <c r="ABA66" s="113"/>
      <c r="ABB66" s="113"/>
      <c r="ABC66" s="113"/>
      <c r="ABD66" s="113"/>
      <c r="ABE66" s="113"/>
      <c r="ABF66" s="113"/>
      <c r="ABG66" s="113"/>
      <c r="ABH66" s="113"/>
      <c r="ABI66" s="113"/>
      <c r="ABJ66" s="113"/>
      <c r="ABK66" s="113"/>
      <c r="ABL66" s="113"/>
      <c r="ABM66" s="113"/>
      <c r="ABN66" s="113"/>
      <c r="ABO66" s="113"/>
      <c r="ABP66" s="113"/>
      <c r="ABQ66" s="113"/>
      <c r="ABR66" s="113"/>
      <c r="ABS66" s="113"/>
      <c r="ABT66" s="113"/>
      <c r="ABU66" s="113"/>
      <c r="ABV66" s="113"/>
      <c r="ABW66" s="113"/>
      <c r="ABX66" s="113"/>
      <c r="ABY66" s="113"/>
      <c r="ABZ66" s="113"/>
      <c r="ACA66" s="113"/>
      <c r="ACB66" s="113"/>
      <c r="ACC66" s="113"/>
      <c r="ACD66" s="113"/>
      <c r="ACE66" s="113"/>
      <c r="ACF66" s="113"/>
      <c r="ACG66" s="113"/>
      <c r="ACH66" s="113"/>
      <c r="ACI66" s="113"/>
      <c r="ACJ66" s="113"/>
      <c r="ACK66" s="113"/>
      <c r="ACL66" s="113"/>
      <c r="ACM66" s="113"/>
      <c r="ACN66" s="113"/>
      <c r="ACO66" s="113"/>
      <c r="ACP66" s="113"/>
      <c r="ACQ66" s="113"/>
      <c r="ACR66" s="113"/>
      <c r="ACS66" s="113"/>
      <c r="ACT66" s="113"/>
      <c r="ACU66" s="113"/>
      <c r="ACV66" s="113"/>
      <c r="ACW66" s="113"/>
      <c r="ACX66" s="113"/>
      <c r="ACY66" s="113"/>
      <c r="ACZ66" s="113"/>
      <c r="ADA66" s="113"/>
      <c r="ADB66" s="113"/>
      <c r="ADC66" s="113"/>
      <c r="ADD66" s="113"/>
      <c r="ADE66" s="113"/>
      <c r="ADF66" s="113"/>
      <c r="ADG66" s="113"/>
      <c r="ADH66" s="113"/>
      <c r="ADI66" s="113"/>
      <c r="ADJ66" s="113"/>
      <c r="ADK66" s="113"/>
      <c r="ADL66" s="113"/>
      <c r="ADM66" s="113"/>
      <c r="ADN66" s="113"/>
      <c r="ADO66" s="113"/>
      <c r="ADP66" s="113"/>
      <c r="ADQ66" s="113"/>
      <c r="ADR66" s="113"/>
      <c r="ADS66" s="113"/>
      <c r="ADT66" s="113"/>
      <c r="ADU66" s="113"/>
      <c r="ADV66" s="113"/>
      <c r="ADW66" s="113"/>
      <c r="ADX66" s="113"/>
      <c r="ADY66" s="113"/>
      <c r="ADZ66" s="113"/>
      <c r="AEA66" s="113"/>
      <c r="AEB66" s="113"/>
      <c r="AEC66" s="113"/>
      <c r="AED66" s="113"/>
      <c r="AEE66" s="113"/>
      <c r="AEF66" s="113"/>
      <c r="AEG66" s="113"/>
      <c r="AEH66" s="113"/>
      <c r="AEI66" s="113"/>
      <c r="AEJ66" s="113"/>
      <c r="AEK66" s="113"/>
      <c r="AEL66" s="113"/>
      <c r="AEM66" s="113"/>
      <c r="AEN66" s="113"/>
      <c r="AEO66" s="113"/>
      <c r="AEP66" s="113"/>
      <c r="AEQ66" s="113"/>
      <c r="AER66" s="113"/>
      <c r="AES66" s="113"/>
      <c r="AET66" s="113"/>
      <c r="AEU66" s="113"/>
      <c r="AEV66" s="113"/>
      <c r="AEW66" s="113"/>
      <c r="AEX66" s="113"/>
      <c r="AEY66" s="113"/>
      <c r="AEZ66" s="113"/>
      <c r="AFA66" s="113"/>
      <c r="AFB66" s="113"/>
      <c r="AFC66" s="113"/>
      <c r="AFD66" s="113"/>
      <c r="AFE66" s="113"/>
      <c r="AFF66" s="113"/>
      <c r="AFG66" s="113"/>
      <c r="AFH66" s="113"/>
      <c r="AFI66" s="113"/>
      <c r="AFJ66" s="113"/>
      <c r="AFK66" s="113"/>
      <c r="AFL66" s="113"/>
      <c r="AFM66" s="113"/>
      <c r="AFN66" s="113"/>
      <c r="AFO66" s="113"/>
      <c r="AFP66" s="113"/>
      <c r="AFQ66" s="113"/>
      <c r="AFR66" s="113"/>
      <c r="AFS66" s="113"/>
      <c r="AFT66" s="113"/>
      <c r="AFU66" s="113"/>
      <c r="AFV66" s="113"/>
      <c r="AFW66" s="113"/>
      <c r="AFX66" s="113"/>
      <c r="AFY66" s="113"/>
      <c r="AFZ66" s="113"/>
      <c r="AGA66" s="113"/>
      <c r="AGB66" s="113"/>
      <c r="AGC66" s="113"/>
      <c r="AGD66" s="113"/>
      <c r="AGE66" s="113"/>
      <c r="AGF66" s="113"/>
      <c r="AGG66" s="113"/>
      <c r="AGH66" s="113"/>
      <c r="AGI66" s="113"/>
      <c r="AGJ66" s="113"/>
      <c r="AGK66" s="113"/>
      <c r="AGL66" s="113"/>
      <c r="AGM66" s="113"/>
      <c r="AGN66" s="113"/>
      <c r="AGO66" s="113"/>
      <c r="AGP66" s="113"/>
      <c r="AGQ66" s="113"/>
      <c r="AGR66" s="113"/>
      <c r="AGS66" s="113"/>
      <c r="AGT66" s="113"/>
      <c r="AGU66" s="113"/>
      <c r="AGV66" s="113"/>
      <c r="AGW66" s="113"/>
      <c r="AGX66" s="113"/>
      <c r="AGY66" s="113"/>
      <c r="AGZ66" s="113"/>
      <c r="AHA66" s="113"/>
      <c r="AHB66" s="113"/>
      <c r="AHC66" s="113"/>
      <c r="AHD66" s="113"/>
      <c r="AHE66" s="113"/>
      <c r="AHF66" s="113"/>
      <c r="AHG66" s="113"/>
      <c r="AHH66" s="113"/>
      <c r="AHI66" s="113"/>
      <c r="AHJ66" s="113"/>
      <c r="AHK66" s="113"/>
      <c r="AHL66" s="113"/>
      <c r="AHM66" s="113"/>
      <c r="AHN66" s="113"/>
      <c r="AHO66" s="113"/>
      <c r="AHP66" s="113"/>
      <c r="AHQ66" s="113"/>
      <c r="AHR66" s="113"/>
      <c r="AHS66" s="113"/>
      <c r="AHT66" s="113"/>
      <c r="AHU66" s="113"/>
      <c r="AHV66" s="113"/>
      <c r="AHW66" s="113"/>
      <c r="AHX66" s="113"/>
      <c r="AHY66" s="113"/>
      <c r="AHZ66" s="113"/>
      <c r="AIA66" s="113"/>
      <c r="AIB66" s="113"/>
      <c r="AIC66" s="113"/>
      <c r="AID66" s="113"/>
      <c r="AIE66" s="113"/>
      <c r="AIF66" s="113"/>
      <c r="AIG66" s="113"/>
      <c r="AIH66" s="113"/>
      <c r="AII66" s="113"/>
      <c r="AIJ66" s="113"/>
      <c r="AIK66" s="113"/>
      <c r="AIL66" s="113"/>
      <c r="AIM66" s="113"/>
      <c r="AIN66" s="113"/>
      <c r="AIO66" s="113"/>
      <c r="AIP66" s="113"/>
      <c r="AIQ66" s="113"/>
      <c r="AIR66" s="113"/>
      <c r="AIS66" s="113"/>
      <c r="AIT66" s="113"/>
      <c r="AIU66" s="113"/>
      <c r="AIV66" s="113"/>
      <c r="AIW66" s="113"/>
      <c r="AIX66" s="113"/>
      <c r="AIY66" s="113"/>
      <c r="AIZ66" s="113"/>
      <c r="AJA66" s="113"/>
      <c r="AJB66" s="113"/>
      <c r="AJC66" s="113"/>
      <c r="AJD66" s="113"/>
      <c r="AJE66" s="113"/>
      <c r="AJF66" s="113"/>
      <c r="AJG66" s="113"/>
      <c r="AJH66" s="113"/>
      <c r="AJI66" s="113"/>
      <c r="AJJ66" s="113"/>
      <c r="AJK66" s="113"/>
      <c r="AJL66" s="113"/>
      <c r="AJM66" s="113"/>
      <c r="AJN66" s="113"/>
      <c r="AJO66" s="113"/>
      <c r="AJP66" s="113"/>
      <c r="AJQ66" s="113"/>
      <c r="AJR66" s="113"/>
      <c r="AJS66" s="113"/>
      <c r="AJT66" s="113"/>
      <c r="AJU66" s="113"/>
      <c r="AJV66" s="113"/>
      <c r="AJW66" s="113"/>
      <c r="AJX66" s="113"/>
      <c r="AJY66" s="113"/>
      <c r="AJZ66" s="113"/>
      <c r="AKA66" s="113"/>
      <c r="AKB66" s="113"/>
      <c r="AKC66" s="113"/>
      <c r="AKD66" s="113"/>
      <c r="AKE66" s="113"/>
      <c r="AKF66" s="113"/>
      <c r="AKG66" s="113"/>
      <c r="AKH66" s="113"/>
      <c r="AKI66" s="113"/>
      <c r="AKJ66" s="113"/>
      <c r="AKK66" s="113"/>
      <c r="AKL66" s="113"/>
      <c r="AKM66" s="113"/>
      <c r="AKN66" s="113"/>
      <c r="AKO66" s="113"/>
      <c r="AKP66" s="113"/>
      <c r="AKQ66" s="113"/>
      <c r="AKR66" s="113"/>
      <c r="AKS66" s="113"/>
      <c r="AKT66" s="113"/>
      <c r="AKU66" s="113"/>
      <c r="AKV66" s="113"/>
      <c r="AKW66" s="113"/>
      <c r="AKX66" s="113"/>
      <c r="AKY66" s="113"/>
      <c r="AKZ66" s="113"/>
      <c r="ALA66" s="113"/>
      <c r="ALB66" s="113"/>
      <c r="ALC66" s="113"/>
      <c r="ALD66" s="113"/>
      <c r="ALE66" s="113"/>
      <c r="ALF66" s="113"/>
      <c r="ALG66" s="113"/>
      <c r="ALH66" s="113"/>
      <c r="ALI66" s="113"/>
      <c r="ALJ66" s="113"/>
      <c r="ALK66" s="113"/>
      <c r="ALL66" s="113"/>
      <c r="ALM66" s="113"/>
      <c r="ALN66" s="113"/>
      <c r="ALO66" s="113"/>
      <c r="ALP66" s="113"/>
      <c r="ALQ66" s="113"/>
      <c r="ALR66" s="113"/>
      <c r="ALS66" s="113"/>
      <c r="ALT66" s="113"/>
      <c r="ALU66" s="113"/>
      <c r="ALV66" s="113"/>
      <c r="ALW66" s="113"/>
      <c r="ALX66" s="113"/>
      <c r="ALY66" s="113"/>
      <c r="ALZ66" s="113"/>
      <c r="AMA66" s="113"/>
      <c r="AMB66" s="113"/>
      <c r="AMC66" s="113"/>
      <c r="AMD66" s="113"/>
      <c r="AME66" s="113"/>
      <c r="AMF66" s="113"/>
      <c r="AMG66" s="113"/>
      <c r="AMH66" s="113"/>
      <c r="AMI66" s="113"/>
      <c r="AMJ66" s="113"/>
      <c r="AMK66" s="113"/>
      <c r="AML66" s="113"/>
      <c r="AMM66" s="113"/>
      <c r="AMN66" s="113"/>
      <c r="AMO66" s="113"/>
      <c r="AMP66" s="113"/>
      <c r="AMQ66" s="113"/>
      <c r="AMR66" s="113"/>
      <c r="AMS66" s="113"/>
      <c r="AMT66" s="113"/>
      <c r="AMU66" s="113"/>
      <c r="AMV66" s="113"/>
      <c r="AMW66" s="113"/>
      <c r="AMX66" s="113"/>
      <c r="AMY66" s="113"/>
      <c r="AMZ66" s="113"/>
      <c r="ANA66" s="113"/>
      <c r="ANB66" s="113"/>
      <c r="ANC66" s="113"/>
      <c r="AND66" s="113"/>
      <c r="ANE66" s="113"/>
      <c r="ANF66" s="113"/>
      <c r="ANG66" s="113"/>
      <c r="ANH66" s="113"/>
      <c r="ANI66" s="113"/>
      <c r="ANJ66" s="113"/>
      <c r="ANK66" s="113"/>
      <c r="ANL66" s="113"/>
      <c r="ANM66" s="113"/>
      <c r="ANN66" s="113"/>
      <c r="ANO66" s="113"/>
      <c r="ANP66" s="113"/>
      <c r="ANQ66" s="113"/>
      <c r="ANR66" s="113"/>
      <c r="ANS66" s="113"/>
      <c r="ANT66" s="113"/>
      <c r="ANU66" s="113"/>
      <c r="ANV66" s="113"/>
      <c r="ANW66" s="113"/>
      <c r="ANX66" s="113"/>
      <c r="ANY66" s="113"/>
      <c r="ANZ66" s="113"/>
      <c r="AOA66" s="113"/>
      <c r="AOB66" s="113"/>
      <c r="AOC66" s="113"/>
      <c r="AOD66" s="113"/>
      <c r="AOE66" s="113"/>
      <c r="AOF66" s="113"/>
      <c r="AOG66" s="113"/>
      <c r="AOH66" s="113"/>
      <c r="AOI66" s="113"/>
      <c r="AOJ66" s="113"/>
      <c r="AOK66" s="113"/>
      <c r="AOL66" s="113"/>
      <c r="AOM66" s="113"/>
      <c r="AON66" s="113"/>
      <c r="AOO66" s="113"/>
      <c r="AOP66" s="113"/>
      <c r="AOQ66" s="113"/>
      <c r="AOR66" s="113"/>
      <c r="AOS66" s="113"/>
      <c r="AOT66" s="113"/>
      <c r="AOU66" s="113"/>
      <c r="AOV66" s="113"/>
      <c r="AOW66" s="113"/>
      <c r="AOX66" s="113"/>
      <c r="AOY66" s="113"/>
      <c r="AOZ66" s="113"/>
      <c r="APA66" s="113"/>
      <c r="APB66" s="113"/>
      <c r="APC66" s="113"/>
      <c r="APD66" s="113"/>
      <c r="APE66" s="113"/>
      <c r="APF66" s="113"/>
      <c r="APG66" s="113"/>
      <c r="APH66" s="113"/>
      <c r="API66" s="113"/>
      <c r="APJ66" s="113"/>
      <c r="APK66" s="113"/>
      <c r="APL66" s="113"/>
      <c r="APM66" s="113"/>
      <c r="APN66" s="113"/>
      <c r="APO66" s="113"/>
      <c r="APP66" s="113"/>
      <c r="APQ66" s="113"/>
      <c r="APR66" s="113"/>
      <c r="APS66" s="113"/>
      <c r="APT66" s="113"/>
      <c r="APU66" s="113"/>
      <c r="APV66" s="113"/>
      <c r="APW66" s="113"/>
      <c r="APX66" s="113"/>
      <c r="APY66" s="113"/>
      <c r="APZ66" s="113"/>
      <c r="AQA66" s="113"/>
      <c r="AQB66" s="113"/>
      <c r="AQC66" s="113"/>
      <c r="AQD66" s="113"/>
      <c r="AQE66" s="113"/>
      <c r="AQF66" s="113"/>
      <c r="AQG66" s="113"/>
      <c r="AQH66" s="113"/>
      <c r="AQI66" s="113"/>
      <c r="AQJ66" s="113"/>
      <c r="AQK66" s="113"/>
      <c r="AQL66" s="113"/>
      <c r="AQM66" s="113"/>
      <c r="AQN66" s="113"/>
      <c r="AQO66" s="113"/>
      <c r="AQP66" s="113"/>
      <c r="AQQ66" s="113"/>
      <c r="AQR66" s="113"/>
      <c r="AQS66" s="113"/>
      <c r="AQT66" s="113"/>
      <c r="AQU66" s="113"/>
      <c r="AQV66" s="113"/>
      <c r="AQW66" s="113"/>
      <c r="AQX66" s="113"/>
      <c r="AQY66" s="113"/>
      <c r="AQZ66" s="113"/>
      <c r="ARA66" s="113"/>
      <c r="ARB66" s="113"/>
      <c r="ARC66" s="113"/>
      <c r="ARD66" s="113"/>
      <c r="ARE66" s="113"/>
      <c r="ARF66" s="113"/>
      <c r="ARG66" s="113"/>
      <c r="ARH66" s="113"/>
      <c r="ARI66" s="113"/>
      <c r="ARJ66" s="113"/>
      <c r="ARK66" s="113"/>
      <c r="ARL66" s="113"/>
      <c r="ARM66" s="113"/>
      <c r="ARN66" s="113"/>
      <c r="ARO66" s="113"/>
      <c r="ARP66" s="113"/>
      <c r="ARQ66" s="113"/>
      <c r="ARR66" s="113"/>
      <c r="ARS66" s="113"/>
      <c r="ART66" s="113"/>
      <c r="ARU66" s="113"/>
      <c r="ARV66" s="113"/>
      <c r="ARW66" s="113"/>
      <c r="ARX66" s="113"/>
      <c r="ARY66" s="113"/>
      <c r="ARZ66" s="113"/>
      <c r="ASA66" s="113"/>
      <c r="ASB66" s="113"/>
      <c r="ASC66" s="113"/>
      <c r="ASD66" s="113"/>
      <c r="ASE66" s="113"/>
      <c r="ASF66" s="113"/>
      <c r="ASG66" s="113"/>
      <c r="ASH66" s="113"/>
      <c r="ASI66" s="113"/>
      <c r="ASJ66" s="113"/>
      <c r="ASK66" s="113"/>
      <c r="ASL66" s="113"/>
      <c r="ASM66" s="113"/>
      <c r="ASN66" s="113"/>
      <c r="ASO66" s="113"/>
      <c r="ASP66" s="113"/>
      <c r="ASQ66" s="113"/>
      <c r="ASR66" s="113"/>
      <c r="ASS66" s="113"/>
      <c r="AST66" s="113"/>
      <c r="ASU66" s="113"/>
      <c r="ASV66" s="113"/>
      <c r="ASW66" s="113"/>
      <c r="ASX66" s="113"/>
      <c r="ASY66" s="113"/>
      <c r="ASZ66" s="113"/>
      <c r="ATA66" s="113"/>
      <c r="ATB66" s="113"/>
      <c r="ATC66" s="113"/>
      <c r="ATD66" s="113"/>
      <c r="ATE66" s="113"/>
      <c r="ATF66" s="113"/>
      <c r="ATG66" s="113"/>
      <c r="ATH66" s="113"/>
      <c r="ATI66" s="113"/>
      <c r="ATJ66" s="113"/>
      <c r="ATK66" s="113"/>
      <c r="ATL66" s="113"/>
      <c r="ATM66" s="113"/>
      <c r="ATN66" s="113"/>
      <c r="ATO66" s="113"/>
      <c r="ATP66" s="113"/>
      <c r="ATQ66" s="113"/>
      <c r="ATR66" s="113"/>
      <c r="ATS66" s="113"/>
      <c r="ATT66" s="113"/>
      <c r="ATU66" s="113"/>
      <c r="ATV66" s="113"/>
      <c r="ATW66" s="113"/>
      <c r="ATX66" s="113"/>
      <c r="ATY66" s="113"/>
      <c r="ATZ66" s="113"/>
      <c r="AUA66" s="113"/>
      <c r="AUB66" s="113"/>
      <c r="AUC66" s="113"/>
      <c r="AUD66" s="113"/>
      <c r="AUE66" s="113"/>
      <c r="AUF66" s="113"/>
      <c r="AUG66" s="113"/>
      <c r="AUH66" s="113"/>
      <c r="AUI66" s="113"/>
      <c r="AUJ66" s="113"/>
      <c r="AUK66" s="113"/>
      <c r="AUL66" s="113"/>
      <c r="AUM66" s="113"/>
      <c r="AUN66" s="113"/>
      <c r="AUO66" s="113"/>
      <c r="AUP66" s="113"/>
      <c r="AUQ66" s="113"/>
      <c r="AUR66" s="113"/>
      <c r="AUS66" s="113"/>
      <c r="AUT66" s="113"/>
      <c r="AUU66" s="113"/>
      <c r="AUV66" s="113"/>
      <c r="AUW66" s="113"/>
      <c r="AUX66" s="113"/>
      <c r="AUY66" s="113"/>
      <c r="AUZ66" s="113"/>
      <c r="AVA66" s="113"/>
      <c r="AVB66" s="113"/>
      <c r="AVC66" s="113"/>
      <c r="AVD66" s="113"/>
      <c r="AVE66" s="113"/>
      <c r="AVF66" s="113"/>
      <c r="AVG66" s="113"/>
      <c r="AVH66" s="113"/>
      <c r="AVI66" s="113"/>
      <c r="AVJ66" s="113"/>
      <c r="AVK66" s="113"/>
      <c r="AVL66" s="113"/>
      <c r="AVM66" s="113"/>
      <c r="AVN66" s="113"/>
      <c r="AVO66" s="113"/>
      <c r="AVP66" s="113"/>
      <c r="AVQ66" s="113"/>
      <c r="AVR66" s="113"/>
      <c r="AVS66" s="113"/>
      <c r="AVT66" s="113"/>
      <c r="AVU66" s="113"/>
      <c r="AVV66" s="113"/>
      <c r="AVW66" s="113"/>
      <c r="AVX66" s="113"/>
      <c r="AVY66" s="113"/>
      <c r="AVZ66" s="113"/>
      <c r="AWA66" s="113"/>
      <c r="AWB66" s="113"/>
      <c r="AWC66" s="113"/>
      <c r="AWD66" s="113"/>
    </row>
    <row r="67" spans="1:1278" s="156" customFormat="1" ht="15">
      <c r="A67" s="126"/>
      <c r="B67" s="126"/>
      <c r="C67" s="126"/>
      <c r="D67" s="126"/>
      <c r="E67" s="126"/>
      <c r="F67" s="128" t="s">
        <v>391</v>
      </c>
      <c r="G67" s="131">
        <v>100</v>
      </c>
      <c r="H67" s="130" t="str">
        <f>IF(IntFB=1,"","kΩ")</f>
        <v>kΩ</v>
      </c>
      <c r="I67" s="126"/>
      <c r="J67" s="126"/>
      <c r="K67" s="126"/>
      <c r="L67" s="126"/>
      <c r="M67" s="126"/>
      <c r="N67" s="126"/>
      <c r="O67" s="126"/>
      <c r="P67" s="126"/>
      <c r="Q67" s="126"/>
      <c r="R67" s="126"/>
      <c r="S67" s="126"/>
      <c r="T67" s="126"/>
      <c r="U67" s="126"/>
      <c r="V67" s="126"/>
      <c r="W67" s="126"/>
      <c r="X67" s="126"/>
      <c r="Y67" s="126"/>
      <c r="Z67" s="126"/>
      <c r="AA67" s="126"/>
      <c r="AB67" s="126"/>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13"/>
      <c r="BG67" s="113"/>
      <c r="BH67" s="113"/>
      <c r="BI67" s="113"/>
      <c r="BJ67" s="113"/>
      <c r="BK67" s="113"/>
      <c r="BL67" s="11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c r="EC67" s="113"/>
      <c r="ED67" s="113"/>
      <c r="EE67" s="113"/>
      <c r="EF67" s="113"/>
      <c r="EG67" s="113"/>
      <c r="EH67" s="113"/>
      <c r="EI67" s="113"/>
      <c r="EJ67" s="113"/>
      <c r="EK67" s="113"/>
      <c r="EL67" s="113"/>
      <c r="EM67" s="113"/>
      <c r="EN67" s="113"/>
      <c r="EO67" s="113"/>
      <c r="EP67" s="113"/>
      <c r="EQ67" s="113"/>
      <c r="ER67" s="113"/>
      <c r="ES67" s="113"/>
      <c r="ET67" s="113"/>
      <c r="EU67" s="113"/>
      <c r="EV67" s="113"/>
      <c r="EW67" s="113"/>
      <c r="EX67" s="113"/>
      <c r="EY67" s="113"/>
      <c r="EZ67" s="113"/>
      <c r="FA67" s="113"/>
      <c r="FB67" s="113"/>
      <c r="FC67" s="113"/>
      <c r="FD67" s="113"/>
      <c r="FE67" s="113"/>
      <c r="FF67" s="113"/>
      <c r="FG67" s="113"/>
      <c r="FH67" s="113"/>
      <c r="FI67" s="113"/>
      <c r="FJ67" s="113"/>
      <c r="FK67" s="113"/>
      <c r="FL67" s="113"/>
      <c r="FM67" s="113"/>
      <c r="FN67" s="113"/>
      <c r="FO67" s="113"/>
      <c r="FP67" s="113"/>
      <c r="FQ67" s="113"/>
      <c r="FR67" s="113"/>
      <c r="FS67" s="113"/>
      <c r="FT67" s="113"/>
      <c r="FU67" s="113"/>
      <c r="FV67" s="113"/>
      <c r="FW67" s="113"/>
      <c r="FX67" s="113"/>
      <c r="FY67" s="113"/>
      <c r="FZ67" s="113"/>
      <c r="GA67" s="113"/>
      <c r="GB67" s="113"/>
      <c r="GC67" s="113"/>
      <c r="GD67" s="113"/>
      <c r="GE67" s="113"/>
      <c r="GF67" s="113"/>
      <c r="GG67" s="113"/>
      <c r="GH67" s="113"/>
      <c r="GI67" s="113"/>
      <c r="GJ67" s="113"/>
      <c r="GK67" s="113"/>
      <c r="GL67" s="113"/>
      <c r="GM67" s="113"/>
      <c r="GN67" s="113"/>
      <c r="GO67" s="113"/>
      <c r="GP67" s="113"/>
      <c r="GQ67" s="113"/>
      <c r="GR67" s="113"/>
      <c r="GS67" s="113"/>
      <c r="GT67" s="113"/>
      <c r="GU67" s="113"/>
      <c r="GV67" s="113"/>
      <c r="GW67" s="113"/>
      <c r="GX67" s="113"/>
      <c r="GY67" s="113"/>
      <c r="GZ67" s="113"/>
      <c r="HA67" s="113"/>
      <c r="HB67" s="113"/>
      <c r="HC67" s="113"/>
      <c r="HD67" s="113"/>
      <c r="HE67" s="113"/>
      <c r="HF67" s="113"/>
      <c r="HG67" s="113"/>
      <c r="HH67" s="113"/>
      <c r="HI67" s="113"/>
      <c r="HJ67" s="113"/>
      <c r="HK67" s="113"/>
      <c r="HL67" s="113"/>
      <c r="HM67" s="113"/>
      <c r="HN67" s="113"/>
      <c r="HO67" s="113"/>
      <c r="HP67" s="113"/>
      <c r="HQ67" s="113"/>
      <c r="HR67" s="113"/>
      <c r="HS67" s="113"/>
      <c r="HT67" s="113"/>
      <c r="HU67" s="113"/>
      <c r="HV67" s="113"/>
      <c r="HW67" s="113"/>
      <c r="HX67" s="113"/>
      <c r="HY67" s="113"/>
      <c r="HZ67" s="113"/>
      <c r="IA67" s="113"/>
      <c r="IB67" s="113"/>
      <c r="IC67" s="113"/>
      <c r="ID67" s="113"/>
      <c r="IE67" s="113"/>
      <c r="IF67" s="113"/>
      <c r="IG67" s="113"/>
      <c r="IH67" s="113"/>
      <c r="II67" s="113"/>
      <c r="IJ67" s="113"/>
      <c r="IK67" s="113"/>
      <c r="IL67" s="113"/>
      <c r="IM67" s="113"/>
      <c r="IN67" s="113"/>
      <c r="IO67" s="113"/>
      <c r="IP67" s="113"/>
      <c r="IQ67" s="113"/>
      <c r="IR67" s="113"/>
      <c r="IS67" s="113"/>
      <c r="IT67" s="113"/>
      <c r="IU67" s="113"/>
      <c r="IV67" s="113"/>
      <c r="IW67" s="113"/>
      <c r="IX67" s="113"/>
      <c r="IY67" s="113"/>
      <c r="IZ67" s="113"/>
      <c r="JA67" s="113"/>
      <c r="JB67" s="113"/>
      <c r="JC67" s="113"/>
      <c r="JD67" s="113"/>
      <c r="JE67" s="113"/>
      <c r="JF67" s="113"/>
      <c r="JG67" s="113"/>
      <c r="JH67" s="113"/>
      <c r="JI67" s="113"/>
      <c r="JJ67" s="113"/>
      <c r="JK67" s="113"/>
      <c r="JL67" s="113"/>
      <c r="JM67" s="113"/>
      <c r="JN67" s="113"/>
      <c r="JO67" s="113"/>
      <c r="JP67" s="113"/>
      <c r="JQ67" s="113"/>
      <c r="JR67" s="113"/>
      <c r="JS67" s="113"/>
      <c r="JT67" s="113"/>
      <c r="JU67" s="113"/>
      <c r="JV67" s="113"/>
      <c r="JW67" s="113"/>
      <c r="JX67" s="113"/>
      <c r="JY67" s="113"/>
      <c r="JZ67" s="113"/>
      <c r="KA67" s="113"/>
      <c r="KB67" s="113"/>
      <c r="KC67" s="113"/>
      <c r="KD67" s="113"/>
      <c r="KE67" s="113"/>
      <c r="KF67" s="113"/>
      <c r="KG67" s="113"/>
      <c r="KH67" s="113"/>
      <c r="KI67" s="113"/>
      <c r="KJ67" s="113"/>
      <c r="KK67" s="113"/>
      <c r="KL67" s="113"/>
      <c r="KM67" s="113"/>
      <c r="KN67" s="113"/>
      <c r="KO67" s="113"/>
      <c r="KP67" s="113"/>
      <c r="KQ67" s="113"/>
      <c r="KR67" s="113"/>
      <c r="KS67" s="113"/>
      <c r="KT67" s="113"/>
      <c r="KU67" s="113"/>
      <c r="KV67" s="113"/>
      <c r="KW67" s="113"/>
      <c r="KX67" s="113"/>
      <c r="KY67" s="113"/>
      <c r="KZ67" s="113"/>
      <c r="LA67" s="113"/>
      <c r="LB67" s="113"/>
      <c r="LC67" s="113"/>
      <c r="LD67" s="113"/>
      <c r="LE67" s="113"/>
      <c r="LF67" s="113"/>
      <c r="LG67" s="113"/>
      <c r="LH67" s="113"/>
      <c r="LI67" s="113"/>
      <c r="LJ67" s="113"/>
      <c r="LK67" s="113"/>
      <c r="LL67" s="113"/>
      <c r="LM67" s="113"/>
      <c r="LN67" s="113"/>
      <c r="LO67" s="113"/>
      <c r="LP67" s="113"/>
      <c r="LQ67" s="113"/>
      <c r="LR67" s="113"/>
      <c r="LS67" s="113"/>
      <c r="LT67" s="113"/>
      <c r="LU67" s="113"/>
      <c r="LV67" s="113"/>
      <c r="LW67" s="113"/>
      <c r="LX67" s="113"/>
      <c r="LY67" s="113"/>
      <c r="LZ67" s="113"/>
      <c r="MA67" s="113"/>
      <c r="MB67" s="113"/>
      <c r="MC67" s="113"/>
      <c r="MD67" s="113"/>
      <c r="ME67" s="113"/>
      <c r="MF67" s="113"/>
      <c r="MG67" s="113"/>
      <c r="MH67" s="113"/>
      <c r="MI67" s="113"/>
      <c r="MJ67" s="113"/>
      <c r="MK67" s="113"/>
      <c r="ML67" s="113"/>
      <c r="MM67" s="113"/>
      <c r="MN67" s="113"/>
      <c r="MO67" s="113"/>
      <c r="MP67" s="113"/>
      <c r="MQ67" s="113"/>
      <c r="MR67" s="113"/>
      <c r="MS67" s="113"/>
      <c r="MT67" s="113"/>
      <c r="MU67" s="113"/>
      <c r="MV67" s="113"/>
      <c r="MW67" s="113"/>
      <c r="MX67" s="113"/>
      <c r="MY67" s="113"/>
      <c r="MZ67" s="113"/>
      <c r="NA67" s="113"/>
      <c r="NB67" s="113"/>
      <c r="NC67" s="113"/>
      <c r="ND67" s="113"/>
      <c r="NE67" s="113"/>
      <c r="NF67" s="113"/>
      <c r="NG67" s="113"/>
      <c r="NH67" s="113"/>
      <c r="NI67" s="113"/>
      <c r="NJ67" s="113"/>
      <c r="NK67" s="113"/>
      <c r="NL67" s="113"/>
      <c r="NM67" s="113"/>
      <c r="NN67" s="113"/>
      <c r="NO67" s="113"/>
      <c r="NP67" s="113"/>
      <c r="NQ67" s="113"/>
      <c r="NR67" s="113"/>
      <c r="NS67" s="113"/>
      <c r="NT67" s="113"/>
      <c r="NU67" s="113"/>
      <c r="NV67" s="113"/>
      <c r="NW67" s="113"/>
      <c r="NX67" s="113"/>
      <c r="NY67" s="113"/>
      <c r="NZ67" s="113"/>
      <c r="OA67" s="113"/>
      <c r="OB67" s="113"/>
      <c r="OC67" s="113"/>
      <c r="OD67" s="113"/>
      <c r="OE67" s="113"/>
      <c r="OF67" s="113"/>
      <c r="OG67" s="113"/>
      <c r="OH67" s="113"/>
      <c r="OI67" s="113"/>
      <c r="OJ67" s="113"/>
      <c r="OK67" s="113"/>
      <c r="OL67" s="113"/>
      <c r="OM67" s="113"/>
      <c r="ON67" s="113"/>
      <c r="OO67" s="113"/>
      <c r="OP67" s="113"/>
      <c r="OQ67" s="113"/>
      <c r="OR67" s="113"/>
      <c r="OS67" s="113"/>
      <c r="OT67" s="113"/>
      <c r="OU67" s="113"/>
      <c r="OV67" s="113"/>
      <c r="OW67" s="113"/>
      <c r="OX67" s="113"/>
      <c r="OY67" s="113"/>
      <c r="OZ67" s="113"/>
      <c r="PA67" s="113"/>
      <c r="PB67" s="113"/>
      <c r="PC67" s="113"/>
      <c r="PD67" s="113"/>
      <c r="PE67" s="113"/>
      <c r="PF67" s="113"/>
      <c r="PG67" s="113"/>
      <c r="PH67" s="113"/>
      <c r="PI67" s="113"/>
      <c r="PJ67" s="113"/>
      <c r="PK67" s="113"/>
      <c r="PL67" s="113"/>
      <c r="PM67" s="113"/>
      <c r="PN67" s="113"/>
      <c r="PO67" s="113"/>
      <c r="PP67" s="113"/>
      <c r="PQ67" s="113"/>
      <c r="PR67" s="113"/>
      <c r="PS67" s="113"/>
      <c r="PT67" s="113"/>
      <c r="PU67" s="113"/>
      <c r="PV67" s="113"/>
      <c r="PW67" s="113"/>
      <c r="PX67" s="113"/>
      <c r="PY67" s="113"/>
      <c r="PZ67" s="113"/>
      <c r="QA67" s="113"/>
      <c r="QB67" s="113"/>
      <c r="QC67" s="113"/>
      <c r="QD67" s="113"/>
      <c r="QE67" s="113"/>
      <c r="QF67" s="113"/>
      <c r="QG67" s="113"/>
      <c r="QH67" s="113"/>
      <c r="QI67" s="113"/>
      <c r="QJ67" s="113"/>
      <c r="QK67" s="113"/>
      <c r="QL67" s="113"/>
      <c r="QM67" s="113"/>
      <c r="QN67" s="113"/>
      <c r="QO67" s="113"/>
      <c r="QP67" s="113"/>
      <c r="QQ67" s="113"/>
      <c r="QR67" s="113"/>
      <c r="QS67" s="113"/>
      <c r="QT67" s="113"/>
      <c r="QU67" s="113"/>
      <c r="QV67" s="113"/>
      <c r="QW67" s="113"/>
      <c r="QX67" s="113"/>
      <c r="QY67" s="113"/>
      <c r="QZ67" s="113"/>
      <c r="RA67" s="113"/>
      <c r="RB67" s="113"/>
      <c r="RC67" s="113"/>
      <c r="RD67" s="113"/>
      <c r="RE67" s="113"/>
      <c r="RF67" s="113"/>
      <c r="RG67" s="113"/>
      <c r="RH67" s="113"/>
      <c r="RI67" s="113"/>
      <c r="RJ67" s="113"/>
      <c r="RK67" s="113"/>
      <c r="RL67" s="113"/>
      <c r="RM67" s="113"/>
      <c r="RN67" s="113"/>
      <c r="RO67" s="113"/>
      <c r="RP67" s="113"/>
      <c r="RQ67" s="113"/>
      <c r="RR67" s="113"/>
      <c r="RS67" s="113"/>
      <c r="RT67" s="113"/>
      <c r="RU67" s="113"/>
      <c r="RV67" s="113"/>
      <c r="RW67" s="113"/>
      <c r="RX67" s="113"/>
      <c r="RY67" s="113"/>
      <c r="RZ67" s="113"/>
      <c r="SA67" s="113"/>
      <c r="SB67" s="113"/>
      <c r="SC67" s="113"/>
      <c r="SD67" s="113"/>
      <c r="SE67" s="113"/>
      <c r="SF67" s="113"/>
      <c r="SG67" s="113"/>
      <c r="SH67" s="113"/>
      <c r="SI67" s="113"/>
      <c r="SJ67" s="113"/>
      <c r="SK67" s="113"/>
      <c r="SL67" s="113"/>
      <c r="SM67" s="113"/>
      <c r="SN67" s="113"/>
      <c r="SO67" s="113"/>
      <c r="SP67" s="113"/>
      <c r="SQ67" s="113"/>
      <c r="SR67" s="113"/>
      <c r="SS67" s="113"/>
      <c r="ST67" s="113"/>
      <c r="SU67" s="113"/>
      <c r="SV67" s="113"/>
      <c r="SW67" s="113"/>
      <c r="SX67" s="113"/>
      <c r="SY67" s="113"/>
      <c r="SZ67" s="113"/>
      <c r="TA67" s="113"/>
      <c r="TB67" s="113"/>
      <c r="TC67" s="113"/>
      <c r="TD67" s="113"/>
      <c r="TE67" s="113"/>
      <c r="TF67" s="113"/>
      <c r="TG67" s="113"/>
      <c r="TH67" s="113"/>
      <c r="TI67" s="113"/>
      <c r="TJ67" s="113"/>
      <c r="TK67" s="113"/>
      <c r="TL67" s="113"/>
      <c r="TM67" s="113"/>
      <c r="TN67" s="113"/>
      <c r="TO67" s="113"/>
      <c r="TP67" s="113"/>
      <c r="TQ67" s="113"/>
      <c r="TR67" s="113"/>
      <c r="TS67" s="113"/>
      <c r="TT67" s="113"/>
      <c r="TU67" s="113"/>
      <c r="TV67" s="113"/>
      <c r="TW67" s="113"/>
      <c r="TX67" s="113"/>
      <c r="TY67" s="113"/>
      <c r="TZ67" s="113"/>
      <c r="UA67" s="113"/>
      <c r="UB67" s="113"/>
      <c r="UC67" s="113"/>
      <c r="UD67" s="113"/>
      <c r="UE67" s="113"/>
      <c r="UF67" s="113"/>
      <c r="UG67" s="113"/>
      <c r="UH67" s="113"/>
      <c r="UI67" s="113"/>
      <c r="UJ67" s="113"/>
      <c r="UK67" s="113"/>
      <c r="UL67" s="113"/>
      <c r="UM67" s="113"/>
      <c r="UN67" s="113"/>
      <c r="UO67" s="113"/>
      <c r="UP67" s="113"/>
      <c r="UQ67" s="113"/>
      <c r="UR67" s="113"/>
      <c r="US67" s="113"/>
      <c r="UT67" s="113"/>
      <c r="UU67" s="113"/>
      <c r="UV67" s="113"/>
      <c r="UW67" s="113"/>
      <c r="UX67" s="113"/>
      <c r="UY67" s="113"/>
      <c r="UZ67" s="113"/>
      <c r="VA67" s="113"/>
      <c r="VB67" s="113"/>
      <c r="VC67" s="113"/>
      <c r="VD67" s="113"/>
      <c r="VE67" s="113"/>
      <c r="VF67" s="113"/>
      <c r="VG67" s="113"/>
      <c r="VH67" s="113"/>
      <c r="VI67" s="113"/>
      <c r="VJ67" s="113"/>
      <c r="VK67" s="113"/>
      <c r="VL67" s="113"/>
      <c r="VM67" s="113"/>
      <c r="VN67" s="113"/>
      <c r="VO67" s="113"/>
      <c r="VP67" s="113"/>
      <c r="VQ67" s="113"/>
      <c r="VR67" s="113"/>
      <c r="VS67" s="113"/>
      <c r="VT67" s="113"/>
      <c r="VU67" s="113"/>
      <c r="VV67" s="113"/>
      <c r="VW67" s="113"/>
      <c r="VX67" s="113"/>
      <c r="VY67" s="113"/>
      <c r="VZ67" s="113"/>
      <c r="WA67" s="113"/>
      <c r="WB67" s="113"/>
      <c r="WC67" s="113"/>
      <c r="WD67" s="113"/>
      <c r="WE67" s="113"/>
      <c r="WF67" s="113"/>
      <c r="WG67" s="113"/>
      <c r="WH67" s="113"/>
      <c r="WI67" s="113"/>
      <c r="WJ67" s="113"/>
      <c r="WK67" s="113"/>
      <c r="WL67" s="113"/>
      <c r="WM67" s="113"/>
      <c r="WN67" s="113"/>
      <c r="WO67" s="113"/>
      <c r="WP67" s="113"/>
      <c r="WQ67" s="113"/>
      <c r="WR67" s="113"/>
      <c r="WS67" s="113"/>
      <c r="WT67" s="113"/>
      <c r="WU67" s="113"/>
      <c r="WV67" s="113"/>
      <c r="WW67" s="113"/>
      <c r="WX67" s="113"/>
      <c r="WY67" s="113"/>
      <c r="WZ67" s="113"/>
      <c r="XA67" s="113"/>
      <c r="XB67" s="113"/>
      <c r="XC67" s="113"/>
      <c r="XD67" s="113"/>
      <c r="XE67" s="113"/>
      <c r="XF67" s="113"/>
      <c r="XG67" s="113"/>
      <c r="XH67" s="113"/>
      <c r="XI67" s="113"/>
      <c r="XJ67" s="113"/>
      <c r="XK67" s="113"/>
      <c r="XL67" s="113"/>
      <c r="XM67" s="113"/>
      <c r="XN67" s="113"/>
      <c r="XO67" s="113"/>
      <c r="XP67" s="113"/>
      <c r="XQ67" s="113"/>
      <c r="XR67" s="113"/>
      <c r="XS67" s="113"/>
      <c r="XT67" s="113"/>
      <c r="XU67" s="113"/>
      <c r="XV67" s="113"/>
      <c r="XW67" s="113"/>
      <c r="XX67" s="113"/>
      <c r="XY67" s="113"/>
      <c r="XZ67" s="113"/>
      <c r="YA67" s="113"/>
      <c r="YB67" s="113"/>
      <c r="YC67" s="113"/>
      <c r="YD67" s="113"/>
      <c r="YE67" s="113"/>
      <c r="YF67" s="113"/>
      <c r="YG67" s="113"/>
      <c r="YH67" s="113"/>
      <c r="YI67" s="113"/>
      <c r="YJ67" s="113"/>
      <c r="YK67" s="113"/>
      <c r="YL67" s="113"/>
      <c r="YM67" s="113"/>
      <c r="YN67" s="113"/>
      <c r="YO67" s="113"/>
      <c r="YP67" s="113"/>
      <c r="YQ67" s="113"/>
      <c r="YR67" s="113"/>
      <c r="YS67" s="113"/>
      <c r="YT67" s="113"/>
      <c r="YU67" s="113"/>
      <c r="YV67" s="113"/>
      <c r="YW67" s="113"/>
      <c r="YX67" s="113"/>
      <c r="YY67" s="113"/>
      <c r="YZ67" s="113"/>
      <c r="ZA67" s="113"/>
      <c r="ZB67" s="113"/>
      <c r="ZC67" s="113"/>
      <c r="ZD67" s="113"/>
      <c r="ZE67" s="113"/>
      <c r="ZF67" s="113"/>
      <c r="ZG67" s="113"/>
      <c r="ZH67" s="113"/>
      <c r="ZI67" s="113"/>
      <c r="ZJ67" s="113"/>
      <c r="ZK67" s="113"/>
      <c r="ZL67" s="113"/>
      <c r="ZM67" s="113"/>
      <c r="ZN67" s="113"/>
      <c r="ZO67" s="113"/>
      <c r="ZP67" s="113"/>
      <c r="ZQ67" s="113"/>
      <c r="ZR67" s="113"/>
      <c r="ZS67" s="113"/>
      <c r="ZT67" s="113"/>
      <c r="ZU67" s="113"/>
      <c r="ZV67" s="113"/>
      <c r="ZW67" s="113"/>
      <c r="ZX67" s="113"/>
      <c r="ZY67" s="113"/>
      <c r="ZZ67" s="113"/>
      <c r="AAA67" s="113"/>
      <c r="AAB67" s="113"/>
      <c r="AAC67" s="113"/>
      <c r="AAD67" s="113"/>
      <c r="AAE67" s="113"/>
      <c r="AAF67" s="113"/>
      <c r="AAG67" s="113"/>
      <c r="AAH67" s="113"/>
      <c r="AAI67" s="113"/>
      <c r="AAJ67" s="113"/>
      <c r="AAK67" s="113"/>
      <c r="AAL67" s="113"/>
      <c r="AAM67" s="113"/>
      <c r="AAN67" s="113"/>
      <c r="AAO67" s="113"/>
      <c r="AAP67" s="113"/>
      <c r="AAQ67" s="113"/>
      <c r="AAR67" s="113"/>
      <c r="AAS67" s="113"/>
      <c r="AAT67" s="113"/>
      <c r="AAU67" s="113"/>
      <c r="AAV67" s="113"/>
      <c r="AAW67" s="113"/>
      <c r="AAX67" s="113"/>
      <c r="AAY67" s="113"/>
      <c r="AAZ67" s="113"/>
      <c r="ABA67" s="113"/>
      <c r="ABB67" s="113"/>
      <c r="ABC67" s="113"/>
      <c r="ABD67" s="113"/>
      <c r="ABE67" s="113"/>
      <c r="ABF67" s="113"/>
      <c r="ABG67" s="113"/>
      <c r="ABH67" s="113"/>
      <c r="ABI67" s="113"/>
      <c r="ABJ67" s="113"/>
      <c r="ABK67" s="113"/>
      <c r="ABL67" s="113"/>
      <c r="ABM67" s="113"/>
      <c r="ABN67" s="113"/>
      <c r="ABO67" s="113"/>
      <c r="ABP67" s="113"/>
      <c r="ABQ67" s="113"/>
      <c r="ABR67" s="113"/>
      <c r="ABS67" s="113"/>
      <c r="ABT67" s="113"/>
      <c r="ABU67" s="113"/>
      <c r="ABV67" s="113"/>
      <c r="ABW67" s="113"/>
      <c r="ABX67" s="113"/>
      <c r="ABY67" s="113"/>
      <c r="ABZ67" s="113"/>
      <c r="ACA67" s="113"/>
      <c r="ACB67" s="113"/>
      <c r="ACC67" s="113"/>
      <c r="ACD67" s="113"/>
      <c r="ACE67" s="113"/>
      <c r="ACF67" s="113"/>
      <c r="ACG67" s="113"/>
      <c r="ACH67" s="113"/>
      <c r="ACI67" s="113"/>
      <c r="ACJ67" s="113"/>
      <c r="ACK67" s="113"/>
      <c r="ACL67" s="113"/>
      <c r="ACM67" s="113"/>
      <c r="ACN67" s="113"/>
      <c r="ACO67" s="113"/>
      <c r="ACP67" s="113"/>
      <c r="ACQ67" s="113"/>
      <c r="ACR67" s="113"/>
      <c r="ACS67" s="113"/>
      <c r="ACT67" s="113"/>
      <c r="ACU67" s="113"/>
      <c r="ACV67" s="113"/>
      <c r="ACW67" s="113"/>
      <c r="ACX67" s="113"/>
      <c r="ACY67" s="113"/>
      <c r="ACZ67" s="113"/>
      <c r="ADA67" s="113"/>
      <c r="ADB67" s="113"/>
      <c r="ADC67" s="113"/>
      <c r="ADD67" s="113"/>
      <c r="ADE67" s="113"/>
      <c r="ADF67" s="113"/>
      <c r="ADG67" s="113"/>
      <c r="ADH67" s="113"/>
      <c r="ADI67" s="113"/>
      <c r="ADJ67" s="113"/>
      <c r="ADK67" s="113"/>
      <c r="ADL67" s="113"/>
      <c r="ADM67" s="113"/>
      <c r="ADN67" s="113"/>
      <c r="ADO67" s="113"/>
      <c r="ADP67" s="113"/>
      <c r="ADQ67" s="113"/>
      <c r="ADR67" s="113"/>
      <c r="ADS67" s="113"/>
      <c r="ADT67" s="113"/>
      <c r="ADU67" s="113"/>
      <c r="ADV67" s="113"/>
      <c r="ADW67" s="113"/>
      <c r="ADX67" s="113"/>
      <c r="ADY67" s="113"/>
      <c r="ADZ67" s="113"/>
      <c r="AEA67" s="113"/>
      <c r="AEB67" s="113"/>
      <c r="AEC67" s="113"/>
      <c r="AED67" s="113"/>
      <c r="AEE67" s="113"/>
      <c r="AEF67" s="113"/>
      <c r="AEG67" s="113"/>
      <c r="AEH67" s="113"/>
      <c r="AEI67" s="113"/>
      <c r="AEJ67" s="113"/>
      <c r="AEK67" s="113"/>
      <c r="AEL67" s="113"/>
      <c r="AEM67" s="113"/>
      <c r="AEN67" s="113"/>
      <c r="AEO67" s="113"/>
      <c r="AEP67" s="113"/>
      <c r="AEQ67" s="113"/>
      <c r="AER67" s="113"/>
      <c r="AES67" s="113"/>
      <c r="AET67" s="113"/>
      <c r="AEU67" s="113"/>
      <c r="AEV67" s="113"/>
      <c r="AEW67" s="113"/>
      <c r="AEX67" s="113"/>
      <c r="AEY67" s="113"/>
      <c r="AEZ67" s="113"/>
      <c r="AFA67" s="113"/>
      <c r="AFB67" s="113"/>
      <c r="AFC67" s="113"/>
      <c r="AFD67" s="113"/>
      <c r="AFE67" s="113"/>
      <c r="AFF67" s="113"/>
      <c r="AFG67" s="113"/>
      <c r="AFH67" s="113"/>
      <c r="AFI67" s="113"/>
      <c r="AFJ67" s="113"/>
      <c r="AFK67" s="113"/>
      <c r="AFL67" s="113"/>
      <c r="AFM67" s="113"/>
      <c r="AFN67" s="113"/>
      <c r="AFO67" s="113"/>
      <c r="AFP67" s="113"/>
      <c r="AFQ67" s="113"/>
      <c r="AFR67" s="113"/>
      <c r="AFS67" s="113"/>
      <c r="AFT67" s="113"/>
      <c r="AFU67" s="113"/>
      <c r="AFV67" s="113"/>
      <c r="AFW67" s="113"/>
      <c r="AFX67" s="113"/>
      <c r="AFY67" s="113"/>
      <c r="AFZ67" s="113"/>
      <c r="AGA67" s="113"/>
      <c r="AGB67" s="113"/>
      <c r="AGC67" s="113"/>
      <c r="AGD67" s="113"/>
      <c r="AGE67" s="113"/>
      <c r="AGF67" s="113"/>
      <c r="AGG67" s="113"/>
      <c r="AGH67" s="113"/>
      <c r="AGI67" s="113"/>
      <c r="AGJ67" s="113"/>
      <c r="AGK67" s="113"/>
      <c r="AGL67" s="113"/>
      <c r="AGM67" s="113"/>
      <c r="AGN67" s="113"/>
      <c r="AGO67" s="113"/>
      <c r="AGP67" s="113"/>
      <c r="AGQ67" s="113"/>
      <c r="AGR67" s="113"/>
      <c r="AGS67" s="113"/>
      <c r="AGT67" s="113"/>
      <c r="AGU67" s="113"/>
      <c r="AGV67" s="113"/>
      <c r="AGW67" s="113"/>
      <c r="AGX67" s="113"/>
      <c r="AGY67" s="113"/>
      <c r="AGZ67" s="113"/>
      <c r="AHA67" s="113"/>
      <c r="AHB67" s="113"/>
      <c r="AHC67" s="113"/>
      <c r="AHD67" s="113"/>
      <c r="AHE67" s="113"/>
      <c r="AHF67" s="113"/>
      <c r="AHG67" s="113"/>
      <c r="AHH67" s="113"/>
      <c r="AHI67" s="113"/>
      <c r="AHJ67" s="113"/>
      <c r="AHK67" s="113"/>
      <c r="AHL67" s="113"/>
      <c r="AHM67" s="113"/>
      <c r="AHN67" s="113"/>
      <c r="AHO67" s="113"/>
      <c r="AHP67" s="113"/>
      <c r="AHQ67" s="113"/>
      <c r="AHR67" s="113"/>
      <c r="AHS67" s="113"/>
      <c r="AHT67" s="113"/>
      <c r="AHU67" s="113"/>
      <c r="AHV67" s="113"/>
      <c r="AHW67" s="113"/>
      <c r="AHX67" s="113"/>
      <c r="AHY67" s="113"/>
      <c r="AHZ67" s="113"/>
      <c r="AIA67" s="113"/>
      <c r="AIB67" s="113"/>
      <c r="AIC67" s="113"/>
      <c r="AID67" s="113"/>
      <c r="AIE67" s="113"/>
      <c r="AIF67" s="113"/>
      <c r="AIG67" s="113"/>
      <c r="AIH67" s="113"/>
      <c r="AII67" s="113"/>
      <c r="AIJ67" s="113"/>
      <c r="AIK67" s="113"/>
      <c r="AIL67" s="113"/>
      <c r="AIM67" s="113"/>
      <c r="AIN67" s="113"/>
      <c r="AIO67" s="113"/>
      <c r="AIP67" s="113"/>
      <c r="AIQ67" s="113"/>
      <c r="AIR67" s="113"/>
      <c r="AIS67" s="113"/>
      <c r="AIT67" s="113"/>
      <c r="AIU67" s="113"/>
      <c r="AIV67" s="113"/>
      <c r="AIW67" s="113"/>
      <c r="AIX67" s="113"/>
      <c r="AIY67" s="113"/>
      <c r="AIZ67" s="113"/>
      <c r="AJA67" s="113"/>
      <c r="AJB67" s="113"/>
      <c r="AJC67" s="113"/>
      <c r="AJD67" s="113"/>
      <c r="AJE67" s="113"/>
      <c r="AJF67" s="113"/>
      <c r="AJG67" s="113"/>
      <c r="AJH67" s="113"/>
      <c r="AJI67" s="113"/>
      <c r="AJJ67" s="113"/>
      <c r="AJK67" s="113"/>
      <c r="AJL67" s="113"/>
      <c r="AJM67" s="113"/>
      <c r="AJN67" s="113"/>
      <c r="AJO67" s="113"/>
      <c r="AJP67" s="113"/>
      <c r="AJQ67" s="113"/>
      <c r="AJR67" s="113"/>
      <c r="AJS67" s="113"/>
      <c r="AJT67" s="113"/>
      <c r="AJU67" s="113"/>
      <c r="AJV67" s="113"/>
      <c r="AJW67" s="113"/>
      <c r="AJX67" s="113"/>
      <c r="AJY67" s="113"/>
      <c r="AJZ67" s="113"/>
      <c r="AKA67" s="113"/>
      <c r="AKB67" s="113"/>
      <c r="AKC67" s="113"/>
      <c r="AKD67" s="113"/>
      <c r="AKE67" s="113"/>
      <c r="AKF67" s="113"/>
      <c r="AKG67" s="113"/>
      <c r="AKH67" s="113"/>
      <c r="AKI67" s="113"/>
      <c r="AKJ67" s="113"/>
      <c r="AKK67" s="113"/>
      <c r="AKL67" s="113"/>
      <c r="AKM67" s="113"/>
      <c r="AKN67" s="113"/>
      <c r="AKO67" s="113"/>
      <c r="AKP67" s="113"/>
      <c r="AKQ67" s="113"/>
      <c r="AKR67" s="113"/>
      <c r="AKS67" s="113"/>
      <c r="AKT67" s="113"/>
      <c r="AKU67" s="113"/>
      <c r="AKV67" s="113"/>
      <c r="AKW67" s="113"/>
      <c r="AKX67" s="113"/>
      <c r="AKY67" s="113"/>
      <c r="AKZ67" s="113"/>
      <c r="ALA67" s="113"/>
      <c r="ALB67" s="113"/>
      <c r="ALC67" s="113"/>
      <c r="ALD67" s="113"/>
      <c r="ALE67" s="113"/>
      <c r="ALF67" s="113"/>
      <c r="ALG67" s="113"/>
      <c r="ALH67" s="113"/>
      <c r="ALI67" s="113"/>
      <c r="ALJ67" s="113"/>
      <c r="ALK67" s="113"/>
      <c r="ALL67" s="113"/>
      <c r="ALM67" s="113"/>
      <c r="ALN67" s="113"/>
      <c r="ALO67" s="113"/>
      <c r="ALP67" s="113"/>
      <c r="ALQ67" s="113"/>
      <c r="ALR67" s="113"/>
      <c r="ALS67" s="113"/>
      <c r="ALT67" s="113"/>
      <c r="ALU67" s="113"/>
      <c r="ALV67" s="113"/>
      <c r="ALW67" s="113"/>
      <c r="ALX67" s="113"/>
      <c r="ALY67" s="113"/>
      <c r="ALZ67" s="113"/>
      <c r="AMA67" s="113"/>
      <c r="AMB67" s="113"/>
      <c r="AMC67" s="113"/>
      <c r="AMD67" s="113"/>
      <c r="AME67" s="113"/>
      <c r="AMF67" s="113"/>
      <c r="AMG67" s="113"/>
      <c r="AMH67" s="113"/>
      <c r="AMI67" s="113"/>
      <c r="AMJ67" s="113"/>
      <c r="AMK67" s="113"/>
      <c r="AML67" s="113"/>
      <c r="AMM67" s="113"/>
      <c r="AMN67" s="113"/>
      <c r="AMO67" s="113"/>
      <c r="AMP67" s="113"/>
      <c r="AMQ67" s="113"/>
      <c r="AMR67" s="113"/>
      <c r="AMS67" s="113"/>
      <c r="AMT67" s="113"/>
      <c r="AMU67" s="113"/>
      <c r="AMV67" s="113"/>
      <c r="AMW67" s="113"/>
      <c r="AMX67" s="113"/>
      <c r="AMY67" s="113"/>
      <c r="AMZ67" s="113"/>
      <c r="ANA67" s="113"/>
      <c r="ANB67" s="113"/>
      <c r="ANC67" s="113"/>
      <c r="AND67" s="113"/>
      <c r="ANE67" s="113"/>
      <c r="ANF67" s="113"/>
      <c r="ANG67" s="113"/>
      <c r="ANH67" s="113"/>
      <c r="ANI67" s="113"/>
      <c r="ANJ67" s="113"/>
      <c r="ANK67" s="113"/>
      <c r="ANL67" s="113"/>
      <c r="ANM67" s="113"/>
      <c r="ANN67" s="113"/>
      <c r="ANO67" s="113"/>
      <c r="ANP67" s="113"/>
      <c r="ANQ67" s="113"/>
      <c r="ANR67" s="113"/>
      <c r="ANS67" s="113"/>
      <c r="ANT67" s="113"/>
      <c r="ANU67" s="113"/>
      <c r="ANV67" s="113"/>
      <c r="ANW67" s="113"/>
      <c r="ANX67" s="113"/>
      <c r="ANY67" s="113"/>
      <c r="ANZ67" s="113"/>
      <c r="AOA67" s="113"/>
      <c r="AOB67" s="113"/>
      <c r="AOC67" s="113"/>
      <c r="AOD67" s="113"/>
      <c r="AOE67" s="113"/>
      <c r="AOF67" s="113"/>
      <c r="AOG67" s="113"/>
      <c r="AOH67" s="113"/>
      <c r="AOI67" s="113"/>
      <c r="AOJ67" s="113"/>
      <c r="AOK67" s="113"/>
      <c r="AOL67" s="113"/>
      <c r="AOM67" s="113"/>
      <c r="AON67" s="113"/>
      <c r="AOO67" s="113"/>
      <c r="AOP67" s="113"/>
      <c r="AOQ67" s="113"/>
      <c r="AOR67" s="113"/>
      <c r="AOS67" s="113"/>
      <c r="AOT67" s="113"/>
      <c r="AOU67" s="113"/>
      <c r="AOV67" s="113"/>
      <c r="AOW67" s="113"/>
      <c r="AOX67" s="113"/>
      <c r="AOY67" s="113"/>
      <c r="AOZ67" s="113"/>
      <c r="APA67" s="113"/>
      <c r="APB67" s="113"/>
      <c r="APC67" s="113"/>
      <c r="APD67" s="113"/>
      <c r="APE67" s="113"/>
      <c r="APF67" s="113"/>
      <c r="APG67" s="113"/>
      <c r="APH67" s="113"/>
      <c r="API67" s="113"/>
      <c r="APJ67" s="113"/>
      <c r="APK67" s="113"/>
      <c r="APL67" s="113"/>
      <c r="APM67" s="113"/>
      <c r="APN67" s="113"/>
      <c r="APO67" s="113"/>
      <c r="APP67" s="113"/>
      <c r="APQ67" s="113"/>
      <c r="APR67" s="113"/>
      <c r="APS67" s="113"/>
      <c r="APT67" s="113"/>
      <c r="APU67" s="113"/>
      <c r="APV67" s="113"/>
      <c r="APW67" s="113"/>
      <c r="APX67" s="113"/>
      <c r="APY67" s="113"/>
      <c r="APZ67" s="113"/>
      <c r="AQA67" s="113"/>
      <c r="AQB67" s="113"/>
      <c r="AQC67" s="113"/>
      <c r="AQD67" s="113"/>
      <c r="AQE67" s="113"/>
      <c r="AQF67" s="113"/>
      <c r="AQG67" s="113"/>
      <c r="AQH67" s="113"/>
      <c r="AQI67" s="113"/>
      <c r="AQJ67" s="113"/>
      <c r="AQK67" s="113"/>
      <c r="AQL67" s="113"/>
      <c r="AQM67" s="113"/>
      <c r="AQN67" s="113"/>
      <c r="AQO67" s="113"/>
      <c r="AQP67" s="113"/>
      <c r="AQQ67" s="113"/>
      <c r="AQR67" s="113"/>
      <c r="AQS67" s="113"/>
      <c r="AQT67" s="113"/>
      <c r="AQU67" s="113"/>
      <c r="AQV67" s="113"/>
      <c r="AQW67" s="113"/>
      <c r="AQX67" s="113"/>
      <c r="AQY67" s="113"/>
      <c r="AQZ67" s="113"/>
      <c r="ARA67" s="113"/>
      <c r="ARB67" s="113"/>
      <c r="ARC67" s="113"/>
      <c r="ARD67" s="113"/>
      <c r="ARE67" s="113"/>
      <c r="ARF67" s="113"/>
      <c r="ARG67" s="113"/>
      <c r="ARH67" s="113"/>
      <c r="ARI67" s="113"/>
      <c r="ARJ67" s="113"/>
      <c r="ARK67" s="113"/>
      <c r="ARL67" s="113"/>
      <c r="ARM67" s="113"/>
      <c r="ARN67" s="113"/>
      <c r="ARO67" s="113"/>
      <c r="ARP67" s="113"/>
      <c r="ARQ67" s="113"/>
      <c r="ARR67" s="113"/>
      <c r="ARS67" s="113"/>
      <c r="ART67" s="113"/>
      <c r="ARU67" s="113"/>
      <c r="ARV67" s="113"/>
      <c r="ARW67" s="113"/>
      <c r="ARX67" s="113"/>
      <c r="ARY67" s="113"/>
      <c r="ARZ67" s="113"/>
      <c r="ASA67" s="113"/>
      <c r="ASB67" s="113"/>
      <c r="ASC67" s="113"/>
      <c r="ASD67" s="113"/>
      <c r="ASE67" s="113"/>
      <c r="ASF67" s="113"/>
      <c r="ASG67" s="113"/>
      <c r="ASH67" s="113"/>
      <c r="ASI67" s="113"/>
      <c r="ASJ67" s="113"/>
      <c r="ASK67" s="113"/>
      <c r="ASL67" s="113"/>
      <c r="ASM67" s="113"/>
      <c r="ASN67" s="113"/>
      <c r="ASO67" s="113"/>
      <c r="ASP67" s="113"/>
      <c r="ASQ67" s="113"/>
      <c r="ASR67" s="113"/>
      <c r="ASS67" s="113"/>
      <c r="AST67" s="113"/>
      <c r="ASU67" s="113"/>
      <c r="ASV67" s="113"/>
      <c r="ASW67" s="113"/>
      <c r="ASX67" s="113"/>
      <c r="ASY67" s="113"/>
      <c r="ASZ67" s="113"/>
      <c r="ATA67" s="113"/>
      <c r="ATB67" s="113"/>
      <c r="ATC67" s="113"/>
      <c r="ATD67" s="113"/>
      <c r="ATE67" s="113"/>
      <c r="ATF67" s="113"/>
      <c r="ATG67" s="113"/>
      <c r="ATH67" s="113"/>
      <c r="ATI67" s="113"/>
      <c r="ATJ67" s="113"/>
      <c r="ATK67" s="113"/>
      <c r="ATL67" s="113"/>
      <c r="ATM67" s="113"/>
      <c r="ATN67" s="113"/>
      <c r="ATO67" s="113"/>
      <c r="ATP67" s="113"/>
      <c r="ATQ67" s="113"/>
      <c r="ATR67" s="113"/>
      <c r="ATS67" s="113"/>
      <c r="ATT67" s="113"/>
      <c r="ATU67" s="113"/>
      <c r="ATV67" s="113"/>
      <c r="ATW67" s="113"/>
      <c r="ATX67" s="113"/>
      <c r="ATY67" s="113"/>
      <c r="ATZ67" s="113"/>
      <c r="AUA67" s="113"/>
      <c r="AUB67" s="113"/>
      <c r="AUC67" s="113"/>
      <c r="AUD67" s="113"/>
      <c r="AUE67" s="113"/>
      <c r="AUF67" s="113"/>
      <c r="AUG67" s="113"/>
      <c r="AUH67" s="113"/>
      <c r="AUI67" s="113"/>
      <c r="AUJ67" s="113"/>
      <c r="AUK67" s="113"/>
      <c r="AUL67" s="113"/>
      <c r="AUM67" s="113"/>
      <c r="AUN67" s="113"/>
      <c r="AUO67" s="113"/>
      <c r="AUP67" s="113"/>
      <c r="AUQ67" s="113"/>
      <c r="AUR67" s="113"/>
      <c r="AUS67" s="113"/>
      <c r="AUT67" s="113"/>
      <c r="AUU67" s="113"/>
      <c r="AUV67" s="113"/>
      <c r="AUW67" s="113"/>
      <c r="AUX67" s="113"/>
      <c r="AUY67" s="113"/>
      <c r="AUZ67" s="113"/>
      <c r="AVA67" s="113"/>
      <c r="AVB67" s="113"/>
      <c r="AVC67" s="113"/>
      <c r="AVD67" s="113"/>
      <c r="AVE67" s="113"/>
      <c r="AVF67" s="113"/>
      <c r="AVG67" s="113"/>
      <c r="AVH67" s="113"/>
      <c r="AVI67" s="113"/>
      <c r="AVJ67" s="113"/>
      <c r="AVK67" s="113"/>
      <c r="AVL67" s="113"/>
      <c r="AVM67" s="113"/>
      <c r="AVN67" s="113"/>
      <c r="AVO67" s="113"/>
      <c r="AVP67" s="113"/>
      <c r="AVQ67" s="113"/>
      <c r="AVR67" s="113"/>
      <c r="AVS67" s="113"/>
      <c r="AVT67" s="113"/>
      <c r="AVU67" s="113"/>
      <c r="AVV67" s="113"/>
      <c r="AVW67" s="113"/>
      <c r="AVX67" s="113"/>
      <c r="AVY67" s="113"/>
      <c r="AVZ67" s="113"/>
      <c r="AWA67" s="113"/>
      <c r="AWB67" s="113"/>
      <c r="AWC67" s="113"/>
      <c r="AWD67" s="113"/>
    </row>
    <row r="68" spans="1:1278" s="156" customFormat="1" ht="15">
      <c r="A68" s="126"/>
      <c r="B68" s="126"/>
      <c r="C68" s="126"/>
      <c r="D68" s="126"/>
      <c r="E68" s="126"/>
      <c r="F68" s="128" t="s">
        <v>392</v>
      </c>
      <c r="G68" s="131">
        <v>0</v>
      </c>
      <c r="H68" s="130" t="str">
        <f>IF(IntFB=1,"","pF")</f>
        <v>pF</v>
      </c>
      <c r="I68" s="126"/>
      <c r="J68" s="126"/>
      <c r="K68" s="126"/>
      <c r="L68" s="126"/>
      <c r="M68" s="126"/>
      <c r="N68" s="126"/>
      <c r="O68" s="126"/>
      <c r="P68" s="126"/>
      <c r="Q68" s="126"/>
      <c r="R68" s="126"/>
      <c r="S68" s="126"/>
      <c r="T68" s="126"/>
      <c r="U68" s="126"/>
      <c r="V68" s="126"/>
      <c r="W68" s="126"/>
      <c r="X68" s="126"/>
      <c r="Y68" s="126"/>
      <c r="Z68" s="126"/>
      <c r="AA68" s="126"/>
      <c r="AB68" s="126"/>
      <c r="AC68" s="113"/>
      <c r="AD68" s="113"/>
      <c r="AE68" s="113"/>
      <c r="AF68" s="113"/>
      <c r="AG68" s="113"/>
      <c r="AH68" s="113"/>
      <c r="AI68" s="113"/>
      <c r="AJ68" s="113"/>
      <c r="AK68" s="113"/>
      <c r="AL68" s="113"/>
      <c r="AM68" s="113"/>
      <c r="AN68" s="113"/>
      <c r="AO68" s="113"/>
      <c r="AP68" s="113"/>
      <c r="AQ68" s="113"/>
      <c r="AR68" s="113"/>
      <c r="AS68" s="113"/>
      <c r="AT68" s="113"/>
      <c r="AU68" s="113"/>
      <c r="AV68" s="113"/>
      <c r="AW68" s="113"/>
      <c r="AX68" s="113"/>
      <c r="AY68" s="113"/>
      <c r="AZ68" s="113"/>
      <c r="BA68" s="113"/>
      <c r="BB68" s="113"/>
      <c r="BC68" s="113"/>
      <c r="BD68" s="113"/>
      <c r="BE68" s="113"/>
      <c r="BF68" s="113"/>
      <c r="BG68" s="113"/>
      <c r="BH68" s="113"/>
      <c r="BI68" s="113"/>
      <c r="BJ68" s="113"/>
      <c r="BK68" s="113"/>
      <c r="BL68" s="11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c r="EC68" s="113"/>
      <c r="ED68" s="113"/>
      <c r="EE68" s="113"/>
      <c r="EF68" s="113"/>
      <c r="EG68" s="113"/>
      <c r="EH68" s="113"/>
      <c r="EI68" s="113"/>
      <c r="EJ68" s="113"/>
      <c r="EK68" s="113"/>
      <c r="EL68" s="113"/>
      <c r="EM68" s="113"/>
      <c r="EN68" s="113"/>
      <c r="EO68" s="113"/>
      <c r="EP68" s="113"/>
      <c r="EQ68" s="113"/>
      <c r="ER68" s="113"/>
      <c r="ES68" s="113"/>
      <c r="ET68" s="113"/>
      <c r="EU68" s="113"/>
      <c r="EV68" s="113"/>
      <c r="EW68" s="113"/>
      <c r="EX68" s="113"/>
      <c r="EY68" s="113"/>
      <c r="EZ68" s="113"/>
      <c r="FA68" s="113"/>
      <c r="FB68" s="113"/>
      <c r="FC68" s="113"/>
      <c r="FD68" s="113"/>
      <c r="FE68" s="113"/>
      <c r="FF68" s="113"/>
      <c r="FG68" s="113"/>
      <c r="FH68" s="113"/>
      <c r="FI68" s="113"/>
      <c r="FJ68" s="113"/>
      <c r="FK68" s="113"/>
      <c r="FL68" s="113"/>
      <c r="FM68" s="113"/>
      <c r="FN68" s="113"/>
      <c r="FO68" s="113"/>
      <c r="FP68" s="113"/>
      <c r="FQ68" s="113"/>
      <c r="FR68" s="113"/>
      <c r="FS68" s="113"/>
      <c r="FT68" s="113"/>
      <c r="FU68" s="113"/>
      <c r="FV68" s="113"/>
      <c r="FW68" s="113"/>
      <c r="FX68" s="113"/>
      <c r="FY68" s="113"/>
      <c r="FZ68" s="113"/>
      <c r="GA68" s="113"/>
      <c r="GB68" s="113"/>
      <c r="GC68" s="113"/>
      <c r="GD68" s="113"/>
      <c r="GE68" s="113"/>
      <c r="GF68" s="113"/>
      <c r="GG68" s="113"/>
      <c r="GH68" s="113"/>
      <c r="GI68" s="113"/>
      <c r="GJ68" s="113"/>
      <c r="GK68" s="113"/>
      <c r="GL68" s="113"/>
      <c r="GM68" s="113"/>
      <c r="GN68" s="113"/>
      <c r="GO68" s="113"/>
      <c r="GP68" s="113"/>
      <c r="GQ68" s="113"/>
      <c r="GR68" s="113"/>
      <c r="GS68" s="113"/>
      <c r="GT68" s="113"/>
      <c r="GU68" s="113"/>
      <c r="GV68" s="113"/>
      <c r="GW68" s="113"/>
      <c r="GX68" s="113"/>
      <c r="GY68" s="113"/>
      <c r="GZ68" s="113"/>
      <c r="HA68" s="113"/>
      <c r="HB68" s="113"/>
      <c r="HC68" s="113"/>
      <c r="HD68" s="113"/>
      <c r="HE68" s="113"/>
      <c r="HF68" s="113"/>
      <c r="HG68" s="113"/>
      <c r="HH68" s="113"/>
      <c r="HI68" s="113"/>
      <c r="HJ68" s="113"/>
      <c r="HK68" s="113"/>
      <c r="HL68" s="113"/>
      <c r="HM68" s="113"/>
      <c r="HN68" s="113"/>
      <c r="HO68" s="113"/>
      <c r="HP68" s="113"/>
      <c r="HQ68" s="113"/>
      <c r="HR68" s="113"/>
      <c r="HS68" s="113"/>
      <c r="HT68" s="113"/>
      <c r="HU68" s="113"/>
      <c r="HV68" s="113"/>
      <c r="HW68" s="113"/>
      <c r="HX68" s="113"/>
      <c r="HY68" s="113"/>
      <c r="HZ68" s="113"/>
      <c r="IA68" s="113"/>
      <c r="IB68" s="113"/>
      <c r="IC68" s="113"/>
      <c r="ID68" s="113"/>
      <c r="IE68" s="113"/>
      <c r="IF68" s="113"/>
      <c r="IG68" s="113"/>
      <c r="IH68" s="113"/>
      <c r="II68" s="113"/>
      <c r="IJ68" s="113"/>
      <c r="IK68" s="113"/>
      <c r="IL68" s="113"/>
      <c r="IM68" s="113"/>
      <c r="IN68" s="113"/>
      <c r="IO68" s="113"/>
      <c r="IP68" s="113"/>
      <c r="IQ68" s="113"/>
      <c r="IR68" s="113"/>
      <c r="IS68" s="113"/>
      <c r="IT68" s="113"/>
      <c r="IU68" s="113"/>
      <c r="IV68" s="113"/>
      <c r="IW68" s="113"/>
      <c r="IX68" s="113"/>
      <c r="IY68" s="113"/>
      <c r="IZ68" s="113"/>
      <c r="JA68" s="113"/>
      <c r="JB68" s="113"/>
      <c r="JC68" s="113"/>
      <c r="JD68" s="113"/>
      <c r="JE68" s="113"/>
      <c r="JF68" s="113"/>
      <c r="JG68" s="113"/>
      <c r="JH68" s="113"/>
      <c r="JI68" s="113"/>
      <c r="JJ68" s="113"/>
      <c r="JK68" s="113"/>
      <c r="JL68" s="113"/>
      <c r="JM68" s="113"/>
      <c r="JN68" s="113"/>
      <c r="JO68" s="113"/>
      <c r="JP68" s="113"/>
      <c r="JQ68" s="113"/>
      <c r="JR68" s="113"/>
      <c r="JS68" s="113"/>
      <c r="JT68" s="113"/>
      <c r="JU68" s="113"/>
      <c r="JV68" s="113"/>
      <c r="JW68" s="113"/>
      <c r="JX68" s="113"/>
      <c r="JY68" s="113"/>
      <c r="JZ68" s="113"/>
      <c r="KA68" s="113"/>
      <c r="KB68" s="113"/>
      <c r="KC68" s="113"/>
      <c r="KD68" s="113"/>
      <c r="KE68" s="113"/>
      <c r="KF68" s="113"/>
      <c r="KG68" s="113"/>
      <c r="KH68" s="113"/>
      <c r="KI68" s="113"/>
      <c r="KJ68" s="113"/>
      <c r="KK68" s="113"/>
      <c r="KL68" s="113"/>
      <c r="KM68" s="113"/>
      <c r="KN68" s="113"/>
      <c r="KO68" s="113"/>
      <c r="KP68" s="113"/>
      <c r="KQ68" s="113"/>
      <c r="KR68" s="113"/>
      <c r="KS68" s="113"/>
      <c r="KT68" s="113"/>
      <c r="KU68" s="113"/>
      <c r="KV68" s="113"/>
      <c r="KW68" s="113"/>
      <c r="KX68" s="113"/>
      <c r="KY68" s="113"/>
      <c r="KZ68" s="113"/>
      <c r="LA68" s="113"/>
      <c r="LB68" s="113"/>
      <c r="LC68" s="113"/>
      <c r="LD68" s="113"/>
      <c r="LE68" s="113"/>
      <c r="LF68" s="113"/>
      <c r="LG68" s="113"/>
      <c r="LH68" s="113"/>
      <c r="LI68" s="113"/>
      <c r="LJ68" s="113"/>
      <c r="LK68" s="113"/>
      <c r="LL68" s="113"/>
      <c r="LM68" s="113"/>
      <c r="LN68" s="113"/>
      <c r="LO68" s="113"/>
      <c r="LP68" s="113"/>
      <c r="LQ68" s="113"/>
      <c r="LR68" s="113"/>
      <c r="LS68" s="113"/>
      <c r="LT68" s="113"/>
      <c r="LU68" s="113"/>
      <c r="LV68" s="113"/>
      <c r="LW68" s="113"/>
      <c r="LX68" s="113"/>
      <c r="LY68" s="113"/>
      <c r="LZ68" s="113"/>
      <c r="MA68" s="113"/>
      <c r="MB68" s="113"/>
      <c r="MC68" s="113"/>
      <c r="MD68" s="113"/>
      <c r="ME68" s="113"/>
      <c r="MF68" s="113"/>
      <c r="MG68" s="113"/>
      <c r="MH68" s="113"/>
      <c r="MI68" s="113"/>
      <c r="MJ68" s="113"/>
      <c r="MK68" s="113"/>
      <c r="ML68" s="113"/>
      <c r="MM68" s="113"/>
      <c r="MN68" s="113"/>
      <c r="MO68" s="113"/>
      <c r="MP68" s="113"/>
      <c r="MQ68" s="113"/>
      <c r="MR68" s="113"/>
      <c r="MS68" s="113"/>
      <c r="MT68" s="113"/>
      <c r="MU68" s="113"/>
      <c r="MV68" s="113"/>
      <c r="MW68" s="113"/>
      <c r="MX68" s="113"/>
      <c r="MY68" s="113"/>
      <c r="MZ68" s="113"/>
      <c r="NA68" s="113"/>
      <c r="NB68" s="113"/>
      <c r="NC68" s="113"/>
      <c r="ND68" s="113"/>
      <c r="NE68" s="113"/>
      <c r="NF68" s="113"/>
      <c r="NG68" s="113"/>
      <c r="NH68" s="113"/>
      <c r="NI68" s="113"/>
      <c r="NJ68" s="113"/>
      <c r="NK68" s="113"/>
      <c r="NL68" s="113"/>
      <c r="NM68" s="113"/>
      <c r="NN68" s="113"/>
      <c r="NO68" s="113"/>
      <c r="NP68" s="113"/>
      <c r="NQ68" s="113"/>
      <c r="NR68" s="113"/>
      <c r="NS68" s="113"/>
      <c r="NT68" s="113"/>
      <c r="NU68" s="113"/>
      <c r="NV68" s="113"/>
      <c r="NW68" s="113"/>
      <c r="NX68" s="113"/>
      <c r="NY68" s="113"/>
      <c r="NZ68" s="113"/>
      <c r="OA68" s="113"/>
      <c r="OB68" s="113"/>
      <c r="OC68" s="113"/>
      <c r="OD68" s="113"/>
      <c r="OE68" s="113"/>
      <c r="OF68" s="113"/>
      <c r="OG68" s="113"/>
      <c r="OH68" s="113"/>
      <c r="OI68" s="113"/>
      <c r="OJ68" s="113"/>
      <c r="OK68" s="113"/>
      <c r="OL68" s="113"/>
      <c r="OM68" s="113"/>
      <c r="ON68" s="113"/>
      <c r="OO68" s="113"/>
      <c r="OP68" s="113"/>
      <c r="OQ68" s="113"/>
      <c r="OR68" s="113"/>
      <c r="OS68" s="113"/>
      <c r="OT68" s="113"/>
      <c r="OU68" s="113"/>
      <c r="OV68" s="113"/>
      <c r="OW68" s="113"/>
      <c r="OX68" s="113"/>
      <c r="OY68" s="113"/>
      <c r="OZ68" s="113"/>
      <c r="PA68" s="113"/>
      <c r="PB68" s="113"/>
      <c r="PC68" s="113"/>
      <c r="PD68" s="113"/>
      <c r="PE68" s="113"/>
      <c r="PF68" s="113"/>
      <c r="PG68" s="113"/>
      <c r="PH68" s="113"/>
      <c r="PI68" s="113"/>
      <c r="PJ68" s="113"/>
      <c r="PK68" s="113"/>
      <c r="PL68" s="113"/>
      <c r="PM68" s="113"/>
      <c r="PN68" s="113"/>
      <c r="PO68" s="113"/>
      <c r="PP68" s="113"/>
      <c r="PQ68" s="113"/>
      <c r="PR68" s="113"/>
      <c r="PS68" s="113"/>
      <c r="PT68" s="113"/>
      <c r="PU68" s="113"/>
      <c r="PV68" s="113"/>
      <c r="PW68" s="113"/>
      <c r="PX68" s="113"/>
      <c r="PY68" s="113"/>
      <c r="PZ68" s="113"/>
      <c r="QA68" s="113"/>
      <c r="QB68" s="113"/>
      <c r="QC68" s="113"/>
      <c r="QD68" s="113"/>
      <c r="QE68" s="113"/>
      <c r="QF68" s="113"/>
      <c r="QG68" s="113"/>
      <c r="QH68" s="113"/>
      <c r="QI68" s="113"/>
      <c r="QJ68" s="113"/>
      <c r="QK68" s="113"/>
      <c r="QL68" s="113"/>
      <c r="QM68" s="113"/>
      <c r="QN68" s="113"/>
      <c r="QO68" s="113"/>
      <c r="QP68" s="113"/>
      <c r="QQ68" s="113"/>
      <c r="QR68" s="113"/>
      <c r="QS68" s="113"/>
      <c r="QT68" s="113"/>
      <c r="QU68" s="113"/>
      <c r="QV68" s="113"/>
      <c r="QW68" s="113"/>
      <c r="QX68" s="113"/>
      <c r="QY68" s="113"/>
      <c r="QZ68" s="113"/>
      <c r="RA68" s="113"/>
      <c r="RB68" s="113"/>
      <c r="RC68" s="113"/>
      <c r="RD68" s="113"/>
      <c r="RE68" s="113"/>
      <c r="RF68" s="113"/>
      <c r="RG68" s="113"/>
      <c r="RH68" s="113"/>
      <c r="RI68" s="113"/>
      <c r="RJ68" s="113"/>
      <c r="RK68" s="113"/>
      <c r="RL68" s="113"/>
      <c r="RM68" s="113"/>
      <c r="RN68" s="113"/>
      <c r="RO68" s="113"/>
      <c r="RP68" s="113"/>
      <c r="RQ68" s="113"/>
      <c r="RR68" s="113"/>
      <c r="RS68" s="113"/>
      <c r="RT68" s="113"/>
      <c r="RU68" s="113"/>
      <c r="RV68" s="113"/>
      <c r="RW68" s="113"/>
      <c r="RX68" s="113"/>
      <c r="RY68" s="113"/>
      <c r="RZ68" s="113"/>
      <c r="SA68" s="113"/>
      <c r="SB68" s="113"/>
      <c r="SC68" s="113"/>
      <c r="SD68" s="113"/>
      <c r="SE68" s="113"/>
      <c r="SF68" s="113"/>
      <c r="SG68" s="113"/>
      <c r="SH68" s="113"/>
      <c r="SI68" s="113"/>
      <c r="SJ68" s="113"/>
      <c r="SK68" s="113"/>
      <c r="SL68" s="113"/>
      <c r="SM68" s="113"/>
      <c r="SN68" s="113"/>
      <c r="SO68" s="113"/>
      <c r="SP68" s="113"/>
      <c r="SQ68" s="113"/>
      <c r="SR68" s="113"/>
      <c r="SS68" s="113"/>
      <c r="ST68" s="113"/>
      <c r="SU68" s="113"/>
      <c r="SV68" s="113"/>
      <c r="SW68" s="113"/>
      <c r="SX68" s="113"/>
      <c r="SY68" s="113"/>
      <c r="SZ68" s="113"/>
      <c r="TA68" s="113"/>
      <c r="TB68" s="113"/>
      <c r="TC68" s="113"/>
      <c r="TD68" s="113"/>
      <c r="TE68" s="113"/>
      <c r="TF68" s="113"/>
      <c r="TG68" s="113"/>
      <c r="TH68" s="113"/>
      <c r="TI68" s="113"/>
      <c r="TJ68" s="113"/>
      <c r="TK68" s="113"/>
      <c r="TL68" s="113"/>
      <c r="TM68" s="113"/>
      <c r="TN68" s="113"/>
      <c r="TO68" s="113"/>
      <c r="TP68" s="113"/>
      <c r="TQ68" s="113"/>
      <c r="TR68" s="113"/>
      <c r="TS68" s="113"/>
      <c r="TT68" s="113"/>
      <c r="TU68" s="113"/>
      <c r="TV68" s="113"/>
      <c r="TW68" s="113"/>
      <c r="TX68" s="113"/>
      <c r="TY68" s="113"/>
      <c r="TZ68" s="113"/>
      <c r="UA68" s="113"/>
      <c r="UB68" s="113"/>
      <c r="UC68" s="113"/>
      <c r="UD68" s="113"/>
      <c r="UE68" s="113"/>
      <c r="UF68" s="113"/>
      <c r="UG68" s="113"/>
      <c r="UH68" s="113"/>
      <c r="UI68" s="113"/>
      <c r="UJ68" s="113"/>
      <c r="UK68" s="113"/>
      <c r="UL68" s="113"/>
      <c r="UM68" s="113"/>
      <c r="UN68" s="113"/>
      <c r="UO68" s="113"/>
      <c r="UP68" s="113"/>
      <c r="UQ68" s="113"/>
      <c r="UR68" s="113"/>
      <c r="US68" s="113"/>
      <c r="UT68" s="113"/>
      <c r="UU68" s="113"/>
      <c r="UV68" s="113"/>
      <c r="UW68" s="113"/>
      <c r="UX68" s="113"/>
      <c r="UY68" s="113"/>
      <c r="UZ68" s="113"/>
      <c r="VA68" s="113"/>
      <c r="VB68" s="113"/>
      <c r="VC68" s="113"/>
      <c r="VD68" s="113"/>
      <c r="VE68" s="113"/>
      <c r="VF68" s="113"/>
      <c r="VG68" s="113"/>
      <c r="VH68" s="113"/>
      <c r="VI68" s="113"/>
      <c r="VJ68" s="113"/>
      <c r="VK68" s="113"/>
      <c r="VL68" s="113"/>
      <c r="VM68" s="113"/>
      <c r="VN68" s="113"/>
      <c r="VO68" s="113"/>
      <c r="VP68" s="113"/>
      <c r="VQ68" s="113"/>
      <c r="VR68" s="113"/>
      <c r="VS68" s="113"/>
      <c r="VT68" s="113"/>
      <c r="VU68" s="113"/>
      <c r="VV68" s="113"/>
      <c r="VW68" s="113"/>
      <c r="VX68" s="113"/>
      <c r="VY68" s="113"/>
      <c r="VZ68" s="113"/>
      <c r="WA68" s="113"/>
      <c r="WB68" s="113"/>
      <c r="WC68" s="113"/>
      <c r="WD68" s="113"/>
      <c r="WE68" s="113"/>
      <c r="WF68" s="113"/>
      <c r="WG68" s="113"/>
      <c r="WH68" s="113"/>
      <c r="WI68" s="113"/>
      <c r="WJ68" s="113"/>
      <c r="WK68" s="113"/>
      <c r="WL68" s="113"/>
      <c r="WM68" s="113"/>
      <c r="WN68" s="113"/>
      <c r="WO68" s="113"/>
      <c r="WP68" s="113"/>
      <c r="WQ68" s="113"/>
      <c r="WR68" s="113"/>
      <c r="WS68" s="113"/>
      <c r="WT68" s="113"/>
      <c r="WU68" s="113"/>
      <c r="WV68" s="113"/>
      <c r="WW68" s="113"/>
      <c r="WX68" s="113"/>
      <c r="WY68" s="113"/>
      <c r="WZ68" s="113"/>
      <c r="XA68" s="113"/>
      <c r="XB68" s="113"/>
      <c r="XC68" s="113"/>
      <c r="XD68" s="113"/>
      <c r="XE68" s="113"/>
      <c r="XF68" s="113"/>
      <c r="XG68" s="113"/>
      <c r="XH68" s="113"/>
      <c r="XI68" s="113"/>
      <c r="XJ68" s="113"/>
      <c r="XK68" s="113"/>
      <c r="XL68" s="113"/>
      <c r="XM68" s="113"/>
      <c r="XN68" s="113"/>
      <c r="XO68" s="113"/>
      <c r="XP68" s="113"/>
      <c r="XQ68" s="113"/>
      <c r="XR68" s="113"/>
      <c r="XS68" s="113"/>
      <c r="XT68" s="113"/>
      <c r="XU68" s="113"/>
      <c r="XV68" s="113"/>
      <c r="XW68" s="113"/>
      <c r="XX68" s="113"/>
      <c r="XY68" s="113"/>
      <c r="XZ68" s="113"/>
      <c r="YA68" s="113"/>
      <c r="YB68" s="113"/>
      <c r="YC68" s="113"/>
      <c r="YD68" s="113"/>
      <c r="YE68" s="113"/>
      <c r="YF68" s="113"/>
      <c r="YG68" s="113"/>
      <c r="YH68" s="113"/>
      <c r="YI68" s="113"/>
      <c r="YJ68" s="113"/>
      <c r="YK68" s="113"/>
      <c r="YL68" s="113"/>
      <c r="YM68" s="113"/>
      <c r="YN68" s="113"/>
      <c r="YO68" s="113"/>
      <c r="YP68" s="113"/>
      <c r="YQ68" s="113"/>
      <c r="YR68" s="113"/>
      <c r="YS68" s="113"/>
      <c r="YT68" s="113"/>
      <c r="YU68" s="113"/>
      <c r="YV68" s="113"/>
      <c r="YW68" s="113"/>
      <c r="YX68" s="113"/>
      <c r="YY68" s="113"/>
      <c r="YZ68" s="113"/>
      <c r="ZA68" s="113"/>
      <c r="ZB68" s="113"/>
      <c r="ZC68" s="113"/>
      <c r="ZD68" s="113"/>
      <c r="ZE68" s="113"/>
      <c r="ZF68" s="113"/>
      <c r="ZG68" s="113"/>
      <c r="ZH68" s="113"/>
      <c r="ZI68" s="113"/>
      <c r="ZJ68" s="113"/>
      <c r="ZK68" s="113"/>
      <c r="ZL68" s="113"/>
      <c r="ZM68" s="113"/>
      <c r="ZN68" s="113"/>
      <c r="ZO68" s="113"/>
      <c r="ZP68" s="113"/>
      <c r="ZQ68" s="113"/>
      <c r="ZR68" s="113"/>
      <c r="ZS68" s="113"/>
      <c r="ZT68" s="113"/>
      <c r="ZU68" s="113"/>
      <c r="ZV68" s="113"/>
      <c r="ZW68" s="113"/>
      <c r="ZX68" s="113"/>
      <c r="ZY68" s="113"/>
      <c r="ZZ68" s="113"/>
      <c r="AAA68" s="113"/>
      <c r="AAB68" s="113"/>
      <c r="AAC68" s="113"/>
      <c r="AAD68" s="113"/>
      <c r="AAE68" s="113"/>
      <c r="AAF68" s="113"/>
      <c r="AAG68" s="113"/>
      <c r="AAH68" s="113"/>
      <c r="AAI68" s="113"/>
      <c r="AAJ68" s="113"/>
      <c r="AAK68" s="113"/>
      <c r="AAL68" s="113"/>
      <c r="AAM68" s="113"/>
      <c r="AAN68" s="113"/>
      <c r="AAO68" s="113"/>
      <c r="AAP68" s="113"/>
      <c r="AAQ68" s="113"/>
      <c r="AAR68" s="113"/>
      <c r="AAS68" s="113"/>
      <c r="AAT68" s="113"/>
      <c r="AAU68" s="113"/>
      <c r="AAV68" s="113"/>
      <c r="AAW68" s="113"/>
      <c r="AAX68" s="113"/>
      <c r="AAY68" s="113"/>
      <c r="AAZ68" s="113"/>
      <c r="ABA68" s="113"/>
      <c r="ABB68" s="113"/>
      <c r="ABC68" s="113"/>
      <c r="ABD68" s="113"/>
      <c r="ABE68" s="113"/>
      <c r="ABF68" s="113"/>
      <c r="ABG68" s="113"/>
      <c r="ABH68" s="113"/>
      <c r="ABI68" s="113"/>
      <c r="ABJ68" s="113"/>
      <c r="ABK68" s="113"/>
      <c r="ABL68" s="113"/>
      <c r="ABM68" s="113"/>
      <c r="ABN68" s="113"/>
      <c r="ABO68" s="113"/>
      <c r="ABP68" s="113"/>
      <c r="ABQ68" s="113"/>
      <c r="ABR68" s="113"/>
      <c r="ABS68" s="113"/>
      <c r="ABT68" s="113"/>
      <c r="ABU68" s="113"/>
      <c r="ABV68" s="113"/>
      <c r="ABW68" s="113"/>
      <c r="ABX68" s="113"/>
      <c r="ABY68" s="113"/>
      <c r="ABZ68" s="113"/>
      <c r="ACA68" s="113"/>
      <c r="ACB68" s="113"/>
      <c r="ACC68" s="113"/>
      <c r="ACD68" s="113"/>
      <c r="ACE68" s="113"/>
      <c r="ACF68" s="113"/>
      <c r="ACG68" s="113"/>
      <c r="ACH68" s="113"/>
      <c r="ACI68" s="113"/>
      <c r="ACJ68" s="113"/>
      <c r="ACK68" s="113"/>
      <c r="ACL68" s="113"/>
      <c r="ACM68" s="113"/>
      <c r="ACN68" s="113"/>
      <c r="ACO68" s="113"/>
      <c r="ACP68" s="113"/>
      <c r="ACQ68" s="113"/>
      <c r="ACR68" s="113"/>
      <c r="ACS68" s="113"/>
      <c r="ACT68" s="113"/>
      <c r="ACU68" s="113"/>
      <c r="ACV68" s="113"/>
      <c r="ACW68" s="113"/>
      <c r="ACX68" s="113"/>
      <c r="ACY68" s="113"/>
      <c r="ACZ68" s="113"/>
      <c r="ADA68" s="113"/>
      <c r="ADB68" s="113"/>
      <c r="ADC68" s="113"/>
      <c r="ADD68" s="113"/>
      <c r="ADE68" s="113"/>
      <c r="ADF68" s="113"/>
      <c r="ADG68" s="113"/>
      <c r="ADH68" s="113"/>
      <c r="ADI68" s="113"/>
      <c r="ADJ68" s="113"/>
      <c r="ADK68" s="113"/>
      <c r="ADL68" s="113"/>
      <c r="ADM68" s="113"/>
      <c r="ADN68" s="113"/>
      <c r="ADO68" s="113"/>
      <c r="ADP68" s="113"/>
      <c r="ADQ68" s="113"/>
      <c r="ADR68" s="113"/>
      <c r="ADS68" s="113"/>
      <c r="ADT68" s="113"/>
      <c r="ADU68" s="113"/>
      <c r="ADV68" s="113"/>
      <c r="ADW68" s="113"/>
      <c r="ADX68" s="113"/>
      <c r="ADY68" s="113"/>
      <c r="ADZ68" s="113"/>
      <c r="AEA68" s="113"/>
      <c r="AEB68" s="113"/>
      <c r="AEC68" s="113"/>
      <c r="AED68" s="113"/>
      <c r="AEE68" s="113"/>
      <c r="AEF68" s="113"/>
      <c r="AEG68" s="113"/>
      <c r="AEH68" s="113"/>
      <c r="AEI68" s="113"/>
      <c r="AEJ68" s="113"/>
      <c r="AEK68" s="113"/>
      <c r="AEL68" s="113"/>
      <c r="AEM68" s="113"/>
      <c r="AEN68" s="113"/>
      <c r="AEO68" s="113"/>
      <c r="AEP68" s="113"/>
      <c r="AEQ68" s="113"/>
      <c r="AER68" s="113"/>
      <c r="AES68" s="113"/>
      <c r="AET68" s="113"/>
      <c r="AEU68" s="113"/>
      <c r="AEV68" s="113"/>
      <c r="AEW68" s="113"/>
      <c r="AEX68" s="113"/>
      <c r="AEY68" s="113"/>
      <c r="AEZ68" s="113"/>
      <c r="AFA68" s="113"/>
      <c r="AFB68" s="113"/>
      <c r="AFC68" s="113"/>
      <c r="AFD68" s="113"/>
      <c r="AFE68" s="113"/>
      <c r="AFF68" s="113"/>
      <c r="AFG68" s="113"/>
      <c r="AFH68" s="113"/>
      <c r="AFI68" s="113"/>
      <c r="AFJ68" s="113"/>
      <c r="AFK68" s="113"/>
      <c r="AFL68" s="113"/>
      <c r="AFM68" s="113"/>
      <c r="AFN68" s="113"/>
      <c r="AFO68" s="113"/>
      <c r="AFP68" s="113"/>
      <c r="AFQ68" s="113"/>
      <c r="AFR68" s="113"/>
      <c r="AFS68" s="113"/>
      <c r="AFT68" s="113"/>
      <c r="AFU68" s="113"/>
      <c r="AFV68" s="113"/>
      <c r="AFW68" s="113"/>
      <c r="AFX68" s="113"/>
      <c r="AFY68" s="113"/>
      <c r="AFZ68" s="113"/>
      <c r="AGA68" s="113"/>
      <c r="AGB68" s="113"/>
      <c r="AGC68" s="113"/>
      <c r="AGD68" s="113"/>
      <c r="AGE68" s="113"/>
      <c r="AGF68" s="113"/>
      <c r="AGG68" s="113"/>
      <c r="AGH68" s="113"/>
      <c r="AGI68" s="113"/>
      <c r="AGJ68" s="113"/>
      <c r="AGK68" s="113"/>
      <c r="AGL68" s="113"/>
      <c r="AGM68" s="113"/>
      <c r="AGN68" s="113"/>
      <c r="AGO68" s="113"/>
      <c r="AGP68" s="113"/>
      <c r="AGQ68" s="113"/>
      <c r="AGR68" s="113"/>
      <c r="AGS68" s="113"/>
      <c r="AGT68" s="113"/>
      <c r="AGU68" s="113"/>
      <c r="AGV68" s="113"/>
      <c r="AGW68" s="113"/>
      <c r="AGX68" s="113"/>
      <c r="AGY68" s="113"/>
      <c r="AGZ68" s="113"/>
      <c r="AHA68" s="113"/>
      <c r="AHB68" s="113"/>
      <c r="AHC68" s="113"/>
      <c r="AHD68" s="113"/>
      <c r="AHE68" s="113"/>
      <c r="AHF68" s="113"/>
      <c r="AHG68" s="113"/>
      <c r="AHH68" s="113"/>
      <c r="AHI68" s="113"/>
      <c r="AHJ68" s="113"/>
      <c r="AHK68" s="113"/>
      <c r="AHL68" s="113"/>
      <c r="AHM68" s="113"/>
      <c r="AHN68" s="113"/>
      <c r="AHO68" s="113"/>
      <c r="AHP68" s="113"/>
      <c r="AHQ68" s="113"/>
      <c r="AHR68" s="113"/>
      <c r="AHS68" s="113"/>
      <c r="AHT68" s="113"/>
      <c r="AHU68" s="113"/>
      <c r="AHV68" s="113"/>
      <c r="AHW68" s="113"/>
      <c r="AHX68" s="113"/>
      <c r="AHY68" s="113"/>
      <c r="AHZ68" s="113"/>
      <c r="AIA68" s="113"/>
      <c r="AIB68" s="113"/>
      <c r="AIC68" s="113"/>
      <c r="AID68" s="113"/>
      <c r="AIE68" s="113"/>
      <c r="AIF68" s="113"/>
      <c r="AIG68" s="113"/>
      <c r="AIH68" s="113"/>
      <c r="AII68" s="113"/>
      <c r="AIJ68" s="113"/>
      <c r="AIK68" s="113"/>
      <c r="AIL68" s="113"/>
      <c r="AIM68" s="113"/>
      <c r="AIN68" s="113"/>
      <c r="AIO68" s="113"/>
      <c r="AIP68" s="113"/>
      <c r="AIQ68" s="113"/>
      <c r="AIR68" s="113"/>
      <c r="AIS68" s="113"/>
      <c r="AIT68" s="113"/>
      <c r="AIU68" s="113"/>
      <c r="AIV68" s="113"/>
      <c r="AIW68" s="113"/>
      <c r="AIX68" s="113"/>
      <c r="AIY68" s="113"/>
      <c r="AIZ68" s="113"/>
      <c r="AJA68" s="113"/>
      <c r="AJB68" s="113"/>
      <c r="AJC68" s="113"/>
      <c r="AJD68" s="113"/>
      <c r="AJE68" s="113"/>
      <c r="AJF68" s="113"/>
      <c r="AJG68" s="113"/>
      <c r="AJH68" s="113"/>
      <c r="AJI68" s="113"/>
      <c r="AJJ68" s="113"/>
      <c r="AJK68" s="113"/>
      <c r="AJL68" s="113"/>
      <c r="AJM68" s="113"/>
      <c r="AJN68" s="113"/>
      <c r="AJO68" s="113"/>
      <c r="AJP68" s="113"/>
      <c r="AJQ68" s="113"/>
      <c r="AJR68" s="113"/>
      <c r="AJS68" s="113"/>
      <c r="AJT68" s="113"/>
      <c r="AJU68" s="113"/>
      <c r="AJV68" s="113"/>
      <c r="AJW68" s="113"/>
      <c r="AJX68" s="113"/>
      <c r="AJY68" s="113"/>
      <c r="AJZ68" s="113"/>
      <c r="AKA68" s="113"/>
      <c r="AKB68" s="113"/>
      <c r="AKC68" s="113"/>
      <c r="AKD68" s="113"/>
      <c r="AKE68" s="113"/>
      <c r="AKF68" s="113"/>
      <c r="AKG68" s="113"/>
      <c r="AKH68" s="113"/>
      <c r="AKI68" s="113"/>
      <c r="AKJ68" s="113"/>
      <c r="AKK68" s="113"/>
      <c r="AKL68" s="113"/>
      <c r="AKM68" s="113"/>
      <c r="AKN68" s="113"/>
      <c r="AKO68" s="113"/>
      <c r="AKP68" s="113"/>
      <c r="AKQ68" s="113"/>
      <c r="AKR68" s="113"/>
      <c r="AKS68" s="113"/>
      <c r="AKT68" s="113"/>
      <c r="AKU68" s="113"/>
      <c r="AKV68" s="113"/>
      <c r="AKW68" s="113"/>
      <c r="AKX68" s="113"/>
      <c r="AKY68" s="113"/>
      <c r="AKZ68" s="113"/>
      <c r="ALA68" s="113"/>
      <c r="ALB68" s="113"/>
      <c r="ALC68" s="113"/>
      <c r="ALD68" s="113"/>
      <c r="ALE68" s="113"/>
      <c r="ALF68" s="113"/>
      <c r="ALG68" s="113"/>
      <c r="ALH68" s="113"/>
      <c r="ALI68" s="113"/>
      <c r="ALJ68" s="113"/>
      <c r="ALK68" s="113"/>
      <c r="ALL68" s="113"/>
      <c r="ALM68" s="113"/>
      <c r="ALN68" s="113"/>
      <c r="ALO68" s="113"/>
      <c r="ALP68" s="113"/>
      <c r="ALQ68" s="113"/>
      <c r="ALR68" s="113"/>
      <c r="ALS68" s="113"/>
      <c r="ALT68" s="113"/>
      <c r="ALU68" s="113"/>
      <c r="ALV68" s="113"/>
      <c r="ALW68" s="113"/>
      <c r="ALX68" s="113"/>
      <c r="ALY68" s="113"/>
      <c r="ALZ68" s="113"/>
      <c r="AMA68" s="113"/>
      <c r="AMB68" s="113"/>
      <c r="AMC68" s="113"/>
      <c r="AMD68" s="113"/>
      <c r="AME68" s="113"/>
      <c r="AMF68" s="113"/>
      <c r="AMG68" s="113"/>
      <c r="AMH68" s="113"/>
      <c r="AMI68" s="113"/>
      <c r="AMJ68" s="113"/>
      <c r="AMK68" s="113"/>
      <c r="AML68" s="113"/>
      <c r="AMM68" s="113"/>
      <c r="AMN68" s="113"/>
      <c r="AMO68" s="113"/>
      <c r="AMP68" s="113"/>
      <c r="AMQ68" s="113"/>
      <c r="AMR68" s="113"/>
      <c r="AMS68" s="113"/>
      <c r="AMT68" s="113"/>
      <c r="AMU68" s="113"/>
      <c r="AMV68" s="113"/>
      <c r="AMW68" s="113"/>
      <c r="AMX68" s="113"/>
      <c r="AMY68" s="113"/>
      <c r="AMZ68" s="113"/>
      <c r="ANA68" s="113"/>
      <c r="ANB68" s="113"/>
      <c r="ANC68" s="113"/>
      <c r="AND68" s="113"/>
      <c r="ANE68" s="113"/>
      <c r="ANF68" s="113"/>
      <c r="ANG68" s="113"/>
      <c r="ANH68" s="113"/>
      <c r="ANI68" s="113"/>
      <c r="ANJ68" s="113"/>
      <c r="ANK68" s="113"/>
      <c r="ANL68" s="113"/>
      <c r="ANM68" s="113"/>
      <c r="ANN68" s="113"/>
      <c r="ANO68" s="113"/>
      <c r="ANP68" s="113"/>
      <c r="ANQ68" s="113"/>
      <c r="ANR68" s="113"/>
      <c r="ANS68" s="113"/>
      <c r="ANT68" s="113"/>
      <c r="ANU68" s="113"/>
      <c r="ANV68" s="113"/>
      <c r="ANW68" s="113"/>
      <c r="ANX68" s="113"/>
      <c r="ANY68" s="113"/>
      <c r="ANZ68" s="113"/>
      <c r="AOA68" s="113"/>
      <c r="AOB68" s="113"/>
      <c r="AOC68" s="113"/>
      <c r="AOD68" s="113"/>
      <c r="AOE68" s="113"/>
      <c r="AOF68" s="113"/>
      <c r="AOG68" s="113"/>
      <c r="AOH68" s="113"/>
      <c r="AOI68" s="113"/>
      <c r="AOJ68" s="113"/>
      <c r="AOK68" s="113"/>
      <c r="AOL68" s="113"/>
      <c r="AOM68" s="113"/>
      <c r="AON68" s="113"/>
      <c r="AOO68" s="113"/>
      <c r="AOP68" s="113"/>
      <c r="AOQ68" s="113"/>
      <c r="AOR68" s="113"/>
      <c r="AOS68" s="113"/>
      <c r="AOT68" s="113"/>
      <c r="AOU68" s="113"/>
      <c r="AOV68" s="113"/>
      <c r="AOW68" s="113"/>
      <c r="AOX68" s="113"/>
      <c r="AOY68" s="113"/>
      <c r="AOZ68" s="113"/>
      <c r="APA68" s="113"/>
      <c r="APB68" s="113"/>
      <c r="APC68" s="113"/>
      <c r="APD68" s="113"/>
      <c r="APE68" s="113"/>
      <c r="APF68" s="113"/>
      <c r="APG68" s="113"/>
      <c r="APH68" s="113"/>
      <c r="API68" s="113"/>
      <c r="APJ68" s="113"/>
      <c r="APK68" s="113"/>
      <c r="APL68" s="113"/>
      <c r="APM68" s="113"/>
      <c r="APN68" s="113"/>
      <c r="APO68" s="113"/>
      <c r="APP68" s="113"/>
      <c r="APQ68" s="113"/>
      <c r="APR68" s="113"/>
      <c r="APS68" s="113"/>
      <c r="APT68" s="113"/>
      <c r="APU68" s="113"/>
      <c r="APV68" s="113"/>
      <c r="APW68" s="113"/>
      <c r="APX68" s="113"/>
      <c r="APY68" s="113"/>
      <c r="APZ68" s="113"/>
      <c r="AQA68" s="113"/>
      <c r="AQB68" s="113"/>
      <c r="AQC68" s="113"/>
      <c r="AQD68" s="113"/>
      <c r="AQE68" s="113"/>
      <c r="AQF68" s="113"/>
      <c r="AQG68" s="113"/>
      <c r="AQH68" s="113"/>
      <c r="AQI68" s="113"/>
      <c r="AQJ68" s="113"/>
      <c r="AQK68" s="113"/>
      <c r="AQL68" s="113"/>
      <c r="AQM68" s="113"/>
      <c r="AQN68" s="113"/>
      <c r="AQO68" s="113"/>
      <c r="AQP68" s="113"/>
      <c r="AQQ68" s="113"/>
      <c r="AQR68" s="113"/>
      <c r="AQS68" s="113"/>
      <c r="AQT68" s="113"/>
      <c r="AQU68" s="113"/>
      <c r="AQV68" s="113"/>
      <c r="AQW68" s="113"/>
      <c r="AQX68" s="113"/>
      <c r="AQY68" s="113"/>
      <c r="AQZ68" s="113"/>
      <c r="ARA68" s="113"/>
      <c r="ARB68" s="113"/>
      <c r="ARC68" s="113"/>
      <c r="ARD68" s="113"/>
      <c r="ARE68" s="113"/>
      <c r="ARF68" s="113"/>
      <c r="ARG68" s="113"/>
      <c r="ARH68" s="113"/>
      <c r="ARI68" s="113"/>
      <c r="ARJ68" s="113"/>
      <c r="ARK68" s="113"/>
      <c r="ARL68" s="113"/>
      <c r="ARM68" s="113"/>
      <c r="ARN68" s="113"/>
      <c r="ARO68" s="113"/>
      <c r="ARP68" s="113"/>
      <c r="ARQ68" s="113"/>
      <c r="ARR68" s="113"/>
      <c r="ARS68" s="113"/>
      <c r="ART68" s="113"/>
      <c r="ARU68" s="113"/>
      <c r="ARV68" s="113"/>
      <c r="ARW68" s="113"/>
      <c r="ARX68" s="113"/>
      <c r="ARY68" s="113"/>
      <c r="ARZ68" s="113"/>
      <c r="ASA68" s="113"/>
      <c r="ASB68" s="113"/>
      <c r="ASC68" s="113"/>
      <c r="ASD68" s="113"/>
      <c r="ASE68" s="113"/>
      <c r="ASF68" s="113"/>
      <c r="ASG68" s="113"/>
      <c r="ASH68" s="113"/>
      <c r="ASI68" s="113"/>
      <c r="ASJ68" s="113"/>
      <c r="ASK68" s="113"/>
      <c r="ASL68" s="113"/>
      <c r="ASM68" s="113"/>
      <c r="ASN68" s="113"/>
      <c r="ASO68" s="113"/>
      <c r="ASP68" s="113"/>
      <c r="ASQ68" s="113"/>
      <c r="ASR68" s="113"/>
      <c r="ASS68" s="113"/>
      <c r="AST68" s="113"/>
      <c r="ASU68" s="113"/>
      <c r="ASV68" s="113"/>
      <c r="ASW68" s="113"/>
      <c r="ASX68" s="113"/>
      <c r="ASY68" s="113"/>
      <c r="ASZ68" s="113"/>
      <c r="ATA68" s="113"/>
      <c r="ATB68" s="113"/>
      <c r="ATC68" s="113"/>
      <c r="ATD68" s="113"/>
      <c r="ATE68" s="113"/>
      <c r="ATF68" s="113"/>
      <c r="ATG68" s="113"/>
      <c r="ATH68" s="113"/>
      <c r="ATI68" s="113"/>
      <c r="ATJ68" s="113"/>
      <c r="ATK68" s="113"/>
      <c r="ATL68" s="113"/>
      <c r="ATM68" s="113"/>
      <c r="ATN68" s="113"/>
      <c r="ATO68" s="113"/>
      <c r="ATP68" s="113"/>
      <c r="ATQ68" s="113"/>
      <c r="ATR68" s="113"/>
      <c r="ATS68" s="113"/>
      <c r="ATT68" s="113"/>
      <c r="ATU68" s="113"/>
      <c r="ATV68" s="113"/>
      <c r="ATW68" s="113"/>
      <c r="ATX68" s="113"/>
      <c r="ATY68" s="113"/>
      <c r="ATZ68" s="113"/>
      <c r="AUA68" s="113"/>
      <c r="AUB68" s="113"/>
      <c r="AUC68" s="113"/>
      <c r="AUD68" s="113"/>
      <c r="AUE68" s="113"/>
      <c r="AUF68" s="113"/>
      <c r="AUG68" s="113"/>
      <c r="AUH68" s="113"/>
      <c r="AUI68" s="113"/>
      <c r="AUJ68" s="113"/>
      <c r="AUK68" s="113"/>
      <c r="AUL68" s="113"/>
      <c r="AUM68" s="113"/>
      <c r="AUN68" s="113"/>
      <c r="AUO68" s="113"/>
      <c r="AUP68" s="113"/>
      <c r="AUQ68" s="113"/>
      <c r="AUR68" s="113"/>
      <c r="AUS68" s="113"/>
      <c r="AUT68" s="113"/>
      <c r="AUU68" s="113"/>
      <c r="AUV68" s="113"/>
      <c r="AUW68" s="113"/>
      <c r="AUX68" s="113"/>
      <c r="AUY68" s="113"/>
      <c r="AUZ68" s="113"/>
      <c r="AVA68" s="113"/>
      <c r="AVB68" s="113"/>
      <c r="AVC68" s="113"/>
      <c r="AVD68" s="113"/>
      <c r="AVE68" s="113"/>
      <c r="AVF68" s="113"/>
      <c r="AVG68" s="113"/>
      <c r="AVH68" s="113"/>
      <c r="AVI68" s="113"/>
      <c r="AVJ68" s="113"/>
      <c r="AVK68" s="113"/>
      <c r="AVL68" s="113"/>
      <c r="AVM68" s="113"/>
      <c r="AVN68" s="113"/>
      <c r="AVO68" s="113"/>
      <c r="AVP68" s="113"/>
      <c r="AVQ68" s="113"/>
      <c r="AVR68" s="113"/>
      <c r="AVS68" s="113"/>
      <c r="AVT68" s="113"/>
      <c r="AVU68" s="113"/>
      <c r="AVV68" s="113"/>
      <c r="AVW68" s="113"/>
      <c r="AVX68" s="113"/>
      <c r="AVY68" s="113"/>
      <c r="AVZ68" s="113"/>
      <c r="AWA68" s="113"/>
      <c r="AWB68" s="113"/>
      <c r="AWC68" s="113"/>
      <c r="AWD68" s="113"/>
    </row>
    <row r="69" spans="1:1278" s="156" customFormat="1" ht="15.5">
      <c r="A69" s="126"/>
      <c r="B69" s="126"/>
      <c r="C69" s="126"/>
      <c r="D69" s="126"/>
      <c r="E69" s="126"/>
      <c r="F69" s="145" t="s">
        <v>428</v>
      </c>
      <c r="G69" s="155">
        <f>R.fb_bot/1000</f>
        <v>32</v>
      </c>
      <c r="H69" s="126" t="str">
        <f>IF(IntFB=1,"","kΩ")</f>
        <v>kΩ</v>
      </c>
      <c r="I69" s="126"/>
      <c r="J69" s="126"/>
      <c r="K69" s="126"/>
      <c r="L69" s="126"/>
      <c r="M69" s="126"/>
      <c r="N69" s="126"/>
      <c r="O69" s="126"/>
      <c r="P69" s="126"/>
      <c r="Q69" s="126"/>
      <c r="R69" s="126"/>
      <c r="S69" s="126"/>
      <c r="T69" s="126"/>
      <c r="U69" s="126"/>
      <c r="V69" s="126"/>
      <c r="W69" s="126"/>
      <c r="X69" s="126"/>
      <c r="Y69" s="126"/>
      <c r="Z69" s="126"/>
      <c r="AA69" s="126"/>
      <c r="AB69" s="126"/>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3"/>
      <c r="BA69" s="113"/>
      <c r="BB69" s="113"/>
      <c r="BC69" s="113"/>
      <c r="BD69" s="113"/>
      <c r="BE69" s="113"/>
      <c r="BF69" s="113"/>
      <c r="BG69" s="113"/>
      <c r="BH69" s="113"/>
      <c r="BI69" s="113"/>
      <c r="BJ69" s="113"/>
      <c r="BK69" s="113"/>
      <c r="BL69" s="11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c r="EC69" s="113"/>
      <c r="ED69" s="113"/>
      <c r="EE69" s="113"/>
      <c r="EF69" s="113"/>
      <c r="EG69" s="113"/>
      <c r="EH69" s="113"/>
      <c r="EI69" s="113"/>
      <c r="EJ69" s="113"/>
      <c r="EK69" s="113"/>
      <c r="EL69" s="113"/>
      <c r="EM69" s="113"/>
      <c r="EN69" s="113"/>
      <c r="EO69" s="113"/>
      <c r="EP69" s="113"/>
      <c r="EQ69" s="113"/>
      <c r="ER69" s="113"/>
      <c r="ES69" s="113"/>
      <c r="ET69" s="113"/>
      <c r="EU69" s="113"/>
      <c r="EV69" s="113"/>
      <c r="EW69" s="113"/>
      <c r="EX69" s="113"/>
      <c r="EY69" s="113"/>
      <c r="EZ69" s="113"/>
      <c r="FA69" s="113"/>
      <c r="FB69" s="113"/>
      <c r="FC69" s="113"/>
      <c r="FD69" s="113"/>
      <c r="FE69" s="113"/>
      <c r="FF69" s="113"/>
      <c r="FG69" s="113"/>
      <c r="FH69" s="113"/>
      <c r="FI69" s="113"/>
      <c r="FJ69" s="113"/>
      <c r="FK69" s="113"/>
      <c r="FL69" s="113"/>
      <c r="FM69" s="113"/>
      <c r="FN69" s="113"/>
      <c r="FO69" s="113"/>
      <c r="FP69" s="113"/>
      <c r="FQ69" s="113"/>
      <c r="FR69" s="113"/>
      <c r="FS69" s="113"/>
      <c r="FT69" s="113"/>
      <c r="FU69" s="113"/>
      <c r="FV69" s="113"/>
      <c r="FW69" s="113"/>
      <c r="FX69" s="113"/>
      <c r="FY69" s="113"/>
      <c r="FZ69" s="113"/>
      <c r="GA69" s="113"/>
      <c r="GB69" s="113"/>
      <c r="GC69" s="113"/>
      <c r="GD69" s="113"/>
      <c r="GE69" s="113"/>
      <c r="GF69" s="113"/>
      <c r="GG69" s="113"/>
      <c r="GH69" s="113"/>
      <c r="GI69" s="113"/>
      <c r="GJ69" s="113"/>
      <c r="GK69" s="113"/>
      <c r="GL69" s="113"/>
      <c r="GM69" s="113"/>
      <c r="GN69" s="113"/>
      <c r="GO69" s="113"/>
      <c r="GP69" s="113"/>
      <c r="GQ69" s="113"/>
      <c r="GR69" s="113"/>
      <c r="GS69" s="113"/>
      <c r="GT69" s="113"/>
      <c r="GU69" s="113"/>
      <c r="GV69" s="113"/>
      <c r="GW69" s="113"/>
      <c r="GX69" s="113"/>
      <c r="GY69" s="113"/>
      <c r="GZ69" s="113"/>
      <c r="HA69" s="113"/>
      <c r="HB69" s="113"/>
      <c r="HC69" s="113"/>
      <c r="HD69" s="113"/>
      <c r="HE69" s="113"/>
      <c r="HF69" s="113"/>
      <c r="HG69" s="113"/>
      <c r="HH69" s="113"/>
      <c r="HI69" s="113"/>
      <c r="HJ69" s="113"/>
      <c r="HK69" s="113"/>
      <c r="HL69" s="113"/>
      <c r="HM69" s="113"/>
      <c r="HN69" s="113"/>
      <c r="HO69" s="113"/>
      <c r="HP69" s="113"/>
      <c r="HQ69" s="113"/>
      <c r="HR69" s="113"/>
      <c r="HS69" s="113"/>
      <c r="HT69" s="113"/>
      <c r="HU69" s="113"/>
      <c r="HV69" s="113"/>
      <c r="HW69" s="113"/>
      <c r="HX69" s="113"/>
      <c r="HY69" s="113"/>
      <c r="HZ69" s="113"/>
      <c r="IA69" s="113"/>
      <c r="IB69" s="113"/>
      <c r="IC69" s="113"/>
      <c r="ID69" s="113"/>
      <c r="IE69" s="113"/>
      <c r="IF69" s="113"/>
      <c r="IG69" s="113"/>
      <c r="IH69" s="113"/>
      <c r="II69" s="113"/>
      <c r="IJ69" s="113"/>
      <c r="IK69" s="113"/>
      <c r="IL69" s="113"/>
      <c r="IM69" s="113"/>
      <c r="IN69" s="113"/>
      <c r="IO69" s="113"/>
      <c r="IP69" s="113"/>
      <c r="IQ69" s="113"/>
      <c r="IR69" s="113"/>
      <c r="IS69" s="113"/>
      <c r="IT69" s="113"/>
      <c r="IU69" s="113"/>
      <c r="IV69" s="113"/>
      <c r="IW69" s="113"/>
      <c r="IX69" s="113"/>
      <c r="IY69" s="113"/>
      <c r="IZ69" s="113"/>
      <c r="JA69" s="113"/>
      <c r="JB69" s="113"/>
      <c r="JC69" s="113"/>
      <c r="JD69" s="113"/>
      <c r="JE69" s="113"/>
      <c r="JF69" s="113"/>
      <c r="JG69" s="113"/>
      <c r="JH69" s="113"/>
      <c r="JI69" s="113"/>
      <c r="JJ69" s="113"/>
      <c r="JK69" s="113"/>
      <c r="JL69" s="113"/>
      <c r="JM69" s="113"/>
      <c r="JN69" s="113"/>
      <c r="JO69" s="113"/>
      <c r="JP69" s="113"/>
      <c r="JQ69" s="113"/>
      <c r="JR69" s="113"/>
      <c r="JS69" s="113"/>
      <c r="JT69" s="113"/>
      <c r="JU69" s="113"/>
      <c r="JV69" s="113"/>
      <c r="JW69" s="113"/>
      <c r="JX69" s="113"/>
      <c r="JY69" s="113"/>
      <c r="JZ69" s="113"/>
      <c r="KA69" s="113"/>
      <c r="KB69" s="113"/>
      <c r="KC69" s="113"/>
      <c r="KD69" s="113"/>
      <c r="KE69" s="113"/>
      <c r="KF69" s="113"/>
      <c r="KG69" s="113"/>
      <c r="KH69" s="113"/>
      <c r="KI69" s="113"/>
      <c r="KJ69" s="113"/>
      <c r="KK69" s="113"/>
      <c r="KL69" s="113"/>
      <c r="KM69" s="113"/>
      <c r="KN69" s="113"/>
      <c r="KO69" s="113"/>
      <c r="KP69" s="113"/>
      <c r="KQ69" s="113"/>
      <c r="KR69" s="113"/>
      <c r="KS69" s="113"/>
      <c r="KT69" s="113"/>
      <c r="KU69" s="113"/>
      <c r="KV69" s="113"/>
      <c r="KW69" s="113"/>
      <c r="KX69" s="113"/>
      <c r="KY69" s="113"/>
      <c r="KZ69" s="113"/>
      <c r="LA69" s="113"/>
      <c r="LB69" s="113"/>
      <c r="LC69" s="113"/>
      <c r="LD69" s="113"/>
      <c r="LE69" s="113"/>
      <c r="LF69" s="113"/>
      <c r="LG69" s="113"/>
      <c r="LH69" s="113"/>
      <c r="LI69" s="113"/>
      <c r="LJ69" s="113"/>
      <c r="LK69" s="113"/>
      <c r="LL69" s="113"/>
      <c r="LM69" s="113"/>
      <c r="LN69" s="113"/>
      <c r="LO69" s="113"/>
      <c r="LP69" s="113"/>
      <c r="LQ69" s="113"/>
      <c r="LR69" s="113"/>
      <c r="LS69" s="113"/>
      <c r="LT69" s="113"/>
      <c r="LU69" s="113"/>
      <c r="LV69" s="113"/>
      <c r="LW69" s="113"/>
      <c r="LX69" s="113"/>
      <c r="LY69" s="113"/>
      <c r="LZ69" s="113"/>
      <c r="MA69" s="113"/>
      <c r="MB69" s="113"/>
      <c r="MC69" s="113"/>
      <c r="MD69" s="113"/>
      <c r="ME69" s="113"/>
      <c r="MF69" s="113"/>
      <c r="MG69" s="113"/>
      <c r="MH69" s="113"/>
      <c r="MI69" s="113"/>
      <c r="MJ69" s="113"/>
      <c r="MK69" s="113"/>
      <c r="ML69" s="113"/>
      <c r="MM69" s="113"/>
      <c r="MN69" s="113"/>
      <c r="MO69" s="113"/>
      <c r="MP69" s="113"/>
      <c r="MQ69" s="113"/>
      <c r="MR69" s="113"/>
      <c r="MS69" s="113"/>
      <c r="MT69" s="113"/>
      <c r="MU69" s="113"/>
      <c r="MV69" s="113"/>
      <c r="MW69" s="113"/>
      <c r="MX69" s="113"/>
      <c r="MY69" s="113"/>
      <c r="MZ69" s="113"/>
      <c r="NA69" s="113"/>
      <c r="NB69" s="113"/>
      <c r="NC69" s="113"/>
      <c r="ND69" s="113"/>
      <c r="NE69" s="113"/>
      <c r="NF69" s="113"/>
      <c r="NG69" s="113"/>
      <c r="NH69" s="113"/>
      <c r="NI69" s="113"/>
      <c r="NJ69" s="113"/>
      <c r="NK69" s="113"/>
      <c r="NL69" s="113"/>
      <c r="NM69" s="113"/>
      <c r="NN69" s="113"/>
      <c r="NO69" s="113"/>
      <c r="NP69" s="113"/>
      <c r="NQ69" s="113"/>
      <c r="NR69" s="113"/>
      <c r="NS69" s="113"/>
      <c r="NT69" s="113"/>
      <c r="NU69" s="113"/>
      <c r="NV69" s="113"/>
      <c r="NW69" s="113"/>
      <c r="NX69" s="113"/>
      <c r="NY69" s="113"/>
      <c r="NZ69" s="113"/>
      <c r="OA69" s="113"/>
      <c r="OB69" s="113"/>
      <c r="OC69" s="113"/>
      <c r="OD69" s="113"/>
      <c r="OE69" s="113"/>
      <c r="OF69" s="113"/>
      <c r="OG69" s="113"/>
      <c r="OH69" s="113"/>
      <c r="OI69" s="113"/>
      <c r="OJ69" s="113"/>
      <c r="OK69" s="113"/>
      <c r="OL69" s="113"/>
      <c r="OM69" s="113"/>
      <c r="ON69" s="113"/>
      <c r="OO69" s="113"/>
      <c r="OP69" s="113"/>
      <c r="OQ69" s="113"/>
      <c r="OR69" s="113"/>
      <c r="OS69" s="113"/>
      <c r="OT69" s="113"/>
      <c r="OU69" s="113"/>
      <c r="OV69" s="113"/>
      <c r="OW69" s="113"/>
      <c r="OX69" s="113"/>
      <c r="OY69" s="113"/>
      <c r="OZ69" s="113"/>
      <c r="PA69" s="113"/>
      <c r="PB69" s="113"/>
      <c r="PC69" s="113"/>
      <c r="PD69" s="113"/>
      <c r="PE69" s="113"/>
      <c r="PF69" s="113"/>
      <c r="PG69" s="113"/>
      <c r="PH69" s="113"/>
      <c r="PI69" s="113"/>
      <c r="PJ69" s="113"/>
      <c r="PK69" s="113"/>
      <c r="PL69" s="113"/>
      <c r="PM69" s="113"/>
      <c r="PN69" s="113"/>
      <c r="PO69" s="113"/>
      <c r="PP69" s="113"/>
      <c r="PQ69" s="113"/>
      <c r="PR69" s="113"/>
      <c r="PS69" s="113"/>
      <c r="PT69" s="113"/>
      <c r="PU69" s="113"/>
      <c r="PV69" s="113"/>
      <c r="PW69" s="113"/>
      <c r="PX69" s="113"/>
      <c r="PY69" s="113"/>
      <c r="PZ69" s="113"/>
      <c r="QA69" s="113"/>
      <c r="QB69" s="113"/>
      <c r="QC69" s="113"/>
      <c r="QD69" s="113"/>
      <c r="QE69" s="113"/>
      <c r="QF69" s="113"/>
      <c r="QG69" s="113"/>
      <c r="QH69" s="113"/>
      <c r="QI69" s="113"/>
      <c r="QJ69" s="113"/>
      <c r="QK69" s="113"/>
      <c r="QL69" s="113"/>
      <c r="QM69" s="113"/>
      <c r="QN69" s="113"/>
      <c r="QO69" s="113"/>
      <c r="QP69" s="113"/>
      <c r="QQ69" s="113"/>
      <c r="QR69" s="113"/>
      <c r="QS69" s="113"/>
      <c r="QT69" s="113"/>
      <c r="QU69" s="113"/>
      <c r="QV69" s="113"/>
      <c r="QW69" s="113"/>
      <c r="QX69" s="113"/>
      <c r="QY69" s="113"/>
      <c r="QZ69" s="113"/>
      <c r="RA69" s="113"/>
      <c r="RB69" s="113"/>
      <c r="RC69" s="113"/>
      <c r="RD69" s="113"/>
      <c r="RE69" s="113"/>
      <c r="RF69" s="113"/>
      <c r="RG69" s="113"/>
      <c r="RH69" s="113"/>
      <c r="RI69" s="113"/>
      <c r="RJ69" s="113"/>
      <c r="RK69" s="113"/>
      <c r="RL69" s="113"/>
      <c r="RM69" s="113"/>
      <c r="RN69" s="113"/>
      <c r="RO69" s="113"/>
      <c r="RP69" s="113"/>
      <c r="RQ69" s="113"/>
      <c r="RR69" s="113"/>
      <c r="RS69" s="113"/>
      <c r="RT69" s="113"/>
      <c r="RU69" s="113"/>
      <c r="RV69" s="113"/>
      <c r="RW69" s="113"/>
      <c r="RX69" s="113"/>
      <c r="RY69" s="113"/>
      <c r="RZ69" s="113"/>
      <c r="SA69" s="113"/>
      <c r="SB69" s="113"/>
      <c r="SC69" s="113"/>
      <c r="SD69" s="113"/>
      <c r="SE69" s="113"/>
      <c r="SF69" s="113"/>
      <c r="SG69" s="113"/>
      <c r="SH69" s="113"/>
      <c r="SI69" s="113"/>
      <c r="SJ69" s="113"/>
      <c r="SK69" s="113"/>
      <c r="SL69" s="113"/>
      <c r="SM69" s="113"/>
      <c r="SN69" s="113"/>
      <c r="SO69" s="113"/>
      <c r="SP69" s="113"/>
      <c r="SQ69" s="113"/>
      <c r="SR69" s="113"/>
      <c r="SS69" s="113"/>
      <c r="ST69" s="113"/>
      <c r="SU69" s="113"/>
      <c r="SV69" s="113"/>
      <c r="SW69" s="113"/>
      <c r="SX69" s="113"/>
      <c r="SY69" s="113"/>
      <c r="SZ69" s="113"/>
      <c r="TA69" s="113"/>
      <c r="TB69" s="113"/>
      <c r="TC69" s="113"/>
      <c r="TD69" s="113"/>
      <c r="TE69" s="113"/>
      <c r="TF69" s="113"/>
      <c r="TG69" s="113"/>
      <c r="TH69" s="113"/>
      <c r="TI69" s="113"/>
      <c r="TJ69" s="113"/>
      <c r="TK69" s="113"/>
      <c r="TL69" s="113"/>
      <c r="TM69" s="113"/>
      <c r="TN69" s="113"/>
      <c r="TO69" s="113"/>
      <c r="TP69" s="113"/>
      <c r="TQ69" s="113"/>
      <c r="TR69" s="113"/>
      <c r="TS69" s="113"/>
      <c r="TT69" s="113"/>
      <c r="TU69" s="113"/>
      <c r="TV69" s="113"/>
      <c r="TW69" s="113"/>
      <c r="TX69" s="113"/>
      <c r="TY69" s="113"/>
      <c r="TZ69" s="113"/>
      <c r="UA69" s="113"/>
      <c r="UB69" s="113"/>
      <c r="UC69" s="113"/>
      <c r="UD69" s="113"/>
      <c r="UE69" s="113"/>
      <c r="UF69" s="113"/>
      <c r="UG69" s="113"/>
      <c r="UH69" s="113"/>
      <c r="UI69" s="113"/>
      <c r="UJ69" s="113"/>
      <c r="UK69" s="113"/>
      <c r="UL69" s="113"/>
      <c r="UM69" s="113"/>
      <c r="UN69" s="113"/>
      <c r="UO69" s="113"/>
      <c r="UP69" s="113"/>
      <c r="UQ69" s="113"/>
      <c r="UR69" s="113"/>
      <c r="US69" s="113"/>
      <c r="UT69" s="113"/>
      <c r="UU69" s="113"/>
      <c r="UV69" s="113"/>
      <c r="UW69" s="113"/>
      <c r="UX69" s="113"/>
      <c r="UY69" s="113"/>
      <c r="UZ69" s="113"/>
      <c r="VA69" s="113"/>
      <c r="VB69" s="113"/>
      <c r="VC69" s="113"/>
      <c r="VD69" s="113"/>
      <c r="VE69" s="113"/>
      <c r="VF69" s="113"/>
      <c r="VG69" s="113"/>
      <c r="VH69" s="113"/>
      <c r="VI69" s="113"/>
      <c r="VJ69" s="113"/>
      <c r="VK69" s="113"/>
      <c r="VL69" s="113"/>
      <c r="VM69" s="113"/>
      <c r="VN69" s="113"/>
      <c r="VO69" s="113"/>
      <c r="VP69" s="113"/>
      <c r="VQ69" s="113"/>
      <c r="VR69" s="113"/>
      <c r="VS69" s="113"/>
      <c r="VT69" s="113"/>
      <c r="VU69" s="113"/>
      <c r="VV69" s="113"/>
      <c r="VW69" s="113"/>
      <c r="VX69" s="113"/>
      <c r="VY69" s="113"/>
      <c r="VZ69" s="113"/>
      <c r="WA69" s="113"/>
      <c r="WB69" s="113"/>
      <c r="WC69" s="113"/>
      <c r="WD69" s="113"/>
      <c r="WE69" s="113"/>
      <c r="WF69" s="113"/>
      <c r="WG69" s="113"/>
      <c r="WH69" s="113"/>
      <c r="WI69" s="113"/>
      <c r="WJ69" s="113"/>
      <c r="WK69" s="113"/>
      <c r="WL69" s="113"/>
      <c r="WM69" s="113"/>
      <c r="WN69" s="113"/>
      <c r="WO69" s="113"/>
      <c r="WP69" s="113"/>
      <c r="WQ69" s="113"/>
      <c r="WR69" s="113"/>
      <c r="WS69" s="113"/>
      <c r="WT69" s="113"/>
      <c r="WU69" s="113"/>
      <c r="WV69" s="113"/>
      <c r="WW69" s="113"/>
      <c r="WX69" s="113"/>
      <c r="WY69" s="113"/>
      <c r="WZ69" s="113"/>
      <c r="XA69" s="113"/>
      <c r="XB69" s="113"/>
      <c r="XC69" s="113"/>
      <c r="XD69" s="113"/>
      <c r="XE69" s="113"/>
      <c r="XF69" s="113"/>
      <c r="XG69" s="113"/>
      <c r="XH69" s="113"/>
      <c r="XI69" s="113"/>
      <c r="XJ69" s="113"/>
      <c r="XK69" s="113"/>
      <c r="XL69" s="113"/>
      <c r="XM69" s="113"/>
      <c r="XN69" s="113"/>
      <c r="XO69" s="113"/>
      <c r="XP69" s="113"/>
      <c r="XQ69" s="113"/>
      <c r="XR69" s="113"/>
      <c r="XS69" s="113"/>
      <c r="XT69" s="113"/>
      <c r="XU69" s="113"/>
      <c r="XV69" s="113"/>
      <c r="XW69" s="113"/>
      <c r="XX69" s="113"/>
      <c r="XY69" s="113"/>
      <c r="XZ69" s="113"/>
      <c r="YA69" s="113"/>
      <c r="YB69" s="113"/>
      <c r="YC69" s="113"/>
      <c r="YD69" s="113"/>
      <c r="YE69" s="113"/>
      <c r="YF69" s="113"/>
      <c r="YG69" s="113"/>
      <c r="YH69" s="113"/>
      <c r="YI69" s="113"/>
      <c r="YJ69" s="113"/>
      <c r="YK69" s="113"/>
      <c r="YL69" s="113"/>
      <c r="YM69" s="113"/>
      <c r="YN69" s="113"/>
      <c r="YO69" s="113"/>
      <c r="YP69" s="113"/>
      <c r="YQ69" s="113"/>
      <c r="YR69" s="113"/>
      <c r="YS69" s="113"/>
      <c r="YT69" s="113"/>
      <c r="YU69" s="113"/>
      <c r="YV69" s="113"/>
      <c r="YW69" s="113"/>
      <c r="YX69" s="113"/>
      <c r="YY69" s="113"/>
      <c r="YZ69" s="113"/>
      <c r="ZA69" s="113"/>
      <c r="ZB69" s="113"/>
      <c r="ZC69" s="113"/>
      <c r="ZD69" s="113"/>
      <c r="ZE69" s="113"/>
      <c r="ZF69" s="113"/>
      <c r="ZG69" s="113"/>
      <c r="ZH69" s="113"/>
      <c r="ZI69" s="113"/>
      <c r="ZJ69" s="113"/>
      <c r="ZK69" s="113"/>
      <c r="ZL69" s="113"/>
      <c r="ZM69" s="113"/>
      <c r="ZN69" s="113"/>
      <c r="ZO69" s="113"/>
      <c r="ZP69" s="113"/>
      <c r="ZQ69" s="113"/>
      <c r="ZR69" s="113"/>
      <c r="ZS69" s="113"/>
      <c r="ZT69" s="113"/>
      <c r="ZU69" s="113"/>
      <c r="ZV69" s="113"/>
      <c r="ZW69" s="113"/>
      <c r="ZX69" s="113"/>
      <c r="ZY69" s="113"/>
      <c r="ZZ69" s="113"/>
      <c r="AAA69" s="113"/>
      <c r="AAB69" s="113"/>
      <c r="AAC69" s="113"/>
      <c r="AAD69" s="113"/>
      <c r="AAE69" s="113"/>
      <c r="AAF69" s="113"/>
      <c r="AAG69" s="113"/>
      <c r="AAH69" s="113"/>
      <c r="AAI69" s="113"/>
      <c r="AAJ69" s="113"/>
      <c r="AAK69" s="113"/>
      <c r="AAL69" s="113"/>
      <c r="AAM69" s="113"/>
      <c r="AAN69" s="113"/>
      <c r="AAO69" s="113"/>
      <c r="AAP69" s="113"/>
      <c r="AAQ69" s="113"/>
      <c r="AAR69" s="113"/>
      <c r="AAS69" s="113"/>
      <c r="AAT69" s="113"/>
      <c r="AAU69" s="113"/>
      <c r="AAV69" s="113"/>
      <c r="AAW69" s="113"/>
      <c r="AAX69" s="113"/>
      <c r="AAY69" s="113"/>
      <c r="AAZ69" s="113"/>
      <c r="ABA69" s="113"/>
      <c r="ABB69" s="113"/>
      <c r="ABC69" s="113"/>
      <c r="ABD69" s="113"/>
      <c r="ABE69" s="113"/>
      <c r="ABF69" s="113"/>
      <c r="ABG69" s="113"/>
      <c r="ABH69" s="113"/>
      <c r="ABI69" s="113"/>
      <c r="ABJ69" s="113"/>
      <c r="ABK69" s="113"/>
      <c r="ABL69" s="113"/>
      <c r="ABM69" s="113"/>
      <c r="ABN69" s="113"/>
      <c r="ABO69" s="113"/>
      <c r="ABP69" s="113"/>
      <c r="ABQ69" s="113"/>
      <c r="ABR69" s="113"/>
      <c r="ABS69" s="113"/>
      <c r="ABT69" s="113"/>
      <c r="ABU69" s="113"/>
      <c r="ABV69" s="113"/>
      <c r="ABW69" s="113"/>
      <c r="ABX69" s="113"/>
      <c r="ABY69" s="113"/>
      <c r="ABZ69" s="113"/>
      <c r="ACA69" s="113"/>
      <c r="ACB69" s="113"/>
      <c r="ACC69" s="113"/>
      <c r="ACD69" s="113"/>
      <c r="ACE69" s="113"/>
      <c r="ACF69" s="113"/>
      <c r="ACG69" s="113"/>
      <c r="ACH69" s="113"/>
      <c r="ACI69" s="113"/>
      <c r="ACJ69" s="113"/>
      <c r="ACK69" s="113"/>
      <c r="ACL69" s="113"/>
      <c r="ACM69" s="113"/>
      <c r="ACN69" s="113"/>
      <c r="ACO69" s="113"/>
      <c r="ACP69" s="113"/>
      <c r="ACQ69" s="113"/>
      <c r="ACR69" s="113"/>
      <c r="ACS69" s="113"/>
      <c r="ACT69" s="113"/>
      <c r="ACU69" s="113"/>
      <c r="ACV69" s="113"/>
      <c r="ACW69" s="113"/>
      <c r="ACX69" s="113"/>
      <c r="ACY69" s="113"/>
      <c r="ACZ69" s="113"/>
      <c r="ADA69" s="113"/>
      <c r="ADB69" s="113"/>
      <c r="ADC69" s="113"/>
      <c r="ADD69" s="113"/>
      <c r="ADE69" s="113"/>
      <c r="ADF69" s="113"/>
      <c r="ADG69" s="113"/>
      <c r="ADH69" s="113"/>
      <c r="ADI69" s="113"/>
      <c r="ADJ69" s="113"/>
      <c r="ADK69" s="113"/>
      <c r="ADL69" s="113"/>
      <c r="ADM69" s="113"/>
      <c r="ADN69" s="113"/>
      <c r="ADO69" s="113"/>
      <c r="ADP69" s="113"/>
      <c r="ADQ69" s="113"/>
      <c r="ADR69" s="113"/>
      <c r="ADS69" s="113"/>
      <c r="ADT69" s="113"/>
      <c r="ADU69" s="113"/>
      <c r="ADV69" s="113"/>
      <c r="ADW69" s="113"/>
      <c r="ADX69" s="113"/>
      <c r="ADY69" s="113"/>
      <c r="ADZ69" s="113"/>
      <c r="AEA69" s="113"/>
      <c r="AEB69" s="113"/>
      <c r="AEC69" s="113"/>
      <c r="AED69" s="113"/>
      <c r="AEE69" s="113"/>
      <c r="AEF69" s="113"/>
      <c r="AEG69" s="113"/>
      <c r="AEH69" s="113"/>
      <c r="AEI69" s="113"/>
      <c r="AEJ69" s="113"/>
      <c r="AEK69" s="113"/>
      <c r="AEL69" s="113"/>
      <c r="AEM69" s="113"/>
      <c r="AEN69" s="113"/>
      <c r="AEO69" s="113"/>
      <c r="AEP69" s="113"/>
      <c r="AEQ69" s="113"/>
      <c r="AER69" s="113"/>
      <c r="AES69" s="113"/>
      <c r="AET69" s="113"/>
      <c r="AEU69" s="113"/>
      <c r="AEV69" s="113"/>
      <c r="AEW69" s="113"/>
      <c r="AEX69" s="113"/>
      <c r="AEY69" s="113"/>
      <c r="AEZ69" s="113"/>
      <c r="AFA69" s="113"/>
      <c r="AFB69" s="113"/>
      <c r="AFC69" s="113"/>
      <c r="AFD69" s="113"/>
      <c r="AFE69" s="113"/>
      <c r="AFF69" s="113"/>
      <c r="AFG69" s="113"/>
      <c r="AFH69" s="113"/>
      <c r="AFI69" s="113"/>
      <c r="AFJ69" s="113"/>
      <c r="AFK69" s="113"/>
      <c r="AFL69" s="113"/>
      <c r="AFM69" s="113"/>
      <c r="AFN69" s="113"/>
      <c r="AFO69" s="113"/>
      <c r="AFP69" s="113"/>
      <c r="AFQ69" s="113"/>
      <c r="AFR69" s="113"/>
      <c r="AFS69" s="113"/>
      <c r="AFT69" s="113"/>
      <c r="AFU69" s="113"/>
      <c r="AFV69" s="113"/>
      <c r="AFW69" s="113"/>
      <c r="AFX69" s="113"/>
      <c r="AFY69" s="113"/>
      <c r="AFZ69" s="113"/>
      <c r="AGA69" s="113"/>
      <c r="AGB69" s="113"/>
      <c r="AGC69" s="113"/>
      <c r="AGD69" s="113"/>
      <c r="AGE69" s="113"/>
      <c r="AGF69" s="113"/>
      <c r="AGG69" s="113"/>
      <c r="AGH69" s="113"/>
      <c r="AGI69" s="113"/>
      <c r="AGJ69" s="113"/>
      <c r="AGK69" s="113"/>
      <c r="AGL69" s="113"/>
      <c r="AGM69" s="113"/>
      <c r="AGN69" s="113"/>
      <c r="AGO69" s="113"/>
      <c r="AGP69" s="113"/>
      <c r="AGQ69" s="113"/>
      <c r="AGR69" s="113"/>
      <c r="AGS69" s="113"/>
      <c r="AGT69" s="113"/>
      <c r="AGU69" s="113"/>
      <c r="AGV69" s="113"/>
      <c r="AGW69" s="113"/>
      <c r="AGX69" s="113"/>
      <c r="AGY69" s="113"/>
      <c r="AGZ69" s="113"/>
      <c r="AHA69" s="113"/>
      <c r="AHB69" s="113"/>
      <c r="AHC69" s="113"/>
      <c r="AHD69" s="113"/>
      <c r="AHE69" s="113"/>
      <c r="AHF69" s="113"/>
      <c r="AHG69" s="113"/>
      <c r="AHH69" s="113"/>
      <c r="AHI69" s="113"/>
      <c r="AHJ69" s="113"/>
      <c r="AHK69" s="113"/>
      <c r="AHL69" s="113"/>
      <c r="AHM69" s="113"/>
      <c r="AHN69" s="113"/>
      <c r="AHO69" s="113"/>
      <c r="AHP69" s="113"/>
      <c r="AHQ69" s="113"/>
      <c r="AHR69" s="113"/>
      <c r="AHS69" s="113"/>
      <c r="AHT69" s="113"/>
      <c r="AHU69" s="113"/>
      <c r="AHV69" s="113"/>
      <c r="AHW69" s="113"/>
      <c r="AHX69" s="113"/>
      <c r="AHY69" s="113"/>
      <c r="AHZ69" s="113"/>
      <c r="AIA69" s="113"/>
      <c r="AIB69" s="113"/>
      <c r="AIC69" s="113"/>
      <c r="AID69" s="113"/>
      <c r="AIE69" s="113"/>
      <c r="AIF69" s="113"/>
      <c r="AIG69" s="113"/>
      <c r="AIH69" s="113"/>
      <c r="AII69" s="113"/>
      <c r="AIJ69" s="113"/>
      <c r="AIK69" s="113"/>
      <c r="AIL69" s="113"/>
      <c r="AIM69" s="113"/>
      <c r="AIN69" s="113"/>
      <c r="AIO69" s="113"/>
      <c r="AIP69" s="113"/>
      <c r="AIQ69" s="113"/>
      <c r="AIR69" s="113"/>
      <c r="AIS69" s="113"/>
      <c r="AIT69" s="113"/>
      <c r="AIU69" s="113"/>
      <c r="AIV69" s="113"/>
      <c r="AIW69" s="113"/>
      <c r="AIX69" s="113"/>
      <c r="AIY69" s="113"/>
      <c r="AIZ69" s="113"/>
      <c r="AJA69" s="113"/>
      <c r="AJB69" s="113"/>
      <c r="AJC69" s="113"/>
      <c r="AJD69" s="113"/>
      <c r="AJE69" s="113"/>
      <c r="AJF69" s="113"/>
      <c r="AJG69" s="113"/>
      <c r="AJH69" s="113"/>
      <c r="AJI69" s="113"/>
      <c r="AJJ69" s="113"/>
      <c r="AJK69" s="113"/>
      <c r="AJL69" s="113"/>
      <c r="AJM69" s="113"/>
      <c r="AJN69" s="113"/>
      <c r="AJO69" s="113"/>
      <c r="AJP69" s="113"/>
      <c r="AJQ69" s="113"/>
      <c r="AJR69" s="113"/>
      <c r="AJS69" s="113"/>
      <c r="AJT69" s="113"/>
      <c r="AJU69" s="113"/>
      <c r="AJV69" s="113"/>
      <c r="AJW69" s="113"/>
      <c r="AJX69" s="113"/>
      <c r="AJY69" s="113"/>
      <c r="AJZ69" s="113"/>
      <c r="AKA69" s="113"/>
      <c r="AKB69" s="113"/>
      <c r="AKC69" s="113"/>
      <c r="AKD69" s="113"/>
      <c r="AKE69" s="113"/>
      <c r="AKF69" s="113"/>
      <c r="AKG69" s="113"/>
      <c r="AKH69" s="113"/>
      <c r="AKI69" s="113"/>
      <c r="AKJ69" s="113"/>
      <c r="AKK69" s="113"/>
      <c r="AKL69" s="113"/>
      <c r="AKM69" s="113"/>
      <c r="AKN69" s="113"/>
      <c r="AKO69" s="113"/>
      <c r="AKP69" s="113"/>
      <c r="AKQ69" s="113"/>
      <c r="AKR69" s="113"/>
      <c r="AKS69" s="113"/>
      <c r="AKT69" s="113"/>
      <c r="AKU69" s="113"/>
      <c r="AKV69" s="113"/>
      <c r="AKW69" s="113"/>
      <c r="AKX69" s="113"/>
      <c r="AKY69" s="113"/>
      <c r="AKZ69" s="113"/>
      <c r="ALA69" s="113"/>
      <c r="ALB69" s="113"/>
      <c r="ALC69" s="113"/>
      <c r="ALD69" s="113"/>
      <c r="ALE69" s="113"/>
      <c r="ALF69" s="113"/>
      <c r="ALG69" s="113"/>
      <c r="ALH69" s="113"/>
      <c r="ALI69" s="113"/>
      <c r="ALJ69" s="113"/>
      <c r="ALK69" s="113"/>
      <c r="ALL69" s="113"/>
      <c r="ALM69" s="113"/>
      <c r="ALN69" s="113"/>
      <c r="ALO69" s="113"/>
      <c r="ALP69" s="113"/>
      <c r="ALQ69" s="113"/>
      <c r="ALR69" s="113"/>
      <c r="ALS69" s="113"/>
      <c r="ALT69" s="113"/>
      <c r="ALU69" s="113"/>
      <c r="ALV69" s="113"/>
      <c r="ALW69" s="113"/>
      <c r="ALX69" s="113"/>
      <c r="ALY69" s="113"/>
      <c r="ALZ69" s="113"/>
      <c r="AMA69" s="113"/>
      <c r="AMB69" s="113"/>
      <c r="AMC69" s="113"/>
      <c r="AMD69" s="113"/>
      <c r="AME69" s="113"/>
      <c r="AMF69" s="113"/>
      <c r="AMG69" s="113"/>
      <c r="AMH69" s="113"/>
      <c r="AMI69" s="113"/>
      <c r="AMJ69" s="113"/>
      <c r="AMK69" s="113"/>
      <c r="AML69" s="113"/>
      <c r="AMM69" s="113"/>
      <c r="AMN69" s="113"/>
      <c r="AMO69" s="113"/>
      <c r="AMP69" s="113"/>
      <c r="AMQ69" s="113"/>
      <c r="AMR69" s="113"/>
      <c r="AMS69" s="113"/>
      <c r="AMT69" s="113"/>
      <c r="AMU69" s="113"/>
      <c r="AMV69" s="113"/>
      <c r="AMW69" s="113"/>
      <c r="AMX69" s="113"/>
      <c r="AMY69" s="113"/>
      <c r="AMZ69" s="113"/>
      <c r="ANA69" s="113"/>
      <c r="ANB69" s="113"/>
      <c r="ANC69" s="113"/>
      <c r="AND69" s="113"/>
      <c r="ANE69" s="113"/>
      <c r="ANF69" s="113"/>
      <c r="ANG69" s="113"/>
      <c r="ANH69" s="113"/>
      <c r="ANI69" s="113"/>
      <c r="ANJ69" s="113"/>
      <c r="ANK69" s="113"/>
      <c r="ANL69" s="113"/>
      <c r="ANM69" s="113"/>
      <c r="ANN69" s="113"/>
      <c r="ANO69" s="113"/>
      <c r="ANP69" s="113"/>
      <c r="ANQ69" s="113"/>
      <c r="ANR69" s="113"/>
      <c r="ANS69" s="113"/>
      <c r="ANT69" s="113"/>
      <c r="ANU69" s="113"/>
      <c r="ANV69" s="113"/>
      <c r="ANW69" s="113"/>
      <c r="ANX69" s="113"/>
      <c r="ANY69" s="113"/>
      <c r="ANZ69" s="113"/>
      <c r="AOA69" s="113"/>
      <c r="AOB69" s="113"/>
      <c r="AOC69" s="113"/>
      <c r="AOD69" s="113"/>
      <c r="AOE69" s="113"/>
      <c r="AOF69" s="113"/>
      <c r="AOG69" s="113"/>
      <c r="AOH69" s="113"/>
      <c r="AOI69" s="113"/>
      <c r="AOJ69" s="113"/>
      <c r="AOK69" s="113"/>
      <c r="AOL69" s="113"/>
      <c r="AOM69" s="113"/>
      <c r="AON69" s="113"/>
      <c r="AOO69" s="113"/>
      <c r="AOP69" s="113"/>
      <c r="AOQ69" s="113"/>
      <c r="AOR69" s="113"/>
      <c r="AOS69" s="113"/>
      <c r="AOT69" s="113"/>
      <c r="AOU69" s="113"/>
      <c r="AOV69" s="113"/>
      <c r="AOW69" s="113"/>
      <c r="AOX69" s="113"/>
      <c r="AOY69" s="113"/>
      <c r="AOZ69" s="113"/>
      <c r="APA69" s="113"/>
      <c r="APB69" s="113"/>
      <c r="APC69" s="113"/>
      <c r="APD69" s="113"/>
      <c r="APE69" s="113"/>
      <c r="APF69" s="113"/>
      <c r="APG69" s="113"/>
      <c r="APH69" s="113"/>
      <c r="API69" s="113"/>
      <c r="APJ69" s="113"/>
      <c r="APK69" s="113"/>
      <c r="APL69" s="113"/>
      <c r="APM69" s="113"/>
      <c r="APN69" s="113"/>
      <c r="APO69" s="113"/>
      <c r="APP69" s="113"/>
      <c r="APQ69" s="113"/>
      <c r="APR69" s="113"/>
      <c r="APS69" s="113"/>
      <c r="APT69" s="113"/>
      <c r="APU69" s="113"/>
      <c r="APV69" s="113"/>
      <c r="APW69" s="113"/>
      <c r="APX69" s="113"/>
      <c r="APY69" s="113"/>
      <c r="APZ69" s="113"/>
      <c r="AQA69" s="113"/>
      <c r="AQB69" s="113"/>
      <c r="AQC69" s="113"/>
      <c r="AQD69" s="113"/>
      <c r="AQE69" s="113"/>
      <c r="AQF69" s="113"/>
      <c r="AQG69" s="113"/>
      <c r="AQH69" s="113"/>
      <c r="AQI69" s="113"/>
      <c r="AQJ69" s="113"/>
      <c r="AQK69" s="113"/>
      <c r="AQL69" s="113"/>
      <c r="AQM69" s="113"/>
      <c r="AQN69" s="113"/>
      <c r="AQO69" s="113"/>
      <c r="AQP69" s="113"/>
      <c r="AQQ69" s="113"/>
      <c r="AQR69" s="113"/>
      <c r="AQS69" s="113"/>
      <c r="AQT69" s="113"/>
      <c r="AQU69" s="113"/>
      <c r="AQV69" s="113"/>
      <c r="AQW69" s="113"/>
      <c r="AQX69" s="113"/>
      <c r="AQY69" s="113"/>
      <c r="AQZ69" s="113"/>
      <c r="ARA69" s="113"/>
      <c r="ARB69" s="113"/>
      <c r="ARC69" s="113"/>
      <c r="ARD69" s="113"/>
      <c r="ARE69" s="113"/>
      <c r="ARF69" s="113"/>
      <c r="ARG69" s="113"/>
      <c r="ARH69" s="113"/>
      <c r="ARI69" s="113"/>
      <c r="ARJ69" s="113"/>
      <c r="ARK69" s="113"/>
      <c r="ARL69" s="113"/>
      <c r="ARM69" s="113"/>
      <c r="ARN69" s="113"/>
      <c r="ARO69" s="113"/>
      <c r="ARP69" s="113"/>
      <c r="ARQ69" s="113"/>
      <c r="ARR69" s="113"/>
      <c r="ARS69" s="113"/>
      <c r="ART69" s="113"/>
      <c r="ARU69" s="113"/>
      <c r="ARV69" s="113"/>
      <c r="ARW69" s="113"/>
      <c r="ARX69" s="113"/>
      <c r="ARY69" s="113"/>
      <c r="ARZ69" s="113"/>
      <c r="ASA69" s="113"/>
      <c r="ASB69" s="113"/>
      <c r="ASC69" s="113"/>
      <c r="ASD69" s="113"/>
      <c r="ASE69" s="113"/>
      <c r="ASF69" s="113"/>
      <c r="ASG69" s="113"/>
      <c r="ASH69" s="113"/>
      <c r="ASI69" s="113"/>
      <c r="ASJ69" s="113"/>
      <c r="ASK69" s="113"/>
      <c r="ASL69" s="113"/>
      <c r="ASM69" s="113"/>
      <c r="ASN69" s="113"/>
      <c r="ASO69" s="113"/>
      <c r="ASP69" s="113"/>
      <c r="ASQ69" s="113"/>
      <c r="ASR69" s="113"/>
      <c r="ASS69" s="113"/>
      <c r="AST69" s="113"/>
      <c r="ASU69" s="113"/>
      <c r="ASV69" s="113"/>
      <c r="ASW69" s="113"/>
      <c r="ASX69" s="113"/>
      <c r="ASY69" s="113"/>
      <c r="ASZ69" s="113"/>
      <c r="ATA69" s="113"/>
      <c r="ATB69" s="113"/>
      <c r="ATC69" s="113"/>
      <c r="ATD69" s="113"/>
      <c r="ATE69" s="113"/>
      <c r="ATF69" s="113"/>
      <c r="ATG69" s="113"/>
      <c r="ATH69" s="113"/>
      <c r="ATI69" s="113"/>
      <c r="ATJ69" s="113"/>
      <c r="ATK69" s="113"/>
      <c r="ATL69" s="113"/>
      <c r="ATM69" s="113"/>
      <c r="ATN69" s="113"/>
      <c r="ATO69" s="113"/>
      <c r="ATP69" s="113"/>
      <c r="ATQ69" s="113"/>
      <c r="ATR69" s="113"/>
      <c r="ATS69" s="113"/>
      <c r="ATT69" s="113"/>
      <c r="ATU69" s="113"/>
      <c r="ATV69" s="113"/>
      <c r="ATW69" s="113"/>
      <c r="ATX69" s="113"/>
      <c r="ATY69" s="113"/>
      <c r="ATZ69" s="113"/>
      <c r="AUA69" s="113"/>
      <c r="AUB69" s="113"/>
      <c r="AUC69" s="113"/>
      <c r="AUD69" s="113"/>
      <c r="AUE69" s="113"/>
      <c r="AUF69" s="113"/>
      <c r="AUG69" s="113"/>
      <c r="AUH69" s="113"/>
      <c r="AUI69" s="113"/>
      <c r="AUJ69" s="113"/>
      <c r="AUK69" s="113"/>
      <c r="AUL69" s="113"/>
      <c r="AUM69" s="113"/>
      <c r="AUN69" s="113"/>
      <c r="AUO69" s="113"/>
      <c r="AUP69" s="113"/>
      <c r="AUQ69" s="113"/>
      <c r="AUR69" s="113"/>
      <c r="AUS69" s="113"/>
      <c r="AUT69" s="113"/>
      <c r="AUU69" s="113"/>
      <c r="AUV69" s="113"/>
      <c r="AUW69" s="113"/>
      <c r="AUX69" s="113"/>
      <c r="AUY69" s="113"/>
      <c r="AUZ69" s="113"/>
      <c r="AVA69" s="113"/>
      <c r="AVB69" s="113"/>
      <c r="AVC69" s="113"/>
      <c r="AVD69" s="113"/>
      <c r="AVE69" s="113"/>
      <c r="AVF69" s="113"/>
      <c r="AVG69" s="113"/>
      <c r="AVH69" s="113"/>
      <c r="AVI69" s="113"/>
      <c r="AVJ69" s="113"/>
      <c r="AVK69" s="113"/>
      <c r="AVL69" s="113"/>
      <c r="AVM69" s="113"/>
      <c r="AVN69" s="113"/>
      <c r="AVO69" s="113"/>
      <c r="AVP69" s="113"/>
      <c r="AVQ69" s="113"/>
      <c r="AVR69" s="113"/>
      <c r="AVS69" s="113"/>
      <c r="AVT69" s="113"/>
      <c r="AVU69" s="113"/>
      <c r="AVV69" s="113"/>
      <c r="AVW69" s="113"/>
      <c r="AVX69" s="113"/>
      <c r="AVY69" s="113"/>
      <c r="AVZ69" s="113"/>
      <c r="AWA69" s="113"/>
      <c r="AWB69" s="113"/>
      <c r="AWC69" s="113"/>
      <c r="AWD69" s="113"/>
    </row>
    <row r="70" spans="1:1278" s="156" customFormat="1" ht="15.5">
      <c r="A70" s="126"/>
      <c r="B70" s="126"/>
      <c r="C70" s="126"/>
      <c r="D70" s="126"/>
      <c r="E70" s="126"/>
      <c r="F70" s="145" t="s">
        <v>426</v>
      </c>
      <c r="G70" s="137" t="e">
        <f>1/(2*3.141592*G67*10^3*G68*10^-12)/1000</f>
        <v>#DIV/0!</v>
      </c>
      <c r="H70" s="162" t="str">
        <f>IF(IntFB=1,"","kHz")</f>
        <v>kHz</v>
      </c>
      <c r="I70" s="126"/>
      <c r="J70" s="126"/>
      <c r="K70" s="126"/>
      <c r="L70" s="126"/>
      <c r="M70" s="126"/>
      <c r="N70" s="126"/>
      <c r="O70" s="126"/>
      <c r="P70" s="126"/>
      <c r="Q70" s="126"/>
      <c r="R70" s="126"/>
      <c r="S70" s="126"/>
      <c r="T70" s="126"/>
      <c r="U70" s="126"/>
      <c r="V70" s="126"/>
      <c r="W70" s="126"/>
      <c r="X70" s="126"/>
      <c r="Y70" s="126"/>
      <c r="Z70" s="126"/>
      <c r="AA70" s="126"/>
      <c r="AB70" s="126"/>
      <c r="AC70" s="113"/>
      <c r="AD70" s="113"/>
      <c r="AE70" s="113"/>
      <c r="AF70" s="113"/>
      <c r="AG70" s="113"/>
      <c r="AH70" s="113"/>
      <c r="AI70" s="113"/>
      <c r="AJ70" s="113"/>
      <c r="AK70" s="113"/>
      <c r="AL70" s="113"/>
      <c r="AM70" s="113"/>
      <c r="AN70" s="113"/>
      <c r="AO70" s="113"/>
      <c r="AP70" s="113"/>
      <c r="AQ70" s="113"/>
      <c r="AR70" s="113"/>
      <c r="AS70" s="113"/>
      <c r="AT70" s="113"/>
      <c r="AU70" s="113"/>
      <c r="AV70" s="113"/>
      <c r="AW70" s="113"/>
      <c r="AX70" s="113"/>
      <c r="AY70" s="113"/>
      <c r="AZ70" s="113"/>
      <c r="BA70" s="113"/>
      <c r="BB70" s="113"/>
      <c r="BC70" s="113"/>
      <c r="BD70" s="113"/>
      <c r="BE70" s="113"/>
      <c r="BF70" s="113"/>
      <c r="BG70" s="113"/>
      <c r="BH70" s="113"/>
      <c r="BI70" s="113"/>
      <c r="BJ70" s="113"/>
      <c r="BK70" s="113"/>
      <c r="BL70" s="113"/>
      <c r="BM70" s="113"/>
      <c r="BN70" s="113"/>
      <c r="BO70" s="113"/>
      <c r="BP70" s="113"/>
      <c r="BQ70" s="113"/>
      <c r="BR70" s="113"/>
      <c r="BS70" s="113"/>
      <c r="BT70" s="113"/>
      <c r="BU70" s="113"/>
      <c r="BV70" s="113"/>
      <c r="BW70" s="113"/>
      <c r="BX70" s="113"/>
      <c r="BY70" s="113"/>
      <c r="BZ70" s="113"/>
      <c r="CA70" s="113"/>
      <c r="CB70" s="113"/>
      <c r="CC70" s="113"/>
      <c r="CD70" s="113"/>
      <c r="CE70" s="113"/>
      <c r="CF70" s="113"/>
      <c r="CG70" s="113"/>
      <c r="CH70" s="113"/>
      <c r="CI70" s="113"/>
      <c r="CJ70" s="113"/>
      <c r="CK70" s="113"/>
      <c r="CL70" s="113"/>
      <c r="CM70" s="113"/>
      <c r="CN70" s="113"/>
      <c r="CO70" s="113"/>
      <c r="CP70" s="113"/>
      <c r="CQ70" s="113"/>
      <c r="CR70" s="113"/>
      <c r="CS70" s="113"/>
      <c r="CT70" s="113"/>
      <c r="CU70" s="113"/>
      <c r="CV70" s="113"/>
      <c r="CW70" s="113"/>
      <c r="CX70" s="113"/>
      <c r="CY70" s="113"/>
      <c r="CZ70" s="113"/>
      <c r="DA70" s="113"/>
      <c r="DB70" s="113"/>
      <c r="DC70" s="113"/>
      <c r="DD70" s="113"/>
      <c r="DE70" s="113"/>
      <c r="DF70" s="113"/>
      <c r="DG70" s="113"/>
      <c r="DH70" s="113"/>
      <c r="DI70" s="113"/>
      <c r="DJ70" s="113"/>
      <c r="DK70" s="113"/>
      <c r="DL70" s="113"/>
      <c r="DM70" s="113"/>
      <c r="DN70" s="113"/>
      <c r="DO70" s="113"/>
      <c r="DP70" s="113"/>
      <c r="DQ70" s="113"/>
      <c r="DR70" s="113"/>
      <c r="DS70" s="113"/>
      <c r="DT70" s="113"/>
      <c r="DU70" s="113"/>
      <c r="DV70" s="113"/>
      <c r="DW70" s="113"/>
      <c r="DX70" s="113"/>
      <c r="DY70" s="113"/>
      <c r="DZ70" s="113"/>
      <c r="EA70" s="113"/>
      <c r="EB70" s="113"/>
      <c r="EC70" s="113"/>
      <c r="ED70" s="113"/>
      <c r="EE70" s="113"/>
      <c r="EF70" s="113"/>
      <c r="EG70" s="113"/>
      <c r="EH70" s="113"/>
      <c r="EI70" s="113"/>
      <c r="EJ70" s="113"/>
      <c r="EK70" s="113"/>
      <c r="EL70" s="113"/>
      <c r="EM70" s="113"/>
      <c r="EN70" s="113"/>
      <c r="EO70" s="113"/>
      <c r="EP70" s="113"/>
      <c r="EQ70" s="113"/>
      <c r="ER70" s="113"/>
      <c r="ES70" s="113"/>
      <c r="ET70" s="113"/>
      <c r="EU70" s="113"/>
      <c r="EV70" s="113"/>
      <c r="EW70" s="113"/>
      <c r="EX70" s="113"/>
      <c r="EY70" s="113"/>
      <c r="EZ70" s="113"/>
      <c r="FA70" s="113"/>
      <c r="FB70" s="113"/>
      <c r="FC70" s="113"/>
      <c r="FD70" s="113"/>
      <c r="FE70" s="113"/>
      <c r="FF70" s="113"/>
      <c r="FG70" s="113"/>
      <c r="FH70" s="113"/>
      <c r="FI70" s="113"/>
      <c r="FJ70" s="113"/>
      <c r="FK70" s="113"/>
      <c r="FL70" s="113"/>
      <c r="FM70" s="113"/>
      <c r="FN70" s="113"/>
      <c r="FO70" s="113"/>
      <c r="FP70" s="113"/>
      <c r="FQ70" s="113"/>
      <c r="FR70" s="113"/>
      <c r="FS70" s="113"/>
      <c r="FT70" s="113"/>
      <c r="FU70" s="113"/>
      <c r="FV70" s="113"/>
      <c r="FW70" s="113"/>
      <c r="FX70" s="113"/>
      <c r="FY70" s="113"/>
      <c r="FZ70" s="113"/>
      <c r="GA70" s="113"/>
      <c r="GB70" s="113"/>
      <c r="GC70" s="113"/>
      <c r="GD70" s="113"/>
      <c r="GE70" s="113"/>
      <c r="GF70" s="113"/>
      <c r="GG70" s="113"/>
      <c r="GH70" s="113"/>
      <c r="GI70" s="113"/>
      <c r="GJ70" s="113"/>
      <c r="GK70" s="113"/>
      <c r="GL70" s="113"/>
      <c r="GM70" s="113"/>
      <c r="GN70" s="113"/>
      <c r="GO70" s="113"/>
      <c r="GP70" s="113"/>
      <c r="GQ70" s="113"/>
      <c r="GR70" s="113"/>
      <c r="GS70" s="113"/>
      <c r="GT70" s="113"/>
      <c r="GU70" s="113"/>
      <c r="GV70" s="113"/>
      <c r="GW70" s="113"/>
      <c r="GX70" s="113"/>
      <c r="GY70" s="113"/>
      <c r="GZ70" s="113"/>
      <c r="HA70" s="113"/>
      <c r="HB70" s="113"/>
      <c r="HC70" s="113"/>
      <c r="HD70" s="113"/>
      <c r="HE70" s="113"/>
      <c r="HF70" s="113"/>
      <c r="HG70" s="113"/>
      <c r="HH70" s="113"/>
      <c r="HI70" s="113"/>
      <c r="HJ70" s="113"/>
      <c r="HK70" s="113"/>
      <c r="HL70" s="113"/>
      <c r="HM70" s="113"/>
      <c r="HN70" s="113"/>
      <c r="HO70" s="113"/>
      <c r="HP70" s="113"/>
      <c r="HQ70" s="113"/>
      <c r="HR70" s="113"/>
      <c r="HS70" s="113"/>
      <c r="HT70" s="113"/>
      <c r="HU70" s="113"/>
      <c r="HV70" s="113"/>
      <c r="HW70" s="113"/>
      <c r="HX70" s="113"/>
      <c r="HY70" s="113"/>
      <c r="HZ70" s="113"/>
      <c r="IA70" s="113"/>
      <c r="IB70" s="113"/>
      <c r="IC70" s="113"/>
      <c r="ID70" s="113"/>
      <c r="IE70" s="113"/>
      <c r="IF70" s="113"/>
      <c r="IG70" s="113"/>
      <c r="IH70" s="113"/>
      <c r="II70" s="113"/>
      <c r="IJ70" s="113"/>
      <c r="IK70" s="113"/>
      <c r="IL70" s="113"/>
      <c r="IM70" s="113"/>
      <c r="IN70" s="113"/>
      <c r="IO70" s="113"/>
      <c r="IP70" s="113"/>
      <c r="IQ70" s="113"/>
      <c r="IR70" s="113"/>
      <c r="IS70" s="113"/>
      <c r="IT70" s="113"/>
      <c r="IU70" s="113"/>
      <c r="IV70" s="113"/>
      <c r="IW70" s="113"/>
      <c r="IX70" s="113"/>
      <c r="IY70" s="113"/>
      <c r="IZ70" s="113"/>
      <c r="JA70" s="113"/>
      <c r="JB70" s="113"/>
      <c r="JC70" s="113"/>
      <c r="JD70" s="113"/>
      <c r="JE70" s="113"/>
      <c r="JF70" s="113"/>
      <c r="JG70" s="113"/>
      <c r="JH70" s="113"/>
      <c r="JI70" s="113"/>
      <c r="JJ70" s="113"/>
      <c r="JK70" s="113"/>
      <c r="JL70" s="113"/>
      <c r="JM70" s="113"/>
      <c r="JN70" s="113"/>
      <c r="JO70" s="113"/>
      <c r="JP70" s="113"/>
      <c r="JQ70" s="113"/>
      <c r="JR70" s="113"/>
      <c r="JS70" s="113"/>
      <c r="JT70" s="113"/>
      <c r="JU70" s="113"/>
      <c r="JV70" s="113"/>
      <c r="JW70" s="113"/>
      <c r="JX70" s="113"/>
      <c r="JY70" s="113"/>
      <c r="JZ70" s="113"/>
      <c r="KA70" s="113"/>
      <c r="KB70" s="113"/>
      <c r="KC70" s="113"/>
      <c r="KD70" s="113"/>
      <c r="KE70" s="113"/>
      <c r="KF70" s="113"/>
      <c r="KG70" s="113"/>
      <c r="KH70" s="113"/>
      <c r="KI70" s="113"/>
      <c r="KJ70" s="113"/>
      <c r="KK70" s="113"/>
      <c r="KL70" s="113"/>
      <c r="KM70" s="113"/>
      <c r="KN70" s="113"/>
      <c r="KO70" s="113"/>
      <c r="KP70" s="113"/>
      <c r="KQ70" s="113"/>
      <c r="KR70" s="113"/>
      <c r="KS70" s="113"/>
      <c r="KT70" s="113"/>
      <c r="KU70" s="113"/>
      <c r="KV70" s="113"/>
      <c r="KW70" s="113"/>
      <c r="KX70" s="113"/>
      <c r="KY70" s="113"/>
      <c r="KZ70" s="113"/>
      <c r="LA70" s="113"/>
      <c r="LB70" s="113"/>
      <c r="LC70" s="113"/>
      <c r="LD70" s="113"/>
      <c r="LE70" s="113"/>
      <c r="LF70" s="113"/>
      <c r="LG70" s="113"/>
      <c r="LH70" s="113"/>
      <c r="LI70" s="113"/>
      <c r="LJ70" s="113"/>
      <c r="LK70" s="113"/>
      <c r="LL70" s="113"/>
      <c r="LM70" s="113"/>
      <c r="LN70" s="113"/>
      <c r="LO70" s="113"/>
      <c r="LP70" s="113"/>
      <c r="LQ70" s="113"/>
      <c r="LR70" s="113"/>
      <c r="LS70" s="113"/>
      <c r="LT70" s="113"/>
      <c r="LU70" s="113"/>
      <c r="LV70" s="113"/>
      <c r="LW70" s="113"/>
      <c r="LX70" s="113"/>
      <c r="LY70" s="113"/>
      <c r="LZ70" s="113"/>
      <c r="MA70" s="113"/>
      <c r="MB70" s="113"/>
      <c r="MC70" s="113"/>
      <c r="MD70" s="113"/>
      <c r="ME70" s="113"/>
      <c r="MF70" s="113"/>
      <c r="MG70" s="113"/>
      <c r="MH70" s="113"/>
      <c r="MI70" s="113"/>
      <c r="MJ70" s="113"/>
      <c r="MK70" s="113"/>
      <c r="ML70" s="113"/>
      <c r="MM70" s="113"/>
      <c r="MN70" s="113"/>
      <c r="MO70" s="113"/>
      <c r="MP70" s="113"/>
      <c r="MQ70" s="113"/>
      <c r="MR70" s="113"/>
      <c r="MS70" s="113"/>
      <c r="MT70" s="113"/>
      <c r="MU70" s="113"/>
      <c r="MV70" s="113"/>
      <c r="MW70" s="113"/>
      <c r="MX70" s="113"/>
      <c r="MY70" s="113"/>
      <c r="MZ70" s="113"/>
      <c r="NA70" s="113"/>
      <c r="NB70" s="113"/>
      <c r="NC70" s="113"/>
      <c r="ND70" s="113"/>
      <c r="NE70" s="113"/>
      <c r="NF70" s="113"/>
      <c r="NG70" s="113"/>
      <c r="NH70" s="113"/>
      <c r="NI70" s="113"/>
      <c r="NJ70" s="113"/>
      <c r="NK70" s="113"/>
      <c r="NL70" s="113"/>
      <c r="NM70" s="113"/>
      <c r="NN70" s="113"/>
      <c r="NO70" s="113"/>
      <c r="NP70" s="113"/>
      <c r="NQ70" s="113"/>
      <c r="NR70" s="113"/>
      <c r="NS70" s="113"/>
      <c r="NT70" s="113"/>
      <c r="NU70" s="113"/>
      <c r="NV70" s="113"/>
      <c r="NW70" s="113"/>
      <c r="NX70" s="113"/>
      <c r="NY70" s="113"/>
      <c r="NZ70" s="113"/>
      <c r="OA70" s="113"/>
      <c r="OB70" s="113"/>
      <c r="OC70" s="113"/>
      <c r="OD70" s="113"/>
      <c r="OE70" s="113"/>
      <c r="OF70" s="113"/>
      <c r="OG70" s="113"/>
      <c r="OH70" s="113"/>
      <c r="OI70" s="113"/>
      <c r="OJ70" s="113"/>
      <c r="OK70" s="113"/>
      <c r="OL70" s="113"/>
      <c r="OM70" s="113"/>
      <c r="ON70" s="113"/>
      <c r="OO70" s="113"/>
      <c r="OP70" s="113"/>
      <c r="OQ70" s="113"/>
      <c r="OR70" s="113"/>
      <c r="OS70" s="113"/>
      <c r="OT70" s="113"/>
      <c r="OU70" s="113"/>
      <c r="OV70" s="113"/>
      <c r="OW70" s="113"/>
      <c r="OX70" s="113"/>
      <c r="OY70" s="113"/>
      <c r="OZ70" s="113"/>
      <c r="PA70" s="113"/>
      <c r="PB70" s="113"/>
      <c r="PC70" s="113"/>
      <c r="PD70" s="113"/>
      <c r="PE70" s="113"/>
      <c r="PF70" s="113"/>
      <c r="PG70" s="113"/>
      <c r="PH70" s="113"/>
      <c r="PI70" s="113"/>
      <c r="PJ70" s="113"/>
      <c r="PK70" s="113"/>
      <c r="PL70" s="113"/>
      <c r="PM70" s="113"/>
      <c r="PN70" s="113"/>
      <c r="PO70" s="113"/>
      <c r="PP70" s="113"/>
      <c r="PQ70" s="113"/>
      <c r="PR70" s="113"/>
      <c r="PS70" s="113"/>
      <c r="PT70" s="113"/>
      <c r="PU70" s="113"/>
      <c r="PV70" s="113"/>
      <c r="PW70" s="113"/>
      <c r="PX70" s="113"/>
      <c r="PY70" s="113"/>
      <c r="PZ70" s="113"/>
      <c r="QA70" s="113"/>
      <c r="QB70" s="113"/>
      <c r="QC70" s="113"/>
      <c r="QD70" s="113"/>
      <c r="QE70" s="113"/>
      <c r="QF70" s="113"/>
      <c r="QG70" s="113"/>
      <c r="QH70" s="113"/>
      <c r="QI70" s="113"/>
      <c r="QJ70" s="113"/>
      <c r="QK70" s="113"/>
      <c r="QL70" s="113"/>
      <c r="QM70" s="113"/>
      <c r="QN70" s="113"/>
      <c r="QO70" s="113"/>
      <c r="QP70" s="113"/>
      <c r="QQ70" s="113"/>
      <c r="QR70" s="113"/>
      <c r="QS70" s="113"/>
      <c r="QT70" s="113"/>
      <c r="QU70" s="113"/>
      <c r="QV70" s="113"/>
      <c r="QW70" s="113"/>
      <c r="QX70" s="113"/>
      <c r="QY70" s="113"/>
      <c r="QZ70" s="113"/>
      <c r="RA70" s="113"/>
      <c r="RB70" s="113"/>
      <c r="RC70" s="113"/>
      <c r="RD70" s="113"/>
      <c r="RE70" s="113"/>
      <c r="RF70" s="113"/>
      <c r="RG70" s="113"/>
      <c r="RH70" s="113"/>
      <c r="RI70" s="113"/>
      <c r="RJ70" s="113"/>
      <c r="RK70" s="113"/>
      <c r="RL70" s="113"/>
      <c r="RM70" s="113"/>
      <c r="RN70" s="113"/>
      <c r="RO70" s="113"/>
      <c r="RP70" s="113"/>
      <c r="RQ70" s="113"/>
      <c r="RR70" s="113"/>
      <c r="RS70" s="113"/>
      <c r="RT70" s="113"/>
      <c r="RU70" s="113"/>
      <c r="RV70" s="113"/>
      <c r="RW70" s="113"/>
      <c r="RX70" s="113"/>
      <c r="RY70" s="113"/>
      <c r="RZ70" s="113"/>
      <c r="SA70" s="113"/>
      <c r="SB70" s="113"/>
      <c r="SC70" s="113"/>
      <c r="SD70" s="113"/>
      <c r="SE70" s="113"/>
      <c r="SF70" s="113"/>
      <c r="SG70" s="113"/>
      <c r="SH70" s="113"/>
      <c r="SI70" s="113"/>
      <c r="SJ70" s="113"/>
      <c r="SK70" s="113"/>
      <c r="SL70" s="113"/>
      <c r="SM70" s="113"/>
      <c r="SN70" s="113"/>
      <c r="SO70" s="113"/>
      <c r="SP70" s="113"/>
      <c r="SQ70" s="113"/>
      <c r="SR70" s="113"/>
      <c r="SS70" s="113"/>
      <c r="ST70" s="113"/>
      <c r="SU70" s="113"/>
      <c r="SV70" s="113"/>
      <c r="SW70" s="113"/>
      <c r="SX70" s="113"/>
      <c r="SY70" s="113"/>
      <c r="SZ70" s="113"/>
      <c r="TA70" s="113"/>
      <c r="TB70" s="113"/>
      <c r="TC70" s="113"/>
      <c r="TD70" s="113"/>
      <c r="TE70" s="113"/>
      <c r="TF70" s="113"/>
      <c r="TG70" s="113"/>
      <c r="TH70" s="113"/>
      <c r="TI70" s="113"/>
      <c r="TJ70" s="113"/>
      <c r="TK70" s="113"/>
      <c r="TL70" s="113"/>
      <c r="TM70" s="113"/>
      <c r="TN70" s="113"/>
      <c r="TO70" s="113"/>
      <c r="TP70" s="113"/>
      <c r="TQ70" s="113"/>
      <c r="TR70" s="113"/>
      <c r="TS70" s="113"/>
      <c r="TT70" s="113"/>
      <c r="TU70" s="113"/>
      <c r="TV70" s="113"/>
      <c r="TW70" s="113"/>
      <c r="TX70" s="113"/>
      <c r="TY70" s="113"/>
      <c r="TZ70" s="113"/>
      <c r="UA70" s="113"/>
      <c r="UB70" s="113"/>
      <c r="UC70" s="113"/>
      <c r="UD70" s="113"/>
      <c r="UE70" s="113"/>
      <c r="UF70" s="113"/>
      <c r="UG70" s="113"/>
      <c r="UH70" s="113"/>
      <c r="UI70" s="113"/>
      <c r="UJ70" s="113"/>
      <c r="UK70" s="113"/>
      <c r="UL70" s="113"/>
      <c r="UM70" s="113"/>
      <c r="UN70" s="113"/>
      <c r="UO70" s="113"/>
      <c r="UP70" s="113"/>
      <c r="UQ70" s="113"/>
      <c r="UR70" s="113"/>
      <c r="US70" s="113"/>
      <c r="UT70" s="113"/>
      <c r="UU70" s="113"/>
      <c r="UV70" s="113"/>
      <c r="UW70" s="113"/>
      <c r="UX70" s="113"/>
      <c r="UY70" s="113"/>
      <c r="UZ70" s="113"/>
      <c r="VA70" s="113"/>
      <c r="VB70" s="113"/>
      <c r="VC70" s="113"/>
      <c r="VD70" s="113"/>
      <c r="VE70" s="113"/>
      <c r="VF70" s="113"/>
      <c r="VG70" s="113"/>
      <c r="VH70" s="113"/>
      <c r="VI70" s="113"/>
      <c r="VJ70" s="113"/>
      <c r="VK70" s="113"/>
      <c r="VL70" s="113"/>
      <c r="VM70" s="113"/>
      <c r="VN70" s="113"/>
      <c r="VO70" s="113"/>
      <c r="VP70" s="113"/>
      <c r="VQ70" s="113"/>
      <c r="VR70" s="113"/>
      <c r="VS70" s="113"/>
      <c r="VT70" s="113"/>
      <c r="VU70" s="113"/>
      <c r="VV70" s="113"/>
      <c r="VW70" s="113"/>
      <c r="VX70" s="113"/>
      <c r="VY70" s="113"/>
      <c r="VZ70" s="113"/>
      <c r="WA70" s="113"/>
      <c r="WB70" s="113"/>
      <c r="WC70" s="113"/>
      <c r="WD70" s="113"/>
      <c r="WE70" s="113"/>
      <c r="WF70" s="113"/>
      <c r="WG70" s="113"/>
      <c r="WH70" s="113"/>
      <c r="WI70" s="113"/>
      <c r="WJ70" s="113"/>
      <c r="WK70" s="113"/>
      <c r="WL70" s="113"/>
      <c r="WM70" s="113"/>
      <c r="WN70" s="113"/>
      <c r="WO70" s="113"/>
      <c r="WP70" s="113"/>
      <c r="WQ70" s="113"/>
      <c r="WR70" s="113"/>
      <c r="WS70" s="113"/>
      <c r="WT70" s="113"/>
      <c r="WU70" s="113"/>
      <c r="WV70" s="113"/>
      <c r="WW70" s="113"/>
      <c r="WX70" s="113"/>
      <c r="WY70" s="113"/>
      <c r="WZ70" s="113"/>
      <c r="XA70" s="113"/>
      <c r="XB70" s="113"/>
      <c r="XC70" s="113"/>
      <c r="XD70" s="113"/>
      <c r="XE70" s="113"/>
      <c r="XF70" s="113"/>
      <c r="XG70" s="113"/>
      <c r="XH70" s="113"/>
      <c r="XI70" s="113"/>
      <c r="XJ70" s="113"/>
      <c r="XK70" s="113"/>
      <c r="XL70" s="113"/>
      <c r="XM70" s="113"/>
      <c r="XN70" s="113"/>
      <c r="XO70" s="113"/>
      <c r="XP70" s="113"/>
      <c r="XQ70" s="113"/>
      <c r="XR70" s="113"/>
      <c r="XS70" s="113"/>
      <c r="XT70" s="113"/>
      <c r="XU70" s="113"/>
      <c r="XV70" s="113"/>
      <c r="XW70" s="113"/>
      <c r="XX70" s="113"/>
      <c r="XY70" s="113"/>
      <c r="XZ70" s="113"/>
      <c r="YA70" s="113"/>
      <c r="YB70" s="113"/>
      <c r="YC70" s="113"/>
      <c r="YD70" s="113"/>
      <c r="YE70" s="113"/>
      <c r="YF70" s="113"/>
      <c r="YG70" s="113"/>
      <c r="YH70" s="113"/>
      <c r="YI70" s="113"/>
      <c r="YJ70" s="113"/>
      <c r="YK70" s="113"/>
      <c r="YL70" s="113"/>
      <c r="YM70" s="113"/>
      <c r="YN70" s="113"/>
      <c r="YO70" s="113"/>
      <c r="YP70" s="113"/>
      <c r="YQ70" s="113"/>
      <c r="YR70" s="113"/>
      <c r="YS70" s="113"/>
      <c r="YT70" s="113"/>
      <c r="YU70" s="113"/>
      <c r="YV70" s="113"/>
      <c r="YW70" s="113"/>
      <c r="YX70" s="113"/>
      <c r="YY70" s="113"/>
      <c r="YZ70" s="113"/>
      <c r="ZA70" s="113"/>
      <c r="ZB70" s="113"/>
      <c r="ZC70" s="113"/>
      <c r="ZD70" s="113"/>
      <c r="ZE70" s="113"/>
      <c r="ZF70" s="113"/>
      <c r="ZG70" s="113"/>
      <c r="ZH70" s="113"/>
      <c r="ZI70" s="113"/>
      <c r="ZJ70" s="113"/>
      <c r="ZK70" s="113"/>
      <c r="ZL70" s="113"/>
      <c r="ZM70" s="113"/>
      <c r="ZN70" s="113"/>
      <c r="ZO70" s="113"/>
      <c r="ZP70" s="113"/>
      <c r="ZQ70" s="113"/>
      <c r="ZR70" s="113"/>
      <c r="ZS70" s="113"/>
      <c r="ZT70" s="113"/>
      <c r="ZU70" s="113"/>
      <c r="ZV70" s="113"/>
      <c r="ZW70" s="113"/>
      <c r="ZX70" s="113"/>
      <c r="ZY70" s="113"/>
      <c r="ZZ70" s="113"/>
      <c r="AAA70" s="113"/>
      <c r="AAB70" s="113"/>
      <c r="AAC70" s="113"/>
      <c r="AAD70" s="113"/>
      <c r="AAE70" s="113"/>
      <c r="AAF70" s="113"/>
      <c r="AAG70" s="113"/>
      <c r="AAH70" s="113"/>
      <c r="AAI70" s="113"/>
      <c r="AAJ70" s="113"/>
      <c r="AAK70" s="113"/>
      <c r="AAL70" s="113"/>
      <c r="AAM70" s="113"/>
      <c r="AAN70" s="113"/>
      <c r="AAO70" s="113"/>
      <c r="AAP70" s="113"/>
      <c r="AAQ70" s="113"/>
      <c r="AAR70" s="113"/>
      <c r="AAS70" s="113"/>
      <c r="AAT70" s="113"/>
      <c r="AAU70" s="113"/>
      <c r="AAV70" s="113"/>
      <c r="AAW70" s="113"/>
      <c r="AAX70" s="113"/>
      <c r="AAY70" s="113"/>
      <c r="AAZ70" s="113"/>
      <c r="ABA70" s="113"/>
      <c r="ABB70" s="113"/>
      <c r="ABC70" s="113"/>
      <c r="ABD70" s="113"/>
      <c r="ABE70" s="113"/>
      <c r="ABF70" s="113"/>
      <c r="ABG70" s="113"/>
      <c r="ABH70" s="113"/>
      <c r="ABI70" s="113"/>
      <c r="ABJ70" s="113"/>
      <c r="ABK70" s="113"/>
      <c r="ABL70" s="113"/>
      <c r="ABM70" s="113"/>
      <c r="ABN70" s="113"/>
      <c r="ABO70" s="113"/>
      <c r="ABP70" s="113"/>
      <c r="ABQ70" s="113"/>
      <c r="ABR70" s="113"/>
      <c r="ABS70" s="113"/>
      <c r="ABT70" s="113"/>
      <c r="ABU70" s="113"/>
      <c r="ABV70" s="113"/>
      <c r="ABW70" s="113"/>
      <c r="ABX70" s="113"/>
      <c r="ABY70" s="113"/>
      <c r="ABZ70" s="113"/>
      <c r="ACA70" s="113"/>
      <c r="ACB70" s="113"/>
      <c r="ACC70" s="113"/>
      <c r="ACD70" s="113"/>
      <c r="ACE70" s="113"/>
      <c r="ACF70" s="113"/>
      <c r="ACG70" s="113"/>
      <c r="ACH70" s="113"/>
      <c r="ACI70" s="113"/>
      <c r="ACJ70" s="113"/>
      <c r="ACK70" s="113"/>
      <c r="ACL70" s="113"/>
      <c r="ACM70" s="113"/>
      <c r="ACN70" s="113"/>
      <c r="ACO70" s="113"/>
      <c r="ACP70" s="113"/>
      <c r="ACQ70" s="113"/>
      <c r="ACR70" s="113"/>
      <c r="ACS70" s="113"/>
      <c r="ACT70" s="113"/>
      <c r="ACU70" s="113"/>
      <c r="ACV70" s="113"/>
      <c r="ACW70" s="113"/>
      <c r="ACX70" s="113"/>
      <c r="ACY70" s="113"/>
      <c r="ACZ70" s="113"/>
      <c r="ADA70" s="113"/>
      <c r="ADB70" s="113"/>
      <c r="ADC70" s="113"/>
      <c r="ADD70" s="113"/>
      <c r="ADE70" s="113"/>
      <c r="ADF70" s="113"/>
      <c r="ADG70" s="113"/>
      <c r="ADH70" s="113"/>
      <c r="ADI70" s="113"/>
      <c r="ADJ70" s="113"/>
      <c r="ADK70" s="113"/>
      <c r="ADL70" s="113"/>
      <c r="ADM70" s="113"/>
      <c r="ADN70" s="113"/>
      <c r="ADO70" s="113"/>
      <c r="ADP70" s="113"/>
      <c r="ADQ70" s="113"/>
      <c r="ADR70" s="113"/>
      <c r="ADS70" s="113"/>
      <c r="ADT70" s="113"/>
      <c r="ADU70" s="113"/>
      <c r="ADV70" s="113"/>
      <c r="ADW70" s="113"/>
      <c r="ADX70" s="113"/>
      <c r="ADY70" s="113"/>
      <c r="ADZ70" s="113"/>
      <c r="AEA70" s="113"/>
      <c r="AEB70" s="113"/>
      <c r="AEC70" s="113"/>
      <c r="AED70" s="113"/>
      <c r="AEE70" s="113"/>
      <c r="AEF70" s="113"/>
      <c r="AEG70" s="113"/>
      <c r="AEH70" s="113"/>
      <c r="AEI70" s="113"/>
      <c r="AEJ70" s="113"/>
      <c r="AEK70" s="113"/>
      <c r="AEL70" s="113"/>
      <c r="AEM70" s="113"/>
      <c r="AEN70" s="113"/>
      <c r="AEO70" s="113"/>
      <c r="AEP70" s="113"/>
      <c r="AEQ70" s="113"/>
      <c r="AER70" s="113"/>
      <c r="AES70" s="113"/>
      <c r="AET70" s="113"/>
      <c r="AEU70" s="113"/>
      <c r="AEV70" s="113"/>
      <c r="AEW70" s="113"/>
      <c r="AEX70" s="113"/>
      <c r="AEY70" s="113"/>
      <c r="AEZ70" s="113"/>
      <c r="AFA70" s="113"/>
      <c r="AFB70" s="113"/>
      <c r="AFC70" s="113"/>
      <c r="AFD70" s="113"/>
      <c r="AFE70" s="113"/>
      <c r="AFF70" s="113"/>
      <c r="AFG70" s="113"/>
      <c r="AFH70" s="113"/>
      <c r="AFI70" s="113"/>
      <c r="AFJ70" s="113"/>
      <c r="AFK70" s="113"/>
      <c r="AFL70" s="113"/>
      <c r="AFM70" s="113"/>
      <c r="AFN70" s="113"/>
      <c r="AFO70" s="113"/>
      <c r="AFP70" s="113"/>
      <c r="AFQ70" s="113"/>
      <c r="AFR70" s="113"/>
      <c r="AFS70" s="113"/>
      <c r="AFT70" s="113"/>
      <c r="AFU70" s="113"/>
      <c r="AFV70" s="113"/>
      <c r="AFW70" s="113"/>
      <c r="AFX70" s="113"/>
      <c r="AFY70" s="113"/>
      <c r="AFZ70" s="113"/>
      <c r="AGA70" s="113"/>
      <c r="AGB70" s="113"/>
      <c r="AGC70" s="113"/>
      <c r="AGD70" s="113"/>
      <c r="AGE70" s="113"/>
      <c r="AGF70" s="113"/>
      <c r="AGG70" s="113"/>
      <c r="AGH70" s="113"/>
      <c r="AGI70" s="113"/>
      <c r="AGJ70" s="113"/>
      <c r="AGK70" s="113"/>
      <c r="AGL70" s="113"/>
      <c r="AGM70" s="113"/>
      <c r="AGN70" s="113"/>
      <c r="AGO70" s="113"/>
      <c r="AGP70" s="113"/>
      <c r="AGQ70" s="113"/>
      <c r="AGR70" s="113"/>
      <c r="AGS70" s="113"/>
      <c r="AGT70" s="113"/>
      <c r="AGU70" s="113"/>
      <c r="AGV70" s="113"/>
      <c r="AGW70" s="113"/>
      <c r="AGX70" s="113"/>
      <c r="AGY70" s="113"/>
      <c r="AGZ70" s="113"/>
      <c r="AHA70" s="113"/>
      <c r="AHB70" s="113"/>
      <c r="AHC70" s="113"/>
      <c r="AHD70" s="113"/>
      <c r="AHE70" s="113"/>
      <c r="AHF70" s="113"/>
      <c r="AHG70" s="113"/>
      <c r="AHH70" s="113"/>
      <c r="AHI70" s="113"/>
      <c r="AHJ70" s="113"/>
      <c r="AHK70" s="113"/>
      <c r="AHL70" s="113"/>
      <c r="AHM70" s="113"/>
      <c r="AHN70" s="113"/>
      <c r="AHO70" s="113"/>
      <c r="AHP70" s="113"/>
      <c r="AHQ70" s="113"/>
      <c r="AHR70" s="113"/>
      <c r="AHS70" s="113"/>
      <c r="AHT70" s="113"/>
      <c r="AHU70" s="113"/>
      <c r="AHV70" s="113"/>
      <c r="AHW70" s="113"/>
      <c r="AHX70" s="113"/>
      <c r="AHY70" s="113"/>
      <c r="AHZ70" s="113"/>
      <c r="AIA70" s="113"/>
      <c r="AIB70" s="113"/>
      <c r="AIC70" s="113"/>
      <c r="AID70" s="113"/>
      <c r="AIE70" s="113"/>
      <c r="AIF70" s="113"/>
      <c r="AIG70" s="113"/>
      <c r="AIH70" s="113"/>
      <c r="AII70" s="113"/>
      <c r="AIJ70" s="113"/>
      <c r="AIK70" s="113"/>
      <c r="AIL70" s="113"/>
      <c r="AIM70" s="113"/>
      <c r="AIN70" s="113"/>
      <c r="AIO70" s="113"/>
      <c r="AIP70" s="113"/>
      <c r="AIQ70" s="113"/>
      <c r="AIR70" s="113"/>
      <c r="AIS70" s="113"/>
      <c r="AIT70" s="113"/>
      <c r="AIU70" s="113"/>
      <c r="AIV70" s="113"/>
      <c r="AIW70" s="113"/>
      <c r="AIX70" s="113"/>
      <c r="AIY70" s="113"/>
      <c r="AIZ70" s="113"/>
      <c r="AJA70" s="113"/>
      <c r="AJB70" s="113"/>
      <c r="AJC70" s="113"/>
      <c r="AJD70" s="113"/>
      <c r="AJE70" s="113"/>
      <c r="AJF70" s="113"/>
      <c r="AJG70" s="113"/>
      <c r="AJH70" s="113"/>
      <c r="AJI70" s="113"/>
      <c r="AJJ70" s="113"/>
      <c r="AJK70" s="113"/>
      <c r="AJL70" s="113"/>
      <c r="AJM70" s="113"/>
      <c r="AJN70" s="113"/>
      <c r="AJO70" s="113"/>
      <c r="AJP70" s="113"/>
      <c r="AJQ70" s="113"/>
      <c r="AJR70" s="113"/>
      <c r="AJS70" s="113"/>
      <c r="AJT70" s="113"/>
      <c r="AJU70" s="113"/>
      <c r="AJV70" s="113"/>
      <c r="AJW70" s="113"/>
      <c r="AJX70" s="113"/>
      <c r="AJY70" s="113"/>
      <c r="AJZ70" s="113"/>
      <c r="AKA70" s="113"/>
      <c r="AKB70" s="113"/>
      <c r="AKC70" s="113"/>
      <c r="AKD70" s="113"/>
      <c r="AKE70" s="113"/>
      <c r="AKF70" s="113"/>
      <c r="AKG70" s="113"/>
      <c r="AKH70" s="113"/>
      <c r="AKI70" s="113"/>
      <c r="AKJ70" s="113"/>
      <c r="AKK70" s="113"/>
      <c r="AKL70" s="113"/>
      <c r="AKM70" s="113"/>
      <c r="AKN70" s="113"/>
      <c r="AKO70" s="113"/>
      <c r="AKP70" s="113"/>
      <c r="AKQ70" s="113"/>
      <c r="AKR70" s="113"/>
      <c r="AKS70" s="113"/>
      <c r="AKT70" s="113"/>
      <c r="AKU70" s="113"/>
      <c r="AKV70" s="113"/>
      <c r="AKW70" s="113"/>
      <c r="AKX70" s="113"/>
      <c r="AKY70" s="113"/>
      <c r="AKZ70" s="113"/>
      <c r="ALA70" s="113"/>
      <c r="ALB70" s="113"/>
      <c r="ALC70" s="113"/>
      <c r="ALD70" s="113"/>
      <c r="ALE70" s="113"/>
      <c r="ALF70" s="113"/>
      <c r="ALG70" s="113"/>
      <c r="ALH70" s="113"/>
      <c r="ALI70" s="113"/>
      <c r="ALJ70" s="113"/>
      <c r="ALK70" s="113"/>
      <c r="ALL70" s="113"/>
      <c r="ALM70" s="113"/>
      <c r="ALN70" s="113"/>
      <c r="ALO70" s="113"/>
      <c r="ALP70" s="113"/>
      <c r="ALQ70" s="113"/>
      <c r="ALR70" s="113"/>
      <c r="ALS70" s="113"/>
      <c r="ALT70" s="113"/>
      <c r="ALU70" s="113"/>
      <c r="ALV70" s="113"/>
      <c r="ALW70" s="113"/>
      <c r="ALX70" s="113"/>
      <c r="ALY70" s="113"/>
      <c r="ALZ70" s="113"/>
      <c r="AMA70" s="113"/>
      <c r="AMB70" s="113"/>
      <c r="AMC70" s="113"/>
      <c r="AMD70" s="113"/>
      <c r="AME70" s="113"/>
      <c r="AMF70" s="113"/>
      <c r="AMG70" s="113"/>
      <c r="AMH70" s="113"/>
      <c r="AMI70" s="113"/>
      <c r="AMJ70" s="113"/>
      <c r="AMK70" s="113"/>
      <c r="AML70" s="113"/>
      <c r="AMM70" s="113"/>
      <c r="AMN70" s="113"/>
      <c r="AMO70" s="113"/>
      <c r="AMP70" s="113"/>
      <c r="AMQ70" s="113"/>
      <c r="AMR70" s="113"/>
      <c r="AMS70" s="113"/>
      <c r="AMT70" s="113"/>
      <c r="AMU70" s="113"/>
      <c r="AMV70" s="113"/>
      <c r="AMW70" s="113"/>
      <c r="AMX70" s="113"/>
      <c r="AMY70" s="113"/>
      <c r="AMZ70" s="113"/>
      <c r="ANA70" s="113"/>
      <c r="ANB70" s="113"/>
      <c r="ANC70" s="113"/>
      <c r="AND70" s="113"/>
      <c r="ANE70" s="113"/>
      <c r="ANF70" s="113"/>
      <c r="ANG70" s="113"/>
      <c r="ANH70" s="113"/>
      <c r="ANI70" s="113"/>
      <c r="ANJ70" s="113"/>
      <c r="ANK70" s="113"/>
      <c r="ANL70" s="113"/>
      <c r="ANM70" s="113"/>
      <c r="ANN70" s="113"/>
      <c r="ANO70" s="113"/>
      <c r="ANP70" s="113"/>
      <c r="ANQ70" s="113"/>
      <c r="ANR70" s="113"/>
      <c r="ANS70" s="113"/>
      <c r="ANT70" s="113"/>
      <c r="ANU70" s="113"/>
      <c r="ANV70" s="113"/>
      <c r="ANW70" s="113"/>
      <c r="ANX70" s="113"/>
      <c r="ANY70" s="113"/>
      <c r="ANZ70" s="113"/>
      <c r="AOA70" s="113"/>
      <c r="AOB70" s="113"/>
      <c r="AOC70" s="113"/>
      <c r="AOD70" s="113"/>
      <c r="AOE70" s="113"/>
      <c r="AOF70" s="113"/>
      <c r="AOG70" s="113"/>
      <c r="AOH70" s="113"/>
      <c r="AOI70" s="113"/>
      <c r="AOJ70" s="113"/>
      <c r="AOK70" s="113"/>
      <c r="AOL70" s="113"/>
      <c r="AOM70" s="113"/>
      <c r="AON70" s="113"/>
      <c r="AOO70" s="113"/>
      <c r="AOP70" s="113"/>
      <c r="AOQ70" s="113"/>
      <c r="AOR70" s="113"/>
      <c r="AOS70" s="113"/>
      <c r="AOT70" s="113"/>
      <c r="AOU70" s="113"/>
      <c r="AOV70" s="113"/>
      <c r="AOW70" s="113"/>
      <c r="AOX70" s="113"/>
      <c r="AOY70" s="113"/>
      <c r="AOZ70" s="113"/>
      <c r="APA70" s="113"/>
      <c r="APB70" s="113"/>
      <c r="APC70" s="113"/>
      <c r="APD70" s="113"/>
      <c r="APE70" s="113"/>
      <c r="APF70" s="113"/>
      <c r="APG70" s="113"/>
      <c r="APH70" s="113"/>
      <c r="API70" s="113"/>
      <c r="APJ70" s="113"/>
      <c r="APK70" s="113"/>
      <c r="APL70" s="113"/>
      <c r="APM70" s="113"/>
      <c r="APN70" s="113"/>
      <c r="APO70" s="113"/>
      <c r="APP70" s="113"/>
      <c r="APQ70" s="113"/>
      <c r="APR70" s="113"/>
      <c r="APS70" s="113"/>
      <c r="APT70" s="113"/>
      <c r="APU70" s="113"/>
      <c r="APV70" s="113"/>
      <c r="APW70" s="113"/>
      <c r="APX70" s="113"/>
      <c r="APY70" s="113"/>
      <c r="APZ70" s="113"/>
      <c r="AQA70" s="113"/>
      <c r="AQB70" s="113"/>
      <c r="AQC70" s="113"/>
      <c r="AQD70" s="113"/>
      <c r="AQE70" s="113"/>
      <c r="AQF70" s="113"/>
      <c r="AQG70" s="113"/>
      <c r="AQH70" s="113"/>
      <c r="AQI70" s="113"/>
      <c r="AQJ70" s="113"/>
      <c r="AQK70" s="113"/>
      <c r="AQL70" s="113"/>
      <c r="AQM70" s="113"/>
      <c r="AQN70" s="113"/>
      <c r="AQO70" s="113"/>
      <c r="AQP70" s="113"/>
      <c r="AQQ70" s="113"/>
      <c r="AQR70" s="113"/>
      <c r="AQS70" s="113"/>
      <c r="AQT70" s="113"/>
      <c r="AQU70" s="113"/>
      <c r="AQV70" s="113"/>
      <c r="AQW70" s="113"/>
      <c r="AQX70" s="113"/>
      <c r="AQY70" s="113"/>
      <c r="AQZ70" s="113"/>
      <c r="ARA70" s="113"/>
      <c r="ARB70" s="113"/>
      <c r="ARC70" s="113"/>
      <c r="ARD70" s="113"/>
      <c r="ARE70" s="113"/>
      <c r="ARF70" s="113"/>
      <c r="ARG70" s="113"/>
      <c r="ARH70" s="113"/>
      <c r="ARI70" s="113"/>
      <c r="ARJ70" s="113"/>
      <c r="ARK70" s="113"/>
      <c r="ARL70" s="113"/>
      <c r="ARM70" s="113"/>
      <c r="ARN70" s="113"/>
      <c r="ARO70" s="113"/>
      <c r="ARP70" s="113"/>
      <c r="ARQ70" s="113"/>
      <c r="ARR70" s="113"/>
      <c r="ARS70" s="113"/>
      <c r="ART70" s="113"/>
      <c r="ARU70" s="113"/>
      <c r="ARV70" s="113"/>
      <c r="ARW70" s="113"/>
      <c r="ARX70" s="113"/>
      <c r="ARY70" s="113"/>
      <c r="ARZ70" s="113"/>
      <c r="ASA70" s="113"/>
      <c r="ASB70" s="113"/>
      <c r="ASC70" s="113"/>
      <c r="ASD70" s="113"/>
      <c r="ASE70" s="113"/>
      <c r="ASF70" s="113"/>
      <c r="ASG70" s="113"/>
      <c r="ASH70" s="113"/>
      <c r="ASI70" s="113"/>
      <c r="ASJ70" s="113"/>
      <c r="ASK70" s="113"/>
      <c r="ASL70" s="113"/>
      <c r="ASM70" s="113"/>
      <c r="ASN70" s="113"/>
      <c r="ASO70" s="113"/>
      <c r="ASP70" s="113"/>
      <c r="ASQ70" s="113"/>
      <c r="ASR70" s="113"/>
      <c r="ASS70" s="113"/>
      <c r="AST70" s="113"/>
      <c r="ASU70" s="113"/>
      <c r="ASV70" s="113"/>
      <c r="ASW70" s="113"/>
      <c r="ASX70" s="113"/>
      <c r="ASY70" s="113"/>
      <c r="ASZ70" s="113"/>
      <c r="ATA70" s="113"/>
      <c r="ATB70" s="113"/>
      <c r="ATC70" s="113"/>
      <c r="ATD70" s="113"/>
      <c r="ATE70" s="113"/>
      <c r="ATF70" s="113"/>
      <c r="ATG70" s="113"/>
      <c r="ATH70" s="113"/>
      <c r="ATI70" s="113"/>
      <c r="ATJ70" s="113"/>
      <c r="ATK70" s="113"/>
      <c r="ATL70" s="113"/>
      <c r="ATM70" s="113"/>
      <c r="ATN70" s="113"/>
      <c r="ATO70" s="113"/>
      <c r="ATP70" s="113"/>
      <c r="ATQ70" s="113"/>
      <c r="ATR70" s="113"/>
      <c r="ATS70" s="113"/>
      <c r="ATT70" s="113"/>
      <c r="ATU70" s="113"/>
      <c r="ATV70" s="113"/>
      <c r="ATW70" s="113"/>
      <c r="ATX70" s="113"/>
      <c r="ATY70" s="113"/>
      <c r="ATZ70" s="113"/>
      <c r="AUA70" s="113"/>
      <c r="AUB70" s="113"/>
      <c r="AUC70" s="113"/>
      <c r="AUD70" s="113"/>
      <c r="AUE70" s="113"/>
      <c r="AUF70" s="113"/>
      <c r="AUG70" s="113"/>
      <c r="AUH70" s="113"/>
      <c r="AUI70" s="113"/>
      <c r="AUJ70" s="113"/>
      <c r="AUK70" s="113"/>
      <c r="AUL70" s="113"/>
      <c r="AUM70" s="113"/>
      <c r="AUN70" s="113"/>
      <c r="AUO70" s="113"/>
      <c r="AUP70" s="113"/>
      <c r="AUQ70" s="113"/>
      <c r="AUR70" s="113"/>
      <c r="AUS70" s="113"/>
      <c r="AUT70" s="113"/>
      <c r="AUU70" s="113"/>
      <c r="AUV70" s="113"/>
      <c r="AUW70" s="113"/>
      <c r="AUX70" s="113"/>
      <c r="AUY70" s="113"/>
      <c r="AUZ70" s="113"/>
      <c r="AVA70" s="113"/>
      <c r="AVB70" s="113"/>
      <c r="AVC70" s="113"/>
      <c r="AVD70" s="113"/>
      <c r="AVE70" s="113"/>
      <c r="AVF70" s="113"/>
      <c r="AVG70" s="113"/>
      <c r="AVH70" s="113"/>
      <c r="AVI70" s="113"/>
      <c r="AVJ70" s="113"/>
      <c r="AVK70" s="113"/>
      <c r="AVL70" s="113"/>
      <c r="AVM70" s="113"/>
      <c r="AVN70" s="113"/>
      <c r="AVO70" s="113"/>
      <c r="AVP70" s="113"/>
      <c r="AVQ70" s="113"/>
      <c r="AVR70" s="113"/>
      <c r="AVS70" s="113"/>
      <c r="AVT70" s="113"/>
      <c r="AVU70" s="113"/>
      <c r="AVV70" s="113"/>
      <c r="AVW70" s="113"/>
      <c r="AVX70" s="113"/>
      <c r="AVY70" s="113"/>
      <c r="AVZ70" s="113"/>
      <c r="AWA70" s="113"/>
      <c r="AWB70" s="113"/>
      <c r="AWC70" s="113"/>
      <c r="AWD70" s="113"/>
    </row>
    <row r="71" spans="1:1278" s="156" customFormat="1" ht="12.5">
      <c r="A71" s="126"/>
      <c r="B71" s="126"/>
      <c r="C71" s="126"/>
      <c r="D71" s="126"/>
      <c r="E71" s="126"/>
      <c r="F71" s="145"/>
      <c r="G71" s="155"/>
      <c r="H71" s="162"/>
      <c r="I71" s="126"/>
      <c r="J71" s="126"/>
      <c r="K71" s="126"/>
      <c r="L71" s="126"/>
      <c r="M71" s="126"/>
      <c r="N71" s="126"/>
      <c r="O71" s="126"/>
      <c r="P71" s="126"/>
      <c r="Q71" s="126"/>
      <c r="R71" s="126"/>
      <c r="S71" s="126"/>
      <c r="T71" s="126"/>
      <c r="U71" s="126"/>
      <c r="V71" s="126"/>
      <c r="W71" s="126"/>
      <c r="X71" s="126"/>
      <c r="Y71" s="126"/>
      <c r="Z71" s="126"/>
      <c r="AA71" s="126"/>
      <c r="AB71" s="126"/>
      <c r="AC71" s="113"/>
      <c r="AD71" s="113"/>
      <c r="AE71" s="113"/>
      <c r="AF71" s="113"/>
      <c r="AG71" s="113"/>
      <c r="AH71" s="113"/>
      <c r="AI71" s="113"/>
      <c r="AJ71" s="113"/>
      <c r="AK71" s="113"/>
      <c r="AL71" s="113"/>
      <c r="AM71" s="113"/>
      <c r="AN71" s="113"/>
      <c r="AO71" s="113"/>
      <c r="AP71" s="113"/>
      <c r="AQ71" s="113"/>
      <c r="AR71" s="113"/>
      <c r="AS71" s="113"/>
      <c r="AT71" s="113"/>
      <c r="AU71" s="113"/>
      <c r="AV71" s="113"/>
      <c r="AW71" s="113"/>
      <c r="AX71" s="113"/>
      <c r="AY71" s="113"/>
      <c r="AZ71" s="113"/>
      <c r="BA71" s="113"/>
      <c r="BB71" s="113"/>
      <c r="BC71" s="113"/>
      <c r="BD71" s="113"/>
      <c r="BE71" s="113"/>
      <c r="BF71" s="113"/>
      <c r="BG71" s="113"/>
      <c r="BH71" s="113"/>
      <c r="BI71" s="113"/>
      <c r="BJ71" s="113"/>
      <c r="BK71" s="113"/>
      <c r="BL71" s="113"/>
      <c r="BM71" s="113"/>
      <c r="BN71" s="113"/>
      <c r="BO71" s="113"/>
      <c r="BP71" s="113"/>
      <c r="BQ71" s="113"/>
      <c r="BR71" s="113"/>
      <c r="BS71" s="113"/>
      <c r="BT71" s="113"/>
      <c r="BU71" s="113"/>
      <c r="BV71" s="113"/>
      <c r="BW71" s="113"/>
      <c r="BX71" s="113"/>
      <c r="BY71" s="113"/>
      <c r="BZ71" s="113"/>
      <c r="CA71" s="113"/>
      <c r="CB71" s="113"/>
      <c r="CC71" s="113"/>
      <c r="CD71" s="113"/>
      <c r="CE71" s="113"/>
      <c r="CF71" s="113"/>
      <c r="CG71" s="113"/>
      <c r="CH71" s="113"/>
      <c r="CI71" s="113"/>
      <c r="CJ71" s="113"/>
      <c r="CK71" s="113"/>
      <c r="CL71" s="113"/>
      <c r="CM71" s="113"/>
      <c r="CN71" s="113"/>
      <c r="CO71" s="113"/>
      <c r="CP71" s="113"/>
      <c r="CQ71" s="113"/>
      <c r="CR71" s="113"/>
      <c r="CS71" s="113"/>
      <c r="CT71" s="113"/>
      <c r="CU71" s="113"/>
      <c r="CV71" s="113"/>
      <c r="CW71" s="113"/>
      <c r="CX71" s="113"/>
      <c r="CY71" s="113"/>
      <c r="CZ71" s="113"/>
      <c r="DA71" s="113"/>
      <c r="DB71" s="113"/>
      <c r="DC71" s="113"/>
      <c r="DD71" s="113"/>
      <c r="DE71" s="113"/>
      <c r="DF71" s="113"/>
      <c r="DG71" s="113"/>
      <c r="DH71" s="113"/>
      <c r="DI71" s="113"/>
      <c r="DJ71" s="113"/>
      <c r="DK71" s="113"/>
      <c r="DL71" s="113"/>
      <c r="DM71" s="113"/>
      <c r="DN71" s="113"/>
      <c r="DO71" s="113"/>
      <c r="DP71" s="113"/>
      <c r="DQ71" s="113"/>
      <c r="DR71" s="113"/>
      <c r="DS71" s="113"/>
      <c r="DT71" s="113"/>
      <c r="DU71" s="113"/>
      <c r="DV71" s="113"/>
      <c r="DW71" s="113"/>
      <c r="DX71" s="113"/>
      <c r="DY71" s="113"/>
      <c r="DZ71" s="113"/>
      <c r="EA71" s="113"/>
      <c r="EB71" s="113"/>
      <c r="EC71" s="113"/>
      <c r="ED71" s="113"/>
      <c r="EE71" s="113"/>
      <c r="EF71" s="113"/>
      <c r="EG71" s="113"/>
      <c r="EH71" s="113"/>
      <c r="EI71" s="113"/>
      <c r="EJ71" s="113"/>
      <c r="EK71" s="113"/>
      <c r="EL71" s="113"/>
      <c r="EM71" s="113"/>
      <c r="EN71" s="113"/>
      <c r="EO71" s="113"/>
      <c r="EP71" s="113"/>
      <c r="EQ71" s="113"/>
      <c r="ER71" s="113"/>
      <c r="ES71" s="113"/>
      <c r="ET71" s="113"/>
      <c r="EU71" s="113"/>
      <c r="EV71" s="113"/>
      <c r="EW71" s="113"/>
      <c r="EX71" s="113"/>
      <c r="EY71" s="113"/>
      <c r="EZ71" s="113"/>
      <c r="FA71" s="113"/>
      <c r="FB71" s="113"/>
      <c r="FC71" s="113"/>
      <c r="FD71" s="113"/>
      <c r="FE71" s="113"/>
      <c r="FF71" s="113"/>
      <c r="FG71" s="113"/>
      <c r="FH71" s="113"/>
      <c r="FI71" s="113"/>
      <c r="FJ71" s="113"/>
      <c r="FK71" s="113"/>
      <c r="FL71" s="113"/>
      <c r="FM71" s="113"/>
      <c r="FN71" s="113"/>
      <c r="FO71" s="113"/>
      <c r="FP71" s="113"/>
      <c r="FQ71" s="113"/>
      <c r="FR71" s="113"/>
      <c r="FS71" s="113"/>
      <c r="FT71" s="113"/>
      <c r="FU71" s="113"/>
      <c r="FV71" s="113"/>
      <c r="FW71" s="113"/>
      <c r="FX71" s="113"/>
      <c r="FY71" s="113"/>
      <c r="FZ71" s="113"/>
      <c r="GA71" s="113"/>
      <c r="GB71" s="113"/>
      <c r="GC71" s="113"/>
      <c r="GD71" s="113"/>
      <c r="GE71" s="113"/>
      <c r="GF71" s="113"/>
      <c r="GG71" s="113"/>
      <c r="GH71" s="113"/>
      <c r="GI71" s="113"/>
      <c r="GJ71" s="113"/>
      <c r="GK71" s="113"/>
      <c r="GL71" s="113"/>
      <c r="GM71" s="113"/>
      <c r="GN71" s="113"/>
      <c r="GO71" s="113"/>
      <c r="GP71" s="113"/>
      <c r="GQ71" s="113"/>
      <c r="GR71" s="113"/>
      <c r="GS71" s="113"/>
      <c r="GT71" s="113"/>
      <c r="GU71" s="113"/>
      <c r="GV71" s="113"/>
      <c r="GW71" s="113"/>
      <c r="GX71" s="113"/>
      <c r="GY71" s="113"/>
      <c r="GZ71" s="113"/>
      <c r="HA71" s="113"/>
      <c r="HB71" s="113"/>
      <c r="HC71" s="113"/>
      <c r="HD71" s="113"/>
      <c r="HE71" s="113"/>
      <c r="HF71" s="113"/>
      <c r="HG71" s="113"/>
      <c r="HH71" s="113"/>
      <c r="HI71" s="113"/>
      <c r="HJ71" s="113"/>
      <c r="HK71" s="113"/>
      <c r="HL71" s="113"/>
      <c r="HM71" s="113"/>
      <c r="HN71" s="113"/>
      <c r="HO71" s="113"/>
      <c r="HP71" s="113"/>
      <c r="HQ71" s="113"/>
      <c r="HR71" s="113"/>
      <c r="HS71" s="113"/>
      <c r="HT71" s="113"/>
      <c r="HU71" s="113"/>
      <c r="HV71" s="113"/>
      <c r="HW71" s="113"/>
      <c r="HX71" s="113"/>
      <c r="HY71" s="113"/>
      <c r="HZ71" s="113"/>
      <c r="IA71" s="113"/>
      <c r="IB71" s="113"/>
      <c r="IC71" s="113"/>
      <c r="ID71" s="113"/>
      <c r="IE71" s="113"/>
      <c r="IF71" s="113"/>
      <c r="IG71" s="113"/>
      <c r="IH71" s="113"/>
      <c r="II71" s="113"/>
      <c r="IJ71" s="113"/>
      <c r="IK71" s="113"/>
      <c r="IL71" s="113"/>
      <c r="IM71" s="113"/>
      <c r="IN71" s="113"/>
      <c r="IO71" s="113"/>
      <c r="IP71" s="113"/>
      <c r="IQ71" s="113"/>
      <c r="IR71" s="113"/>
      <c r="IS71" s="113"/>
      <c r="IT71" s="113"/>
      <c r="IU71" s="113"/>
      <c r="IV71" s="113"/>
      <c r="IW71" s="113"/>
      <c r="IX71" s="113"/>
      <c r="IY71" s="113"/>
      <c r="IZ71" s="113"/>
      <c r="JA71" s="113"/>
      <c r="JB71" s="113"/>
      <c r="JC71" s="113"/>
      <c r="JD71" s="113"/>
      <c r="JE71" s="113"/>
      <c r="JF71" s="113"/>
      <c r="JG71" s="113"/>
      <c r="JH71" s="113"/>
      <c r="JI71" s="113"/>
      <c r="JJ71" s="113"/>
      <c r="JK71" s="113"/>
      <c r="JL71" s="113"/>
      <c r="JM71" s="113"/>
      <c r="JN71" s="113"/>
      <c r="JO71" s="113"/>
      <c r="JP71" s="113"/>
      <c r="JQ71" s="113"/>
      <c r="JR71" s="113"/>
      <c r="JS71" s="113"/>
      <c r="JT71" s="113"/>
      <c r="JU71" s="113"/>
      <c r="JV71" s="113"/>
      <c r="JW71" s="113"/>
      <c r="JX71" s="113"/>
      <c r="JY71" s="113"/>
      <c r="JZ71" s="113"/>
      <c r="KA71" s="113"/>
      <c r="KB71" s="113"/>
      <c r="KC71" s="113"/>
      <c r="KD71" s="113"/>
      <c r="KE71" s="113"/>
      <c r="KF71" s="113"/>
      <c r="KG71" s="113"/>
      <c r="KH71" s="113"/>
      <c r="KI71" s="113"/>
      <c r="KJ71" s="113"/>
      <c r="KK71" s="113"/>
      <c r="KL71" s="113"/>
      <c r="KM71" s="113"/>
      <c r="KN71" s="113"/>
      <c r="KO71" s="113"/>
      <c r="KP71" s="113"/>
      <c r="KQ71" s="113"/>
      <c r="KR71" s="113"/>
      <c r="KS71" s="113"/>
      <c r="KT71" s="113"/>
      <c r="KU71" s="113"/>
      <c r="KV71" s="113"/>
      <c r="KW71" s="113"/>
      <c r="KX71" s="113"/>
      <c r="KY71" s="113"/>
      <c r="KZ71" s="113"/>
      <c r="LA71" s="113"/>
      <c r="LB71" s="113"/>
      <c r="LC71" s="113"/>
      <c r="LD71" s="113"/>
      <c r="LE71" s="113"/>
      <c r="LF71" s="113"/>
      <c r="LG71" s="113"/>
      <c r="LH71" s="113"/>
      <c r="LI71" s="113"/>
      <c r="LJ71" s="113"/>
      <c r="LK71" s="113"/>
      <c r="LL71" s="113"/>
      <c r="LM71" s="113"/>
      <c r="LN71" s="113"/>
      <c r="LO71" s="113"/>
      <c r="LP71" s="113"/>
      <c r="LQ71" s="113"/>
      <c r="LR71" s="113"/>
      <c r="LS71" s="113"/>
      <c r="LT71" s="113"/>
      <c r="LU71" s="113"/>
      <c r="LV71" s="113"/>
      <c r="LW71" s="113"/>
      <c r="LX71" s="113"/>
      <c r="LY71" s="113"/>
      <c r="LZ71" s="113"/>
      <c r="MA71" s="113"/>
      <c r="MB71" s="113"/>
      <c r="MC71" s="113"/>
      <c r="MD71" s="113"/>
      <c r="ME71" s="113"/>
      <c r="MF71" s="113"/>
      <c r="MG71" s="113"/>
      <c r="MH71" s="113"/>
      <c r="MI71" s="113"/>
      <c r="MJ71" s="113"/>
      <c r="MK71" s="113"/>
      <c r="ML71" s="113"/>
      <c r="MM71" s="113"/>
      <c r="MN71" s="113"/>
      <c r="MO71" s="113"/>
      <c r="MP71" s="113"/>
      <c r="MQ71" s="113"/>
      <c r="MR71" s="113"/>
      <c r="MS71" s="113"/>
      <c r="MT71" s="113"/>
      <c r="MU71" s="113"/>
      <c r="MV71" s="113"/>
      <c r="MW71" s="113"/>
      <c r="MX71" s="113"/>
      <c r="MY71" s="113"/>
      <c r="MZ71" s="113"/>
      <c r="NA71" s="113"/>
      <c r="NB71" s="113"/>
      <c r="NC71" s="113"/>
      <c r="ND71" s="113"/>
      <c r="NE71" s="113"/>
      <c r="NF71" s="113"/>
      <c r="NG71" s="113"/>
      <c r="NH71" s="113"/>
      <c r="NI71" s="113"/>
      <c r="NJ71" s="113"/>
      <c r="NK71" s="113"/>
      <c r="NL71" s="113"/>
      <c r="NM71" s="113"/>
      <c r="NN71" s="113"/>
      <c r="NO71" s="113"/>
      <c r="NP71" s="113"/>
      <c r="NQ71" s="113"/>
      <c r="NR71" s="113"/>
      <c r="NS71" s="113"/>
      <c r="NT71" s="113"/>
      <c r="NU71" s="113"/>
      <c r="NV71" s="113"/>
      <c r="NW71" s="113"/>
      <c r="NX71" s="113"/>
      <c r="NY71" s="113"/>
      <c r="NZ71" s="113"/>
      <c r="OA71" s="113"/>
      <c r="OB71" s="113"/>
      <c r="OC71" s="113"/>
      <c r="OD71" s="113"/>
      <c r="OE71" s="113"/>
      <c r="OF71" s="113"/>
      <c r="OG71" s="113"/>
      <c r="OH71" s="113"/>
      <c r="OI71" s="113"/>
      <c r="OJ71" s="113"/>
      <c r="OK71" s="113"/>
      <c r="OL71" s="113"/>
      <c r="OM71" s="113"/>
      <c r="ON71" s="113"/>
      <c r="OO71" s="113"/>
      <c r="OP71" s="113"/>
      <c r="OQ71" s="113"/>
      <c r="OR71" s="113"/>
      <c r="OS71" s="113"/>
      <c r="OT71" s="113"/>
      <c r="OU71" s="113"/>
      <c r="OV71" s="113"/>
      <c r="OW71" s="113"/>
      <c r="OX71" s="113"/>
      <c r="OY71" s="113"/>
      <c r="OZ71" s="113"/>
      <c r="PA71" s="113"/>
      <c r="PB71" s="113"/>
      <c r="PC71" s="113"/>
      <c r="PD71" s="113"/>
      <c r="PE71" s="113"/>
      <c r="PF71" s="113"/>
      <c r="PG71" s="113"/>
      <c r="PH71" s="113"/>
      <c r="PI71" s="113"/>
      <c r="PJ71" s="113"/>
      <c r="PK71" s="113"/>
      <c r="PL71" s="113"/>
      <c r="PM71" s="113"/>
      <c r="PN71" s="113"/>
      <c r="PO71" s="113"/>
      <c r="PP71" s="113"/>
      <c r="PQ71" s="113"/>
      <c r="PR71" s="113"/>
      <c r="PS71" s="113"/>
      <c r="PT71" s="113"/>
      <c r="PU71" s="113"/>
      <c r="PV71" s="113"/>
      <c r="PW71" s="113"/>
      <c r="PX71" s="113"/>
      <c r="PY71" s="113"/>
      <c r="PZ71" s="113"/>
      <c r="QA71" s="113"/>
      <c r="QB71" s="113"/>
      <c r="QC71" s="113"/>
      <c r="QD71" s="113"/>
      <c r="QE71" s="113"/>
      <c r="QF71" s="113"/>
      <c r="QG71" s="113"/>
      <c r="QH71" s="113"/>
      <c r="QI71" s="113"/>
      <c r="QJ71" s="113"/>
      <c r="QK71" s="113"/>
      <c r="QL71" s="113"/>
      <c r="QM71" s="113"/>
      <c r="QN71" s="113"/>
      <c r="QO71" s="113"/>
      <c r="QP71" s="113"/>
      <c r="QQ71" s="113"/>
      <c r="QR71" s="113"/>
      <c r="QS71" s="113"/>
      <c r="QT71" s="113"/>
      <c r="QU71" s="113"/>
      <c r="QV71" s="113"/>
      <c r="QW71" s="113"/>
      <c r="QX71" s="113"/>
      <c r="QY71" s="113"/>
      <c r="QZ71" s="113"/>
      <c r="RA71" s="113"/>
      <c r="RB71" s="113"/>
      <c r="RC71" s="113"/>
      <c r="RD71" s="113"/>
      <c r="RE71" s="113"/>
      <c r="RF71" s="113"/>
      <c r="RG71" s="113"/>
      <c r="RH71" s="113"/>
      <c r="RI71" s="113"/>
      <c r="RJ71" s="113"/>
      <c r="RK71" s="113"/>
      <c r="RL71" s="113"/>
      <c r="RM71" s="113"/>
      <c r="RN71" s="113"/>
      <c r="RO71" s="113"/>
      <c r="RP71" s="113"/>
      <c r="RQ71" s="113"/>
      <c r="RR71" s="113"/>
      <c r="RS71" s="113"/>
      <c r="RT71" s="113"/>
      <c r="RU71" s="113"/>
      <c r="RV71" s="113"/>
      <c r="RW71" s="113"/>
      <c r="RX71" s="113"/>
      <c r="RY71" s="113"/>
      <c r="RZ71" s="113"/>
      <c r="SA71" s="113"/>
      <c r="SB71" s="113"/>
      <c r="SC71" s="113"/>
      <c r="SD71" s="113"/>
      <c r="SE71" s="113"/>
      <c r="SF71" s="113"/>
      <c r="SG71" s="113"/>
      <c r="SH71" s="113"/>
      <c r="SI71" s="113"/>
      <c r="SJ71" s="113"/>
      <c r="SK71" s="113"/>
      <c r="SL71" s="113"/>
      <c r="SM71" s="113"/>
      <c r="SN71" s="113"/>
      <c r="SO71" s="113"/>
      <c r="SP71" s="113"/>
      <c r="SQ71" s="113"/>
      <c r="SR71" s="113"/>
      <c r="SS71" s="113"/>
      <c r="ST71" s="113"/>
      <c r="SU71" s="113"/>
      <c r="SV71" s="113"/>
      <c r="SW71" s="113"/>
      <c r="SX71" s="113"/>
      <c r="SY71" s="113"/>
      <c r="SZ71" s="113"/>
      <c r="TA71" s="113"/>
      <c r="TB71" s="113"/>
      <c r="TC71" s="113"/>
      <c r="TD71" s="113"/>
      <c r="TE71" s="113"/>
      <c r="TF71" s="113"/>
      <c r="TG71" s="113"/>
      <c r="TH71" s="113"/>
      <c r="TI71" s="113"/>
      <c r="TJ71" s="113"/>
      <c r="TK71" s="113"/>
      <c r="TL71" s="113"/>
      <c r="TM71" s="113"/>
      <c r="TN71" s="113"/>
      <c r="TO71" s="113"/>
      <c r="TP71" s="113"/>
      <c r="TQ71" s="113"/>
      <c r="TR71" s="113"/>
      <c r="TS71" s="113"/>
      <c r="TT71" s="113"/>
      <c r="TU71" s="113"/>
      <c r="TV71" s="113"/>
      <c r="TW71" s="113"/>
      <c r="TX71" s="113"/>
      <c r="TY71" s="113"/>
      <c r="TZ71" s="113"/>
      <c r="UA71" s="113"/>
      <c r="UB71" s="113"/>
      <c r="UC71" s="113"/>
      <c r="UD71" s="113"/>
      <c r="UE71" s="113"/>
      <c r="UF71" s="113"/>
      <c r="UG71" s="113"/>
      <c r="UH71" s="113"/>
      <c r="UI71" s="113"/>
      <c r="UJ71" s="113"/>
      <c r="UK71" s="113"/>
      <c r="UL71" s="113"/>
      <c r="UM71" s="113"/>
      <c r="UN71" s="113"/>
      <c r="UO71" s="113"/>
      <c r="UP71" s="113"/>
      <c r="UQ71" s="113"/>
      <c r="UR71" s="113"/>
      <c r="US71" s="113"/>
      <c r="UT71" s="113"/>
      <c r="UU71" s="113"/>
      <c r="UV71" s="113"/>
      <c r="UW71" s="113"/>
      <c r="UX71" s="113"/>
      <c r="UY71" s="113"/>
      <c r="UZ71" s="113"/>
      <c r="VA71" s="113"/>
      <c r="VB71" s="113"/>
      <c r="VC71" s="113"/>
      <c r="VD71" s="113"/>
      <c r="VE71" s="113"/>
      <c r="VF71" s="113"/>
      <c r="VG71" s="113"/>
      <c r="VH71" s="113"/>
      <c r="VI71" s="113"/>
      <c r="VJ71" s="113"/>
      <c r="VK71" s="113"/>
      <c r="VL71" s="113"/>
      <c r="VM71" s="113"/>
      <c r="VN71" s="113"/>
      <c r="VO71" s="113"/>
      <c r="VP71" s="113"/>
      <c r="VQ71" s="113"/>
      <c r="VR71" s="113"/>
      <c r="VS71" s="113"/>
      <c r="VT71" s="113"/>
      <c r="VU71" s="113"/>
      <c r="VV71" s="113"/>
      <c r="VW71" s="113"/>
      <c r="VX71" s="113"/>
      <c r="VY71" s="113"/>
      <c r="VZ71" s="113"/>
      <c r="WA71" s="113"/>
      <c r="WB71" s="113"/>
      <c r="WC71" s="113"/>
      <c r="WD71" s="113"/>
      <c r="WE71" s="113"/>
      <c r="WF71" s="113"/>
      <c r="WG71" s="113"/>
      <c r="WH71" s="113"/>
      <c r="WI71" s="113"/>
      <c r="WJ71" s="113"/>
      <c r="WK71" s="113"/>
      <c r="WL71" s="113"/>
      <c r="WM71" s="113"/>
      <c r="WN71" s="113"/>
      <c r="WO71" s="113"/>
      <c r="WP71" s="113"/>
      <c r="WQ71" s="113"/>
      <c r="WR71" s="113"/>
      <c r="WS71" s="113"/>
      <c r="WT71" s="113"/>
      <c r="WU71" s="113"/>
      <c r="WV71" s="113"/>
      <c r="WW71" s="113"/>
      <c r="WX71" s="113"/>
      <c r="WY71" s="113"/>
      <c r="WZ71" s="113"/>
      <c r="XA71" s="113"/>
      <c r="XB71" s="113"/>
      <c r="XC71" s="113"/>
      <c r="XD71" s="113"/>
      <c r="XE71" s="113"/>
      <c r="XF71" s="113"/>
      <c r="XG71" s="113"/>
      <c r="XH71" s="113"/>
      <c r="XI71" s="113"/>
      <c r="XJ71" s="113"/>
      <c r="XK71" s="113"/>
      <c r="XL71" s="113"/>
      <c r="XM71" s="113"/>
      <c r="XN71" s="113"/>
      <c r="XO71" s="113"/>
      <c r="XP71" s="113"/>
      <c r="XQ71" s="113"/>
      <c r="XR71" s="113"/>
      <c r="XS71" s="113"/>
      <c r="XT71" s="113"/>
      <c r="XU71" s="113"/>
      <c r="XV71" s="113"/>
      <c r="XW71" s="113"/>
      <c r="XX71" s="113"/>
      <c r="XY71" s="113"/>
      <c r="XZ71" s="113"/>
      <c r="YA71" s="113"/>
      <c r="YB71" s="113"/>
      <c r="YC71" s="113"/>
      <c r="YD71" s="113"/>
      <c r="YE71" s="113"/>
      <c r="YF71" s="113"/>
      <c r="YG71" s="113"/>
      <c r="YH71" s="113"/>
      <c r="YI71" s="113"/>
      <c r="YJ71" s="113"/>
      <c r="YK71" s="113"/>
      <c r="YL71" s="113"/>
      <c r="YM71" s="113"/>
      <c r="YN71" s="113"/>
      <c r="YO71" s="113"/>
      <c r="YP71" s="113"/>
      <c r="YQ71" s="113"/>
      <c r="YR71" s="113"/>
      <c r="YS71" s="113"/>
      <c r="YT71" s="113"/>
      <c r="YU71" s="113"/>
      <c r="YV71" s="113"/>
      <c r="YW71" s="113"/>
      <c r="YX71" s="113"/>
      <c r="YY71" s="113"/>
      <c r="YZ71" s="113"/>
      <c r="ZA71" s="113"/>
      <c r="ZB71" s="113"/>
      <c r="ZC71" s="113"/>
      <c r="ZD71" s="113"/>
      <c r="ZE71" s="113"/>
      <c r="ZF71" s="113"/>
      <c r="ZG71" s="113"/>
      <c r="ZH71" s="113"/>
      <c r="ZI71" s="113"/>
      <c r="ZJ71" s="113"/>
      <c r="ZK71" s="113"/>
      <c r="ZL71" s="113"/>
      <c r="ZM71" s="113"/>
      <c r="ZN71" s="113"/>
      <c r="ZO71" s="113"/>
      <c r="ZP71" s="113"/>
      <c r="ZQ71" s="113"/>
      <c r="ZR71" s="113"/>
      <c r="ZS71" s="113"/>
      <c r="ZT71" s="113"/>
      <c r="ZU71" s="113"/>
      <c r="ZV71" s="113"/>
      <c r="ZW71" s="113"/>
      <c r="ZX71" s="113"/>
      <c r="ZY71" s="113"/>
      <c r="ZZ71" s="113"/>
      <c r="AAA71" s="113"/>
      <c r="AAB71" s="113"/>
      <c r="AAC71" s="113"/>
      <c r="AAD71" s="113"/>
      <c r="AAE71" s="113"/>
      <c r="AAF71" s="113"/>
      <c r="AAG71" s="113"/>
      <c r="AAH71" s="113"/>
      <c r="AAI71" s="113"/>
      <c r="AAJ71" s="113"/>
      <c r="AAK71" s="113"/>
      <c r="AAL71" s="113"/>
      <c r="AAM71" s="113"/>
      <c r="AAN71" s="113"/>
      <c r="AAO71" s="113"/>
      <c r="AAP71" s="113"/>
      <c r="AAQ71" s="113"/>
      <c r="AAR71" s="113"/>
      <c r="AAS71" s="113"/>
      <c r="AAT71" s="113"/>
      <c r="AAU71" s="113"/>
      <c r="AAV71" s="113"/>
      <c r="AAW71" s="113"/>
      <c r="AAX71" s="113"/>
      <c r="AAY71" s="113"/>
      <c r="AAZ71" s="113"/>
      <c r="ABA71" s="113"/>
      <c r="ABB71" s="113"/>
      <c r="ABC71" s="113"/>
      <c r="ABD71" s="113"/>
      <c r="ABE71" s="113"/>
      <c r="ABF71" s="113"/>
      <c r="ABG71" s="113"/>
      <c r="ABH71" s="113"/>
      <c r="ABI71" s="113"/>
      <c r="ABJ71" s="113"/>
      <c r="ABK71" s="113"/>
      <c r="ABL71" s="113"/>
      <c r="ABM71" s="113"/>
      <c r="ABN71" s="113"/>
      <c r="ABO71" s="113"/>
      <c r="ABP71" s="113"/>
      <c r="ABQ71" s="113"/>
      <c r="ABR71" s="113"/>
      <c r="ABS71" s="113"/>
      <c r="ABT71" s="113"/>
      <c r="ABU71" s="113"/>
      <c r="ABV71" s="113"/>
      <c r="ABW71" s="113"/>
      <c r="ABX71" s="113"/>
      <c r="ABY71" s="113"/>
      <c r="ABZ71" s="113"/>
      <c r="ACA71" s="113"/>
      <c r="ACB71" s="113"/>
      <c r="ACC71" s="113"/>
      <c r="ACD71" s="113"/>
      <c r="ACE71" s="113"/>
      <c r="ACF71" s="113"/>
      <c r="ACG71" s="113"/>
      <c r="ACH71" s="113"/>
      <c r="ACI71" s="113"/>
      <c r="ACJ71" s="113"/>
      <c r="ACK71" s="113"/>
      <c r="ACL71" s="113"/>
      <c r="ACM71" s="113"/>
      <c r="ACN71" s="113"/>
      <c r="ACO71" s="113"/>
      <c r="ACP71" s="113"/>
      <c r="ACQ71" s="113"/>
      <c r="ACR71" s="113"/>
      <c r="ACS71" s="113"/>
      <c r="ACT71" s="113"/>
      <c r="ACU71" s="113"/>
      <c r="ACV71" s="113"/>
      <c r="ACW71" s="113"/>
      <c r="ACX71" s="113"/>
      <c r="ACY71" s="113"/>
      <c r="ACZ71" s="113"/>
      <c r="ADA71" s="113"/>
      <c r="ADB71" s="113"/>
      <c r="ADC71" s="113"/>
      <c r="ADD71" s="113"/>
      <c r="ADE71" s="113"/>
      <c r="ADF71" s="113"/>
      <c r="ADG71" s="113"/>
      <c r="ADH71" s="113"/>
      <c r="ADI71" s="113"/>
      <c r="ADJ71" s="113"/>
      <c r="ADK71" s="113"/>
      <c r="ADL71" s="113"/>
      <c r="ADM71" s="113"/>
      <c r="ADN71" s="113"/>
      <c r="ADO71" s="113"/>
      <c r="ADP71" s="113"/>
      <c r="ADQ71" s="113"/>
      <c r="ADR71" s="113"/>
      <c r="ADS71" s="113"/>
      <c r="ADT71" s="113"/>
      <c r="ADU71" s="113"/>
      <c r="ADV71" s="113"/>
      <c r="ADW71" s="113"/>
      <c r="ADX71" s="113"/>
      <c r="ADY71" s="113"/>
      <c r="ADZ71" s="113"/>
      <c r="AEA71" s="113"/>
      <c r="AEB71" s="113"/>
      <c r="AEC71" s="113"/>
      <c r="AED71" s="113"/>
      <c r="AEE71" s="113"/>
      <c r="AEF71" s="113"/>
      <c r="AEG71" s="113"/>
      <c r="AEH71" s="113"/>
      <c r="AEI71" s="113"/>
      <c r="AEJ71" s="113"/>
      <c r="AEK71" s="113"/>
      <c r="AEL71" s="113"/>
      <c r="AEM71" s="113"/>
      <c r="AEN71" s="113"/>
      <c r="AEO71" s="113"/>
      <c r="AEP71" s="113"/>
      <c r="AEQ71" s="113"/>
      <c r="AER71" s="113"/>
      <c r="AES71" s="113"/>
      <c r="AET71" s="113"/>
      <c r="AEU71" s="113"/>
      <c r="AEV71" s="113"/>
      <c r="AEW71" s="113"/>
      <c r="AEX71" s="113"/>
      <c r="AEY71" s="113"/>
      <c r="AEZ71" s="113"/>
      <c r="AFA71" s="113"/>
      <c r="AFB71" s="113"/>
      <c r="AFC71" s="113"/>
      <c r="AFD71" s="113"/>
      <c r="AFE71" s="113"/>
      <c r="AFF71" s="113"/>
      <c r="AFG71" s="113"/>
      <c r="AFH71" s="113"/>
      <c r="AFI71" s="113"/>
      <c r="AFJ71" s="113"/>
      <c r="AFK71" s="113"/>
      <c r="AFL71" s="113"/>
      <c r="AFM71" s="113"/>
      <c r="AFN71" s="113"/>
      <c r="AFO71" s="113"/>
      <c r="AFP71" s="113"/>
      <c r="AFQ71" s="113"/>
      <c r="AFR71" s="113"/>
      <c r="AFS71" s="113"/>
      <c r="AFT71" s="113"/>
      <c r="AFU71" s="113"/>
      <c r="AFV71" s="113"/>
      <c r="AFW71" s="113"/>
      <c r="AFX71" s="113"/>
      <c r="AFY71" s="113"/>
      <c r="AFZ71" s="113"/>
      <c r="AGA71" s="113"/>
      <c r="AGB71" s="113"/>
      <c r="AGC71" s="113"/>
      <c r="AGD71" s="113"/>
      <c r="AGE71" s="113"/>
      <c r="AGF71" s="113"/>
      <c r="AGG71" s="113"/>
      <c r="AGH71" s="113"/>
      <c r="AGI71" s="113"/>
      <c r="AGJ71" s="113"/>
      <c r="AGK71" s="113"/>
      <c r="AGL71" s="113"/>
      <c r="AGM71" s="113"/>
      <c r="AGN71" s="113"/>
      <c r="AGO71" s="113"/>
      <c r="AGP71" s="113"/>
      <c r="AGQ71" s="113"/>
      <c r="AGR71" s="113"/>
      <c r="AGS71" s="113"/>
      <c r="AGT71" s="113"/>
      <c r="AGU71" s="113"/>
      <c r="AGV71" s="113"/>
      <c r="AGW71" s="113"/>
      <c r="AGX71" s="113"/>
      <c r="AGY71" s="113"/>
      <c r="AGZ71" s="113"/>
      <c r="AHA71" s="113"/>
      <c r="AHB71" s="113"/>
      <c r="AHC71" s="113"/>
      <c r="AHD71" s="113"/>
      <c r="AHE71" s="113"/>
      <c r="AHF71" s="113"/>
      <c r="AHG71" s="113"/>
      <c r="AHH71" s="113"/>
      <c r="AHI71" s="113"/>
      <c r="AHJ71" s="113"/>
      <c r="AHK71" s="113"/>
      <c r="AHL71" s="113"/>
      <c r="AHM71" s="113"/>
      <c r="AHN71" s="113"/>
      <c r="AHO71" s="113"/>
      <c r="AHP71" s="113"/>
      <c r="AHQ71" s="113"/>
      <c r="AHR71" s="113"/>
      <c r="AHS71" s="113"/>
      <c r="AHT71" s="113"/>
      <c r="AHU71" s="113"/>
      <c r="AHV71" s="113"/>
      <c r="AHW71" s="113"/>
      <c r="AHX71" s="113"/>
      <c r="AHY71" s="113"/>
      <c r="AHZ71" s="113"/>
      <c r="AIA71" s="113"/>
      <c r="AIB71" s="113"/>
      <c r="AIC71" s="113"/>
      <c r="AID71" s="113"/>
      <c r="AIE71" s="113"/>
      <c r="AIF71" s="113"/>
      <c r="AIG71" s="113"/>
      <c r="AIH71" s="113"/>
      <c r="AII71" s="113"/>
      <c r="AIJ71" s="113"/>
      <c r="AIK71" s="113"/>
      <c r="AIL71" s="113"/>
      <c r="AIM71" s="113"/>
      <c r="AIN71" s="113"/>
      <c r="AIO71" s="113"/>
      <c r="AIP71" s="113"/>
      <c r="AIQ71" s="113"/>
      <c r="AIR71" s="113"/>
      <c r="AIS71" s="113"/>
      <c r="AIT71" s="113"/>
      <c r="AIU71" s="113"/>
      <c r="AIV71" s="113"/>
      <c r="AIW71" s="113"/>
      <c r="AIX71" s="113"/>
      <c r="AIY71" s="113"/>
      <c r="AIZ71" s="113"/>
      <c r="AJA71" s="113"/>
      <c r="AJB71" s="113"/>
      <c r="AJC71" s="113"/>
      <c r="AJD71" s="113"/>
      <c r="AJE71" s="113"/>
      <c r="AJF71" s="113"/>
      <c r="AJG71" s="113"/>
      <c r="AJH71" s="113"/>
      <c r="AJI71" s="113"/>
      <c r="AJJ71" s="113"/>
      <c r="AJK71" s="113"/>
      <c r="AJL71" s="113"/>
      <c r="AJM71" s="113"/>
      <c r="AJN71" s="113"/>
      <c r="AJO71" s="113"/>
      <c r="AJP71" s="113"/>
      <c r="AJQ71" s="113"/>
      <c r="AJR71" s="113"/>
      <c r="AJS71" s="113"/>
      <c r="AJT71" s="113"/>
      <c r="AJU71" s="113"/>
      <c r="AJV71" s="113"/>
      <c r="AJW71" s="113"/>
      <c r="AJX71" s="113"/>
      <c r="AJY71" s="113"/>
      <c r="AJZ71" s="113"/>
      <c r="AKA71" s="113"/>
      <c r="AKB71" s="113"/>
      <c r="AKC71" s="113"/>
      <c r="AKD71" s="113"/>
      <c r="AKE71" s="113"/>
      <c r="AKF71" s="113"/>
      <c r="AKG71" s="113"/>
      <c r="AKH71" s="113"/>
      <c r="AKI71" s="113"/>
      <c r="AKJ71" s="113"/>
      <c r="AKK71" s="113"/>
      <c r="AKL71" s="113"/>
      <c r="AKM71" s="113"/>
      <c r="AKN71" s="113"/>
      <c r="AKO71" s="113"/>
      <c r="AKP71" s="113"/>
      <c r="AKQ71" s="113"/>
      <c r="AKR71" s="113"/>
      <c r="AKS71" s="113"/>
      <c r="AKT71" s="113"/>
      <c r="AKU71" s="113"/>
      <c r="AKV71" s="113"/>
      <c r="AKW71" s="113"/>
      <c r="AKX71" s="113"/>
      <c r="AKY71" s="113"/>
      <c r="AKZ71" s="113"/>
      <c r="ALA71" s="113"/>
      <c r="ALB71" s="113"/>
      <c r="ALC71" s="113"/>
      <c r="ALD71" s="113"/>
      <c r="ALE71" s="113"/>
      <c r="ALF71" s="113"/>
      <c r="ALG71" s="113"/>
      <c r="ALH71" s="113"/>
      <c r="ALI71" s="113"/>
      <c r="ALJ71" s="113"/>
      <c r="ALK71" s="113"/>
      <c r="ALL71" s="113"/>
      <c r="ALM71" s="113"/>
      <c r="ALN71" s="113"/>
      <c r="ALO71" s="113"/>
      <c r="ALP71" s="113"/>
      <c r="ALQ71" s="113"/>
      <c r="ALR71" s="113"/>
      <c r="ALS71" s="113"/>
      <c r="ALT71" s="113"/>
      <c r="ALU71" s="113"/>
      <c r="ALV71" s="113"/>
      <c r="ALW71" s="113"/>
      <c r="ALX71" s="113"/>
      <c r="ALY71" s="113"/>
      <c r="ALZ71" s="113"/>
      <c r="AMA71" s="113"/>
      <c r="AMB71" s="113"/>
      <c r="AMC71" s="113"/>
      <c r="AMD71" s="113"/>
      <c r="AME71" s="113"/>
      <c r="AMF71" s="113"/>
      <c r="AMG71" s="113"/>
      <c r="AMH71" s="113"/>
      <c r="AMI71" s="113"/>
      <c r="AMJ71" s="113"/>
      <c r="AMK71" s="113"/>
      <c r="AML71" s="113"/>
      <c r="AMM71" s="113"/>
      <c r="AMN71" s="113"/>
      <c r="AMO71" s="113"/>
      <c r="AMP71" s="113"/>
      <c r="AMQ71" s="113"/>
      <c r="AMR71" s="113"/>
      <c r="AMS71" s="113"/>
      <c r="AMT71" s="113"/>
      <c r="AMU71" s="113"/>
      <c r="AMV71" s="113"/>
      <c r="AMW71" s="113"/>
      <c r="AMX71" s="113"/>
      <c r="AMY71" s="113"/>
      <c r="AMZ71" s="113"/>
      <c r="ANA71" s="113"/>
      <c r="ANB71" s="113"/>
      <c r="ANC71" s="113"/>
      <c r="AND71" s="113"/>
      <c r="ANE71" s="113"/>
      <c r="ANF71" s="113"/>
      <c r="ANG71" s="113"/>
      <c r="ANH71" s="113"/>
      <c r="ANI71" s="113"/>
      <c r="ANJ71" s="113"/>
      <c r="ANK71" s="113"/>
      <c r="ANL71" s="113"/>
      <c r="ANM71" s="113"/>
      <c r="ANN71" s="113"/>
      <c r="ANO71" s="113"/>
      <c r="ANP71" s="113"/>
      <c r="ANQ71" s="113"/>
      <c r="ANR71" s="113"/>
      <c r="ANS71" s="113"/>
      <c r="ANT71" s="113"/>
      <c r="ANU71" s="113"/>
      <c r="ANV71" s="113"/>
      <c r="ANW71" s="113"/>
      <c r="ANX71" s="113"/>
      <c r="ANY71" s="113"/>
      <c r="ANZ71" s="113"/>
      <c r="AOA71" s="113"/>
      <c r="AOB71" s="113"/>
      <c r="AOC71" s="113"/>
      <c r="AOD71" s="113"/>
      <c r="AOE71" s="113"/>
      <c r="AOF71" s="113"/>
      <c r="AOG71" s="113"/>
      <c r="AOH71" s="113"/>
      <c r="AOI71" s="113"/>
      <c r="AOJ71" s="113"/>
      <c r="AOK71" s="113"/>
      <c r="AOL71" s="113"/>
      <c r="AOM71" s="113"/>
      <c r="AON71" s="113"/>
      <c r="AOO71" s="113"/>
      <c r="AOP71" s="113"/>
      <c r="AOQ71" s="113"/>
      <c r="AOR71" s="113"/>
      <c r="AOS71" s="113"/>
      <c r="AOT71" s="113"/>
      <c r="AOU71" s="113"/>
      <c r="AOV71" s="113"/>
      <c r="AOW71" s="113"/>
      <c r="AOX71" s="113"/>
      <c r="AOY71" s="113"/>
      <c r="AOZ71" s="113"/>
      <c r="APA71" s="113"/>
      <c r="APB71" s="113"/>
      <c r="APC71" s="113"/>
      <c r="APD71" s="113"/>
      <c r="APE71" s="113"/>
      <c r="APF71" s="113"/>
      <c r="APG71" s="113"/>
      <c r="APH71" s="113"/>
      <c r="API71" s="113"/>
      <c r="APJ71" s="113"/>
      <c r="APK71" s="113"/>
      <c r="APL71" s="113"/>
      <c r="APM71" s="113"/>
      <c r="APN71" s="113"/>
      <c r="APO71" s="113"/>
      <c r="APP71" s="113"/>
      <c r="APQ71" s="113"/>
      <c r="APR71" s="113"/>
      <c r="APS71" s="113"/>
      <c r="APT71" s="113"/>
      <c r="APU71" s="113"/>
      <c r="APV71" s="113"/>
      <c r="APW71" s="113"/>
      <c r="APX71" s="113"/>
      <c r="APY71" s="113"/>
      <c r="APZ71" s="113"/>
      <c r="AQA71" s="113"/>
      <c r="AQB71" s="113"/>
      <c r="AQC71" s="113"/>
      <c r="AQD71" s="113"/>
      <c r="AQE71" s="113"/>
      <c r="AQF71" s="113"/>
      <c r="AQG71" s="113"/>
      <c r="AQH71" s="113"/>
      <c r="AQI71" s="113"/>
      <c r="AQJ71" s="113"/>
      <c r="AQK71" s="113"/>
      <c r="AQL71" s="113"/>
      <c r="AQM71" s="113"/>
      <c r="AQN71" s="113"/>
      <c r="AQO71" s="113"/>
      <c r="AQP71" s="113"/>
      <c r="AQQ71" s="113"/>
      <c r="AQR71" s="113"/>
      <c r="AQS71" s="113"/>
      <c r="AQT71" s="113"/>
      <c r="AQU71" s="113"/>
      <c r="AQV71" s="113"/>
      <c r="AQW71" s="113"/>
      <c r="AQX71" s="113"/>
      <c r="AQY71" s="113"/>
      <c r="AQZ71" s="113"/>
      <c r="ARA71" s="113"/>
      <c r="ARB71" s="113"/>
      <c r="ARC71" s="113"/>
      <c r="ARD71" s="113"/>
      <c r="ARE71" s="113"/>
      <c r="ARF71" s="113"/>
      <c r="ARG71" s="113"/>
      <c r="ARH71" s="113"/>
      <c r="ARI71" s="113"/>
      <c r="ARJ71" s="113"/>
      <c r="ARK71" s="113"/>
      <c r="ARL71" s="113"/>
      <c r="ARM71" s="113"/>
      <c r="ARN71" s="113"/>
      <c r="ARO71" s="113"/>
      <c r="ARP71" s="113"/>
      <c r="ARQ71" s="113"/>
      <c r="ARR71" s="113"/>
      <c r="ARS71" s="113"/>
      <c r="ART71" s="113"/>
      <c r="ARU71" s="113"/>
      <c r="ARV71" s="113"/>
      <c r="ARW71" s="113"/>
      <c r="ARX71" s="113"/>
      <c r="ARY71" s="113"/>
      <c r="ARZ71" s="113"/>
      <c r="ASA71" s="113"/>
      <c r="ASB71" s="113"/>
      <c r="ASC71" s="113"/>
      <c r="ASD71" s="113"/>
      <c r="ASE71" s="113"/>
      <c r="ASF71" s="113"/>
      <c r="ASG71" s="113"/>
      <c r="ASH71" s="113"/>
      <c r="ASI71" s="113"/>
      <c r="ASJ71" s="113"/>
      <c r="ASK71" s="113"/>
      <c r="ASL71" s="113"/>
      <c r="ASM71" s="113"/>
      <c r="ASN71" s="113"/>
      <c r="ASO71" s="113"/>
      <c r="ASP71" s="113"/>
      <c r="ASQ71" s="113"/>
      <c r="ASR71" s="113"/>
      <c r="ASS71" s="113"/>
      <c r="AST71" s="113"/>
      <c r="ASU71" s="113"/>
      <c r="ASV71" s="113"/>
      <c r="ASW71" s="113"/>
      <c r="ASX71" s="113"/>
      <c r="ASY71" s="113"/>
      <c r="ASZ71" s="113"/>
      <c r="ATA71" s="113"/>
      <c r="ATB71" s="113"/>
      <c r="ATC71" s="113"/>
      <c r="ATD71" s="113"/>
      <c r="ATE71" s="113"/>
      <c r="ATF71" s="113"/>
      <c r="ATG71" s="113"/>
      <c r="ATH71" s="113"/>
      <c r="ATI71" s="113"/>
      <c r="ATJ71" s="113"/>
      <c r="ATK71" s="113"/>
      <c r="ATL71" s="113"/>
      <c r="ATM71" s="113"/>
      <c r="ATN71" s="113"/>
      <c r="ATO71" s="113"/>
      <c r="ATP71" s="113"/>
      <c r="ATQ71" s="113"/>
      <c r="ATR71" s="113"/>
      <c r="ATS71" s="113"/>
      <c r="ATT71" s="113"/>
      <c r="ATU71" s="113"/>
      <c r="ATV71" s="113"/>
      <c r="ATW71" s="113"/>
      <c r="ATX71" s="113"/>
      <c r="ATY71" s="113"/>
      <c r="ATZ71" s="113"/>
      <c r="AUA71" s="113"/>
      <c r="AUB71" s="113"/>
      <c r="AUC71" s="113"/>
      <c r="AUD71" s="113"/>
      <c r="AUE71" s="113"/>
      <c r="AUF71" s="113"/>
      <c r="AUG71" s="113"/>
      <c r="AUH71" s="113"/>
      <c r="AUI71" s="113"/>
      <c r="AUJ71" s="113"/>
      <c r="AUK71" s="113"/>
      <c r="AUL71" s="113"/>
      <c r="AUM71" s="113"/>
      <c r="AUN71" s="113"/>
      <c r="AUO71" s="113"/>
      <c r="AUP71" s="113"/>
      <c r="AUQ71" s="113"/>
      <c r="AUR71" s="113"/>
      <c r="AUS71" s="113"/>
      <c r="AUT71" s="113"/>
      <c r="AUU71" s="113"/>
      <c r="AUV71" s="113"/>
      <c r="AUW71" s="113"/>
      <c r="AUX71" s="113"/>
      <c r="AUY71" s="113"/>
      <c r="AUZ71" s="113"/>
      <c r="AVA71" s="113"/>
      <c r="AVB71" s="113"/>
      <c r="AVC71" s="113"/>
      <c r="AVD71" s="113"/>
      <c r="AVE71" s="113"/>
      <c r="AVF71" s="113"/>
      <c r="AVG71" s="113"/>
      <c r="AVH71" s="113"/>
      <c r="AVI71" s="113"/>
      <c r="AVJ71" s="113"/>
      <c r="AVK71" s="113"/>
      <c r="AVL71" s="113"/>
      <c r="AVM71" s="113"/>
      <c r="AVN71" s="113"/>
      <c r="AVO71" s="113"/>
      <c r="AVP71" s="113"/>
      <c r="AVQ71" s="113"/>
      <c r="AVR71" s="113"/>
      <c r="AVS71" s="113"/>
      <c r="AVT71" s="113"/>
      <c r="AVU71" s="113"/>
      <c r="AVV71" s="113"/>
      <c r="AVW71" s="113"/>
      <c r="AVX71" s="113"/>
      <c r="AVY71" s="113"/>
      <c r="AVZ71" s="113"/>
      <c r="AWA71" s="113"/>
      <c r="AWB71" s="113"/>
      <c r="AWC71" s="113"/>
      <c r="AWD71" s="113"/>
    </row>
    <row r="72" spans="1:1278" s="156" customFormat="1" ht="12.5">
      <c r="A72" s="126"/>
      <c r="B72" s="126"/>
      <c r="C72" s="126"/>
      <c r="D72" s="126"/>
      <c r="E72" s="126"/>
      <c r="F72" s="126"/>
      <c r="G72" s="126"/>
      <c r="H72" s="126"/>
      <c r="I72" s="126"/>
      <c r="J72" s="126"/>
      <c r="K72" s="126"/>
      <c r="L72" s="126"/>
      <c r="M72" s="126"/>
      <c r="N72" s="126"/>
      <c r="O72" s="126"/>
      <c r="P72" s="126"/>
      <c r="Q72" s="126"/>
      <c r="R72" s="126"/>
      <c r="S72" s="126"/>
      <c r="T72" s="126"/>
      <c r="U72" s="126"/>
      <c r="V72" s="126"/>
      <c r="W72" s="126"/>
      <c r="X72" s="126"/>
      <c r="Y72" s="126"/>
      <c r="Z72" s="126"/>
      <c r="AA72" s="126"/>
      <c r="AB72" s="126"/>
      <c r="AC72" s="113"/>
      <c r="AD72" s="113"/>
      <c r="AE72" s="113"/>
      <c r="AF72" s="113"/>
      <c r="AG72" s="113"/>
      <c r="AH72" s="113"/>
      <c r="AI72" s="113"/>
      <c r="AJ72" s="113"/>
      <c r="AK72" s="113"/>
      <c r="AL72" s="113"/>
      <c r="AM72" s="113"/>
      <c r="AN72" s="113"/>
      <c r="AO72" s="113"/>
      <c r="AP72" s="113"/>
      <c r="AQ72" s="113"/>
      <c r="AR72" s="113"/>
      <c r="AS72" s="113"/>
      <c r="AT72" s="113"/>
      <c r="AU72" s="113"/>
      <c r="AV72" s="113"/>
      <c r="AW72" s="113"/>
      <c r="AX72" s="113"/>
      <c r="AY72" s="113"/>
      <c r="AZ72" s="113"/>
      <c r="BA72" s="113"/>
      <c r="BB72" s="113"/>
      <c r="BC72" s="113"/>
      <c r="BD72" s="113"/>
      <c r="BE72" s="113"/>
      <c r="BF72" s="113"/>
      <c r="BG72" s="113"/>
      <c r="BH72" s="113"/>
      <c r="BI72" s="113"/>
      <c r="BJ72" s="113"/>
      <c r="BK72" s="113"/>
      <c r="BL72" s="113"/>
      <c r="BM72" s="113"/>
      <c r="BN72" s="113"/>
      <c r="BO72" s="113"/>
      <c r="BP72" s="113"/>
      <c r="BQ72" s="113"/>
      <c r="BR72" s="113"/>
      <c r="BS72" s="113"/>
      <c r="BT72" s="113"/>
      <c r="BU72" s="113"/>
      <c r="BV72" s="113"/>
      <c r="BW72" s="113"/>
      <c r="BX72" s="113"/>
      <c r="BY72" s="113"/>
      <c r="BZ72" s="113"/>
      <c r="CA72" s="113"/>
      <c r="CB72" s="113"/>
      <c r="CC72" s="113"/>
      <c r="CD72" s="113"/>
      <c r="CE72" s="113"/>
      <c r="CF72" s="113"/>
      <c r="CG72" s="113"/>
      <c r="CH72" s="113"/>
      <c r="CI72" s="113"/>
      <c r="CJ72" s="113"/>
      <c r="CK72" s="113"/>
      <c r="CL72" s="113"/>
      <c r="CM72" s="113"/>
      <c r="CN72" s="113"/>
      <c r="CO72" s="113"/>
      <c r="CP72" s="113"/>
      <c r="CQ72" s="113"/>
      <c r="CR72" s="113"/>
      <c r="CS72" s="113"/>
      <c r="CT72" s="113"/>
      <c r="CU72" s="113"/>
      <c r="CV72" s="113"/>
      <c r="CW72" s="113"/>
      <c r="CX72" s="113"/>
      <c r="CY72" s="113"/>
      <c r="CZ72" s="113"/>
      <c r="DA72" s="113"/>
      <c r="DB72" s="113"/>
      <c r="DC72" s="113"/>
      <c r="DD72" s="113"/>
      <c r="DE72" s="113"/>
      <c r="DF72" s="113"/>
      <c r="DG72" s="113"/>
      <c r="DH72" s="113"/>
      <c r="DI72" s="113"/>
      <c r="DJ72" s="113"/>
      <c r="DK72" s="113"/>
      <c r="DL72" s="113"/>
      <c r="DM72" s="113"/>
      <c r="DN72" s="113"/>
      <c r="DO72" s="113"/>
      <c r="DP72" s="113"/>
      <c r="DQ72" s="113"/>
      <c r="DR72" s="113"/>
      <c r="DS72" s="113"/>
      <c r="DT72" s="113"/>
      <c r="DU72" s="113"/>
      <c r="DV72" s="113"/>
      <c r="DW72" s="113"/>
      <c r="DX72" s="113"/>
      <c r="DY72" s="113"/>
      <c r="DZ72" s="113"/>
      <c r="EA72" s="113"/>
      <c r="EB72" s="113"/>
      <c r="EC72" s="113"/>
      <c r="ED72" s="113"/>
      <c r="EE72" s="113"/>
      <c r="EF72" s="113"/>
      <c r="EG72" s="113"/>
      <c r="EH72" s="113"/>
      <c r="EI72" s="113"/>
      <c r="EJ72" s="113"/>
      <c r="EK72" s="113"/>
      <c r="EL72" s="113"/>
      <c r="EM72" s="113"/>
      <c r="EN72" s="113"/>
      <c r="EO72" s="113"/>
      <c r="EP72" s="113"/>
      <c r="EQ72" s="113"/>
      <c r="ER72" s="113"/>
      <c r="ES72" s="113"/>
      <c r="ET72" s="113"/>
      <c r="EU72" s="113"/>
      <c r="EV72" s="113"/>
      <c r="EW72" s="113"/>
      <c r="EX72" s="113"/>
      <c r="EY72" s="113"/>
      <c r="EZ72" s="113"/>
      <c r="FA72" s="113"/>
      <c r="FB72" s="113"/>
      <c r="FC72" s="113"/>
      <c r="FD72" s="113"/>
      <c r="FE72" s="113"/>
      <c r="FF72" s="113"/>
      <c r="FG72" s="113"/>
      <c r="FH72" s="113"/>
      <c r="FI72" s="113"/>
      <c r="FJ72" s="113"/>
      <c r="FK72" s="113"/>
      <c r="FL72" s="113"/>
      <c r="FM72" s="113"/>
      <c r="FN72" s="113"/>
      <c r="FO72" s="113"/>
      <c r="FP72" s="113"/>
      <c r="FQ72" s="113"/>
      <c r="FR72" s="113"/>
      <c r="FS72" s="113"/>
      <c r="FT72" s="113"/>
      <c r="FU72" s="113"/>
      <c r="FV72" s="113"/>
      <c r="FW72" s="113"/>
      <c r="FX72" s="113"/>
      <c r="FY72" s="113"/>
      <c r="FZ72" s="113"/>
      <c r="GA72" s="113"/>
      <c r="GB72" s="113"/>
      <c r="GC72" s="113"/>
      <c r="GD72" s="113"/>
      <c r="GE72" s="113"/>
      <c r="GF72" s="113"/>
      <c r="GG72" s="113"/>
      <c r="GH72" s="113"/>
      <c r="GI72" s="113"/>
      <c r="GJ72" s="113"/>
      <c r="GK72" s="113"/>
      <c r="GL72" s="113"/>
      <c r="GM72" s="113"/>
      <c r="GN72" s="113"/>
      <c r="GO72" s="113"/>
      <c r="GP72" s="113"/>
      <c r="GQ72" s="113"/>
      <c r="GR72" s="113"/>
      <c r="GS72" s="113"/>
      <c r="GT72" s="113"/>
      <c r="GU72" s="113"/>
      <c r="GV72" s="113"/>
      <c r="GW72" s="113"/>
      <c r="GX72" s="113"/>
      <c r="GY72" s="113"/>
      <c r="GZ72" s="113"/>
      <c r="HA72" s="113"/>
      <c r="HB72" s="113"/>
      <c r="HC72" s="113"/>
      <c r="HD72" s="113"/>
      <c r="HE72" s="113"/>
      <c r="HF72" s="113"/>
      <c r="HG72" s="113"/>
      <c r="HH72" s="113"/>
      <c r="HI72" s="113"/>
      <c r="HJ72" s="113"/>
      <c r="HK72" s="113"/>
      <c r="HL72" s="113"/>
      <c r="HM72" s="113"/>
      <c r="HN72" s="113"/>
      <c r="HO72" s="113"/>
      <c r="HP72" s="113"/>
      <c r="HQ72" s="113"/>
      <c r="HR72" s="113"/>
      <c r="HS72" s="113"/>
      <c r="HT72" s="113"/>
      <c r="HU72" s="113"/>
      <c r="HV72" s="113"/>
      <c r="HW72" s="113"/>
      <c r="HX72" s="113"/>
      <c r="HY72" s="113"/>
      <c r="HZ72" s="113"/>
      <c r="IA72" s="113"/>
      <c r="IB72" s="113"/>
      <c r="IC72" s="113"/>
      <c r="ID72" s="113"/>
      <c r="IE72" s="113"/>
      <c r="IF72" s="113"/>
      <c r="IG72" s="113"/>
      <c r="IH72" s="113"/>
      <c r="II72" s="113"/>
      <c r="IJ72" s="113"/>
      <c r="IK72" s="113"/>
      <c r="IL72" s="113"/>
      <c r="IM72" s="113"/>
      <c r="IN72" s="113"/>
      <c r="IO72" s="113"/>
      <c r="IP72" s="113"/>
      <c r="IQ72" s="113"/>
      <c r="IR72" s="113"/>
      <c r="IS72" s="113"/>
      <c r="IT72" s="113"/>
      <c r="IU72" s="113"/>
      <c r="IV72" s="113"/>
      <c r="IW72" s="113"/>
      <c r="IX72" s="113"/>
      <c r="IY72" s="113"/>
      <c r="IZ72" s="113"/>
      <c r="JA72" s="113"/>
      <c r="JB72" s="113"/>
      <c r="JC72" s="113"/>
      <c r="JD72" s="113"/>
      <c r="JE72" s="113"/>
      <c r="JF72" s="113"/>
      <c r="JG72" s="113"/>
      <c r="JH72" s="113"/>
      <c r="JI72" s="113"/>
      <c r="JJ72" s="113"/>
      <c r="JK72" s="113"/>
      <c r="JL72" s="113"/>
      <c r="JM72" s="113"/>
      <c r="JN72" s="113"/>
      <c r="JO72" s="113"/>
      <c r="JP72" s="113"/>
      <c r="JQ72" s="113"/>
      <c r="JR72" s="113"/>
      <c r="JS72" s="113"/>
      <c r="JT72" s="113"/>
      <c r="JU72" s="113"/>
      <c r="JV72" s="113"/>
      <c r="JW72" s="113"/>
      <c r="JX72" s="113"/>
      <c r="JY72" s="113"/>
      <c r="JZ72" s="113"/>
      <c r="KA72" s="113"/>
      <c r="KB72" s="113"/>
      <c r="KC72" s="113"/>
      <c r="KD72" s="113"/>
      <c r="KE72" s="113"/>
      <c r="KF72" s="113"/>
      <c r="KG72" s="113"/>
      <c r="KH72" s="113"/>
      <c r="KI72" s="113"/>
      <c r="KJ72" s="113"/>
      <c r="KK72" s="113"/>
      <c r="KL72" s="113"/>
      <c r="KM72" s="113"/>
      <c r="KN72" s="113"/>
      <c r="KO72" s="113"/>
      <c r="KP72" s="113"/>
      <c r="KQ72" s="113"/>
      <c r="KR72" s="113"/>
      <c r="KS72" s="113"/>
      <c r="KT72" s="113"/>
      <c r="KU72" s="113"/>
      <c r="KV72" s="113"/>
      <c r="KW72" s="113"/>
      <c r="KX72" s="113"/>
      <c r="KY72" s="113"/>
      <c r="KZ72" s="113"/>
      <c r="LA72" s="113"/>
      <c r="LB72" s="113"/>
      <c r="LC72" s="113"/>
      <c r="LD72" s="113"/>
      <c r="LE72" s="113"/>
      <c r="LF72" s="113"/>
      <c r="LG72" s="113"/>
      <c r="LH72" s="113"/>
      <c r="LI72" s="113"/>
      <c r="LJ72" s="113"/>
      <c r="LK72" s="113"/>
      <c r="LL72" s="113"/>
      <c r="LM72" s="113"/>
      <c r="LN72" s="113"/>
      <c r="LO72" s="113"/>
      <c r="LP72" s="113"/>
      <c r="LQ72" s="113"/>
      <c r="LR72" s="113"/>
      <c r="LS72" s="113"/>
      <c r="LT72" s="113"/>
      <c r="LU72" s="113"/>
      <c r="LV72" s="113"/>
      <c r="LW72" s="113"/>
      <c r="LX72" s="113"/>
      <c r="LY72" s="113"/>
      <c r="LZ72" s="113"/>
      <c r="MA72" s="113"/>
      <c r="MB72" s="113"/>
      <c r="MC72" s="113"/>
      <c r="MD72" s="113"/>
      <c r="ME72" s="113"/>
      <c r="MF72" s="113"/>
      <c r="MG72" s="113"/>
      <c r="MH72" s="113"/>
      <c r="MI72" s="113"/>
      <c r="MJ72" s="113"/>
      <c r="MK72" s="113"/>
      <c r="ML72" s="113"/>
      <c r="MM72" s="113"/>
      <c r="MN72" s="113"/>
      <c r="MO72" s="113"/>
      <c r="MP72" s="113"/>
      <c r="MQ72" s="113"/>
      <c r="MR72" s="113"/>
      <c r="MS72" s="113"/>
      <c r="MT72" s="113"/>
      <c r="MU72" s="113"/>
      <c r="MV72" s="113"/>
      <c r="MW72" s="113"/>
      <c r="MX72" s="113"/>
      <c r="MY72" s="113"/>
      <c r="MZ72" s="113"/>
      <c r="NA72" s="113"/>
      <c r="NB72" s="113"/>
      <c r="NC72" s="113"/>
      <c r="ND72" s="113"/>
      <c r="NE72" s="113"/>
      <c r="NF72" s="113"/>
      <c r="NG72" s="113"/>
      <c r="NH72" s="113"/>
      <c r="NI72" s="113"/>
      <c r="NJ72" s="113"/>
      <c r="NK72" s="113"/>
      <c r="NL72" s="113"/>
      <c r="NM72" s="113"/>
      <c r="NN72" s="113"/>
      <c r="NO72" s="113"/>
      <c r="NP72" s="113"/>
      <c r="NQ72" s="113"/>
      <c r="NR72" s="113"/>
      <c r="NS72" s="113"/>
      <c r="NT72" s="113"/>
      <c r="NU72" s="113"/>
      <c r="NV72" s="113"/>
      <c r="NW72" s="113"/>
      <c r="NX72" s="113"/>
      <c r="NY72" s="113"/>
      <c r="NZ72" s="113"/>
      <c r="OA72" s="113"/>
      <c r="OB72" s="113"/>
      <c r="OC72" s="113"/>
      <c r="OD72" s="113"/>
      <c r="OE72" s="113"/>
      <c r="OF72" s="113"/>
      <c r="OG72" s="113"/>
      <c r="OH72" s="113"/>
      <c r="OI72" s="113"/>
      <c r="OJ72" s="113"/>
      <c r="OK72" s="113"/>
      <c r="OL72" s="113"/>
      <c r="OM72" s="113"/>
      <c r="ON72" s="113"/>
      <c r="OO72" s="113"/>
      <c r="OP72" s="113"/>
      <c r="OQ72" s="113"/>
      <c r="OR72" s="113"/>
      <c r="OS72" s="113"/>
      <c r="OT72" s="113"/>
      <c r="OU72" s="113"/>
      <c r="OV72" s="113"/>
      <c r="OW72" s="113"/>
      <c r="OX72" s="113"/>
      <c r="OY72" s="113"/>
      <c r="OZ72" s="113"/>
      <c r="PA72" s="113"/>
      <c r="PB72" s="113"/>
      <c r="PC72" s="113"/>
      <c r="PD72" s="113"/>
      <c r="PE72" s="113"/>
      <c r="PF72" s="113"/>
      <c r="PG72" s="113"/>
      <c r="PH72" s="113"/>
      <c r="PI72" s="113"/>
      <c r="PJ72" s="113"/>
      <c r="PK72" s="113"/>
      <c r="PL72" s="113"/>
      <c r="PM72" s="113"/>
      <c r="PN72" s="113"/>
      <c r="PO72" s="113"/>
      <c r="PP72" s="113"/>
      <c r="PQ72" s="113"/>
      <c r="PR72" s="113"/>
      <c r="PS72" s="113"/>
      <c r="PT72" s="113"/>
      <c r="PU72" s="113"/>
      <c r="PV72" s="113"/>
      <c r="PW72" s="113"/>
      <c r="PX72" s="113"/>
      <c r="PY72" s="113"/>
      <c r="PZ72" s="113"/>
      <c r="QA72" s="113"/>
      <c r="QB72" s="113"/>
      <c r="QC72" s="113"/>
      <c r="QD72" s="113"/>
      <c r="QE72" s="113"/>
      <c r="QF72" s="113"/>
      <c r="QG72" s="113"/>
      <c r="QH72" s="113"/>
      <c r="QI72" s="113"/>
      <c r="QJ72" s="113"/>
      <c r="QK72" s="113"/>
      <c r="QL72" s="113"/>
      <c r="QM72" s="113"/>
      <c r="QN72" s="113"/>
      <c r="QO72" s="113"/>
      <c r="QP72" s="113"/>
      <c r="QQ72" s="113"/>
      <c r="QR72" s="113"/>
      <c r="QS72" s="113"/>
      <c r="QT72" s="113"/>
      <c r="QU72" s="113"/>
      <c r="QV72" s="113"/>
      <c r="QW72" s="113"/>
      <c r="QX72" s="113"/>
      <c r="QY72" s="113"/>
      <c r="QZ72" s="113"/>
      <c r="RA72" s="113"/>
      <c r="RB72" s="113"/>
      <c r="RC72" s="113"/>
      <c r="RD72" s="113"/>
      <c r="RE72" s="113"/>
      <c r="RF72" s="113"/>
      <c r="RG72" s="113"/>
      <c r="RH72" s="113"/>
      <c r="RI72" s="113"/>
      <c r="RJ72" s="113"/>
      <c r="RK72" s="113"/>
      <c r="RL72" s="113"/>
      <c r="RM72" s="113"/>
      <c r="RN72" s="113"/>
      <c r="RO72" s="113"/>
      <c r="RP72" s="113"/>
      <c r="RQ72" s="113"/>
      <c r="RR72" s="113"/>
      <c r="RS72" s="113"/>
      <c r="RT72" s="113"/>
      <c r="RU72" s="113"/>
      <c r="RV72" s="113"/>
      <c r="RW72" s="113"/>
      <c r="RX72" s="113"/>
      <c r="RY72" s="113"/>
      <c r="RZ72" s="113"/>
      <c r="SA72" s="113"/>
      <c r="SB72" s="113"/>
      <c r="SC72" s="113"/>
      <c r="SD72" s="113"/>
      <c r="SE72" s="113"/>
      <c r="SF72" s="113"/>
      <c r="SG72" s="113"/>
      <c r="SH72" s="113"/>
      <c r="SI72" s="113"/>
      <c r="SJ72" s="113"/>
      <c r="SK72" s="113"/>
      <c r="SL72" s="113"/>
      <c r="SM72" s="113"/>
      <c r="SN72" s="113"/>
      <c r="SO72" s="113"/>
      <c r="SP72" s="113"/>
      <c r="SQ72" s="113"/>
      <c r="SR72" s="113"/>
      <c r="SS72" s="113"/>
      <c r="ST72" s="113"/>
      <c r="SU72" s="113"/>
      <c r="SV72" s="113"/>
      <c r="SW72" s="113"/>
      <c r="SX72" s="113"/>
      <c r="SY72" s="113"/>
      <c r="SZ72" s="113"/>
      <c r="TA72" s="113"/>
      <c r="TB72" s="113"/>
      <c r="TC72" s="113"/>
      <c r="TD72" s="113"/>
      <c r="TE72" s="113"/>
      <c r="TF72" s="113"/>
      <c r="TG72" s="113"/>
      <c r="TH72" s="113"/>
      <c r="TI72" s="113"/>
      <c r="TJ72" s="113"/>
      <c r="TK72" s="113"/>
      <c r="TL72" s="113"/>
      <c r="TM72" s="113"/>
      <c r="TN72" s="113"/>
      <c r="TO72" s="113"/>
      <c r="TP72" s="113"/>
      <c r="TQ72" s="113"/>
      <c r="TR72" s="113"/>
      <c r="TS72" s="113"/>
      <c r="TT72" s="113"/>
      <c r="TU72" s="113"/>
      <c r="TV72" s="113"/>
      <c r="TW72" s="113"/>
      <c r="TX72" s="113"/>
      <c r="TY72" s="113"/>
      <c r="TZ72" s="113"/>
      <c r="UA72" s="113"/>
      <c r="UB72" s="113"/>
      <c r="UC72" s="113"/>
      <c r="UD72" s="113"/>
      <c r="UE72" s="113"/>
      <c r="UF72" s="113"/>
      <c r="UG72" s="113"/>
      <c r="UH72" s="113"/>
      <c r="UI72" s="113"/>
      <c r="UJ72" s="113"/>
      <c r="UK72" s="113"/>
      <c r="UL72" s="113"/>
      <c r="UM72" s="113"/>
      <c r="UN72" s="113"/>
      <c r="UO72" s="113"/>
      <c r="UP72" s="113"/>
      <c r="UQ72" s="113"/>
      <c r="UR72" s="113"/>
      <c r="US72" s="113"/>
      <c r="UT72" s="113"/>
      <c r="UU72" s="113"/>
      <c r="UV72" s="113"/>
      <c r="UW72" s="113"/>
      <c r="UX72" s="113"/>
      <c r="UY72" s="113"/>
      <c r="UZ72" s="113"/>
      <c r="VA72" s="113"/>
      <c r="VB72" s="113"/>
      <c r="VC72" s="113"/>
      <c r="VD72" s="113"/>
      <c r="VE72" s="113"/>
      <c r="VF72" s="113"/>
      <c r="VG72" s="113"/>
      <c r="VH72" s="113"/>
      <c r="VI72" s="113"/>
      <c r="VJ72" s="113"/>
      <c r="VK72" s="113"/>
      <c r="VL72" s="113"/>
      <c r="VM72" s="113"/>
      <c r="VN72" s="113"/>
      <c r="VO72" s="113"/>
      <c r="VP72" s="113"/>
      <c r="VQ72" s="113"/>
      <c r="VR72" s="113"/>
      <c r="VS72" s="113"/>
      <c r="VT72" s="113"/>
      <c r="VU72" s="113"/>
      <c r="VV72" s="113"/>
      <c r="VW72" s="113"/>
      <c r="VX72" s="113"/>
      <c r="VY72" s="113"/>
      <c r="VZ72" s="113"/>
      <c r="WA72" s="113"/>
      <c r="WB72" s="113"/>
      <c r="WC72" s="113"/>
      <c r="WD72" s="113"/>
      <c r="WE72" s="113"/>
      <c r="WF72" s="113"/>
      <c r="WG72" s="113"/>
      <c r="WH72" s="113"/>
      <c r="WI72" s="113"/>
      <c r="WJ72" s="113"/>
      <c r="WK72" s="113"/>
      <c r="WL72" s="113"/>
      <c r="WM72" s="113"/>
      <c r="WN72" s="113"/>
      <c r="WO72" s="113"/>
      <c r="WP72" s="113"/>
      <c r="WQ72" s="113"/>
      <c r="WR72" s="113"/>
      <c r="WS72" s="113"/>
      <c r="WT72" s="113"/>
      <c r="WU72" s="113"/>
      <c r="WV72" s="113"/>
      <c r="WW72" s="113"/>
      <c r="WX72" s="113"/>
      <c r="WY72" s="113"/>
      <c r="WZ72" s="113"/>
      <c r="XA72" s="113"/>
      <c r="XB72" s="113"/>
      <c r="XC72" s="113"/>
      <c r="XD72" s="113"/>
      <c r="XE72" s="113"/>
      <c r="XF72" s="113"/>
      <c r="XG72" s="113"/>
      <c r="XH72" s="113"/>
      <c r="XI72" s="113"/>
      <c r="XJ72" s="113"/>
      <c r="XK72" s="113"/>
      <c r="XL72" s="113"/>
      <c r="XM72" s="113"/>
      <c r="XN72" s="113"/>
      <c r="XO72" s="113"/>
      <c r="XP72" s="113"/>
      <c r="XQ72" s="113"/>
      <c r="XR72" s="113"/>
      <c r="XS72" s="113"/>
      <c r="XT72" s="113"/>
      <c r="XU72" s="113"/>
      <c r="XV72" s="113"/>
      <c r="XW72" s="113"/>
      <c r="XX72" s="113"/>
      <c r="XY72" s="113"/>
      <c r="XZ72" s="113"/>
      <c r="YA72" s="113"/>
      <c r="YB72" s="113"/>
      <c r="YC72" s="113"/>
      <c r="YD72" s="113"/>
      <c r="YE72" s="113"/>
      <c r="YF72" s="113"/>
      <c r="YG72" s="113"/>
      <c r="YH72" s="113"/>
      <c r="YI72" s="113"/>
      <c r="YJ72" s="113"/>
      <c r="YK72" s="113"/>
      <c r="YL72" s="113"/>
      <c r="YM72" s="113"/>
      <c r="YN72" s="113"/>
      <c r="YO72" s="113"/>
      <c r="YP72" s="113"/>
      <c r="YQ72" s="113"/>
      <c r="YR72" s="113"/>
      <c r="YS72" s="113"/>
      <c r="YT72" s="113"/>
      <c r="YU72" s="113"/>
      <c r="YV72" s="113"/>
      <c r="YW72" s="113"/>
      <c r="YX72" s="113"/>
      <c r="YY72" s="113"/>
      <c r="YZ72" s="113"/>
      <c r="ZA72" s="113"/>
      <c r="ZB72" s="113"/>
      <c r="ZC72" s="113"/>
      <c r="ZD72" s="113"/>
      <c r="ZE72" s="113"/>
      <c r="ZF72" s="113"/>
      <c r="ZG72" s="113"/>
      <c r="ZH72" s="113"/>
      <c r="ZI72" s="113"/>
      <c r="ZJ72" s="113"/>
      <c r="ZK72" s="113"/>
      <c r="ZL72" s="113"/>
      <c r="ZM72" s="113"/>
      <c r="ZN72" s="113"/>
      <c r="ZO72" s="113"/>
      <c r="ZP72" s="113"/>
      <c r="ZQ72" s="113"/>
      <c r="ZR72" s="113"/>
      <c r="ZS72" s="113"/>
      <c r="ZT72" s="113"/>
      <c r="ZU72" s="113"/>
      <c r="ZV72" s="113"/>
      <c r="ZW72" s="113"/>
      <c r="ZX72" s="113"/>
      <c r="ZY72" s="113"/>
      <c r="ZZ72" s="113"/>
      <c r="AAA72" s="113"/>
      <c r="AAB72" s="113"/>
      <c r="AAC72" s="113"/>
      <c r="AAD72" s="113"/>
      <c r="AAE72" s="113"/>
      <c r="AAF72" s="113"/>
      <c r="AAG72" s="113"/>
      <c r="AAH72" s="113"/>
      <c r="AAI72" s="113"/>
      <c r="AAJ72" s="113"/>
      <c r="AAK72" s="113"/>
      <c r="AAL72" s="113"/>
      <c r="AAM72" s="113"/>
      <c r="AAN72" s="113"/>
      <c r="AAO72" s="113"/>
      <c r="AAP72" s="113"/>
      <c r="AAQ72" s="113"/>
      <c r="AAR72" s="113"/>
      <c r="AAS72" s="113"/>
      <c r="AAT72" s="113"/>
      <c r="AAU72" s="113"/>
      <c r="AAV72" s="113"/>
      <c r="AAW72" s="113"/>
      <c r="AAX72" s="113"/>
      <c r="AAY72" s="113"/>
      <c r="AAZ72" s="113"/>
      <c r="ABA72" s="113"/>
      <c r="ABB72" s="113"/>
      <c r="ABC72" s="113"/>
      <c r="ABD72" s="113"/>
      <c r="ABE72" s="113"/>
      <c r="ABF72" s="113"/>
      <c r="ABG72" s="113"/>
      <c r="ABH72" s="113"/>
      <c r="ABI72" s="113"/>
      <c r="ABJ72" s="113"/>
      <c r="ABK72" s="113"/>
      <c r="ABL72" s="113"/>
      <c r="ABM72" s="113"/>
      <c r="ABN72" s="113"/>
      <c r="ABO72" s="113"/>
      <c r="ABP72" s="113"/>
      <c r="ABQ72" s="113"/>
      <c r="ABR72" s="113"/>
      <c r="ABS72" s="113"/>
      <c r="ABT72" s="113"/>
      <c r="ABU72" s="113"/>
      <c r="ABV72" s="113"/>
      <c r="ABW72" s="113"/>
      <c r="ABX72" s="113"/>
      <c r="ABY72" s="113"/>
      <c r="ABZ72" s="113"/>
      <c r="ACA72" s="113"/>
      <c r="ACB72" s="113"/>
      <c r="ACC72" s="113"/>
      <c r="ACD72" s="113"/>
      <c r="ACE72" s="113"/>
      <c r="ACF72" s="113"/>
      <c r="ACG72" s="113"/>
      <c r="ACH72" s="113"/>
      <c r="ACI72" s="113"/>
      <c r="ACJ72" s="113"/>
      <c r="ACK72" s="113"/>
      <c r="ACL72" s="113"/>
      <c r="ACM72" s="113"/>
      <c r="ACN72" s="113"/>
      <c r="ACO72" s="113"/>
      <c r="ACP72" s="113"/>
      <c r="ACQ72" s="113"/>
      <c r="ACR72" s="113"/>
      <c r="ACS72" s="113"/>
      <c r="ACT72" s="113"/>
      <c r="ACU72" s="113"/>
      <c r="ACV72" s="113"/>
      <c r="ACW72" s="113"/>
      <c r="ACX72" s="113"/>
      <c r="ACY72" s="113"/>
      <c r="ACZ72" s="113"/>
      <c r="ADA72" s="113"/>
      <c r="ADB72" s="113"/>
      <c r="ADC72" s="113"/>
      <c r="ADD72" s="113"/>
      <c r="ADE72" s="113"/>
      <c r="ADF72" s="113"/>
      <c r="ADG72" s="113"/>
      <c r="ADH72" s="113"/>
      <c r="ADI72" s="113"/>
      <c r="ADJ72" s="113"/>
      <c r="ADK72" s="113"/>
      <c r="ADL72" s="113"/>
      <c r="ADM72" s="113"/>
      <c r="ADN72" s="113"/>
      <c r="ADO72" s="113"/>
      <c r="ADP72" s="113"/>
      <c r="ADQ72" s="113"/>
      <c r="ADR72" s="113"/>
      <c r="ADS72" s="113"/>
      <c r="ADT72" s="113"/>
      <c r="ADU72" s="113"/>
      <c r="ADV72" s="113"/>
      <c r="ADW72" s="113"/>
      <c r="ADX72" s="113"/>
      <c r="ADY72" s="113"/>
      <c r="ADZ72" s="113"/>
      <c r="AEA72" s="113"/>
      <c r="AEB72" s="113"/>
      <c r="AEC72" s="113"/>
      <c r="AED72" s="113"/>
      <c r="AEE72" s="113"/>
      <c r="AEF72" s="113"/>
      <c r="AEG72" s="113"/>
      <c r="AEH72" s="113"/>
      <c r="AEI72" s="113"/>
      <c r="AEJ72" s="113"/>
      <c r="AEK72" s="113"/>
      <c r="AEL72" s="113"/>
      <c r="AEM72" s="113"/>
      <c r="AEN72" s="113"/>
      <c r="AEO72" s="113"/>
      <c r="AEP72" s="113"/>
      <c r="AEQ72" s="113"/>
      <c r="AER72" s="113"/>
      <c r="AES72" s="113"/>
      <c r="AET72" s="113"/>
      <c r="AEU72" s="113"/>
      <c r="AEV72" s="113"/>
      <c r="AEW72" s="113"/>
      <c r="AEX72" s="113"/>
      <c r="AEY72" s="113"/>
      <c r="AEZ72" s="113"/>
      <c r="AFA72" s="113"/>
      <c r="AFB72" s="113"/>
      <c r="AFC72" s="113"/>
      <c r="AFD72" s="113"/>
      <c r="AFE72" s="113"/>
      <c r="AFF72" s="113"/>
      <c r="AFG72" s="113"/>
      <c r="AFH72" s="113"/>
      <c r="AFI72" s="113"/>
      <c r="AFJ72" s="113"/>
      <c r="AFK72" s="113"/>
      <c r="AFL72" s="113"/>
      <c r="AFM72" s="113"/>
      <c r="AFN72" s="113"/>
      <c r="AFO72" s="113"/>
      <c r="AFP72" s="113"/>
      <c r="AFQ72" s="113"/>
      <c r="AFR72" s="113"/>
      <c r="AFS72" s="113"/>
      <c r="AFT72" s="113"/>
      <c r="AFU72" s="113"/>
      <c r="AFV72" s="113"/>
      <c r="AFW72" s="113"/>
      <c r="AFX72" s="113"/>
      <c r="AFY72" s="113"/>
      <c r="AFZ72" s="113"/>
      <c r="AGA72" s="113"/>
      <c r="AGB72" s="113"/>
      <c r="AGC72" s="113"/>
      <c r="AGD72" s="113"/>
      <c r="AGE72" s="113"/>
      <c r="AGF72" s="113"/>
      <c r="AGG72" s="113"/>
      <c r="AGH72" s="113"/>
      <c r="AGI72" s="113"/>
      <c r="AGJ72" s="113"/>
      <c r="AGK72" s="113"/>
      <c r="AGL72" s="113"/>
      <c r="AGM72" s="113"/>
      <c r="AGN72" s="113"/>
      <c r="AGO72" s="113"/>
      <c r="AGP72" s="113"/>
      <c r="AGQ72" s="113"/>
      <c r="AGR72" s="113"/>
      <c r="AGS72" s="113"/>
      <c r="AGT72" s="113"/>
      <c r="AGU72" s="113"/>
      <c r="AGV72" s="113"/>
      <c r="AGW72" s="113"/>
      <c r="AGX72" s="113"/>
      <c r="AGY72" s="113"/>
      <c r="AGZ72" s="113"/>
      <c r="AHA72" s="113"/>
      <c r="AHB72" s="113"/>
      <c r="AHC72" s="113"/>
      <c r="AHD72" s="113"/>
      <c r="AHE72" s="113"/>
      <c r="AHF72" s="113"/>
      <c r="AHG72" s="113"/>
      <c r="AHH72" s="113"/>
      <c r="AHI72" s="113"/>
      <c r="AHJ72" s="113"/>
      <c r="AHK72" s="113"/>
      <c r="AHL72" s="113"/>
      <c r="AHM72" s="113"/>
      <c r="AHN72" s="113"/>
      <c r="AHO72" s="113"/>
      <c r="AHP72" s="113"/>
      <c r="AHQ72" s="113"/>
      <c r="AHR72" s="113"/>
      <c r="AHS72" s="113"/>
      <c r="AHT72" s="113"/>
      <c r="AHU72" s="113"/>
      <c r="AHV72" s="113"/>
      <c r="AHW72" s="113"/>
      <c r="AHX72" s="113"/>
      <c r="AHY72" s="113"/>
      <c r="AHZ72" s="113"/>
      <c r="AIA72" s="113"/>
      <c r="AIB72" s="113"/>
      <c r="AIC72" s="113"/>
      <c r="AID72" s="113"/>
      <c r="AIE72" s="113"/>
      <c r="AIF72" s="113"/>
      <c r="AIG72" s="113"/>
      <c r="AIH72" s="113"/>
      <c r="AII72" s="113"/>
      <c r="AIJ72" s="113"/>
      <c r="AIK72" s="113"/>
      <c r="AIL72" s="113"/>
      <c r="AIM72" s="113"/>
      <c r="AIN72" s="113"/>
      <c r="AIO72" s="113"/>
      <c r="AIP72" s="113"/>
      <c r="AIQ72" s="113"/>
      <c r="AIR72" s="113"/>
      <c r="AIS72" s="113"/>
      <c r="AIT72" s="113"/>
      <c r="AIU72" s="113"/>
      <c r="AIV72" s="113"/>
      <c r="AIW72" s="113"/>
      <c r="AIX72" s="113"/>
      <c r="AIY72" s="113"/>
      <c r="AIZ72" s="113"/>
      <c r="AJA72" s="113"/>
      <c r="AJB72" s="113"/>
      <c r="AJC72" s="113"/>
      <c r="AJD72" s="113"/>
      <c r="AJE72" s="113"/>
      <c r="AJF72" s="113"/>
      <c r="AJG72" s="113"/>
      <c r="AJH72" s="113"/>
      <c r="AJI72" s="113"/>
      <c r="AJJ72" s="113"/>
      <c r="AJK72" s="113"/>
      <c r="AJL72" s="113"/>
      <c r="AJM72" s="113"/>
      <c r="AJN72" s="113"/>
      <c r="AJO72" s="113"/>
      <c r="AJP72" s="113"/>
      <c r="AJQ72" s="113"/>
      <c r="AJR72" s="113"/>
      <c r="AJS72" s="113"/>
      <c r="AJT72" s="113"/>
      <c r="AJU72" s="113"/>
      <c r="AJV72" s="113"/>
      <c r="AJW72" s="113"/>
      <c r="AJX72" s="113"/>
      <c r="AJY72" s="113"/>
      <c r="AJZ72" s="113"/>
      <c r="AKA72" s="113"/>
      <c r="AKB72" s="113"/>
      <c r="AKC72" s="113"/>
      <c r="AKD72" s="113"/>
      <c r="AKE72" s="113"/>
      <c r="AKF72" s="113"/>
      <c r="AKG72" s="113"/>
      <c r="AKH72" s="113"/>
      <c r="AKI72" s="113"/>
      <c r="AKJ72" s="113"/>
      <c r="AKK72" s="113"/>
      <c r="AKL72" s="113"/>
      <c r="AKM72" s="113"/>
      <c r="AKN72" s="113"/>
      <c r="AKO72" s="113"/>
      <c r="AKP72" s="113"/>
      <c r="AKQ72" s="113"/>
      <c r="AKR72" s="113"/>
      <c r="AKS72" s="113"/>
      <c r="AKT72" s="113"/>
      <c r="AKU72" s="113"/>
      <c r="AKV72" s="113"/>
      <c r="AKW72" s="113"/>
      <c r="AKX72" s="113"/>
      <c r="AKY72" s="113"/>
      <c r="AKZ72" s="113"/>
      <c r="ALA72" s="113"/>
      <c r="ALB72" s="113"/>
      <c r="ALC72" s="113"/>
      <c r="ALD72" s="113"/>
      <c r="ALE72" s="113"/>
      <c r="ALF72" s="113"/>
      <c r="ALG72" s="113"/>
      <c r="ALH72" s="113"/>
      <c r="ALI72" s="113"/>
      <c r="ALJ72" s="113"/>
      <c r="ALK72" s="113"/>
      <c r="ALL72" s="113"/>
      <c r="ALM72" s="113"/>
      <c r="ALN72" s="113"/>
      <c r="ALO72" s="113"/>
      <c r="ALP72" s="113"/>
      <c r="ALQ72" s="113"/>
      <c r="ALR72" s="113"/>
      <c r="ALS72" s="113"/>
      <c r="ALT72" s="113"/>
      <c r="ALU72" s="113"/>
      <c r="ALV72" s="113"/>
      <c r="ALW72" s="113"/>
      <c r="ALX72" s="113"/>
      <c r="ALY72" s="113"/>
      <c r="ALZ72" s="113"/>
      <c r="AMA72" s="113"/>
      <c r="AMB72" s="113"/>
      <c r="AMC72" s="113"/>
      <c r="AMD72" s="113"/>
      <c r="AME72" s="113"/>
      <c r="AMF72" s="113"/>
      <c r="AMG72" s="113"/>
      <c r="AMH72" s="113"/>
      <c r="AMI72" s="113"/>
      <c r="AMJ72" s="113"/>
      <c r="AMK72" s="113"/>
      <c r="AML72" s="113"/>
      <c r="AMM72" s="113"/>
      <c r="AMN72" s="113"/>
      <c r="AMO72" s="113"/>
      <c r="AMP72" s="113"/>
      <c r="AMQ72" s="113"/>
      <c r="AMR72" s="113"/>
      <c r="AMS72" s="113"/>
      <c r="AMT72" s="113"/>
      <c r="AMU72" s="113"/>
      <c r="AMV72" s="113"/>
      <c r="AMW72" s="113"/>
      <c r="AMX72" s="113"/>
      <c r="AMY72" s="113"/>
      <c r="AMZ72" s="113"/>
      <c r="ANA72" s="113"/>
      <c r="ANB72" s="113"/>
      <c r="ANC72" s="113"/>
      <c r="AND72" s="113"/>
      <c r="ANE72" s="113"/>
      <c r="ANF72" s="113"/>
      <c r="ANG72" s="113"/>
      <c r="ANH72" s="113"/>
      <c r="ANI72" s="113"/>
      <c r="ANJ72" s="113"/>
      <c r="ANK72" s="113"/>
      <c r="ANL72" s="113"/>
      <c r="ANM72" s="113"/>
      <c r="ANN72" s="113"/>
      <c r="ANO72" s="113"/>
      <c r="ANP72" s="113"/>
      <c r="ANQ72" s="113"/>
      <c r="ANR72" s="113"/>
      <c r="ANS72" s="113"/>
      <c r="ANT72" s="113"/>
      <c r="ANU72" s="113"/>
      <c r="ANV72" s="113"/>
      <c r="ANW72" s="113"/>
      <c r="ANX72" s="113"/>
      <c r="ANY72" s="113"/>
      <c r="ANZ72" s="113"/>
      <c r="AOA72" s="113"/>
      <c r="AOB72" s="113"/>
      <c r="AOC72" s="113"/>
      <c r="AOD72" s="113"/>
      <c r="AOE72" s="113"/>
      <c r="AOF72" s="113"/>
      <c r="AOG72" s="113"/>
      <c r="AOH72" s="113"/>
      <c r="AOI72" s="113"/>
      <c r="AOJ72" s="113"/>
      <c r="AOK72" s="113"/>
      <c r="AOL72" s="113"/>
      <c r="AOM72" s="113"/>
      <c r="AON72" s="113"/>
      <c r="AOO72" s="113"/>
      <c r="AOP72" s="113"/>
      <c r="AOQ72" s="113"/>
      <c r="AOR72" s="113"/>
      <c r="AOS72" s="113"/>
      <c r="AOT72" s="113"/>
      <c r="AOU72" s="113"/>
      <c r="AOV72" s="113"/>
      <c r="AOW72" s="113"/>
      <c r="AOX72" s="113"/>
      <c r="AOY72" s="113"/>
      <c r="AOZ72" s="113"/>
      <c r="APA72" s="113"/>
      <c r="APB72" s="113"/>
      <c r="APC72" s="113"/>
      <c r="APD72" s="113"/>
      <c r="APE72" s="113"/>
      <c r="APF72" s="113"/>
      <c r="APG72" s="113"/>
      <c r="APH72" s="113"/>
      <c r="API72" s="113"/>
      <c r="APJ72" s="113"/>
      <c r="APK72" s="113"/>
      <c r="APL72" s="113"/>
      <c r="APM72" s="113"/>
      <c r="APN72" s="113"/>
      <c r="APO72" s="113"/>
      <c r="APP72" s="113"/>
      <c r="APQ72" s="113"/>
      <c r="APR72" s="113"/>
      <c r="APS72" s="113"/>
      <c r="APT72" s="113"/>
      <c r="APU72" s="113"/>
      <c r="APV72" s="113"/>
      <c r="APW72" s="113"/>
      <c r="APX72" s="113"/>
      <c r="APY72" s="113"/>
      <c r="APZ72" s="113"/>
      <c r="AQA72" s="113"/>
      <c r="AQB72" s="113"/>
      <c r="AQC72" s="113"/>
      <c r="AQD72" s="113"/>
      <c r="AQE72" s="113"/>
      <c r="AQF72" s="113"/>
      <c r="AQG72" s="113"/>
      <c r="AQH72" s="113"/>
      <c r="AQI72" s="113"/>
      <c r="AQJ72" s="113"/>
      <c r="AQK72" s="113"/>
      <c r="AQL72" s="113"/>
      <c r="AQM72" s="113"/>
      <c r="AQN72" s="113"/>
      <c r="AQO72" s="113"/>
      <c r="AQP72" s="113"/>
      <c r="AQQ72" s="113"/>
      <c r="AQR72" s="113"/>
      <c r="AQS72" s="113"/>
      <c r="AQT72" s="113"/>
      <c r="AQU72" s="113"/>
      <c r="AQV72" s="113"/>
      <c r="AQW72" s="113"/>
      <c r="AQX72" s="113"/>
      <c r="AQY72" s="113"/>
      <c r="AQZ72" s="113"/>
      <c r="ARA72" s="113"/>
      <c r="ARB72" s="113"/>
      <c r="ARC72" s="113"/>
      <c r="ARD72" s="113"/>
      <c r="ARE72" s="113"/>
      <c r="ARF72" s="113"/>
      <c r="ARG72" s="113"/>
      <c r="ARH72" s="113"/>
      <c r="ARI72" s="113"/>
      <c r="ARJ72" s="113"/>
      <c r="ARK72" s="113"/>
      <c r="ARL72" s="113"/>
      <c r="ARM72" s="113"/>
      <c r="ARN72" s="113"/>
      <c r="ARO72" s="113"/>
      <c r="ARP72" s="113"/>
      <c r="ARQ72" s="113"/>
      <c r="ARR72" s="113"/>
      <c r="ARS72" s="113"/>
      <c r="ART72" s="113"/>
      <c r="ARU72" s="113"/>
      <c r="ARV72" s="113"/>
      <c r="ARW72" s="113"/>
      <c r="ARX72" s="113"/>
      <c r="ARY72" s="113"/>
      <c r="ARZ72" s="113"/>
      <c r="ASA72" s="113"/>
      <c r="ASB72" s="113"/>
      <c r="ASC72" s="113"/>
      <c r="ASD72" s="113"/>
      <c r="ASE72" s="113"/>
      <c r="ASF72" s="113"/>
      <c r="ASG72" s="113"/>
      <c r="ASH72" s="113"/>
      <c r="ASI72" s="113"/>
      <c r="ASJ72" s="113"/>
      <c r="ASK72" s="113"/>
      <c r="ASL72" s="113"/>
      <c r="ASM72" s="113"/>
      <c r="ASN72" s="113"/>
      <c r="ASO72" s="113"/>
      <c r="ASP72" s="113"/>
      <c r="ASQ72" s="113"/>
      <c r="ASR72" s="113"/>
      <c r="ASS72" s="113"/>
      <c r="AST72" s="113"/>
      <c r="ASU72" s="113"/>
      <c r="ASV72" s="113"/>
      <c r="ASW72" s="113"/>
      <c r="ASX72" s="113"/>
      <c r="ASY72" s="113"/>
      <c r="ASZ72" s="113"/>
      <c r="ATA72" s="113"/>
      <c r="ATB72" s="113"/>
      <c r="ATC72" s="113"/>
      <c r="ATD72" s="113"/>
      <c r="ATE72" s="113"/>
      <c r="ATF72" s="113"/>
      <c r="ATG72" s="113"/>
      <c r="ATH72" s="113"/>
      <c r="ATI72" s="113"/>
      <c r="ATJ72" s="113"/>
      <c r="ATK72" s="113"/>
      <c r="ATL72" s="113"/>
      <c r="ATM72" s="113"/>
      <c r="ATN72" s="113"/>
      <c r="ATO72" s="113"/>
      <c r="ATP72" s="113"/>
      <c r="ATQ72" s="113"/>
      <c r="ATR72" s="113"/>
      <c r="ATS72" s="113"/>
      <c r="ATT72" s="113"/>
      <c r="ATU72" s="113"/>
      <c r="ATV72" s="113"/>
      <c r="ATW72" s="113"/>
      <c r="ATX72" s="113"/>
      <c r="ATY72" s="113"/>
      <c r="ATZ72" s="113"/>
      <c r="AUA72" s="113"/>
      <c r="AUB72" s="113"/>
      <c r="AUC72" s="113"/>
      <c r="AUD72" s="113"/>
      <c r="AUE72" s="113"/>
      <c r="AUF72" s="113"/>
      <c r="AUG72" s="113"/>
      <c r="AUH72" s="113"/>
      <c r="AUI72" s="113"/>
      <c r="AUJ72" s="113"/>
      <c r="AUK72" s="113"/>
      <c r="AUL72" s="113"/>
      <c r="AUM72" s="113"/>
      <c r="AUN72" s="113"/>
      <c r="AUO72" s="113"/>
      <c r="AUP72" s="113"/>
      <c r="AUQ72" s="113"/>
      <c r="AUR72" s="113"/>
      <c r="AUS72" s="113"/>
      <c r="AUT72" s="113"/>
      <c r="AUU72" s="113"/>
      <c r="AUV72" s="113"/>
      <c r="AUW72" s="113"/>
      <c r="AUX72" s="113"/>
      <c r="AUY72" s="113"/>
      <c r="AUZ72" s="113"/>
      <c r="AVA72" s="113"/>
      <c r="AVB72" s="113"/>
      <c r="AVC72" s="113"/>
      <c r="AVD72" s="113"/>
      <c r="AVE72" s="113"/>
      <c r="AVF72" s="113"/>
      <c r="AVG72" s="113"/>
      <c r="AVH72" s="113"/>
      <c r="AVI72" s="113"/>
      <c r="AVJ72" s="113"/>
      <c r="AVK72" s="113"/>
      <c r="AVL72" s="113"/>
      <c r="AVM72" s="113"/>
      <c r="AVN72" s="113"/>
      <c r="AVO72" s="113"/>
      <c r="AVP72" s="113"/>
      <c r="AVQ72" s="113"/>
      <c r="AVR72" s="113"/>
      <c r="AVS72" s="113"/>
      <c r="AVT72" s="113"/>
      <c r="AVU72" s="113"/>
      <c r="AVV72" s="113"/>
      <c r="AVW72" s="113"/>
      <c r="AVX72" s="113"/>
      <c r="AVY72" s="113"/>
      <c r="AVZ72" s="113"/>
      <c r="AWA72" s="113"/>
      <c r="AWB72" s="113"/>
      <c r="AWC72" s="113"/>
      <c r="AWD72" s="113"/>
    </row>
    <row r="73" spans="1:1278" s="156" customFormat="1" ht="15.5">
      <c r="A73" s="126"/>
      <c r="B73" s="127" t="str">
        <f>IF(PH=1,"Step 9: Using Internal Loop Compensation","Step 9: External Loop Compensation Design")</f>
        <v>Step 9: Using Internal Loop Compensation</v>
      </c>
      <c r="C73" s="143"/>
      <c r="D73" s="143"/>
      <c r="E73" s="143"/>
      <c r="F73" s="143"/>
      <c r="G73" s="143"/>
      <c r="H73" s="143"/>
      <c r="I73" s="126"/>
      <c r="J73" s="126"/>
      <c r="K73" s="126"/>
      <c r="L73" s="126"/>
      <c r="M73" s="126"/>
      <c r="N73" s="126"/>
      <c r="O73" s="126"/>
      <c r="P73" s="126"/>
      <c r="Q73" s="126"/>
      <c r="R73" s="126"/>
      <c r="S73" s="126"/>
      <c r="T73" s="126"/>
      <c r="U73" s="126"/>
      <c r="V73" s="126"/>
      <c r="W73" s="126"/>
      <c r="X73" s="126"/>
      <c r="Y73" s="126"/>
      <c r="Z73" s="126"/>
      <c r="AA73" s="126"/>
      <c r="AB73" s="126"/>
      <c r="AC73" s="113"/>
      <c r="AD73" s="113"/>
      <c r="AE73" s="113"/>
      <c r="AF73" s="113"/>
      <c r="AG73" s="113"/>
      <c r="AH73" s="113"/>
      <c r="AI73" s="113"/>
      <c r="AJ73" s="113"/>
      <c r="AK73" s="113"/>
      <c r="AL73" s="113"/>
      <c r="AM73" s="113"/>
      <c r="AN73" s="113"/>
      <c r="AO73" s="113"/>
      <c r="AP73" s="113"/>
      <c r="AQ73" s="113"/>
      <c r="AR73" s="113"/>
      <c r="AS73" s="113"/>
      <c r="AT73" s="113"/>
      <c r="AU73" s="113"/>
      <c r="AV73" s="113"/>
      <c r="AW73" s="113"/>
      <c r="AX73" s="113"/>
      <c r="AY73" s="113"/>
      <c r="AZ73" s="113"/>
      <c r="BA73" s="113"/>
      <c r="BB73" s="113"/>
      <c r="BC73" s="113"/>
      <c r="BD73" s="113"/>
      <c r="BE73" s="113"/>
      <c r="BF73" s="113"/>
      <c r="BG73" s="113"/>
      <c r="BH73" s="113"/>
      <c r="BI73" s="113"/>
      <c r="BJ73" s="113"/>
      <c r="BK73" s="113"/>
      <c r="BL73" s="113"/>
      <c r="BM73" s="113"/>
      <c r="BN73" s="113"/>
      <c r="BO73" s="113"/>
      <c r="BP73" s="113"/>
      <c r="BQ73" s="113"/>
      <c r="BR73" s="113"/>
      <c r="BS73" s="113"/>
      <c r="BT73" s="113"/>
      <c r="BU73" s="113"/>
      <c r="BV73" s="113"/>
      <c r="BW73" s="113"/>
      <c r="BX73" s="113"/>
      <c r="BY73" s="113"/>
      <c r="BZ73" s="113"/>
      <c r="CA73" s="113"/>
      <c r="CB73" s="113"/>
      <c r="CC73" s="113"/>
      <c r="CD73" s="113"/>
      <c r="CE73" s="113"/>
      <c r="CF73" s="113"/>
      <c r="CG73" s="113"/>
      <c r="CH73" s="113"/>
      <c r="CI73" s="113"/>
      <c r="CJ73" s="113"/>
      <c r="CK73" s="113"/>
      <c r="CL73" s="113"/>
      <c r="CM73" s="113"/>
      <c r="CN73" s="113"/>
      <c r="CO73" s="113"/>
      <c r="CP73" s="113"/>
      <c r="CQ73" s="113"/>
      <c r="CR73" s="113"/>
      <c r="CS73" s="113"/>
      <c r="CT73" s="113"/>
      <c r="CU73" s="113"/>
      <c r="CV73" s="113"/>
      <c r="CW73" s="113"/>
      <c r="CX73" s="113"/>
      <c r="CY73" s="113"/>
      <c r="CZ73" s="113"/>
      <c r="DA73" s="113"/>
      <c r="DB73" s="113"/>
      <c r="DC73" s="113"/>
      <c r="DD73" s="113"/>
      <c r="DE73" s="113"/>
      <c r="DF73" s="113"/>
      <c r="DG73" s="113"/>
      <c r="DH73" s="113"/>
      <c r="DI73" s="113"/>
      <c r="DJ73" s="113"/>
      <c r="DK73" s="113"/>
      <c r="DL73" s="113"/>
      <c r="DM73" s="113"/>
      <c r="DN73" s="113"/>
      <c r="DO73" s="113"/>
      <c r="DP73" s="113"/>
      <c r="DQ73" s="113"/>
      <c r="DR73" s="113"/>
      <c r="DS73" s="113"/>
      <c r="DT73" s="113"/>
      <c r="DU73" s="113"/>
      <c r="DV73" s="113"/>
      <c r="DW73" s="113"/>
      <c r="DX73" s="113"/>
      <c r="DY73" s="113"/>
      <c r="DZ73" s="113"/>
      <c r="EA73" s="113"/>
      <c r="EB73" s="113"/>
      <c r="EC73" s="113"/>
      <c r="ED73" s="113"/>
      <c r="EE73" s="113"/>
      <c r="EF73" s="113"/>
      <c r="EG73" s="113"/>
      <c r="EH73" s="113"/>
      <c r="EI73" s="113"/>
      <c r="EJ73" s="113"/>
      <c r="EK73" s="113"/>
      <c r="EL73" s="113"/>
      <c r="EM73" s="113"/>
      <c r="EN73" s="113"/>
      <c r="EO73" s="113"/>
      <c r="EP73" s="113"/>
      <c r="EQ73" s="113"/>
      <c r="ER73" s="113"/>
      <c r="ES73" s="113"/>
      <c r="ET73" s="113"/>
      <c r="EU73" s="113"/>
      <c r="EV73" s="113"/>
      <c r="EW73" s="113"/>
      <c r="EX73" s="113"/>
      <c r="EY73" s="113"/>
      <c r="EZ73" s="113"/>
      <c r="FA73" s="113"/>
      <c r="FB73" s="113"/>
      <c r="FC73" s="113"/>
      <c r="FD73" s="113"/>
      <c r="FE73" s="113"/>
      <c r="FF73" s="113"/>
      <c r="FG73" s="113"/>
      <c r="FH73" s="113"/>
      <c r="FI73" s="113"/>
      <c r="FJ73" s="113"/>
      <c r="FK73" s="113"/>
      <c r="FL73" s="113"/>
      <c r="FM73" s="113"/>
      <c r="FN73" s="113"/>
      <c r="FO73" s="113"/>
      <c r="FP73" s="113"/>
      <c r="FQ73" s="113"/>
      <c r="FR73" s="113"/>
      <c r="FS73" s="113"/>
      <c r="FT73" s="113"/>
      <c r="FU73" s="113"/>
      <c r="FV73" s="113"/>
      <c r="FW73" s="113"/>
      <c r="FX73" s="113"/>
      <c r="FY73" s="113"/>
      <c r="FZ73" s="113"/>
      <c r="GA73" s="113"/>
      <c r="GB73" s="113"/>
      <c r="GC73" s="113"/>
      <c r="GD73" s="113"/>
      <c r="GE73" s="113"/>
      <c r="GF73" s="113"/>
      <c r="GG73" s="113"/>
      <c r="GH73" s="113"/>
      <c r="GI73" s="113"/>
      <c r="GJ73" s="113"/>
      <c r="GK73" s="113"/>
      <c r="GL73" s="113"/>
      <c r="GM73" s="113"/>
      <c r="GN73" s="113"/>
      <c r="GO73" s="113"/>
      <c r="GP73" s="113"/>
      <c r="GQ73" s="113"/>
      <c r="GR73" s="113"/>
      <c r="GS73" s="113"/>
      <c r="GT73" s="113"/>
      <c r="GU73" s="113"/>
      <c r="GV73" s="113"/>
      <c r="GW73" s="113"/>
      <c r="GX73" s="113"/>
      <c r="GY73" s="113"/>
      <c r="GZ73" s="113"/>
      <c r="HA73" s="113"/>
      <c r="HB73" s="113"/>
      <c r="HC73" s="113"/>
      <c r="HD73" s="113"/>
      <c r="HE73" s="113"/>
      <c r="HF73" s="113"/>
      <c r="HG73" s="113"/>
      <c r="HH73" s="113"/>
      <c r="HI73" s="113"/>
      <c r="HJ73" s="113"/>
      <c r="HK73" s="113"/>
      <c r="HL73" s="113"/>
      <c r="HM73" s="113"/>
      <c r="HN73" s="113"/>
      <c r="HO73" s="113"/>
      <c r="HP73" s="113"/>
      <c r="HQ73" s="113"/>
      <c r="HR73" s="113"/>
      <c r="HS73" s="113"/>
      <c r="HT73" s="113"/>
      <c r="HU73" s="113"/>
      <c r="HV73" s="113"/>
      <c r="HW73" s="113"/>
      <c r="HX73" s="113"/>
      <c r="HY73" s="113"/>
      <c r="HZ73" s="113"/>
      <c r="IA73" s="113"/>
      <c r="IB73" s="113"/>
      <c r="IC73" s="113"/>
      <c r="ID73" s="113"/>
      <c r="IE73" s="113"/>
      <c r="IF73" s="113"/>
      <c r="IG73" s="113"/>
      <c r="IH73" s="113"/>
      <c r="II73" s="113"/>
      <c r="IJ73" s="113"/>
      <c r="IK73" s="113"/>
      <c r="IL73" s="113"/>
      <c r="IM73" s="113"/>
      <c r="IN73" s="113"/>
      <c r="IO73" s="113"/>
      <c r="IP73" s="113"/>
      <c r="IQ73" s="113"/>
      <c r="IR73" s="113"/>
      <c r="IS73" s="113"/>
      <c r="IT73" s="113"/>
      <c r="IU73" s="113"/>
      <c r="IV73" s="113"/>
      <c r="IW73" s="113"/>
      <c r="IX73" s="113"/>
      <c r="IY73" s="113"/>
      <c r="IZ73" s="113"/>
      <c r="JA73" s="113"/>
      <c r="JB73" s="113"/>
      <c r="JC73" s="113"/>
      <c r="JD73" s="113"/>
      <c r="JE73" s="113"/>
      <c r="JF73" s="113"/>
      <c r="JG73" s="113"/>
      <c r="JH73" s="113"/>
      <c r="JI73" s="113"/>
      <c r="JJ73" s="113"/>
      <c r="JK73" s="113"/>
      <c r="JL73" s="113"/>
      <c r="JM73" s="113"/>
      <c r="JN73" s="113"/>
      <c r="JO73" s="113"/>
      <c r="JP73" s="113"/>
      <c r="JQ73" s="113"/>
      <c r="JR73" s="113"/>
      <c r="JS73" s="113"/>
      <c r="JT73" s="113"/>
      <c r="JU73" s="113"/>
      <c r="JV73" s="113"/>
      <c r="JW73" s="113"/>
      <c r="JX73" s="113"/>
      <c r="JY73" s="113"/>
      <c r="JZ73" s="113"/>
      <c r="KA73" s="113"/>
      <c r="KB73" s="113"/>
      <c r="KC73" s="113"/>
      <c r="KD73" s="113"/>
      <c r="KE73" s="113"/>
      <c r="KF73" s="113"/>
      <c r="KG73" s="113"/>
      <c r="KH73" s="113"/>
      <c r="KI73" s="113"/>
      <c r="KJ73" s="113"/>
      <c r="KK73" s="113"/>
      <c r="KL73" s="113"/>
      <c r="KM73" s="113"/>
      <c r="KN73" s="113"/>
      <c r="KO73" s="113"/>
      <c r="KP73" s="113"/>
      <c r="KQ73" s="113"/>
      <c r="KR73" s="113"/>
      <c r="KS73" s="113"/>
      <c r="KT73" s="113"/>
      <c r="KU73" s="113"/>
      <c r="KV73" s="113"/>
      <c r="KW73" s="113"/>
      <c r="KX73" s="113"/>
      <c r="KY73" s="113"/>
      <c r="KZ73" s="113"/>
      <c r="LA73" s="113"/>
      <c r="LB73" s="113"/>
      <c r="LC73" s="113"/>
      <c r="LD73" s="113"/>
      <c r="LE73" s="113"/>
      <c r="LF73" s="113"/>
      <c r="LG73" s="113"/>
      <c r="LH73" s="113"/>
      <c r="LI73" s="113"/>
      <c r="LJ73" s="113"/>
      <c r="LK73" s="113"/>
      <c r="LL73" s="113"/>
      <c r="LM73" s="113"/>
      <c r="LN73" s="113"/>
      <c r="LO73" s="113"/>
      <c r="LP73" s="113"/>
      <c r="LQ73" s="113"/>
      <c r="LR73" s="113"/>
      <c r="LS73" s="113"/>
      <c r="LT73" s="113"/>
      <c r="LU73" s="113"/>
      <c r="LV73" s="113"/>
      <c r="LW73" s="113"/>
      <c r="LX73" s="113"/>
      <c r="LY73" s="113"/>
      <c r="LZ73" s="113"/>
      <c r="MA73" s="113"/>
      <c r="MB73" s="113"/>
      <c r="MC73" s="113"/>
      <c r="MD73" s="113"/>
      <c r="ME73" s="113"/>
      <c r="MF73" s="113"/>
      <c r="MG73" s="113"/>
      <c r="MH73" s="113"/>
      <c r="MI73" s="113"/>
      <c r="MJ73" s="113"/>
      <c r="MK73" s="113"/>
      <c r="ML73" s="113"/>
      <c r="MM73" s="113"/>
      <c r="MN73" s="113"/>
      <c r="MO73" s="113"/>
      <c r="MP73" s="113"/>
      <c r="MQ73" s="113"/>
      <c r="MR73" s="113"/>
      <c r="MS73" s="113"/>
      <c r="MT73" s="113"/>
      <c r="MU73" s="113"/>
      <c r="MV73" s="113"/>
      <c r="MW73" s="113"/>
      <c r="MX73" s="113"/>
      <c r="MY73" s="113"/>
      <c r="MZ73" s="113"/>
      <c r="NA73" s="113"/>
      <c r="NB73" s="113"/>
      <c r="NC73" s="113"/>
      <c r="ND73" s="113"/>
      <c r="NE73" s="113"/>
      <c r="NF73" s="113"/>
      <c r="NG73" s="113"/>
      <c r="NH73" s="113"/>
      <c r="NI73" s="113"/>
      <c r="NJ73" s="113"/>
      <c r="NK73" s="113"/>
      <c r="NL73" s="113"/>
      <c r="NM73" s="113"/>
      <c r="NN73" s="113"/>
      <c r="NO73" s="113"/>
      <c r="NP73" s="113"/>
      <c r="NQ73" s="113"/>
      <c r="NR73" s="113"/>
      <c r="NS73" s="113"/>
      <c r="NT73" s="113"/>
      <c r="NU73" s="113"/>
      <c r="NV73" s="113"/>
      <c r="NW73" s="113"/>
      <c r="NX73" s="113"/>
      <c r="NY73" s="113"/>
      <c r="NZ73" s="113"/>
      <c r="OA73" s="113"/>
      <c r="OB73" s="113"/>
      <c r="OC73" s="113"/>
      <c r="OD73" s="113"/>
      <c r="OE73" s="113"/>
      <c r="OF73" s="113"/>
      <c r="OG73" s="113"/>
      <c r="OH73" s="113"/>
      <c r="OI73" s="113"/>
      <c r="OJ73" s="113"/>
      <c r="OK73" s="113"/>
      <c r="OL73" s="113"/>
      <c r="OM73" s="113"/>
      <c r="ON73" s="113"/>
      <c r="OO73" s="113"/>
      <c r="OP73" s="113"/>
      <c r="OQ73" s="113"/>
      <c r="OR73" s="113"/>
      <c r="OS73" s="113"/>
      <c r="OT73" s="113"/>
      <c r="OU73" s="113"/>
      <c r="OV73" s="113"/>
      <c r="OW73" s="113"/>
      <c r="OX73" s="113"/>
      <c r="OY73" s="113"/>
      <c r="OZ73" s="113"/>
      <c r="PA73" s="113"/>
      <c r="PB73" s="113"/>
      <c r="PC73" s="113"/>
      <c r="PD73" s="113"/>
      <c r="PE73" s="113"/>
      <c r="PF73" s="113"/>
      <c r="PG73" s="113"/>
      <c r="PH73" s="113"/>
      <c r="PI73" s="113"/>
      <c r="PJ73" s="113"/>
      <c r="PK73" s="113"/>
      <c r="PL73" s="113"/>
      <c r="PM73" s="113"/>
      <c r="PN73" s="113"/>
      <c r="PO73" s="113"/>
      <c r="PP73" s="113"/>
      <c r="PQ73" s="113"/>
      <c r="PR73" s="113"/>
      <c r="PS73" s="113"/>
      <c r="PT73" s="113"/>
      <c r="PU73" s="113"/>
      <c r="PV73" s="113"/>
      <c r="PW73" s="113"/>
      <c r="PX73" s="113"/>
      <c r="PY73" s="113"/>
      <c r="PZ73" s="113"/>
      <c r="QA73" s="113"/>
      <c r="QB73" s="113"/>
      <c r="QC73" s="113"/>
      <c r="QD73" s="113"/>
      <c r="QE73" s="113"/>
      <c r="QF73" s="113"/>
      <c r="QG73" s="113"/>
      <c r="QH73" s="113"/>
      <c r="QI73" s="113"/>
      <c r="QJ73" s="113"/>
      <c r="QK73" s="113"/>
      <c r="QL73" s="113"/>
      <c r="QM73" s="113"/>
      <c r="QN73" s="113"/>
      <c r="QO73" s="113"/>
      <c r="QP73" s="113"/>
      <c r="QQ73" s="113"/>
      <c r="QR73" s="113"/>
      <c r="QS73" s="113"/>
      <c r="QT73" s="113"/>
      <c r="QU73" s="113"/>
      <c r="QV73" s="113"/>
      <c r="QW73" s="113"/>
      <c r="QX73" s="113"/>
      <c r="QY73" s="113"/>
      <c r="QZ73" s="113"/>
      <c r="RA73" s="113"/>
      <c r="RB73" s="113"/>
      <c r="RC73" s="113"/>
      <c r="RD73" s="113"/>
      <c r="RE73" s="113"/>
      <c r="RF73" s="113"/>
      <c r="RG73" s="113"/>
      <c r="RH73" s="113"/>
      <c r="RI73" s="113"/>
      <c r="RJ73" s="113"/>
      <c r="RK73" s="113"/>
      <c r="RL73" s="113"/>
      <c r="RM73" s="113"/>
      <c r="RN73" s="113"/>
      <c r="RO73" s="113"/>
      <c r="RP73" s="113"/>
      <c r="RQ73" s="113"/>
      <c r="RR73" s="113"/>
      <c r="RS73" s="113"/>
      <c r="RT73" s="113"/>
      <c r="RU73" s="113"/>
      <c r="RV73" s="113"/>
      <c r="RW73" s="113"/>
      <c r="RX73" s="113"/>
      <c r="RY73" s="113"/>
      <c r="RZ73" s="113"/>
      <c r="SA73" s="113"/>
      <c r="SB73" s="113"/>
      <c r="SC73" s="113"/>
      <c r="SD73" s="113"/>
      <c r="SE73" s="113"/>
      <c r="SF73" s="113"/>
      <c r="SG73" s="113"/>
      <c r="SH73" s="113"/>
      <c r="SI73" s="113"/>
      <c r="SJ73" s="113"/>
      <c r="SK73" s="113"/>
      <c r="SL73" s="113"/>
      <c r="SM73" s="113"/>
      <c r="SN73" s="113"/>
      <c r="SO73" s="113"/>
      <c r="SP73" s="113"/>
      <c r="SQ73" s="113"/>
      <c r="SR73" s="113"/>
      <c r="SS73" s="113"/>
      <c r="ST73" s="113"/>
      <c r="SU73" s="113"/>
      <c r="SV73" s="113"/>
      <c r="SW73" s="113"/>
      <c r="SX73" s="113"/>
      <c r="SY73" s="113"/>
      <c r="SZ73" s="113"/>
      <c r="TA73" s="113"/>
      <c r="TB73" s="113"/>
      <c r="TC73" s="113"/>
      <c r="TD73" s="113"/>
      <c r="TE73" s="113"/>
      <c r="TF73" s="113"/>
      <c r="TG73" s="113"/>
      <c r="TH73" s="113"/>
      <c r="TI73" s="113"/>
      <c r="TJ73" s="113"/>
      <c r="TK73" s="113"/>
      <c r="TL73" s="113"/>
      <c r="TM73" s="113"/>
      <c r="TN73" s="113"/>
      <c r="TO73" s="113"/>
      <c r="TP73" s="113"/>
      <c r="TQ73" s="113"/>
      <c r="TR73" s="113"/>
      <c r="TS73" s="113"/>
      <c r="TT73" s="113"/>
      <c r="TU73" s="113"/>
      <c r="TV73" s="113"/>
      <c r="TW73" s="113"/>
      <c r="TX73" s="113"/>
      <c r="TY73" s="113"/>
      <c r="TZ73" s="113"/>
      <c r="UA73" s="113"/>
      <c r="UB73" s="113"/>
      <c r="UC73" s="113"/>
      <c r="UD73" s="113"/>
      <c r="UE73" s="113"/>
      <c r="UF73" s="113"/>
      <c r="UG73" s="113"/>
      <c r="UH73" s="113"/>
      <c r="UI73" s="113"/>
      <c r="UJ73" s="113"/>
      <c r="UK73" s="113"/>
      <c r="UL73" s="113"/>
      <c r="UM73" s="113"/>
      <c r="UN73" s="113"/>
      <c r="UO73" s="113"/>
      <c r="UP73" s="113"/>
      <c r="UQ73" s="113"/>
      <c r="UR73" s="113"/>
      <c r="US73" s="113"/>
      <c r="UT73" s="113"/>
      <c r="UU73" s="113"/>
      <c r="UV73" s="113"/>
      <c r="UW73" s="113"/>
      <c r="UX73" s="113"/>
      <c r="UY73" s="113"/>
      <c r="UZ73" s="113"/>
      <c r="VA73" s="113"/>
      <c r="VB73" s="113"/>
      <c r="VC73" s="113"/>
      <c r="VD73" s="113"/>
      <c r="VE73" s="113"/>
      <c r="VF73" s="113"/>
      <c r="VG73" s="113"/>
      <c r="VH73" s="113"/>
      <c r="VI73" s="113"/>
      <c r="VJ73" s="113"/>
      <c r="VK73" s="113"/>
      <c r="VL73" s="113"/>
      <c r="VM73" s="113"/>
      <c r="VN73" s="113"/>
      <c r="VO73" s="113"/>
      <c r="VP73" s="113"/>
      <c r="VQ73" s="113"/>
      <c r="VR73" s="113"/>
      <c r="VS73" s="113"/>
      <c r="VT73" s="113"/>
      <c r="VU73" s="113"/>
      <c r="VV73" s="113"/>
      <c r="VW73" s="113"/>
      <c r="VX73" s="113"/>
      <c r="VY73" s="113"/>
      <c r="VZ73" s="113"/>
      <c r="WA73" s="113"/>
      <c r="WB73" s="113"/>
      <c r="WC73" s="113"/>
      <c r="WD73" s="113"/>
      <c r="WE73" s="113"/>
      <c r="WF73" s="113"/>
      <c r="WG73" s="113"/>
      <c r="WH73" s="113"/>
      <c r="WI73" s="113"/>
      <c r="WJ73" s="113"/>
      <c r="WK73" s="113"/>
      <c r="WL73" s="113"/>
      <c r="WM73" s="113"/>
      <c r="WN73" s="113"/>
      <c r="WO73" s="113"/>
      <c r="WP73" s="113"/>
      <c r="WQ73" s="113"/>
      <c r="WR73" s="113"/>
      <c r="WS73" s="113"/>
      <c r="WT73" s="113"/>
      <c r="WU73" s="113"/>
      <c r="WV73" s="113"/>
      <c r="WW73" s="113"/>
      <c r="WX73" s="113"/>
      <c r="WY73" s="113"/>
      <c r="WZ73" s="113"/>
      <c r="XA73" s="113"/>
      <c r="XB73" s="113"/>
      <c r="XC73" s="113"/>
      <c r="XD73" s="113"/>
      <c r="XE73" s="113"/>
      <c r="XF73" s="113"/>
      <c r="XG73" s="113"/>
      <c r="XH73" s="113"/>
      <c r="XI73" s="113"/>
      <c r="XJ73" s="113"/>
      <c r="XK73" s="113"/>
      <c r="XL73" s="113"/>
      <c r="XM73" s="113"/>
      <c r="XN73" s="113"/>
      <c r="XO73" s="113"/>
      <c r="XP73" s="113"/>
      <c r="XQ73" s="113"/>
      <c r="XR73" s="113"/>
      <c r="XS73" s="113"/>
      <c r="XT73" s="113"/>
      <c r="XU73" s="113"/>
      <c r="XV73" s="113"/>
      <c r="XW73" s="113"/>
      <c r="XX73" s="113"/>
      <c r="XY73" s="113"/>
      <c r="XZ73" s="113"/>
      <c r="YA73" s="113"/>
      <c r="YB73" s="113"/>
      <c r="YC73" s="113"/>
      <c r="YD73" s="113"/>
      <c r="YE73" s="113"/>
      <c r="YF73" s="113"/>
      <c r="YG73" s="113"/>
      <c r="YH73" s="113"/>
      <c r="YI73" s="113"/>
      <c r="YJ73" s="113"/>
      <c r="YK73" s="113"/>
      <c r="YL73" s="113"/>
      <c r="YM73" s="113"/>
      <c r="YN73" s="113"/>
      <c r="YO73" s="113"/>
      <c r="YP73" s="113"/>
      <c r="YQ73" s="113"/>
      <c r="YR73" s="113"/>
      <c r="YS73" s="113"/>
      <c r="YT73" s="113"/>
      <c r="YU73" s="113"/>
      <c r="YV73" s="113"/>
      <c r="YW73" s="113"/>
      <c r="YX73" s="113"/>
      <c r="YY73" s="113"/>
      <c r="YZ73" s="113"/>
      <c r="ZA73" s="113"/>
      <c r="ZB73" s="113"/>
      <c r="ZC73" s="113"/>
      <c r="ZD73" s="113"/>
      <c r="ZE73" s="113"/>
      <c r="ZF73" s="113"/>
      <c r="ZG73" s="113"/>
      <c r="ZH73" s="113"/>
      <c r="ZI73" s="113"/>
      <c r="ZJ73" s="113"/>
      <c r="ZK73" s="113"/>
      <c r="ZL73" s="113"/>
      <c r="ZM73" s="113"/>
      <c r="ZN73" s="113"/>
      <c r="ZO73" s="113"/>
      <c r="ZP73" s="113"/>
      <c r="ZQ73" s="113"/>
      <c r="ZR73" s="113"/>
      <c r="ZS73" s="113"/>
      <c r="ZT73" s="113"/>
      <c r="ZU73" s="113"/>
      <c r="ZV73" s="113"/>
      <c r="ZW73" s="113"/>
      <c r="ZX73" s="113"/>
      <c r="ZY73" s="113"/>
      <c r="ZZ73" s="113"/>
      <c r="AAA73" s="113"/>
      <c r="AAB73" s="113"/>
      <c r="AAC73" s="113"/>
      <c r="AAD73" s="113"/>
      <c r="AAE73" s="113"/>
      <c r="AAF73" s="113"/>
      <c r="AAG73" s="113"/>
      <c r="AAH73" s="113"/>
      <c r="AAI73" s="113"/>
      <c r="AAJ73" s="113"/>
      <c r="AAK73" s="113"/>
      <c r="AAL73" s="113"/>
      <c r="AAM73" s="113"/>
      <c r="AAN73" s="113"/>
      <c r="AAO73" s="113"/>
      <c r="AAP73" s="113"/>
      <c r="AAQ73" s="113"/>
      <c r="AAR73" s="113"/>
      <c r="AAS73" s="113"/>
      <c r="AAT73" s="113"/>
      <c r="AAU73" s="113"/>
      <c r="AAV73" s="113"/>
      <c r="AAW73" s="113"/>
      <c r="AAX73" s="113"/>
      <c r="AAY73" s="113"/>
      <c r="AAZ73" s="113"/>
      <c r="ABA73" s="113"/>
      <c r="ABB73" s="113"/>
      <c r="ABC73" s="113"/>
      <c r="ABD73" s="113"/>
      <c r="ABE73" s="113"/>
      <c r="ABF73" s="113"/>
      <c r="ABG73" s="113"/>
      <c r="ABH73" s="113"/>
      <c r="ABI73" s="113"/>
      <c r="ABJ73" s="113"/>
      <c r="ABK73" s="113"/>
      <c r="ABL73" s="113"/>
      <c r="ABM73" s="113"/>
      <c r="ABN73" s="113"/>
      <c r="ABO73" s="113"/>
      <c r="ABP73" s="113"/>
      <c r="ABQ73" s="113"/>
      <c r="ABR73" s="113"/>
      <c r="ABS73" s="113"/>
      <c r="ABT73" s="113"/>
      <c r="ABU73" s="113"/>
      <c r="ABV73" s="113"/>
      <c r="ABW73" s="113"/>
      <c r="ABX73" s="113"/>
      <c r="ABY73" s="113"/>
      <c r="ABZ73" s="113"/>
      <c r="ACA73" s="113"/>
      <c r="ACB73" s="113"/>
      <c r="ACC73" s="113"/>
      <c r="ACD73" s="113"/>
      <c r="ACE73" s="113"/>
      <c r="ACF73" s="113"/>
      <c r="ACG73" s="113"/>
      <c r="ACH73" s="113"/>
      <c r="ACI73" s="113"/>
      <c r="ACJ73" s="113"/>
      <c r="ACK73" s="113"/>
      <c r="ACL73" s="113"/>
      <c r="ACM73" s="113"/>
      <c r="ACN73" s="113"/>
      <c r="ACO73" s="113"/>
      <c r="ACP73" s="113"/>
      <c r="ACQ73" s="113"/>
      <c r="ACR73" s="113"/>
      <c r="ACS73" s="113"/>
      <c r="ACT73" s="113"/>
      <c r="ACU73" s="113"/>
      <c r="ACV73" s="113"/>
      <c r="ACW73" s="113"/>
      <c r="ACX73" s="113"/>
      <c r="ACY73" s="113"/>
      <c r="ACZ73" s="113"/>
      <c r="ADA73" s="113"/>
      <c r="ADB73" s="113"/>
      <c r="ADC73" s="113"/>
      <c r="ADD73" s="113"/>
      <c r="ADE73" s="113"/>
      <c r="ADF73" s="113"/>
      <c r="ADG73" s="113"/>
      <c r="ADH73" s="113"/>
      <c r="ADI73" s="113"/>
      <c r="ADJ73" s="113"/>
      <c r="ADK73" s="113"/>
      <c r="ADL73" s="113"/>
      <c r="ADM73" s="113"/>
      <c r="ADN73" s="113"/>
      <c r="ADO73" s="113"/>
      <c r="ADP73" s="113"/>
      <c r="ADQ73" s="113"/>
      <c r="ADR73" s="113"/>
      <c r="ADS73" s="113"/>
      <c r="ADT73" s="113"/>
      <c r="ADU73" s="113"/>
      <c r="ADV73" s="113"/>
      <c r="ADW73" s="113"/>
      <c r="ADX73" s="113"/>
      <c r="ADY73" s="113"/>
      <c r="ADZ73" s="113"/>
      <c r="AEA73" s="113"/>
      <c r="AEB73" s="113"/>
      <c r="AEC73" s="113"/>
      <c r="AED73" s="113"/>
      <c r="AEE73" s="113"/>
      <c r="AEF73" s="113"/>
      <c r="AEG73" s="113"/>
      <c r="AEH73" s="113"/>
      <c r="AEI73" s="113"/>
      <c r="AEJ73" s="113"/>
      <c r="AEK73" s="113"/>
      <c r="AEL73" s="113"/>
      <c r="AEM73" s="113"/>
      <c r="AEN73" s="113"/>
      <c r="AEO73" s="113"/>
      <c r="AEP73" s="113"/>
      <c r="AEQ73" s="113"/>
      <c r="AER73" s="113"/>
      <c r="AES73" s="113"/>
      <c r="AET73" s="113"/>
      <c r="AEU73" s="113"/>
      <c r="AEV73" s="113"/>
      <c r="AEW73" s="113"/>
      <c r="AEX73" s="113"/>
      <c r="AEY73" s="113"/>
      <c r="AEZ73" s="113"/>
      <c r="AFA73" s="113"/>
      <c r="AFB73" s="113"/>
      <c r="AFC73" s="113"/>
      <c r="AFD73" s="113"/>
      <c r="AFE73" s="113"/>
      <c r="AFF73" s="113"/>
      <c r="AFG73" s="113"/>
      <c r="AFH73" s="113"/>
      <c r="AFI73" s="113"/>
      <c r="AFJ73" s="113"/>
      <c r="AFK73" s="113"/>
      <c r="AFL73" s="113"/>
      <c r="AFM73" s="113"/>
      <c r="AFN73" s="113"/>
      <c r="AFO73" s="113"/>
      <c r="AFP73" s="113"/>
      <c r="AFQ73" s="113"/>
      <c r="AFR73" s="113"/>
      <c r="AFS73" s="113"/>
      <c r="AFT73" s="113"/>
      <c r="AFU73" s="113"/>
      <c r="AFV73" s="113"/>
      <c r="AFW73" s="113"/>
      <c r="AFX73" s="113"/>
      <c r="AFY73" s="113"/>
      <c r="AFZ73" s="113"/>
      <c r="AGA73" s="113"/>
      <c r="AGB73" s="113"/>
      <c r="AGC73" s="113"/>
      <c r="AGD73" s="113"/>
      <c r="AGE73" s="113"/>
      <c r="AGF73" s="113"/>
      <c r="AGG73" s="113"/>
      <c r="AGH73" s="113"/>
      <c r="AGI73" s="113"/>
      <c r="AGJ73" s="113"/>
      <c r="AGK73" s="113"/>
      <c r="AGL73" s="113"/>
      <c r="AGM73" s="113"/>
      <c r="AGN73" s="113"/>
      <c r="AGO73" s="113"/>
      <c r="AGP73" s="113"/>
      <c r="AGQ73" s="113"/>
      <c r="AGR73" s="113"/>
      <c r="AGS73" s="113"/>
      <c r="AGT73" s="113"/>
      <c r="AGU73" s="113"/>
      <c r="AGV73" s="113"/>
      <c r="AGW73" s="113"/>
      <c r="AGX73" s="113"/>
      <c r="AGY73" s="113"/>
      <c r="AGZ73" s="113"/>
      <c r="AHA73" s="113"/>
      <c r="AHB73" s="113"/>
      <c r="AHC73" s="113"/>
      <c r="AHD73" s="113"/>
      <c r="AHE73" s="113"/>
      <c r="AHF73" s="113"/>
      <c r="AHG73" s="113"/>
      <c r="AHH73" s="113"/>
      <c r="AHI73" s="113"/>
      <c r="AHJ73" s="113"/>
      <c r="AHK73" s="113"/>
      <c r="AHL73" s="113"/>
      <c r="AHM73" s="113"/>
      <c r="AHN73" s="113"/>
      <c r="AHO73" s="113"/>
      <c r="AHP73" s="113"/>
      <c r="AHQ73" s="113"/>
      <c r="AHR73" s="113"/>
      <c r="AHS73" s="113"/>
      <c r="AHT73" s="113"/>
      <c r="AHU73" s="113"/>
      <c r="AHV73" s="113"/>
      <c r="AHW73" s="113"/>
      <c r="AHX73" s="113"/>
      <c r="AHY73" s="113"/>
      <c r="AHZ73" s="113"/>
      <c r="AIA73" s="113"/>
      <c r="AIB73" s="113"/>
      <c r="AIC73" s="113"/>
      <c r="AID73" s="113"/>
      <c r="AIE73" s="113"/>
      <c r="AIF73" s="113"/>
      <c r="AIG73" s="113"/>
      <c r="AIH73" s="113"/>
      <c r="AII73" s="113"/>
      <c r="AIJ73" s="113"/>
      <c r="AIK73" s="113"/>
      <c r="AIL73" s="113"/>
      <c r="AIM73" s="113"/>
      <c r="AIN73" s="113"/>
      <c r="AIO73" s="113"/>
      <c r="AIP73" s="113"/>
      <c r="AIQ73" s="113"/>
      <c r="AIR73" s="113"/>
      <c r="AIS73" s="113"/>
      <c r="AIT73" s="113"/>
      <c r="AIU73" s="113"/>
      <c r="AIV73" s="113"/>
      <c r="AIW73" s="113"/>
      <c r="AIX73" s="113"/>
      <c r="AIY73" s="113"/>
      <c r="AIZ73" s="113"/>
      <c r="AJA73" s="113"/>
      <c r="AJB73" s="113"/>
      <c r="AJC73" s="113"/>
      <c r="AJD73" s="113"/>
      <c r="AJE73" s="113"/>
      <c r="AJF73" s="113"/>
      <c r="AJG73" s="113"/>
      <c r="AJH73" s="113"/>
      <c r="AJI73" s="113"/>
      <c r="AJJ73" s="113"/>
      <c r="AJK73" s="113"/>
      <c r="AJL73" s="113"/>
      <c r="AJM73" s="113"/>
      <c r="AJN73" s="113"/>
      <c r="AJO73" s="113"/>
      <c r="AJP73" s="113"/>
      <c r="AJQ73" s="113"/>
      <c r="AJR73" s="113"/>
      <c r="AJS73" s="113"/>
      <c r="AJT73" s="113"/>
      <c r="AJU73" s="113"/>
      <c r="AJV73" s="113"/>
      <c r="AJW73" s="113"/>
      <c r="AJX73" s="113"/>
      <c r="AJY73" s="113"/>
      <c r="AJZ73" s="113"/>
      <c r="AKA73" s="113"/>
      <c r="AKB73" s="113"/>
      <c r="AKC73" s="113"/>
      <c r="AKD73" s="113"/>
      <c r="AKE73" s="113"/>
      <c r="AKF73" s="113"/>
      <c r="AKG73" s="113"/>
      <c r="AKH73" s="113"/>
      <c r="AKI73" s="113"/>
      <c r="AKJ73" s="113"/>
      <c r="AKK73" s="113"/>
      <c r="AKL73" s="113"/>
      <c r="AKM73" s="113"/>
      <c r="AKN73" s="113"/>
      <c r="AKO73" s="113"/>
      <c r="AKP73" s="113"/>
      <c r="AKQ73" s="113"/>
      <c r="AKR73" s="113"/>
      <c r="AKS73" s="113"/>
      <c r="AKT73" s="113"/>
      <c r="AKU73" s="113"/>
      <c r="AKV73" s="113"/>
      <c r="AKW73" s="113"/>
      <c r="AKX73" s="113"/>
      <c r="AKY73" s="113"/>
      <c r="AKZ73" s="113"/>
      <c r="ALA73" s="113"/>
      <c r="ALB73" s="113"/>
      <c r="ALC73" s="113"/>
      <c r="ALD73" s="113"/>
      <c r="ALE73" s="113"/>
      <c r="ALF73" s="113"/>
      <c r="ALG73" s="113"/>
      <c r="ALH73" s="113"/>
      <c r="ALI73" s="113"/>
      <c r="ALJ73" s="113"/>
      <c r="ALK73" s="113"/>
      <c r="ALL73" s="113"/>
      <c r="ALM73" s="113"/>
      <c r="ALN73" s="113"/>
      <c r="ALO73" s="113"/>
      <c r="ALP73" s="113"/>
      <c r="ALQ73" s="113"/>
      <c r="ALR73" s="113"/>
      <c r="ALS73" s="113"/>
      <c r="ALT73" s="113"/>
      <c r="ALU73" s="113"/>
      <c r="ALV73" s="113"/>
      <c r="ALW73" s="113"/>
      <c r="ALX73" s="113"/>
      <c r="ALY73" s="113"/>
      <c r="ALZ73" s="113"/>
      <c r="AMA73" s="113"/>
      <c r="AMB73" s="113"/>
      <c r="AMC73" s="113"/>
      <c r="AMD73" s="113"/>
      <c r="AME73" s="113"/>
      <c r="AMF73" s="113"/>
      <c r="AMG73" s="113"/>
      <c r="AMH73" s="113"/>
      <c r="AMI73" s="113"/>
      <c r="AMJ73" s="113"/>
      <c r="AMK73" s="113"/>
      <c r="AML73" s="113"/>
      <c r="AMM73" s="113"/>
      <c r="AMN73" s="113"/>
      <c r="AMO73" s="113"/>
      <c r="AMP73" s="113"/>
      <c r="AMQ73" s="113"/>
      <c r="AMR73" s="113"/>
      <c r="AMS73" s="113"/>
      <c r="AMT73" s="113"/>
      <c r="AMU73" s="113"/>
      <c r="AMV73" s="113"/>
      <c r="AMW73" s="113"/>
      <c r="AMX73" s="113"/>
      <c r="AMY73" s="113"/>
      <c r="AMZ73" s="113"/>
      <c r="ANA73" s="113"/>
      <c r="ANB73" s="113"/>
      <c r="ANC73" s="113"/>
      <c r="AND73" s="113"/>
      <c r="ANE73" s="113"/>
      <c r="ANF73" s="113"/>
      <c r="ANG73" s="113"/>
      <c r="ANH73" s="113"/>
      <c r="ANI73" s="113"/>
      <c r="ANJ73" s="113"/>
      <c r="ANK73" s="113"/>
      <c r="ANL73" s="113"/>
      <c r="ANM73" s="113"/>
      <c r="ANN73" s="113"/>
      <c r="ANO73" s="113"/>
      <c r="ANP73" s="113"/>
      <c r="ANQ73" s="113"/>
      <c r="ANR73" s="113"/>
      <c r="ANS73" s="113"/>
      <c r="ANT73" s="113"/>
      <c r="ANU73" s="113"/>
      <c r="ANV73" s="113"/>
      <c r="ANW73" s="113"/>
      <c r="ANX73" s="113"/>
      <c r="ANY73" s="113"/>
      <c r="ANZ73" s="113"/>
      <c r="AOA73" s="113"/>
      <c r="AOB73" s="113"/>
      <c r="AOC73" s="113"/>
      <c r="AOD73" s="113"/>
      <c r="AOE73" s="113"/>
      <c r="AOF73" s="113"/>
      <c r="AOG73" s="113"/>
      <c r="AOH73" s="113"/>
      <c r="AOI73" s="113"/>
      <c r="AOJ73" s="113"/>
      <c r="AOK73" s="113"/>
      <c r="AOL73" s="113"/>
      <c r="AOM73" s="113"/>
      <c r="AON73" s="113"/>
      <c r="AOO73" s="113"/>
      <c r="AOP73" s="113"/>
      <c r="AOQ73" s="113"/>
      <c r="AOR73" s="113"/>
      <c r="AOS73" s="113"/>
      <c r="AOT73" s="113"/>
      <c r="AOU73" s="113"/>
      <c r="AOV73" s="113"/>
      <c r="AOW73" s="113"/>
      <c r="AOX73" s="113"/>
      <c r="AOY73" s="113"/>
      <c r="AOZ73" s="113"/>
      <c r="APA73" s="113"/>
      <c r="APB73" s="113"/>
      <c r="APC73" s="113"/>
      <c r="APD73" s="113"/>
      <c r="APE73" s="113"/>
      <c r="APF73" s="113"/>
      <c r="APG73" s="113"/>
      <c r="APH73" s="113"/>
      <c r="API73" s="113"/>
      <c r="APJ73" s="113"/>
      <c r="APK73" s="113"/>
      <c r="APL73" s="113"/>
      <c r="APM73" s="113"/>
      <c r="APN73" s="113"/>
      <c r="APO73" s="113"/>
      <c r="APP73" s="113"/>
      <c r="APQ73" s="113"/>
      <c r="APR73" s="113"/>
      <c r="APS73" s="113"/>
      <c r="APT73" s="113"/>
      <c r="APU73" s="113"/>
      <c r="APV73" s="113"/>
      <c r="APW73" s="113"/>
      <c r="APX73" s="113"/>
      <c r="APY73" s="113"/>
      <c r="APZ73" s="113"/>
      <c r="AQA73" s="113"/>
      <c r="AQB73" s="113"/>
      <c r="AQC73" s="113"/>
      <c r="AQD73" s="113"/>
      <c r="AQE73" s="113"/>
      <c r="AQF73" s="113"/>
      <c r="AQG73" s="113"/>
      <c r="AQH73" s="113"/>
      <c r="AQI73" s="113"/>
      <c r="AQJ73" s="113"/>
      <c r="AQK73" s="113"/>
      <c r="AQL73" s="113"/>
      <c r="AQM73" s="113"/>
      <c r="AQN73" s="113"/>
      <c r="AQO73" s="113"/>
      <c r="AQP73" s="113"/>
      <c r="AQQ73" s="113"/>
      <c r="AQR73" s="113"/>
      <c r="AQS73" s="113"/>
      <c r="AQT73" s="113"/>
      <c r="AQU73" s="113"/>
      <c r="AQV73" s="113"/>
      <c r="AQW73" s="113"/>
      <c r="AQX73" s="113"/>
      <c r="AQY73" s="113"/>
      <c r="AQZ73" s="113"/>
      <c r="ARA73" s="113"/>
      <c r="ARB73" s="113"/>
      <c r="ARC73" s="113"/>
      <c r="ARD73" s="113"/>
      <c r="ARE73" s="113"/>
      <c r="ARF73" s="113"/>
      <c r="ARG73" s="113"/>
      <c r="ARH73" s="113"/>
      <c r="ARI73" s="113"/>
      <c r="ARJ73" s="113"/>
      <c r="ARK73" s="113"/>
      <c r="ARL73" s="113"/>
      <c r="ARM73" s="113"/>
      <c r="ARN73" s="113"/>
      <c r="ARO73" s="113"/>
      <c r="ARP73" s="113"/>
      <c r="ARQ73" s="113"/>
      <c r="ARR73" s="113"/>
      <c r="ARS73" s="113"/>
      <c r="ART73" s="113"/>
      <c r="ARU73" s="113"/>
      <c r="ARV73" s="113"/>
      <c r="ARW73" s="113"/>
      <c r="ARX73" s="113"/>
      <c r="ARY73" s="113"/>
      <c r="ARZ73" s="113"/>
      <c r="ASA73" s="113"/>
      <c r="ASB73" s="113"/>
      <c r="ASC73" s="113"/>
      <c r="ASD73" s="113"/>
      <c r="ASE73" s="113"/>
      <c r="ASF73" s="113"/>
      <c r="ASG73" s="113"/>
      <c r="ASH73" s="113"/>
      <c r="ASI73" s="113"/>
      <c r="ASJ73" s="113"/>
      <c r="ASK73" s="113"/>
      <c r="ASL73" s="113"/>
      <c r="ASM73" s="113"/>
      <c r="ASN73" s="113"/>
      <c r="ASO73" s="113"/>
      <c r="ASP73" s="113"/>
      <c r="ASQ73" s="113"/>
      <c r="ASR73" s="113"/>
      <c r="ASS73" s="113"/>
      <c r="AST73" s="113"/>
      <c r="ASU73" s="113"/>
      <c r="ASV73" s="113"/>
      <c r="ASW73" s="113"/>
      <c r="ASX73" s="113"/>
      <c r="ASY73" s="113"/>
      <c r="ASZ73" s="113"/>
      <c r="ATA73" s="113"/>
      <c r="ATB73" s="113"/>
      <c r="ATC73" s="113"/>
      <c r="ATD73" s="113"/>
      <c r="ATE73" s="113"/>
      <c r="ATF73" s="113"/>
      <c r="ATG73" s="113"/>
      <c r="ATH73" s="113"/>
      <c r="ATI73" s="113"/>
      <c r="ATJ73" s="113"/>
      <c r="ATK73" s="113"/>
      <c r="ATL73" s="113"/>
      <c r="ATM73" s="113"/>
      <c r="ATN73" s="113"/>
      <c r="ATO73" s="113"/>
      <c r="ATP73" s="113"/>
      <c r="ATQ73" s="113"/>
      <c r="ATR73" s="113"/>
      <c r="ATS73" s="113"/>
      <c r="ATT73" s="113"/>
      <c r="ATU73" s="113"/>
      <c r="ATV73" s="113"/>
      <c r="ATW73" s="113"/>
      <c r="ATX73" s="113"/>
      <c r="ATY73" s="113"/>
      <c r="ATZ73" s="113"/>
      <c r="AUA73" s="113"/>
      <c r="AUB73" s="113"/>
      <c r="AUC73" s="113"/>
      <c r="AUD73" s="113"/>
      <c r="AUE73" s="113"/>
      <c r="AUF73" s="113"/>
      <c r="AUG73" s="113"/>
      <c r="AUH73" s="113"/>
      <c r="AUI73" s="113"/>
      <c r="AUJ73" s="113"/>
      <c r="AUK73" s="113"/>
      <c r="AUL73" s="113"/>
      <c r="AUM73" s="113"/>
      <c r="AUN73" s="113"/>
      <c r="AUO73" s="113"/>
      <c r="AUP73" s="113"/>
      <c r="AUQ73" s="113"/>
      <c r="AUR73" s="113"/>
      <c r="AUS73" s="113"/>
      <c r="AUT73" s="113"/>
      <c r="AUU73" s="113"/>
      <c r="AUV73" s="113"/>
      <c r="AUW73" s="113"/>
      <c r="AUX73" s="113"/>
      <c r="AUY73" s="113"/>
      <c r="AUZ73" s="113"/>
      <c r="AVA73" s="113"/>
      <c r="AVB73" s="113"/>
      <c r="AVC73" s="113"/>
      <c r="AVD73" s="113"/>
      <c r="AVE73" s="113"/>
      <c r="AVF73" s="113"/>
      <c r="AVG73" s="113"/>
      <c r="AVH73" s="113"/>
      <c r="AVI73" s="113"/>
      <c r="AVJ73" s="113"/>
      <c r="AVK73" s="113"/>
      <c r="AVL73" s="113"/>
      <c r="AVM73" s="113"/>
      <c r="AVN73" s="113"/>
      <c r="AVO73" s="113"/>
      <c r="AVP73" s="113"/>
      <c r="AVQ73" s="113"/>
      <c r="AVR73" s="113"/>
      <c r="AVS73" s="113"/>
      <c r="AVT73" s="113"/>
      <c r="AVU73" s="113"/>
      <c r="AVV73" s="113"/>
      <c r="AVW73" s="113"/>
      <c r="AVX73" s="113"/>
      <c r="AVY73" s="113"/>
      <c r="AVZ73" s="113"/>
      <c r="AWA73" s="113"/>
      <c r="AWB73" s="113"/>
      <c r="AWC73" s="113"/>
      <c r="AWD73" s="113"/>
    </row>
    <row r="74" spans="1:1278" s="156" customFormat="1" ht="15.5">
      <c r="A74" s="126"/>
      <c r="B74" s="143"/>
      <c r="C74" s="143"/>
      <c r="D74" s="143"/>
      <c r="E74" s="143"/>
      <c r="F74" s="144" t="s">
        <v>324</v>
      </c>
      <c r="G74" s="163">
        <f>R.comp_desired_max/1000</f>
        <v>519.98764137931016</v>
      </c>
      <c r="H74" s="143" t="s">
        <v>290</v>
      </c>
      <c r="I74" s="126"/>
      <c r="J74" s="126"/>
      <c r="K74" s="126"/>
      <c r="L74" s="126"/>
      <c r="M74" s="126"/>
      <c r="N74" s="126"/>
      <c r="O74" s="126"/>
      <c r="P74" s="126"/>
      <c r="Q74" s="126"/>
      <c r="R74" s="126"/>
      <c r="S74" s="126"/>
      <c r="T74" s="126"/>
      <c r="U74" s="126"/>
      <c r="V74" s="126"/>
      <c r="W74" s="126"/>
      <c r="X74" s="126"/>
      <c r="Y74" s="126"/>
      <c r="Z74" s="126"/>
      <c r="AA74" s="126"/>
      <c r="AB74" s="126"/>
      <c r="AC74" s="113"/>
      <c r="AD74" s="113"/>
      <c r="AE74" s="113"/>
      <c r="AF74" s="113"/>
      <c r="AG74" s="113"/>
      <c r="AH74" s="113"/>
      <c r="AI74" s="113"/>
      <c r="AJ74" s="113"/>
      <c r="AK74" s="113"/>
      <c r="AL74" s="113"/>
      <c r="AM74" s="113"/>
      <c r="AN74" s="113"/>
      <c r="AO74" s="113"/>
      <c r="AP74" s="113"/>
      <c r="AQ74" s="113"/>
      <c r="AR74" s="113"/>
      <c r="AS74" s="113"/>
      <c r="AT74" s="113"/>
      <c r="AU74" s="113"/>
      <c r="AV74" s="113"/>
      <c r="AW74" s="113"/>
      <c r="AX74" s="113"/>
      <c r="AY74" s="113"/>
      <c r="AZ74" s="113"/>
      <c r="BA74" s="113"/>
      <c r="BB74" s="113"/>
      <c r="BC74" s="113"/>
      <c r="BD74" s="113"/>
      <c r="BE74" s="113"/>
      <c r="BF74" s="113"/>
      <c r="BG74" s="113"/>
      <c r="BH74" s="113"/>
      <c r="BI74" s="113"/>
      <c r="BJ74" s="113"/>
      <c r="BK74" s="113"/>
      <c r="BL74" s="113"/>
      <c r="BM74" s="113"/>
      <c r="BN74" s="113"/>
      <c r="BO74" s="113"/>
      <c r="BP74" s="113"/>
      <c r="BQ74" s="113"/>
      <c r="BR74" s="113"/>
      <c r="BS74" s="113"/>
      <c r="BT74" s="113"/>
      <c r="BU74" s="113"/>
      <c r="BV74" s="113"/>
      <c r="BW74" s="113"/>
      <c r="BX74" s="113"/>
      <c r="BY74" s="113"/>
      <c r="BZ74" s="113"/>
      <c r="CA74" s="113"/>
      <c r="CB74" s="113"/>
      <c r="CC74" s="113"/>
      <c r="CD74" s="113"/>
      <c r="CE74" s="113"/>
      <c r="CF74" s="113"/>
      <c r="CG74" s="113"/>
      <c r="CH74" s="113"/>
      <c r="CI74" s="113"/>
      <c r="CJ74" s="113"/>
      <c r="CK74" s="113"/>
      <c r="CL74" s="113"/>
      <c r="CM74" s="113"/>
      <c r="CN74" s="113"/>
      <c r="CO74" s="113"/>
      <c r="CP74" s="113"/>
      <c r="CQ74" s="113"/>
      <c r="CR74" s="113"/>
      <c r="CS74" s="113"/>
      <c r="CT74" s="113"/>
      <c r="CU74" s="113"/>
      <c r="CV74" s="113"/>
      <c r="CW74" s="113"/>
      <c r="CX74" s="113"/>
      <c r="CY74" s="113"/>
      <c r="CZ74" s="113"/>
      <c r="DA74" s="113"/>
      <c r="DB74" s="113"/>
      <c r="DC74" s="113"/>
      <c r="DD74" s="113"/>
      <c r="DE74" s="113"/>
      <c r="DF74" s="113"/>
      <c r="DG74" s="113"/>
      <c r="DH74" s="113"/>
      <c r="DI74" s="113"/>
      <c r="DJ74" s="113"/>
      <c r="DK74" s="113"/>
      <c r="DL74" s="113"/>
      <c r="DM74" s="113"/>
      <c r="DN74" s="113"/>
      <c r="DO74" s="113"/>
      <c r="DP74" s="113"/>
      <c r="DQ74" s="113"/>
      <c r="DR74" s="113"/>
      <c r="DS74" s="113"/>
      <c r="DT74" s="113"/>
      <c r="DU74" s="113"/>
      <c r="DV74" s="113"/>
      <c r="DW74" s="113"/>
      <c r="DX74" s="113"/>
      <c r="DY74" s="113"/>
      <c r="DZ74" s="113"/>
      <c r="EA74" s="113"/>
      <c r="EB74" s="113"/>
      <c r="EC74" s="113"/>
      <c r="ED74" s="113"/>
      <c r="EE74" s="113"/>
      <c r="EF74" s="113"/>
      <c r="EG74" s="113"/>
      <c r="EH74" s="113"/>
      <c r="EI74" s="113"/>
      <c r="EJ74" s="113"/>
      <c r="EK74" s="113"/>
      <c r="EL74" s="113"/>
      <c r="EM74" s="113"/>
      <c r="EN74" s="113"/>
      <c r="EO74" s="113"/>
      <c r="EP74" s="113"/>
      <c r="EQ74" s="113"/>
      <c r="ER74" s="113"/>
      <c r="ES74" s="113"/>
      <c r="ET74" s="113"/>
      <c r="EU74" s="113"/>
      <c r="EV74" s="113"/>
      <c r="EW74" s="113"/>
      <c r="EX74" s="113"/>
      <c r="EY74" s="113"/>
      <c r="EZ74" s="113"/>
      <c r="FA74" s="113"/>
      <c r="FB74" s="113"/>
      <c r="FC74" s="113"/>
      <c r="FD74" s="113"/>
      <c r="FE74" s="113"/>
      <c r="FF74" s="113"/>
      <c r="FG74" s="113"/>
      <c r="FH74" s="113"/>
      <c r="FI74" s="113"/>
      <c r="FJ74" s="113"/>
      <c r="FK74" s="113"/>
      <c r="FL74" s="113"/>
      <c r="FM74" s="113"/>
      <c r="FN74" s="113"/>
      <c r="FO74" s="113"/>
      <c r="FP74" s="113"/>
      <c r="FQ74" s="113"/>
      <c r="FR74" s="113"/>
      <c r="FS74" s="113"/>
      <c r="FT74" s="113"/>
      <c r="FU74" s="113"/>
      <c r="FV74" s="113"/>
      <c r="FW74" s="113"/>
      <c r="FX74" s="113"/>
      <c r="FY74" s="113"/>
      <c r="FZ74" s="113"/>
      <c r="GA74" s="113"/>
      <c r="GB74" s="113"/>
      <c r="GC74" s="113"/>
      <c r="GD74" s="113"/>
      <c r="GE74" s="113"/>
      <c r="GF74" s="113"/>
      <c r="GG74" s="113"/>
      <c r="GH74" s="113"/>
      <c r="GI74" s="113"/>
      <c r="GJ74" s="113"/>
      <c r="GK74" s="113"/>
      <c r="GL74" s="113"/>
      <c r="GM74" s="113"/>
      <c r="GN74" s="113"/>
      <c r="GO74" s="113"/>
      <c r="GP74" s="113"/>
      <c r="GQ74" s="113"/>
      <c r="GR74" s="113"/>
      <c r="GS74" s="113"/>
      <c r="GT74" s="113"/>
      <c r="GU74" s="113"/>
      <c r="GV74" s="113"/>
      <c r="GW74" s="113"/>
      <c r="GX74" s="113"/>
      <c r="GY74" s="113"/>
      <c r="GZ74" s="113"/>
      <c r="HA74" s="113"/>
      <c r="HB74" s="113"/>
      <c r="HC74" s="113"/>
      <c r="HD74" s="113"/>
      <c r="HE74" s="113"/>
      <c r="HF74" s="113"/>
      <c r="HG74" s="113"/>
      <c r="HH74" s="113"/>
      <c r="HI74" s="113"/>
      <c r="HJ74" s="113"/>
      <c r="HK74" s="113"/>
      <c r="HL74" s="113"/>
      <c r="HM74" s="113"/>
      <c r="HN74" s="113"/>
      <c r="HO74" s="113"/>
      <c r="HP74" s="113"/>
      <c r="HQ74" s="113"/>
      <c r="HR74" s="113"/>
      <c r="HS74" s="113"/>
      <c r="HT74" s="113"/>
      <c r="HU74" s="113"/>
      <c r="HV74" s="113"/>
      <c r="HW74" s="113"/>
      <c r="HX74" s="113"/>
      <c r="HY74" s="113"/>
      <c r="HZ74" s="113"/>
      <c r="IA74" s="113"/>
      <c r="IB74" s="113"/>
      <c r="IC74" s="113"/>
      <c r="ID74" s="113"/>
      <c r="IE74" s="113"/>
      <c r="IF74" s="113"/>
      <c r="IG74" s="113"/>
      <c r="IH74" s="113"/>
      <c r="II74" s="113"/>
      <c r="IJ74" s="113"/>
      <c r="IK74" s="113"/>
      <c r="IL74" s="113"/>
      <c r="IM74" s="113"/>
      <c r="IN74" s="113"/>
      <c r="IO74" s="113"/>
      <c r="IP74" s="113"/>
      <c r="IQ74" s="113"/>
      <c r="IR74" s="113"/>
      <c r="IS74" s="113"/>
      <c r="IT74" s="113"/>
      <c r="IU74" s="113"/>
      <c r="IV74" s="113"/>
      <c r="IW74" s="113"/>
      <c r="IX74" s="113"/>
      <c r="IY74" s="113"/>
      <c r="IZ74" s="113"/>
      <c r="JA74" s="113"/>
      <c r="JB74" s="113"/>
      <c r="JC74" s="113"/>
      <c r="JD74" s="113"/>
      <c r="JE74" s="113"/>
      <c r="JF74" s="113"/>
      <c r="JG74" s="113"/>
      <c r="JH74" s="113"/>
      <c r="JI74" s="113"/>
      <c r="JJ74" s="113"/>
      <c r="JK74" s="113"/>
      <c r="JL74" s="113"/>
      <c r="JM74" s="113"/>
      <c r="JN74" s="113"/>
      <c r="JO74" s="113"/>
      <c r="JP74" s="113"/>
      <c r="JQ74" s="113"/>
      <c r="JR74" s="113"/>
      <c r="JS74" s="113"/>
      <c r="JT74" s="113"/>
      <c r="JU74" s="113"/>
      <c r="JV74" s="113"/>
      <c r="JW74" s="113"/>
      <c r="JX74" s="113"/>
      <c r="JY74" s="113"/>
      <c r="JZ74" s="113"/>
      <c r="KA74" s="113"/>
      <c r="KB74" s="113"/>
      <c r="KC74" s="113"/>
      <c r="KD74" s="113"/>
      <c r="KE74" s="113"/>
      <c r="KF74" s="113"/>
      <c r="KG74" s="113"/>
      <c r="KH74" s="113"/>
      <c r="KI74" s="113"/>
      <c r="KJ74" s="113"/>
      <c r="KK74" s="113"/>
      <c r="KL74" s="113"/>
      <c r="KM74" s="113"/>
      <c r="KN74" s="113"/>
      <c r="KO74" s="113"/>
      <c r="KP74" s="113"/>
      <c r="KQ74" s="113"/>
      <c r="KR74" s="113"/>
      <c r="KS74" s="113"/>
      <c r="KT74" s="113"/>
      <c r="KU74" s="113"/>
      <c r="KV74" s="113"/>
      <c r="KW74" s="113"/>
      <c r="KX74" s="113"/>
      <c r="KY74" s="113"/>
      <c r="KZ74" s="113"/>
      <c r="LA74" s="113"/>
      <c r="LB74" s="113"/>
      <c r="LC74" s="113"/>
      <c r="LD74" s="113"/>
      <c r="LE74" s="113"/>
      <c r="LF74" s="113"/>
      <c r="LG74" s="113"/>
      <c r="LH74" s="113"/>
      <c r="LI74" s="113"/>
      <c r="LJ74" s="113"/>
      <c r="LK74" s="113"/>
      <c r="LL74" s="113"/>
      <c r="LM74" s="113"/>
      <c r="LN74" s="113"/>
      <c r="LO74" s="113"/>
      <c r="LP74" s="113"/>
      <c r="LQ74" s="113"/>
      <c r="LR74" s="113"/>
      <c r="LS74" s="113"/>
      <c r="LT74" s="113"/>
      <c r="LU74" s="113"/>
      <c r="LV74" s="113"/>
      <c r="LW74" s="113"/>
      <c r="LX74" s="113"/>
      <c r="LY74" s="113"/>
      <c r="LZ74" s="113"/>
      <c r="MA74" s="113"/>
      <c r="MB74" s="113"/>
      <c r="MC74" s="113"/>
      <c r="MD74" s="113"/>
      <c r="ME74" s="113"/>
      <c r="MF74" s="113"/>
      <c r="MG74" s="113"/>
      <c r="MH74" s="113"/>
      <c r="MI74" s="113"/>
      <c r="MJ74" s="113"/>
      <c r="MK74" s="113"/>
      <c r="ML74" s="113"/>
      <c r="MM74" s="113"/>
      <c r="MN74" s="113"/>
      <c r="MO74" s="113"/>
      <c r="MP74" s="113"/>
      <c r="MQ74" s="113"/>
      <c r="MR74" s="113"/>
      <c r="MS74" s="113"/>
      <c r="MT74" s="113"/>
      <c r="MU74" s="113"/>
      <c r="MV74" s="113"/>
      <c r="MW74" s="113"/>
      <c r="MX74" s="113"/>
      <c r="MY74" s="113"/>
      <c r="MZ74" s="113"/>
      <c r="NA74" s="113"/>
      <c r="NB74" s="113"/>
      <c r="NC74" s="113"/>
      <c r="ND74" s="113"/>
      <c r="NE74" s="113"/>
      <c r="NF74" s="113"/>
      <c r="NG74" s="113"/>
      <c r="NH74" s="113"/>
      <c r="NI74" s="113"/>
      <c r="NJ74" s="113"/>
      <c r="NK74" s="113"/>
      <c r="NL74" s="113"/>
      <c r="NM74" s="113"/>
      <c r="NN74" s="113"/>
      <c r="NO74" s="113"/>
      <c r="NP74" s="113"/>
      <c r="NQ74" s="113"/>
      <c r="NR74" s="113"/>
      <c r="NS74" s="113"/>
      <c r="NT74" s="113"/>
      <c r="NU74" s="113"/>
      <c r="NV74" s="113"/>
      <c r="NW74" s="113"/>
      <c r="NX74" s="113"/>
      <c r="NY74" s="113"/>
      <c r="NZ74" s="113"/>
      <c r="OA74" s="113"/>
      <c r="OB74" s="113"/>
      <c r="OC74" s="113"/>
      <c r="OD74" s="113"/>
      <c r="OE74" s="113"/>
      <c r="OF74" s="113"/>
      <c r="OG74" s="113"/>
      <c r="OH74" s="113"/>
      <c r="OI74" s="113"/>
      <c r="OJ74" s="113"/>
      <c r="OK74" s="113"/>
      <c r="OL74" s="113"/>
      <c r="OM74" s="113"/>
      <c r="ON74" s="113"/>
      <c r="OO74" s="113"/>
      <c r="OP74" s="113"/>
      <c r="OQ74" s="113"/>
      <c r="OR74" s="113"/>
      <c r="OS74" s="113"/>
      <c r="OT74" s="113"/>
      <c r="OU74" s="113"/>
      <c r="OV74" s="113"/>
      <c r="OW74" s="113"/>
      <c r="OX74" s="113"/>
      <c r="OY74" s="113"/>
      <c r="OZ74" s="113"/>
      <c r="PA74" s="113"/>
      <c r="PB74" s="113"/>
      <c r="PC74" s="113"/>
      <c r="PD74" s="113"/>
      <c r="PE74" s="113"/>
      <c r="PF74" s="113"/>
      <c r="PG74" s="113"/>
      <c r="PH74" s="113"/>
      <c r="PI74" s="113"/>
      <c r="PJ74" s="113"/>
      <c r="PK74" s="113"/>
      <c r="PL74" s="113"/>
      <c r="PM74" s="113"/>
      <c r="PN74" s="113"/>
      <c r="PO74" s="113"/>
      <c r="PP74" s="113"/>
      <c r="PQ74" s="113"/>
      <c r="PR74" s="113"/>
      <c r="PS74" s="113"/>
      <c r="PT74" s="113"/>
      <c r="PU74" s="113"/>
      <c r="PV74" s="113"/>
      <c r="PW74" s="113"/>
      <c r="PX74" s="113"/>
      <c r="PY74" s="113"/>
      <c r="PZ74" s="113"/>
      <c r="QA74" s="113"/>
      <c r="QB74" s="113"/>
      <c r="QC74" s="113"/>
      <c r="QD74" s="113"/>
      <c r="QE74" s="113"/>
      <c r="QF74" s="113"/>
      <c r="QG74" s="113"/>
      <c r="QH74" s="113"/>
      <c r="QI74" s="113"/>
      <c r="QJ74" s="113"/>
      <c r="QK74" s="113"/>
      <c r="QL74" s="113"/>
      <c r="QM74" s="113"/>
      <c r="QN74" s="113"/>
      <c r="QO74" s="113"/>
      <c r="QP74" s="113"/>
      <c r="QQ74" s="113"/>
      <c r="QR74" s="113"/>
      <c r="QS74" s="113"/>
      <c r="QT74" s="113"/>
      <c r="QU74" s="113"/>
      <c r="QV74" s="113"/>
      <c r="QW74" s="113"/>
      <c r="QX74" s="113"/>
      <c r="QY74" s="113"/>
      <c r="QZ74" s="113"/>
      <c r="RA74" s="113"/>
      <c r="RB74" s="113"/>
      <c r="RC74" s="113"/>
      <c r="RD74" s="113"/>
      <c r="RE74" s="113"/>
      <c r="RF74" s="113"/>
      <c r="RG74" s="113"/>
      <c r="RH74" s="113"/>
      <c r="RI74" s="113"/>
      <c r="RJ74" s="113"/>
      <c r="RK74" s="113"/>
      <c r="RL74" s="113"/>
      <c r="RM74" s="113"/>
      <c r="RN74" s="113"/>
      <c r="RO74" s="113"/>
      <c r="RP74" s="113"/>
      <c r="RQ74" s="113"/>
      <c r="RR74" s="113"/>
      <c r="RS74" s="113"/>
      <c r="RT74" s="113"/>
      <c r="RU74" s="113"/>
      <c r="RV74" s="113"/>
      <c r="RW74" s="113"/>
      <c r="RX74" s="113"/>
      <c r="RY74" s="113"/>
      <c r="RZ74" s="113"/>
      <c r="SA74" s="113"/>
      <c r="SB74" s="113"/>
      <c r="SC74" s="113"/>
      <c r="SD74" s="113"/>
      <c r="SE74" s="113"/>
      <c r="SF74" s="113"/>
      <c r="SG74" s="113"/>
      <c r="SH74" s="113"/>
      <c r="SI74" s="113"/>
      <c r="SJ74" s="113"/>
      <c r="SK74" s="113"/>
      <c r="SL74" s="113"/>
      <c r="SM74" s="113"/>
      <c r="SN74" s="113"/>
      <c r="SO74" s="113"/>
      <c r="SP74" s="113"/>
      <c r="SQ74" s="113"/>
      <c r="SR74" s="113"/>
      <c r="SS74" s="113"/>
      <c r="ST74" s="113"/>
      <c r="SU74" s="113"/>
      <c r="SV74" s="113"/>
      <c r="SW74" s="113"/>
      <c r="SX74" s="113"/>
      <c r="SY74" s="113"/>
      <c r="SZ74" s="113"/>
      <c r="TA74" s="113"/>
      <c r="TB74" s="113"/>
      <c r="TC74" s="113"/>
      <c r="TD74" s="113"/>
      <c r="TE74" s="113"/>
      <c r="TF74" s="113"/>
      <c r="TG74" s="113"/>
      <c r="TH74" s="113"/>
      <c r="TI74" s="113"/>
      <c r="TJ74" s="113"/>
      <c r="TK74" s="113"/>
      <c r="TL74" s="113"/>
      <c r="TM74" s="113"/>
      <c r="TN74" s="113"/>
      <c r="TO74" s="113"/>
      <c r="TP74" s="113"/>
      <c r="TQ74" s="113"/>
      <c r="TR74" s="113"/>
      <c r="TS74" s="113"/>
      <c r="TT74" s="113"/>
      <c r="TU74" s="113"/>
      <c r="TV74" s="113"/>
      <c r="TW74" s="113"/>
      <c r="TX74" s="113"/>
      <c r="TY74" s="113"/>
      <c r="TZ74" s="113"/>
      <c r="UA74" s="113"/>
      <c r="UB74" s="113"/>
      <c r="UC74" s="113"/>
      <c r="UD74" s="113"/>
      <c r="UE74" s="113"/>
      <c r="UF74" s="113"/>
      <c r="UG74" s="113"/>
      <c r="UH74" s="113"/>
      <c r="UI74" s="113"/>
      <c r="UJ74" s="113"/>
      <c r="UK74" s="113"/>
      <c r="UL74" s="113"/>
      <c r="UM74" s="113"/>
      <c r="UN74" s="113"/>
      <c r="UO74" s="113"/>
      <c r="UP74" s="113"/>
      <c r="UQ74" s="113"/>
      <c r="UR74" s="113"/>
      <c r="US74" s="113"/>
      <c r="UT74" s="113"/>
      <c r="UU74" s="113"/>
      <c r="UV74" s="113"/>
      <c r="UW74" s="113"/>
      <c r="UX74" s="113"/>
      <c r="UY74" s="113"/>
      <c r="UZ74" s="113"/>
      <c r="VA74" s="113"/>
      <c r="VB74" s="113"/>
      <c r="VC74" s="113"/>
      <c r="VD74" s="113"/>
      <c r="VE74" s="113"/>
      <c r="VF74" s="113"/>
      <c r="VG74" s="113"/>
      <c r="VH74" s="113"/>
      <c r="VI74" s="113"/>
      <c r="VJ74" s="113"/>
      <c r="VK74" s="113"/>
      <c r="VL74" s="113"/>
      <c r="VM74" s="113"/>
      <c r="VN74" s="113"/>
      <c r="VO74" s="113"/>
      <c r="VP74" s="113"/>
      <c r="VQ74" s="113"/>
      <c r="VR74" s="113"/>
      <c r="VS74" s="113"/>
      <c r="VT74" s="113"/>
      <c r="VU74" s="113"/>
      <c r="VV74" s="113"/>
      <c r="VW74" s="113"/>
      <c r="VX74" s="113"/>
      <c r="VY74" s="113"/>
      <c r="VZ74" s="113"/>
      <c r="WA74" s="113"/>
      <c r="WB74" s="113"/>
      <c r="WC74" s="113"/>
      <c r="WD74" s="113"/>
      <c r="WE74" s="113"/>
      <c r="WF74" s="113"/>
      <c r="WG74" s="113"/>
      <c r="WH74" s="113"/>
      <c r="WI74" s="113"/>
      <c r="WJ74" s="113"/>
      <c r="WK74" s="113"/>
      <c r="WL74" s="113"/>
      <c r="WM74" s="113"/>
      <c r="WN74" s="113"/>
      <c r="WO74" s="113"/>
      <c r="WP74" s="113"/>
      <c r="WQ74" s="113"/>
      <c r="WR74" s="113"/>
      <c r="WS74" s="113"/>
      <c r="WT74" s="113"/>
      <c r="WU74" s="113"/>
      <c r="WV74" s="113"/>
      <c r="WW74" s="113"/>
      <c r="WX74" s="113"/>
      <c r="WY74" s="113"/>
      <c r="WZ74" s="113"/>
      <c r="XA74" s="113"/>
      <c r="XB74" s="113"/>
      <c r="XC74" s="113"/>
      <c r="XD74" s="113"/>
      <c r="XE74" s="113"/>
      <c r="XF74" s="113"/>
      <c r="XG74" s="113"/>
      <c r="XH74" s="113"/>
      <c r="XI74" s="113"/>
      <c r="XJ74" s="113"/>
      <c r="XK74" s="113"/>
      <c r="XL74" s="113"/>
      <c r="XM74" s="113"/>
      <c r="XN74" s="113"/>
      <c r="XO74" s="113"/>
      <c r="XP74" s="113"/>
      <c r="XQ74" s="113"/>
      <c r="XR74" s="113"/>
      <c r="XS74" s="113"/>
      <c r="XT74" s="113"/>
      <c r="XU74" s="113"/>
      <c r="XV74" s="113"/>
      <c r="XW74" s="113"/>
      <c r="XX74" s="113"/>
      <c r="XY74" s="113"/>
      <c r="XZ74" s="113"/>
      <c r="YA74" s="113"/>
      <c r="YB74" s="113"/>
      <c r="YC74" s="113"/>
      <c r="YD74" s="113"/>
      <c r="YE74" s="113"/>
      <c r="YF74" s="113"/>
      <c r="YG74" s="113"/>
      <c r="YH74" s="113"/>
      <c r="YI74" s="113"/>
      <c r="YJ74" s="113"/>
      <c r="YK74" s="113"/>
      <c r="YL74" s="113"/>
      <c r="YM74" s="113"/>
      <c r="YN74" s="113"/>
      <c r="YO74" s="113"/>
      <c r="YP74" s="113"/>
      <c r="YQ74" s="113"/>
      <c r="YR74" s="113"/>
      <c r="YS74" s="113"/>
      <c r="YT74" s="113"/>
      <c r="YU74" s="113"/>
      <c r="YV74" s="113"/>
      <c r="YW74" s="113"/>
      <c r="YX74" s="113"/>
      <c r="YY74" s="113"/>
      <c r="YZ74" s="113"/>
      <c r="ZA74" s="113"/>
      <c r="ZB74" s="113"/>
      <c r="ZC74" s="113"/>
      <c r="ZD74" s="113"/>
      <c r="ZE74" s="113"/>
      <c r="ZF74" s="113"/>
      <c r="ZG74" s="113"/>
      <c r="ZH74" s="113"/>
      <c r="ZI74" s="113"/>
      <c r="ZJ74" s="113"/>
      <c r="ZK74" s="113"/>
      <c r="ZL74" s="113"/>
      <c r="ZM74" s="113"/>
      <c r="ZN74" s="113"/>
      <c r="ZO74" s="113"/>
      <c r="ZP74" s="113"/>
      <c r="ZQ74" s="113"/>
      <c r="ZR74" s="113"/>
      <c r="ZS74" s="113"/>
      <c r="ZT74" s="113"/>
      <c r="ZU74" s="113"/>
      <c r="ZV74" s="113"/>
      <c r="ZW74" s="113"/>
      <c r="ZX74" s="113"/>
      <c r="ZY74" s="113"/>
      <c r="ZZ74" s="113"/>
      <c r="AAA74" s="113"/>
      <c r="AAB74" s="113"/>
      <c r="AAC74" s="113"/>
      <c r="AAD74" s="113"/>
      <c r="AAE74" s="113"/>
      <c r="AAF74" s="113"/>
      <c r="AAG74" s="113"/>
      <c r="AAH74" s="113"/>
      <c r="AAI74" s="113"/>
      <c r="AAJ74" s="113"/>
      <c r="AAK74" s="113"/>
      <c r="AAL74" s="113"/>
      <c r="AAM74" s="113"/>
      <c r="AAN74" s="113"/>
      <c r="AAO74" s="113"/>
      <c r="AAP74" s="113"/>
      <c r="AAQ74" s="113"/>
      <c r="AAR74" s="113"/>
      <c r="AAS74" s="113"/>
      <c r="AAT74" s="113"/>
      <c r="AAU74" s="113"/>
      <c r="AAV74" s="113"/>
      <c r="AAW74" s="113"/>
      <c r="AAX74" s="113"/>
      <c r="AAY74" s="113"/>
      <c r="AAZ74" s="113"/>
      <c r="ABA74" s="113"/>
      <c r="ABB74" s="113"/>
      <c r="ABC74" s="113"/>
      <c r="ABD74" s="113"/>
      <c r="ABE74" s="113"/>
      <c r="ABF74" s="113"/>
      <c r="ABG74" s="113"/>
      <c r="ABH74" s="113"/>
      <c r="ABI74" s="113"/>
      <c r="ABJ74" s="113"/>
      <c r="ABK74" s="113"/>
      <c r="ABL74" s="113"/>
      <c r="ABM74" s="113"/>
      <c r="ABN74" s="113"/>
      <c r="ABO74" s="113"/>
      <c r="ABP74" s="113"/>
      <c r="ABQ74" s="113"/>
      <c r="ABR74" s="113"/>
      <c r="ABS74" s="113"/>
      <c r="ABT74" s="113"/>
      <c r="ABU74" s="113"/>
      <c r="ABV74" s="113"/>
      <c r="ABW74" s="113"/>
      <c r="ABX74" s="113"/>
      <c r="ABY74" s="113"/>
      <c r="ABZ74" s="113"/>
      <c r="ACA74" s="113"/>
      <c r="ACB74" s="113"/>
      <c r="ACC74" s="113"/>
      <c r="ACD74" s="113"/>
      <c r="ACE74" s="113"/>
      <c r="ACF74" s="113"/>
      <c r="ACG74" s="113"/>
      <c r="ACH74" s="113"/>
      <c r="ACI74" s="113"/>
      <c r="ACJ74" s="113"/>
      <c r="ACK74" s="113"/>
      <c r="ACL74" s="113"/>
      <c r="ACM74" s="113"/>
      <c r="ACN74" s="113"/>
      <c r="ACO74" s="113"/>
      <c r="ACP74" s="113"/>
      <c r="ACQ74" s="113"/>
      <c r="ACR74" s="113"/>
      <c r="ACS74" s="113"/>
      <c r="ACT74" s="113"/>
      <c r="ACU74" s="113"/>
      <c r="ACV74" s="113"/>
      <c r="ACW74" s="113"/>
      <c r="ACX74" s="113"/>
      <c r="ACY74" s="113"/>
      <c r="ACZ74" s="113"/>
      <c r="ADA74" s="113"/>
      <c r="ADB74" s="113"/>
      <c r="ADC74" s="113"/>
      <c r="ADD74" s="113"/>
      <c r="ADE74" s="113"/>
      <c r="ADF74" s="113"/>
      <c r="ADG74" s="113"/>
      <c r="ADH74" s="113"/>
      <c r="ADI74" s="113"/>
      <c r="ADJ74" s="113"/>
      <c r="ADK74" s="113"/>
      <c r="ADL74" s="113"/>
      <c r="ADM74" s="113"/>
      <c r="ADN74" s="113"/>
      <c r="ADO74" s="113"/>
      <c r="ADP74" s="113"/>
      <c r="ADQ74" s="113"/>
      <c r="ADR74" s="113"/>
      <c r="ADS74" s="113"/>
      <c r="ADT74" s="113"/>
      <c r="ADU74" s="113"/>
      <c r="ADV74" s="113"/>
      <c r="ADW74" s="113"/>
      <c r="ADX74" s="113"/>
      <c r="ADY74" s="113"/>
      <c r="ADZ74" s="113"/>
      <c r="AEA74" s="113"/>
      <c r="AEB74" s="113"/>
      <c r="AEC74" s="113"/>
      <c r="AED74" s="113"/>
      <c r="AEE74" s="113"/>
      <c r="AEF74" s="113"/>
      <c r="AEG74" s="113"/>
      <c r="AEH74" s="113"/>
      <c r="AEI74" s="113"/>
      <c r="AEJ74" s="113"/>
      <c r="AEK74" s="113"/>
      <c r="AEL74" s="113"/>
      <c r="AEM74" s="113"/>
      <c r="AEN74" s="113"/>
      <c r="AEO74" s="113"/>
      <c r="AEP74" s="113"/>
      <c r="AEQ74" s="113"/>
      <c r="AER74" s="113"/>
      <c r="AES74" s="113"/>
      <c r="AET74" s="113"/>
      <c r="AEU74" s="113"/>
      <c r="AEV74" s="113"/>
      <c r="AEW74" s="113"/>
      <c r="AEX74" s="113"/>
      <c r="AEY74" s="113"/>
      <c r="AEZ74" s="113"/>
      <c r="AFA74" s="113"/>
      <c r="AFB74" s="113"/>
      <c r="AFC74" s="113"/>
      <c r="AFD74" s="113"/>
      <c r="AFE74" s="113"/>
      <c r="AFF74" s="113"/>
      <c r="AFG74" s="113"/>
      <c r="AFH74" s="113"/>
      <c r="AFI74" s="113"/>
      <c r="AFJ74" s="113"/>
      <c r="AFK74" s="113"/>
      <c r="AFL74" s="113"/>
      <c r="AFM74" s="113"/>
      <c r="AFN74" s="113"/>
      <c r="AFO74" s="113"/>
      <c r="AFP74" s="113"/>
      <c r="AFQ74" s="113"/>
      <c r="AFR74" s="113"/>
      <c r="AFS74" s="113"/>
      <c r="AFT74" s="113"/>
      <c r="AFU74" s="113"/>
      <c r="AFV74" s="113"/>
      <c r="AFW74" s="113"/>
      <c r="AFX74" s="113"/>
      <c r="AFY74" s="113"/>
      <c r="AFZ74" s="113"/>
      <c r="AGA74" s="113"/>
      <c r="AGB74" s="113"/>
      <c r="AGC74" s="113"/>
      <c r="AGD74" s="113"/>
      <c r="AGE74" s="113"/>
      <c r="AGF74" s="113"/>
      <c r="AGG74" s="113"/>
      <c r="AGH74" s="113"/>
      <c r="AGI74" s="113"/>
      <c r="AGJ74" s="113"/>
      <c r="AGK74" s="113"/>
      <c r="AGL74" s="113"/>
      <c r="AGM74" s="113"/>
      <c r="AGN74" s="113"/>
      <c r="AGO74" s="113"/>
      <c r="AGP74" s="113"/>
      <c r="AGQ74" s="113"/>
      <c r="AGR74" s="113"/>
      <c r="AGS74" s="113"/>
      <c r="AGT74" s="113"/>
      <c r="AGU74" s="113"/>
      <c r="AGV74" s="113"/>
      <c r="AGW74" s="113"/>
      <c r="AGX74" s="113"/>
      <c r="AGY74" s="113"/>
      <c r="AGZ74" s="113"/>
      <c r="AHA74" s="113"/>
      <c r="AHB74" s="113"/>
      <c r="AHC74" s="113"/>
      <c r="AHD74" s="113"/>
      <c r="AHE74" s="113"/>
      <c r="AHF74" s="113"/>
      <c r="AHG74" s="113"/>
      <c r="AHH74" s="113"/>
      <c r="AHI74" s="113"/>
      <c r="AHJ74" s="113"/>
      <c r="AHK74" s="113"/>
      <c r="AHL74" s="113"/>
      <c r="AHM74" s="113"/>
      <c r="AHN74" s="113"/>
      <c r="AHO74" s="113"/>
      <c r="AHP74" s="113"/>
      <c r="AHQ74" s="113"/>
      <c r="AHR74" s="113"/>
      <c r="AHS74" s="113"/>
      <c r="AHT74" s="113"/>
      <c r="AHU74" s="113"/>
      <c r="AHV74" s="113"/>
      <c r="AHW74" s="113"/>
      <c r="AHX74" s="113"/>
      <c r="AHY74" s="113"/>
      <c r="AHZ74" s="113"/>
      <c r="AIA74" s="113"/>
      <c r="AIB74" s="113"/>
      <c r="AIC74" s="113"/>
      <c r="AID74" s="113"/>
      <c r="AIE74" s="113"/>
      <c r="AIF74" s="113"/>
      <c r="AIG74" s="113"/>
      <c r="AIH74" s="113"/>
      <c r="AII74" s="113"/>
      <c r="AIJ74" s="113"/>
      <c r="AIK74" s="113"/>
      <c r="AIL74" s="113"/>
      <c r="AIM74" s="113"/>
      <c r="AIN74" s="113"/>
      <c r="AIO74" s="113"/>
      <c r="AIP74" s="113"/>
      <c r="AIQ74" s="113"/>
      <c r="AIR74" s="113"/>
      <c r="AIS74" s="113"/>
      <c r="AIT74" s="113"/>
      <c r="AIU74" s="113"/>
      <c r="AIV74" s="113"/>
      <c r="AIW74" s="113"/>
      <c r="AIX74" s="113"/>
      <c r="AIY74" s="113"/>
      <c r="AIZ74" s="113"/>
      <c r="AJA74" s="113"/>
      <c r="AJB74" s="113"/>
      <c r="AJC74" s="113"/>
      <c r="AJD74" s="113"/>
      <c r="AJE74" s="113"/>
      <c r="AJF74" s="113"/>
      <c r="AJG74" s="113"/>
      <c r="AJH74" s="113"/>
      <c r="AJI74" s="113"/>
      <c r="AJJ74" s="113"/>
      <c r="AJK74" s="113"/>
      <c r="AJL74" s="113"/>
      <c r="AJM74" s="113"/>
      <c r="AJN74" s="113"/>
      <c r="AJO74" s="113"/>
      <c r="AJP74" s="113"/>
      <c r="AJQ74" s="113"/>
      <c r="AJR74" s="113"/>
      <c r="AJS74" s="113"/>
      <c r="AJT74" s="113"/>
      <c r="AJU74" s="113"/>
      <c r="AJV74" s="113"/>
      <c r="AJW74" s="113"/>
      <c r="AJX74" s="113"/>
      <c r="AJY74" s="113"/>
      <c r="AJZ74" s="113"/>
      <c r="AKA74" s="113"/>
      <c r="AKB74" s="113"/>
      <c r="AKC74" s="113"/>
      <c r="AKD74" s="113"/>
      <c r="AKE74" s="113"/>
      <c r="AKF74" s="113"/>
      <c r="AKG74" s="113"/>
      <c r="AKH74" s="113"/>
      <c r="AKI74" s="113"/>
      <c r="AKJ74" s="113"/>
      <c r="AKK74" s="113"/>
      <c r="AKL74" s="113"/>
      <c r="AKM74" s="113"/>
      <c r="AKN74" s="113"/>
      <c r="AKO74" s="113"/>
      <c r="AKP74" s="113"/>
      <c r="AKQ74" s="113"/>
      <c r="AKR74" s="113"/>
      <c r="AKS74" s="113"/>
      <c r="AKT74" s="113"/>
      <c r="AKU74" s="113"/>
      <c r="AKV74" s="113"/>
      <c r="AKW74" s="113"/>
      <c r="AKX74" s="113"/>
      <c r="AKY74" s="113"/>
      <c r="AKZ74" s="113"/>
      <c r="ALA74" s="113"/>
      <c r="ALB74" s="113"/>
      <c r="ALC74" s="113"/>
      <c r="ALD74" s="113"/>
      <c r="ALE74" s="113"/>
      <c r="ALF74" s="113"/>
      <c r="ALG74" s="113"/>
      <c r="ALH74" s="113"/>
      <c r="ALI74" s="113"/>
      <c r="ALJ74" s="113"/>
      <c r="ALK74" s="113"/>
      <c r="ALL74" s="113"/>
      <c r="ALM74" s="113"/>
      <c r="ALN74" s="113"/>
      <c r="ALO74" s="113"/>
      <c r="ALP74" s="113"/>
      <c r="ALQ74" s="113"/>
      <c r="ALR74" s="113"/>
      <c r="ALS74" s="113"/>
      <c r="ALT74" s="113"/>
      <c r="ALU74" s="113"/>
      <c r="ALV74" s="113"/>
      <c r="ALW74" s="113"/>
      <c r="ALX74" s="113"/>
      <c r="ALY74" s="113"/>
      <c r="ALZ74" s="113"/>
      <c r="AMA74" s="113"/>
      <c r="AMB74" s="113"/>
      <c r="AMC74" s="113"/>
      <c r="AMD74" s="113"/>
      <c r="AME74" s="113"/>
      <c r="AMF74" s="113"/>
      <c r="AMG74" s="113"/>
      <c r="AMH74" s="113"/>
      <c r="AMI74" s="113"/>
      <c r="AMJ74" s="113"/>
      <c r="AMK74" s="113"/>
      <c r="AML74" s="113"/>
      <c r="AMM74" s="113"/>
      <c r="AMN74" s="113"/>
      <c r="AMO74" s="113"/>
      <c r="AMP74" s="113"/>
      <c r="AMQ74" s="113"/>
      <c r="AMR74" s="113"/>
      <c r="AMS74" s="113"/>
      <c r="AMT74" s="113"/>
      <c r="AMU74" s="113"/>
      <c r="AMV74" s="113"/>
      <c r="AMW74" s="113"/>
      <c r="AMX74" s="113"/>
      <c r="AMY74" s="113"/>
      <c r="AMZ74" s="113"/>
      <c r="ANA74" s="113"/>
      <c r="ANB74" s="113"/>
      <c r="ANC74" s="113"/>
      <c r="AND74" s="113"/>
      <c r="ANE74" s="113"/>
      <c r="ANF74" s="113"/>
      <c r="ANG74" s="113"/>
      <c r="ANH74" s="113"/>
      <c r="ANI74" s="113"/>
      <c r="ANJ74" s="113"/>
      <c r="ANK74" s="113"/>
      <c r="ANL74" s="113"/>
      <c r="ANM74" s="113"/>
      <c r="ANN74" s="113"/>
      <c r="ANO74" s="113"/>
      <c r="ANP74" s="113"/>
      <c r="ANQ74" s="113"/>
      <c r="ANR74" s="113"/>
      <c r="ANS74" s="113"/>
      <c r="ANT74" s="113"/>
      <c r="ANU74" s="113"/>
      <c r="ANV74" s="113"/>
      <c r="ANW74" s="113"/>
      <c r="ANX74" s="113"/>
      <c r="ANY74" s="113"/>
      <c r="ANZ74" s="113"/>
      <c r="AOA74" s="113"/>
      <c r="AOB74" s="113"/>
      <c r="AOC74" s="113"/>
      <c r="AOD74" s="113"/>
      <c r="AOE74" s="113"/>
      <c r="AOF74" s="113"/>
      <c r="AOG74" s="113"/>
      <c r="AOH74" s="113"/>
      <c r="AOI74" s="113"/>
      <c r="AOJ74" s="113"/>
      <c r="AOK74" s="113"/>
      <c r="AOL74" s="113"/>
      <c r="AOM74" s="113"/>
      <c r="AON74" s="113"/>
      <c r="AOO74" s="113"/>
      <c r="AOP74" s="113"/>
      <c r="AOQ74" s="113"/>
      <c r="AOR74" s="113"/>
      <c r="AOS74" s="113"/>
      <c r="AOT74" s="113"/>
      <c r="AOU74" s="113"/>
      <c r="AOV74" s="113"/>
      <c r="AOW74" s="113"/>
      <c r="AOX74" s="113"/>
      <c r="AOY74" s="113"/>
      <c r="AOZ74" s="113"/>
      <c r="APA74" s="113"/>
      <c r="APB74" s="113"/>
      <c r="APC74" s="113"/>
      <c r="APD74" s="113"/>
      <c r="APE74" s="113"/>
      <c r="APF74" s="113"/>
      <c r="APG74" s="113"/>
      <c r="APH74" s="113"/>
      <c r="API74" s="113"/>
      <c r="APJ74" s="113"/>
      <c r="APK74" s="113"/>
      <c r="APL74" s="113"/>
      <c r="APM74" s="113"/>
      <c r="APN74" s="113"/>
      <c r="APO74" s="113"/>
      <c r="APP74" s="113"/>
      <c r="APQ74" s="113"/>
      <c r="APR74" s="113"/>
      <c r="APS74" s="113"/>
      <c r="APT74" s="113"/>
      <c r="APU74" s="113"/>
      <c r="APV74" s="113"/>
      <c r="APW74" s="113"/>
      <c r="APX74" s="113"/>
      <c r="APY74" s="113"/>
      <c r="APZ74" s="113"/>
      <c r="AQA74" s="113"/>
      <c r="AQB74" s="113"/>
      <c r="AQC74" s="113"/>
      <c r="AQD74" s="113"/>
      <c r="AQE74" s="113"/>
      <c r="AQF74" s="113"/>
      <c r="AQG74" s="113"/>
      <c r="AQH74" s="113"/>
      <c r="AQI74" s="113"/>
      <c r="AQJ74" s="113"/>
      <c r="AQK74" s="113"/>
      <c r="AQL74" s="113"/>
      <c r="AQM74" s="113"/>
      <c r="AQN74" s="113"/>
      <c r="AQO74" s="113"/>
      <c r="AQP74" s="113"/>
      <c r="AQQ74" s="113"/>
      <c r="AQR74" s="113"/>
      <c r="AQS74" s="113"/>
      <c r="AQT74" s="113"/>
      <c r="AQU74" s="113"/>
      <c r="AQV74" s="113"/>
      <c r="AQW74" s="113"/>
      <c r="AQX74" s="113"/>
      <c r="AQY74" s="113"/>
      <c r="AQZ74" s="113"/>
      <c r="ARA74" s="113"/>
      <c r="ARB74" s="113"/>
      <c r="ARC74" s="113"/>
      <c r="ARD74" s="113"/>
      <c r="ARE74" s="113"/>
      <c r="ARF74" s="113"/>
      <c r="ARG74" s="113"/>
      <c r="ARH74" s="113"/>
      <c r="ARI74" s="113"/>
      <c r="ARJ74" s="113"/>
      <c r="ARK74" s="113"/>
      <c r="ARL74" s="113"/>
      <c r="ARM74" s="113"/>
      <c r="ARN74" s="113"/>
      <c r="ARO74" s="113"/>
      <c r="ARP74" s="113"/>
      <c r="ARQ74" s="113"/>
      <c r="ARR74" s="113"/>
      <c r="ARS74" s="113"/>
      <c r="ART74" s="113"/>
      <c r="ARU74" s="113"/>
      <c r="ARV74" s="113"/>
      <c r="ARW74" s="113"/>
      <c r="ARX74" s="113"/>
      <c r="ARY74" s="113"/>
      <c r="ARZ74" s="113"/>
      <c r="ASA74" s="113"/>
      <c r="ASB74" s="113"/>
      <c r="ASC74" s="113"/>
      <c r="ASD74" s="113"/>
      <c r="ASE74" s="113"/>
      <c r="ASF74" s="113"/>
      <c r="ASG74" s="113"/>
      <c r="ASH74" s="113"/>
      <c r="ASI74" s="113"/>
      <c r="ASJ74" s="113"/>
      <c r="ASK74" s="113"/>
      <c r="ASL74" s="113"/>
      <c r="ASM74" s="113"/>
      <c r="ASN74" s="113"/>
      <c r="ASO74" s="113"/>
      <c r="ASP74" s="113"/>
      <c r="ASQ74" s="113"/>
      <c r="ASR74" s="113"/>
      <c r="ASS74" s="113"/>
      <c r="AST74" s="113"/>
      <c r="ASU74" s="113"/>
      <c r="ASV74" s="113"/>
      <c r="ASW74" s="113"/>
      <c r="ASX74" s="113"/>
      <c r="ASY74" s="113"/>
      <c r="ASZ74" s="113"/>
      <c r="ATA74" s="113"/>
      <c r="ATB74" s="113"/>
      <c r="ATC74" s="113"/>
      <c r="ATD74" s="113"/>
      <c r="ATE74" s="113"/>
      <c r="ATF74" s="113"/>
      <c r="ATG74" s="113"/>
      <c r="ATH74" s="113"/>
      <c r="ATI74" s="113"/>
      <c r="ATJ74" s="113"/>
      <c r="ATK74" s="113"/>
      <c r="ATL74" s="113"/>
      <c r="ATM74" s="113"/>
      <c r="ATN74" s="113"/>
      <c r="ATO74" s="113"/>
      <c r="ATP74" s="113"/>
      <c r="ATQ74" s="113"/>
      <c r="ATR74" s="113"/>
      <c r="ATS74" s="113"/>
      <c r="ATT74" s="113"/>
      <c r="ATU74" s="113"/>
      <c r="ATV74" s="113"/>
      <c r="ATW74" s="113"/>
      <c r="ATX74" s="113"/>
      <c r="ATY74" s="113"/>
      <c r="ATZ74" s="113"/>
      <c r="AUA74" s="113"/>
      <c r="AUB74" s="113"/>
      <c r="AUC74" s="113"/>
      <c r="AUD74" s="113"/>
      <c r="AUE74" s="113"/>
      <c r="AUF74" s="113"/>
      <c r="AUG74" s="113"/>
      <c r="AUH74" s="113"/>
      <c r="AUI74" s="113"/>
      <c r="AUJ74" s="113"/>
      <c r="AUK74" s="113"/>
      <c r="AUL74" s="113"/>
      <c r="AUM74" s="113"/>
      <c r="AUN74" s="113"/>
      <c r="AUO74" s="113"/>
      <c r="AUP74" s="113"/>
      <c r="AUQ74" s="113"/>
      <c r="AUR74" s="113"/>
      <c r="AUS74" s="113"/>
      <c r="AUT74" s="113"/>
      <c r="AUU74" s="113"/>
      <c r="AUV74" s="113"/>
      <c r="AUW74" s="113"/>
      <c r="AUX74" s="113"/>
      <c r="AUY74" s="113"/>
      <c r="AUZ74" s="113"/>
      <c r="AVA74" s="113"/>
      <c r="AVB74" s="113"/>
      <c r="AVC74" s="113"/>
      <c r="AVD74" s="113"/>
      <c r="AVE74" s="113"/>
      <c r="AVF74" s="113"/>
      <c r="AVG74" s="113"/>
      <c r="AVH74" s="113"/>
      <c r="AVI74" s="113"/>
      <c r="AVJ74" s="113"/>
      <c r="AVK74" s="113"/>
      <c r="AVL74" s="113"/>
      <c r="AVM74" s="113"/>
      <c r="AVN74" s="113"/>
      <c r="AVO74" s="113"/>
      <c r="AVP74" s="113"/>
      <c r="AVQ74" s="113"/>
      <c r="AVR74" s="113"/>
      <c r="AVS74" s="113"/>
      <c r="AVT74" s="113"/>
      <c r="AVU74" s="113"/>
      <c r="AVV74" s="113"/>
      <c r="AVW74" s="113"/>
      <c r="AVX74" s="113"/>
      <c r="AVY74" s="113"/>
      <c r="AVZ74" s="113"/>
      <c r="AWA74" s="113"/>
      <c r="AWB74" s="113"/>
      <c r="AWC74" s="113"/>
      <c r="AWD74" s="113"/>
    </row>
    <row r="75" spans="1:1278" s="156" customFormat="1" ht="15.5">
      <c r="A75" s="126"/>
      <c r="B75" s="143"/>
      <c r="C75" s="143"/>
      <c r="D75" s="143"/>
      <c r="E75" s="143"/>
      <c r="F75" s="144" t="s">
        <v>323</v>
      </c>
      <c r="G75" s="163">
        <f>C.comp_desired_min*1000000000</f>
        <v>7.6518634068386812E-2</v>
      </c>
      <c r="H75" s="143" t="s">
        <v>112</v>
      </c>
      <c r="I75" s="126"/>
      <c r="J75" s="126"/>
      <c r="K75" s="126"/>
      <c r="L75" s="126"/>
      <c r="M75" s="126"/>
      <c r="N75" s="126"/>
      <c r="O75" s="126"/>
      <c r="P75" s="126"/>
      <c r="Q75" s="126"/>
      <c r="R75" s="126"/>
      <c r="S75" s="126"/>
      <c r="T75" s="126"/>
      <c r="U75" s="126"/>
      <c r="V75" s="126"/>
      <c r="W75" s="126"/>
      <c r="X75" s="126"/>
      <c r="Y75" s="126"/>
      <c r="Z75" s="126"/>
      <c r="AA75" s="126"/>
      <c r="AB75" s="126"/>
      <c r="AC75" s="113"/>
      <c r="AD75" s="113"/>
      <c r="AE75" s="113"/>
      <c r="AF75" s="113"/>
      <c r="AG75" s="113"/>
      <c r="AH75" s="113"/>
      <c r="AI75" s="113"/>
      <c r="AJ75" s="113"/>
      <c r="AK75" s="113"/>
      <c r="AL75" s="113"/>
      <c r="AM75" s="113"/>
      <c r="AN75" s="113"/>
      <c r="AO75" s="113"/>
      <c r="AP75" s="113"/>
      <c r="AQ75" s="113"/>
      <c r="AR75" s="113"/>
      <c r="AS75" s="113"/>
      <c r="AT75" s="113"/>
      <c r="AU75" s="113"/>
      <c r="AV75" s="113"/>
      <c r="AW75" s="113"/>
      <c r="AX75" s="113"/>
      <c r="AY75" s="113"/>
      <c r="AZ75" s="113"/>
      <c r="BA75" s="113"/>
      <c r="BB75" s="113"/>
      <c r="BC75" s="113"/>
      <c r="BD75" s="113"/>
      <c r="BE75" s="113"/>
      <c r="BF75" s="113"/>
      <c r="BG75" s="113"/>
      <c r="BH75" s="113"/>
      <c r="BI75" s="113"/>
      <c r="BJ75" s="113"/>
      <c r="BK75" s="113"/>
      <c r="BL75" s="113"/>
      <c r="BM75" s="113"/>
      <c r="BN75" s="113"/>
      <c r="BO75" s="113"/>
      <c r="BP75" s="113"/>
      <c r="BQ75" s="113"/>
      <c r="BR75" s="113"/>
      <c r="BS75" s="113"/>
      <c r="BT75" s="113"/>
      <c r="BU75" s="113"/>
      <c r="BV75" s="113"/>
      <c r="BW75" s="113"/>
      <c r="BX75" s="113"/>
      <c r="BY75" s="113"/>
      <c r="BZ75" s="113"/>
      <c r="CA75" s="113"/>
      <c r="CB75" s="113"/>
      <c r="CC75" s="113"/>
      <c r="CD75" s="113"/>
      <c r="CE75" s="113"/>
      <c r="CF75" s="113"/>
      <c r="CG75" s="113"/>
      <c r="CH75" s="113"/>
      <c r="CI75" s="113"/>
      <c r="CJ75" s="113"/>
      <c r="CK75" s="113"/>
      <c r="CL75" s="113"/>
      <c r="CM75" s="113"/>
      <c r="CN75" s="113"/>
      <c r="CO75" s="113"/>
      <c r="CP75" s="113"/>
      <c r="CQ75" s="113"/>
      <c r="CR75" s="113"/>
      <c r="CS75" s="113"/>
      <c r="CT75" s="113"/>
      <c r="CU75" s="113"/>
      <c r="CV75" s="113"/>
      <c r="CW75" s="113"/>
      <c r="CX75" s="113"/>
      <c r="CY75" s="113"/>
      <c r="CZ75" s="113"/>
      <c r="DA75" s="113"/>
      <c r="DB75" s="113"/>
      <c r="DC75" s="113"/>
      <c r="DD75" s="113"/>
      <c r="DE75" s="113"/>
      <c r="DF75" s="113"/>
      <c r="DG75" s="113"/>
      <c r="DH75" s="113"/>
      <c r="DI75" s="113"/>
      <c r="DJ75" s="113"/>
      <c r="DK75" s="113"/>
      <c r="DL75" s="113"/>
      <c r="DM75" s="113"/>
      <c r="DN75" s="113"/>
      <c r="DO75" s="113"/>
      <c r="DP75" s="113"/>
      <c r="DQ75" s="113"/>
      <c r="DR75" s="113"/>
      <c r="DS75" s="113"/>
      <c r="DT75" s="113"/>
      <c r="DU75" s="113"/>
      <c r="DV75" s="113"/>
      <c r="DW75" s="113"/>
      <c r="DX75" s="113"/>
      <c r="DY75" s="113"/>
      <c r="DZ75" s="113"/>
      <c r="EA75" s="113"/>
      <c r="EB75" s="113"/>
      <c r="EC75" s="113"/>
      <c r="ED75" s="113"/>
      <c r="EE75" s="113"/>
      <c r="EF75" s="113"/>
      <c r="EG75" s="113"/>
      <c r="EH75" s="113"/>
      <c r="EI75" s="113"/>
      <c r="EJ75" s="113"/>
      <c r="EK75" s="113"/>
      <c r="EL75" s="113"/>
      <c r="EM75" s="113"/>
      <c r="EN75" s="113"/>
      <c r="EO75" s="113"/>
      <c r="EP75" s="113"/>
      <c r="EQ75" s="113"/>
      <c r="ER75" s="113"/>
      <c r="ES75" s="113"/>
      <c r="ET75" s="113"/>
      <c r="EU75" s="113"/>
      <c r="EV75" s="113"/>
      <c r="EW75" s="113"/>
      <c r="EX75" s="113"/>
      <c r="EY75" s="113"/>
      <c r="EZ75" s="113"/>
      <c r="FA75" s="113"/>
      <c r="FB75" s="113"/>
      <c r="FC75" s="113"/>
      <c r="FD75" s="113"/>
      <c r="FE75" s="113"/>
      <c r="FF75" s="113"/>
      <c r="FG75" s="113"/>
      <c r="FH75" s="113"/>
      <c r="FI75" s="113"/>
      <c r="FJ75" s="113"/>
      <c r="FK75" s="113"/>
      <c r="FL75" s="113"/>
      <c r="FM75" s="113"/>
      <c r="FN75" s="113"/>
      <c r="FO75" s="113"/>
      <c r="FP75" s="113"/>
      <c r="FQ75" s="113"/>
      <c r="FR75" s="113"/>
      <c r="FS75" s="113"/>
      <c r="FT75" s="113"/>
      <c r="FU75" s="113"/>
      <c r="FV75" s="113"/>
      <c r="FW75" s="113"/>
      <c r="FX75" s="113"/>
      <c r="FY75" s="113"/>
      <c r="FZ75" s="113"/>
      <c r="GA75" s="113"/>
      <c r="GB75" s="113"/>
      <c r="GC75" s="113"/>
      <c r="GD75" s="113"/>
      <c r="GE75" s="113"/>
      <c r="GF75" s="113"/>
      <c r="GG75" s="113"/>
      <c r="GH75" s="113"/>
      <c r="GI75" s="113"/>
      <c r="GJ75" s="113"/>
      <c r="GK75" s="113"/>
      <c r="GL75" s="113"/>
      <c r="GM75" s="113"/>
      <c r="GN75" s="113"/>
      <c r="GO75" s="113"/>
      <c r="GP75" s="113"/>
      <c r="GQ75" s="113"/>
      <c r="GR75" s="113"/>
      <c r="GS75" s="113"/>
      <c r="GT75" s="113"/>
      <c r="GU75" s="113"/>
      <c r="GV75" s="113"/>
      <c r="GW75" s="113"/>
      <c r="GX75" s="113"/>
      <c r="GY75" s="113"/>
      <c r="GZ75" s="113"/>
      <c r="HA75" s="113"/>
      <c r="HB75" s="113"/>
      <c r="HC75" s="113"/>
      <c r="HD75" s="113"/>
      <c r="HE75" s="113"/>
      <c r="HF75" s="113"/>
      <c r="HG75" s="113"/>
      <c r="HH75" s="113"/>
      <c r="HI75" s="113"/>
      <c r="HJ75" s="113"/>
      <c r="HK75" s="113"/>
      <c r="HL75" s="113"/>
      <c r="HM75" s="113"/>
      <c r="HN75" s="113"/>
      <c r="HO75" s="113"/>
      <c r="HP75" s="113"/>
      <c r="HQ75" s="113"/>
      <c r="HR75" s="113"/>
      <c r="HS75" s="113"/>
      <c r="HT75" s="113"/>
      <c r="HU75" s="113"/>
      <c r="HV75" s="113"/>
      <c r="HW75" s="113"/>
      <c r="HX75" s="113"/>
      <c r="HY75" s="113"/>
      <c r="HZ75" s="113"/>
      <c r="IA75" s="113"/>
      <c r="IB75" s="113"/>
      <c r="IC75" s="113"/>
      <c r="ID75" s="113"/>
      <c r="IE75" s="113"/>
      <c r="IF75" s="113"/>
      <c r="IG75" s="113"/>
      <c r="IH75" s="113"/>
      <c r="II75" s="113"/>
      <c r="IJ75" s="113"/>
      <c r="IK75" s="113"/>
      <c r="IL75" s="113"/>
      <c r="IM75" s="113"/>
      <c r="IN75" s="113"/>
      <c r="IO75" s="113"/>
      <c r="IP75" s="113"/>
      <c r="IQ75" s="113"/>
      <c r="IR75" s="113"/>
      <c r="IS75" s="113"/>
      <c r="IT75" s="113"/>
      <c r="IU75" s="113"/>
      <c r="IV75" s="113"/>
      <c r="IW75" s="113"/>
      <c r="IX75" s="113"/>
      <c r="IY75" s="113"/>
      <c r="IZ75" s="113"/>
      <c r="JA75" s="113"/>
      <c r="JB75" s="113"/>
      <c r="JC75" s="113"/>
      <c r="JD75" s="113"/>
      <c r="JE75" s="113"/>
      <c r="JF75" s="113"/>
      <c r="JG75" s="113"/>
      <c r="JH75" s="113"/>
      <c r="JI75" s="113"/>
      <c r="JJ75" s="113"/>
      <c r="JK75" s="113"/>
      <c r="JL75" s="113"/>
      <c r="JM75" s="113"/>
      <c r="JN75" s="113"/>
      <c r="JO75" s="113"/>
      <c r="JP75" s="113"/>
      <c r="JQ75" s="113"/>
      <c r="JR75" s="113"/>
      <c r="JS75" s="113"/>
      <c r="JT75" s="113"/>
      <c r="JU75" s="113"/>
      <c r="JV75" s="113"/>
      <c r="JW75" s="113"/>
      <c r="JX75" s="113"/>
      <c r="JY75" s="113"/>
      <c r="JZ75" s="113"/>
      <c r="KA75" s="113"/>
      <c r="KB75" s="113"/>
      <c r="KC75" s="113"/>
      <c r="KD75" s="113"/>
      <c r="KE75" s="113"/>
      <c r="KF75" s="113"/>
      <c r="KG75" s="113"/>
      <c r="KH75" s="113"/>
      <c r="KI75" s="113"/>
      <c r="KJ75" s="113"/>
      <c r="KK75" s="113"/>
      <c r="KL75" s="113"/>
      <c r="KM75" s="113"/>
      <c r="KN75" s="113"/>
      <c r="KO75" s="113"/>
      <c r="KP75" s="113"/>
      <c r="KQ75" s="113"/>
      <c r="KR75" s="113"/>
      <c r="KS75" s="113"/>
      <c r="KT75" s="113"/>
      <c r="KU75" s="113"/>
      <c r="KV75" s="113"/>
      <c r="KW75" s="113"/>
      <c r="KX75" s="113"/>
      <c r="KY75" s="113"/>
      <c r="KZ75" s="113"/>
      <c r="LA75" s="113"/>
      <c r="LB75" s="113"/>
      <c r="LC75" s="113"/>
      <c r="LD75" s="113"/>
      <c r="LE75" s="113"/>
      <c r="LF75" s="113"/>
      <c r="LG75" s="113"/>
      <c r="LH75" s="113"/>
      <c r="LI75" s="113"/>
      <c r="LJ75" s="113"/>
      <c r="LK75" s="113"/>
      <c r="LL75" s="113"/>
      <c r="LM75" s="113"/>
      <c r="LN75" s="113"/>
      <c r="LO75" s="113"/>
      <c r="LP75" s="113"/>
      <c r="LQ75" s="113"/>
      <c r="LR75" s="113"/>
      <c r="LS75" s="113"/>
      <c r="LT75" s="113"/>
      <c r="LU75" s="113"/>
      <c r="LV75" s="113"/>
      <c r="LW75" s="113"/>
      <c r="LX75" s="113"/>
      <c r="LY75" s="113"/>
      <c r="LZ75" s="113"/>
      <c r="MA75" s="113"/>
      <c r="MB75" s="113"/>
      <c r="MC75" s="113"/>
      <c r="MD75" s="113"/>
      <c r="ME75" s="113"/>
      <c r="MF75" s="113"/>
      <c r="MG75" s="113"/>
      <c r="MH75" s="113"/>
      <c r="MI75" s="113"/>
      <c r="MJ75" s="113"/>
      <c r="MK75" s="113"/>
      <c r="ML75" s="113"/>
      <c r="MM75" s="113"/>
      <c r="MN75" s="113"/>
      <c r="MO75" s="113"/>
      <c r="MP75" s="113"/>
      <c r="MQ75" s="113"/>
      <c r="MR75" s="113"/>
      <c r="MS75" s="113"/>
      <c r="MT75" s="113"/>
      <c r="MU75" s="113"/>
      <c r="MV75" s="113"/>
      <c r="MW75" s="113"/>
      <c r="MX75" s="113"/>
      <c r="MY75" s="113"/>
      <c r="MZ75" s="113"/>
      <c r="NA75" s="113"/>
      <c r="NB75" s="113"/>
      <c r="NC75" s="113"/>
      <c r="ND75" s="113"/>
      <c r="NE75" s="113"/>
      <c r="NF75" s="113"/>
      <c r="NG75" s="113"/>
      <c r="NH75" s="113"/>
      <c r="NI75" s="113"/>
      <c r="NJ75" s="113"/>
      <c r="NK75" s="113"/>
      <c r="NL75" s="113"/>
      <c r="NM75" s="113"/>
      <c r="NN75" s="113"/>
      <c r="NO75" s="113"/>
      <c r="NP75" s="113"/>
      <c r="NQ75" s="113"/>
      <c r="NR75" s="113"/>
      <c r="NS75" s="113"/>
      <c r="NT75" s="113"/>
      <c r="NU75" s="113"/>
      <c r="NV75" s="113"/>
      <c r="NW75" s="113"/>
      <c r="NX75" s="113"/>
      <c r="NY75" s="113"/>
      <c r="NZ75" s="113"/>
      <c r="OA75" s="113"/>
      <c r="OB75" s="113"/>
      <c r="OC75" s="113"/>
      <c r="OD75" s="113"/>
      <c r="OE75" s="113"/>
      <c r="OF75" s="113"/>
      <c r="OG75" s="113"/>
      <c r="OH75" s="113"/>
      <c r="OI75" s="113"/>
      <c r="OJ75" s="113"/>
      <c r="OK75" s="113"/>
      <c r="OL75" s="113"/>
      <c r="OM75" s="113"/>
      <c r="ON75" s="113"/>
      <c r="OO75" s="113"/>
      <c r="OP75" s="113"/>
      <c r="OQ75" s="113"/>
      <c r="OR75" s="113"/>
      <c r="OS75" s="113"/>
      <c r="OT75" s="113"/>
      <c r="OU75" s="113"/>
      <c r="OV75" s="113"/>
      <c r="OW75" s="113"/>
      <c r="OX75" s="113"/>
      <c r="OY75" s="113"/>
      <c r="OZ75" s="113"/>
      <c r="PA75" s="113"/>
      <c r="PB75" s="113"/>
      <c r="PC75" s="113"/>
      <c r="PD75" s="113"/>
      <c r="PE75" s="113"/>
      <c r="PF75" s="113"/>
      <c r="PG75" s="113"/>
      <c r="PH75" s="113"/>
      <c r="PI75" s="113"/>
      <c r="PJ75" s="113"/>
      <c r="PK75" s="113"/>
      <c r="PL75" s="113"/>
      <c r="PM75" s="113"/>
      <c r="PN75" s="113"/>
      <c r="PO75" s="113"/>
      <c r="PP75" s="113"/>
      <c r="PQ75" s="113"/>
      <c r="PR75" s="113"/>
      <c r="PS75" s="113"/>
      <c r="PT75" s="113"/>
      <c r="PU75" s="113"/>
      <c r="PV75" s="113"/>
      <c r="PW75" s="113"/>
      <c r="PX75" s="113"/>
      <c r="PY75" s="113"/>
      <c r="PZ75" s="113"/>
      <c r="QA75" s="113"/>
      <c r="QB75" s="113"/>
      <c r="QC75" s="113"/>
      <c r="QD75" s="113"/>
      <c r="QE75" s="113"/>
      <c r="QF75" s="113"/>
      <c r="QG75" s="113"/>
      <c r="QH75" s="113"/>
      <c r="QI75" s="113"/>
      <c r="QJ75" s="113"/>
      <c r="QK75" s="113"/>
      <c r="QL75" s="113"/>
      <c r="QM75" s="113"/>
      <c r="QN75" s="113"/>
      <c r="QO75" s="113"/>
      <c r="QP75" s="113"/>
      <c r="QQ75" s="113"/>
      <c r="QR75" s="113"/>
      <c r="QS75" s="113"/>
      <c r="QT75" s="113"/>
      <c r="QU75" s="113"/>
      <c r="QV75" s="113"/>
      <c r="QW75" s="113"/>
      <c r="QX75" s="113"/>
      <c r="QY75" s="113"/>
      <c r="QZ75" s="113"/>
      <c r="RA75" s="113"/>
      <c r="RB75" s="113"/>
      <c r="RC75" s="113"/>
      <c r="RD75" s="113"/>
      <c r="RE75" s="113"/>
      <c r="RF75" s="113"/>
      <c r="RG75" s="113"/>
      <c r="RH75" s="113"/>
      <c r="RI75" s="113"/>
      <c r="RJ75" s="113"/>
      <c r="RK75" s="113"/>
      <c r="RL75" s="113"/>
      <c r="RM75" s="113"/>
      <c r="RN75" s="113"/>
      <c r="RO75" s="113"/>
      <c r="RP75" s="113"/>
      <c r="RQ75" s="113"/>
      <c r="RR75" s="113"/>
      <c r="RS75" s="113"/>
      <c r="RT75" s="113"/>
      <c r="RU75" s="113"/>
      <c r="RV75" s="113"/>
      <c r="RW75" s="113"/>
      <c r="RX75" s="113"/>
      <c r="RY75" s="113"/>
      <c r="RZ75" s="113"/>
      <c r="SA75" s="113"/>
      <c r="SB75" s="113"/>
      <c r="SC75" s="113"/>
      <c r="SD75" s="113"/>
      <c r="SE75" s="113"/>
      <c r="SF75" s="113"/>
      <c r="SG75" s="113"/>
      <c r="SH75" s="113"/>
      <c r="SI75" s="113"/>
      <c r="SJ75" s="113"/>
      <c r="SK75" s="113"/>
      <c r="SL75" s="113"/>
      <c r="SM75" s="113"/>
      <c r="SN75" s="113"/>
      <c r="SO75" s="113"/>
      <c r="SP75" s="113"/>
      <c r="SQ75" s="113"/>
      <c r="SR75" s="113"/>
      <c r="SS75" s="113"/>
      <c r="ST75" s="113"/>
      <c r="SU75" s="113"/>
      <c r="SV75" s="113"/>
      <c r="SW75" s="113"/>
      <c r="SX75" s="113"/>
      <c r="SY75" s="113"/>
      <c r="SZ75" s="113"/>
      <c r="TA75" s="113"/>
      <c r="TB75" s="113"/>
      <c r="TC75" s="113"/>
      <c r="TD75" s="113"/>
      <c r="TE75" s="113"/>
      <c r="TF75" s="113"/>
      <c r="TG75" s="113"/>
      <c r="TH75" s="113"/>
      <c r="TI75" s="113"/>
      <c r="TJ75" s="113"/>
      <c r="TK75" s="113"/>
      <c r="TL75" s="113"/>
      <c r="TM75" s="113"/>
      <c r="TN75" s="113"/>
      <c r="TO75" s="113"/>
      <c r="TP75" s="113"/>
      <c r="TQ75" s="113"/>
      <c r="TR75" s="113"/>
      <c r="TS75" s="113"/>
      <c r="TT75" s="113"/>
      <c r="TU75" s="113"/>
      <c r="TV75" s="113"/>
      <c r="TW75" s="113"/>
      <c r="TX75" s="113"/>
      <c r="TY75" s="113"/>
      <c r="TZ75" s="113"/>
      <c r="UA75" s="113"/>
      <c r="UB75" s="113"/>
      <c r="UC75" s="113"/>
      <c r="UD75" s="113"/>
      <c r="UE75" s="113"/>
      <c r="UF75" s="113"/>
      <c r="UG75" s="113"/>
      <c r="UH75" s="113"/>
      <c r="UI75" s="113"/>
      <c r="UJ75" s="113"/>
      <c r="UK75" s="113"/>
      <c r="UL75" s="113"/>
      <c r="UM75" s="113"/>
      <c r="UN75" s="113"/>
      <c r="UO75" s="113"/>
      <c r="UP75" s="113"/>
      <c r="UQ75" s="113"/>
      <c r="UR75" s="113"/>
      <c r="US75" s="113"/>
      <c r="UT75" s="113"/>
      <c r="UU75" s="113"/>
      <c r="UV75" s="113"/>
      <c r="UW75" s="113"/>
      <c r="UX75" s="113"/>
      <c r="UY75" s="113"/>
      <c r="UZ75" s="113"/>
      <c r="VA75" s="113"/>
      <c r="VB75" s="113"/>
      <c r="VC75" s="113"/>
      <c r="VD75" s="113"/>
      <c r="VE75" s="113"/>
      <c r="VF75" s="113"/>
      <c r="VG75" s="113"/>
      <c r="VH75" s="113"/>
      <c r="VI75" s="113"/>
      <c r="VJ75" s="113"/>
      <c r="VK75" s="113"/>
      <c r="VL75" s="113"/>
      <c r="VM75" s="113"/>
      <c r="VN75" s="113"/>
      <c r="VO75" s="113"/>
      <c r="VP75" s="113"/>
      <c r="VQ75" s="113"/>
      <c r="VR75" s="113"/>
      <c r="VS75" s="113"/>
      <c r="VT75" s="113"/>
      <c r="VU75" s="113"/>
      <c r="VV75" s="113"/>
      <c r="VW75" s="113"/>
      <c r="VX75" s="113"/>
      <c r="VY75" s="113"/>
      <c r="VZ75" s="113"/>
      <c r="WA75" s="113"/>
      <c r="WB75" s="113"/>
      <c r="WC75" s="113"/>
      <c r="WD75" s="113"/>
      <c r="WE75" s="113"/>
      <c r="WF75" s="113"/>
      <c r="WG75" s="113"/>
      <c r="WH75" s="113"/>
      <c r="WI75" s="113"/>
      <c r="WJ75" s="113"/>
      <c r="WK75" s="113"/>
      <c r="WL75" s="113"/>
      <c r="WM75" s="113"/>
      <c r="WN75" s="113"/>
      <c r="WO75" s="113"/>
      <c r="WP75" s="113"/>
      <c r="WQ75" s="113"/>
      <c r="WR75" s="113"/>
      <c r="WS75" s="113"/>
      <c r="WT75" s="113"/>
      <c r="WU75" s="113"/>
      <c r="WV75" s="113"/>
      <c r="WW75" s="113"/>
      <c r="WX75" s="113"/>
      <c r="WY75" s="113"/>
      <c r="WZ75" s="113"/>
      <c r="XA75" s="113"/>
      <c r="XB75" s="113"/>
      <c r="XC75" s="113"/>
      <c r="XD75" s="113"/>
      <c r="XE75" s="113"/>
      <c r="XF75" s="113"/>
      <c r="XG75" s="113"/>
      <c r="XH75" s="113"/>
      <c r="XI75" s="113"/>
      <c r="XJ75" s="113"/>
      <c r="XK75" s="113"/>
      <c r="XL75" s="113"/>
      <c r="XM75" s="113"/>
      <c r="XN75" s="113"/>
      <c r="XO75" s="113"/>
      <c r="XP75" s="113"/>
      <c r="XQ75" s="113"/>
      <c r="XR75" s="113"/>
      <c r="XS75" s="113"/>
      <c r="XT75" s="113"/>
      <c r="XU75" s="113"/>
      <c r="XV75" s="113"/>
      <c r="XW75" s="113"/>
      <c r="XX75" s="113"/>
      <c r="XY75" s="113"/>
      <c r="XZ75" s="113"/>
      <c r="YA75" s="113"/>
      <c r="YB75" s="113"/>
      <c r="YC75" s="113"/>
      <c r="YD75" s="113"/>
      <c r="YE75" s="113"/>
      <c r="YF75" s="113"/>
      <c r="YG75" s="113"/>
      <c r="YH75" s="113"/>
      <c r="YI75" s="113"/>
      <c r="YJ75" s="113"/>
      <c r="YK75" s="113"/>
      <c r="YL75" s="113"/>
      <c r="YM75" s="113"/>
      <c r="YN75" s="113"/>
      <c r="YO75" s="113"/>
      <c r="YP75" s="113"/>
      <c r="YQ75" s="113"/>
      <c r="YR75" s="113"/>
      <c r="YS75" s="113"/>
      <c r="YT75" s="113"/>
      <c r="YU75" s="113"/>
      <c r="YV75" s="113"/>
      <c r="YW75" s="113"/>
      <c r="YX75" s="113"/>
      <c r="YY75" s="113"/>
      <c r="YZ75" s="113"/>
      <c r="ZA75" s="113"/>
      <c r="ZB75" s="113"/>
      <c r="ZC75" s="113"/>
      <c r="ZD75" s="113"/>
      <c r="ZE75" s="113"/>
      <c r="ZF75" s="113"/>
      <c r="ZG75" s="113"/>
      <c r="ZH75" s="113"/>
      <c r="ZI75" s="113"/>
      <c r="ZJ75" s="113"/>
      <c r="ZK75" s="113"/>
      <c r="ZL75" s="113"/>
      <c r="ZM75" s="113"/>
      <c r="ZN75" s="113"/>
      <c r="ZO75" s="113"/>
      <c r="ZP75" s="113"/>
      <c r="ZQ75" s="113"/>
      <c r="ZR75" s="113"/>
      <c r="ZS75" s="113"/>
      <c r="ZT75" s="113"/>
      <c r="ZU75" s="113"/>
      <c r="ZV75" s="113"/>
      <c r="ZW75" s="113"/>
      <c r="ZX75" s="113"/>
      <c r="ZY75" s="113"/>
      <c r="ZZ75" s="113"/>
      <c r="AAA75" s="113"/>
      <c r="AAB75" s="113"/>
      <c r="AAC75" s="113"/>
      <c r="AAD75" s="113"/>
      <c r="AAE75" s="113"/>
      <c r="AAF75" s="113"/>
      <c r="AAG75" s="113"/>
      <c r="AAH75" s="113"/>
      <c r="AAI75" s="113"/>
      <c r="AAJ75" s="113"/>
      <c r="AAK75" s="113"/>
      <c r="AAL75" s="113"/>
      <c r="AAM75" s="113"/>
      <c r="AAN75" s="113"/>
      <c r="AAO75" s="113"/>
      <c r="AAP75" s="113"/>
      <c r="AAQ75" s="113"/>
      <c r="AAR75" s="113"/>
      <c r="AAS75" s="113"/>
      <c r="AAT75" s="113"/>
      <c r="AAU75" s="113"/>
      <c r="AAV75" s="113"/>
      <c r="AAW75" s="113"/>
      <c r="AAX75" s="113"/>
      <c r="AAY75" s="113"/>
      <c r="AAZ75" s="113"/>
      <c r="ABA75" s="113"/>
      <c r="ABB75" s="113"/>
      <c r="ABC75" s="113"/>
      <c r="ABD75" s="113"/>
      <c r="ABE75" s="113"/>
      <c r="ABF75" s="113"/>
      <c r="ABG75" s="113"/>
      <c r="ABH75" s="113"/>
      <c r="ABI75" s="113"/>
      <c r="ABJ75" s="113"/>
      <c r="ABK75" s="113"/>
      <c r="ABL75" s="113"/>
      <c r="ABM75" s="113"/>
      <c r="ABN75" s="113"/>
      <c r="ABO75" s="113"/>
      <c r="ABP75" s="113"/>
      <c r="ABQ75" s="113"/>
      <c r="ABR75" s="113"/>
      <c r="ABS75" s="113"/>
      <c r="ABT75" s="113"/>
      <c r="ABU75" s="113"/>
      <c r="ABV75" s="113"/>
      <c r="ABW75" s="113"/>
      <c r="ABX75" s="113"/>
      <c r="ABY75" s="113"/>
      <c r="ABZ75" s="113"/>
      <c r="ACA75" s="113"/>
      <c r="ACB75" s="113"/>
      <c r="ACC75" s="113"/>
      <c r="ACD75" s="113"/>
      <c r="ACE75" s="113"/>
      <c r="ACF75" s="113"/>
      <c r="ACG75" s="113"/>
      <c r="ACH75" s="113"/>
      <c r="ACI75" s="113"/>
      <c r="ACJ75" s="113"/>
      <c r="ACK75" s="113"/>
      <c r="ACL75" s="113"/>
      <c r="ACM75" s="113"/>
      <c r="ACN75" s="113"/>
      <c r="ACO75" s="113"/>
      <c r="ACP75" s="113"/>
      <c r="ACQ75" s="113"/>
      <c r="ACR75" s="113"/>
      <c r="ACS75" s="113"/>
      <c r="ACT75" s="113"/>
      <c r="ACU75" s="113"/>
      <c r="ACV75" s="113"/>
      <c r="ACW75" s="113"/>
      <c r="ACX75" s="113"/>
      <c r="ACY75" s="113"/>
      <c r="ACZ75" s="113"/>
      <c r="ADA75" s="113"/>
      <c r="ADB75" s="113"/>
      <c r="ADC75" s="113"/>
      <c r="ADD75" s="113"/>
      <c r="ADE75" s="113"/>
      <c r="ADF75" s="113"/>
      <c r="ADG75" s="113"/>
      <c r="ADH75" s="113"/>
      <c r="ADI75" s="113"/>
      <c r="ADJ75" s="113"/>
      <c r="ADK75" s="113"/>
      <c r="ADL75" s="113"/>
      <c r="ADM75" s="113"/>
      <c r="ADN75" s="113"/>
      <c r="ADO75" s="113"/>
      <c r="ADP75" s="113"/>
      <c r="ADQ75" s="113"/>
      <c r="ADR75" s="113"/>
      <c r="ADS75" s="113"/>
      <c r="ADT75" s="113"/>
      <c r="ADU75" s="113"/>
      <c r="ADV75" s="113"/>
      <c r="ADW75" s="113"/>
      <c r="ADX75" s="113"/>
      <c r="ADY75" s="113"/>
      <c r="ADZ75" s="113"/>
      <c r="AEA75" s="113"/>
      <c r="AEB75" s="113"/>
      <c r="AEC75" s="113"/>
      <c r="AED75" s="113"/>
      <c r="AEE75" s="113"/>
      <c r="AEF75" s="113"/>
      <c r="AEG75" s="113"/>
      <c r="AEH75" s="113"/>
      <c r="AEI75" s="113"/>
      <c r="AEJ75" s="113"/>
      <c r="AEK75" s="113"/>
      <c r="AEL75" s="113"/>
      <c r="AEM75" s="113"/>
      <c r="AEN75" s="113"/>
      <c r="AEO75" s="113"/>
      <c r="AEP75" s="113"/>
      <c r="AEQ75" s="113"/>
      <c r="AER75" s="113"/>
      <c r="AES75" s="113"/>
      <c r="AET75" s="113"/>
      <c r="AEU75" s="113"/>
      <c r="AEV75" s="113"/>
      <c r="AEW75" s="113"/>
      <c r="AEX75" s="113"/>
      <c r="AEY75" s="113"/>
      <c r="AEZ75" s="113"/>
      <c r="AFA75" s="113"/>
      <c r="AFB75" s="113"/>
      <c r="AFC75" s="113"/>
      <c r="AFD75" s="113"/>
      <c r="AFE75" s="113"/>
      <c r="AFF75" s="113"/>
      <c r="AFG75" s="113"/>
      <c r="AFH75" s="113"/>
      <c r="AFI75" s="113"/>
      <c r="AFJ75" s="113"/>
      <c r="AFK75" s="113"/>
      <c r="AFL75" s="113"/>
      <c r="AFM75" s="113"/>
      <c r="AFN75" s="113"/>
      <c r="AFO75" s="113"/>
      <c r="AFP75" s="113"/>
      <c r="AFQ75" s="113"/>
      <c r="AFR75" s="113"/>
      <c r="AFS75" s="113"/>
      <c r="AFT75" s="113"/>
      <c r="AFU75" s="113"/>
      <c r="AFV75" s="113"/>
      <c r="AFW75" s="113"/>
      <c r="AFX75" s="113"/>
      <c r="AFY75" s="113"/>
      <c r="AFZ75" s="113"/>
      <c r="AGA75" s="113"/>
      <c r="AGB75" s="113"/>
      <c r="AGC75" s="113"/>
      <c r="AGD75" s="113"/>
      <c r="AGE75" s="113"/>
      <c r="AGF75" s="113"/>
      <c r="AGG75" s="113"/>
      <c r="AGH75" s="113"/>
      <c r="AGI75" s="113"/>
      <c r="AGJ75" s="113"/>
      <c r="AGK75" s="113"/>
      <c r="AGL75" s="113"/>
      <c r="AGM75" s="113"/>
      <c r="AGN75" s="113"/>
      <c r="AGO75" s="113"/>
      <c r="AGP75" s="113"/>
      <c r="AGQ75" s="113"/>
      <c r="AGR75" s="113"/>
      <c r="AGS75" s="113"/>
      <c r="AGT75" s="113"/>
      <c r="AGU75" s="113"/>
      <c r="AGV75" s="113"/>
      <c r="AGW75" s="113"/>
      <c r="AGX75" s="113"/>
      <c r="AGY75" s="113"/>
      <c r="AGZ75" s="113"/>
      <c r="AHA75" s="113"/>
      <c r="AHB75" s="113"/>
      <c r="AHC75" s="113"/>
      <c r="AHD75" s="113"/>
      <c r="AHE75" s="113"/>
      <c r="AHF75" s="113"/>
      <c r="AHG75" s="113"/>
      <c r="AHH75" s="113"/>
      <c r="AHI75" s="113"/>
      <c r="AHJ75" s="113"/>
      <c r="AHK75" s="113"/>
      <c r="AHL75" s="113"/>
      <c r="AHM75" s="113"/>
      <c r="AHN75" s="113"/>
      <c r="AHO75" s="113"/>
      <c r="AHP75" s="113"/>
      <c r="AHQ75" s="113"/>
      <c r="AHR75" s="113"/>
      <c r="AHS75" s="113"/>
      <c r="AHT75" s="113"/>
      <c r="AHU75" s="113"/>
      <c r="AHV75" s="113"/>
      <c r="AHW75" s="113"/>
      <c r="AHX75" s="113"/>
      <c r="AHY75" s="113"/>
      <c r="AHZ75" s="113"/>
      <c r="AIA75" s="113"/>
      <c r="AIB75" s="113"/>
      <c r="AIC75" s="113"/>
      <c r="AID75" s="113"/>
      <c r="AIE75" s="113"/>
      <c r="AIF75" s="113"/>
      <c r="AIG75" s="113"/>
      <c r="AIH75" s="113"/>
      <c r="AII75" s="113"/>
      <c r="AIJ75" s="113"/>
      <c r="AIK75" s="113"/>
      <c r="AIL75" s="113"/>
      <c r="AIM75" s="113"/>
      <c r="AIN75" s="113"/>
      <c r="AIO75" s="113"/>
      <c r="AIP75" s="113"/>
      <c r="AIQ75" s="113"/>
      <c r="AIR75" s="113"/>
      <c r="AIS75" s="113"/>
      <c r="AIT75" s="113"/>
      <c r="AIU75" s="113"/>
      <c r="AIV75" s="113"/>
      <c r="AIW75" s="113"/>
      <c r="AIX75" s="113"/>
      <c r="AIY75" s="113"/>
      <c r="AIZ75" s="113"/>
      <c r="AJA75" s="113"/>
      <c r="AJB75" s="113"/>
      <c r="AJC75" s="113"/>
      <c r="AJD75" s="113"/>
      <c r="AJE75" s="113"/>
      <c r="AJF75" s="113"/>
      <c r="AJG75" s="113"/>
      <c r="AJH75" s="113"/>
      <c r="AJI75" s="113"/>
      <c r="AJJ75" s="113"/>
      <c r="AJK75" s="113"/>
      <c r="AJL75" s="113"/>
      <c r="AJM75" s="113"/>
      <c r="AJN75" s="113"/>
      <c r="AJO75" s="113"/>
      <c r="AJP75" s="113"/>
      <c r="AJQ75" s="113"/>
      <c r="AJR75" s="113"/>
      <c r="AJS75" s="113"/>
      <c r="AJT75" s="113"/>
      <c r="AJU75" s="113"/>
      <c r="AJV75" s="113"/>
      <c r="AJW75" s="113"/>
      <c r="AJX75" s="113"/>
      <c r="AJY75" s="113"/>
      <c r="AJZ75" s="113"/>
      <c r="AKA75" s="113"/>
      <c r="AKB75" s="113"/>
      <c r="AKC75" s="113"/>
      <c r="AKD75" s="113"/>
      <c r="AKE75" s="113"/>
      <c r="AKF75" s="113"/>
      <c r="AKG75" s="113"/>
      <c r="AKH75" s="113"/>
      <c r="AKI75" s="113"/>
      <c r="AKJ75" s="113"/>
      <c r="AKK75" s="113"/>
      <c r="AKL75" s="113"/>
      <c r="AKM75" s="113"/>
      <c r="AKN75" s="113"/>
      <c r="AKO75" s="113"/>
      <c r="AKP75" s="113"/>
      <c r="AKQ75" s="113"/>
      <c r="AKR75" s="113"/>
      <c r="AKS75" s="113"/>
      <c r="AKT75" s="113"/>
      <c r="AKU75" s="113"/>
      <c r="AKV75" s="113"/>
      <c r="AKW75" s="113"/>
      <c r="AKX75" s="113"/>
      <c r="AKY75" s="113"/>
      <c r="AKZ75" s="113"/>
      <c r="ALA75" s="113"/>
      <c r="ALB75" s="113"/>
      <c r="ALC75" s="113"/>
      <c r="ALD75" s="113"/>
      <c r="ALE75" s="113"/>
      <c r="ALF75" s="113"/>
      <c r="ALG75" s="113"/>
      <c r="ALH75" s="113"/>
      <c r="ALI75" s="113"/>
      <c r="ALJ75" s="113"/>
      <c r="ALK75" s="113"/>
      <c r="ALL75" s="113"/>
      <c r="ALM75" s="113"/>
      <c r="ALN75" s="113"/>
      <c r="ALO75" s="113"/>
      <c r="ALP75" s="113"/>
      <c r="ALQ75" s="113"/>
      <c r="ALR75" s="113"/>
      <c r="ALS75" s="113"/>
      <c r="ALT75" s="113"/>
      <c r="ALU75" s="113"/>
      <c r="ALV75" s="113"/>
      <c r="ALW75" s="113"/>
      <c r="ALX75" s="113"/>
      <c r="ALY75" s="113"/>
      <c r="ALZ75" s="113"/>
      <c r="AMA75" s="113"/>
      <c r="AMB75" s="113"/>
      <c r="AMC75" s="113"/>
      <c r="AMD75" s="113"/>
      <c r="AME75" s="113"/>
      <c r="AMF75" s="113"/>
      <c r="AMG75" s="113"/>
      <c r="AMH75" s="113"/>
      <c r="AMI75" s="113"/>
      <c r="AMJ75" s="113"/>
      <c r="AMK75" s="113"/>
      <c r="AML75" s="113"/>
      <c r="AMM75" s="113"/>
      <c r="AMN75" s="113"/>
      <c r="AMO75" s="113"/>
      <c r="AMP75" s="113"/>
      <c r="AMQ75" s="113"/>
      <c r="AMR75" s="113"/>
      <c r="AMS75" s="113"/>
      <c r="AMT75" s="113"/>
      <c r="AMU75" s="113"/>
      <c r="AMV75" s="113"/>
      <c r="AMW75" s="113"/>
      <c r="AMX75" s="113"/>
      <c r="AMY75" s="113"/>
      <c r="AMZ75" s="113"/>
      <c r="ANA75" s="113"/>
      <c r="ANB75" s="113"/>
      <c r="ANC75" s="113"/>
      <c r="AND75" s="113"/>
      <c r="ANE75" s="113"/>
      <c r="ANF75" s="113"/>
      <c r="ANG75" s="113"/>
      <c r="ANH75" s="113"/>
      <c r="ANI75" s="113"/>
      <c r="ANJ75" s="113"/>
      <c r="ANK75" s="113"/>
      <c r="ANL75" s="113"/>
      <c r="ANM75" s="113"/>
      <c r="ANN75" s="113"/>
      <c r="ANO75" s="113"/>
      <c r="ANP75" s="113"/>
      <c r="ANQ75" s="113"/>
      <c r="ANR75" s="113"/>
      <c r="ANS75" s="113"/>
      <c r="ANT75" s="113"/>
      <c r="ANU75" s="113"/>
      <c r="ANV75" s="113"/>
      <c r="ANW75" s="113"/>
      <c r="ANX75" s="113"/>
      <c r="ANY75" s="113"/>
      <c r="ANZ75" s="113"/>
      <c r="AOA75" s="113"/>
      <c r="AOB75" s="113"/>
      <c r="AOC75" s="113"/>
      <c r="AOD75" s="113"/>
      <c r="AOE75" s="113"/>
      <c r="AOF75" s="113"/>
      <c r="AOG75" s="113"/>
      <c r="AOH75" s="113"/>
      <c r="AOI75" s="113"/>
      <c r="AOJ75" s="113"/>
      <c r="AOK75" s="113"/>
      <c r="AOL75" s="113"/>
      <c r="AOM75" s="113"/>
      <c r="AON75" s="113"/>
      <c r="AOO75" s="113"/>
      <c r="AOP75" s="113"/>
      <c r="AOQ75" s="113"/>
      <c r="AOR75" s="113"/>
      <c r="AOS75" s="113"/>
      <c r="AOT75" s="113"/>
      <c r="AOU75" s="113"/>
      <c r="AOV75" s="113"/>
      <c r="AOW75" s="113"/>
      <c r="AOX75" s="113"/>
      <c r="AOY75" s="113"/>
      <c r="AOZ75" s="113"/>
      <c r="APA75" s="113"/>
      <c r="APB75" s="113"/>
      <c r="APC75" s="113"/>
      <c r="APD75" s="113"/>
      <c r="APE75" s="113"/>
      <c r="APF75" s="113"/>
      <c r="APG75" s="113"/>
      <c r="APH75" s="113"/>
      <c r="API75" s="113"/>
      <c r="APJ75" s="113"/>
      <c r="APK75" s="113"/>
      <c r="APL75" s="113"/>
      <c r="APM75" s="113"/>
      <c r="APN75" s="113"/>
      <c r="APO75" s="113"/>
      <c r="APP75" s="113"/>
      <c r="APQ75" s="113"/>
      <c r="APR75" s="113"/>
      <c r="APS75" s="113"/>
      <c r="APT75" s="113"/>
      <c r="APU75" s="113"/>
      <c r="APV75" s="113"/>
      <c r="APW75" s="113"/>
      <c r="APX75" s="113"/>
      <c r="APY75" s="113"/>
      <c r="APZ75" s="113"/>
      <c r="AQA75" s="113"/>
      <c r="AQB75" s="113"/>
      <c r="AQC75" s="113"/>
      <c r="AQD75" s="113"/>
      <c r="AQE75" s="113"/>
      <c r="AQF75" s="113"/>
      <c r="AQG75" s="113"/>
      <c r="AQH75" s="113"/>
      <c r="AQI75" s="113"/>
      <c r="AQJ75" s="113"/>
      <c r="AQK75" s="113"/>
      <c r="AQL75" s="113"/>
      <c r="AQM75" s="113"/>
      <c r="AQN75" s="113"/>
      <c r="AQO75" s="113"/>
      <c r="AQP75" s="113"/>
      <c r="AQQ75" s="113"/>
      <c r="AQR75" s="113"/>
      <c r="AQS75" s="113"/>
      <c r="AQT75" s="113"/>
      <c r="AQU75" s="113"/>
      <c r="AQV75" s="113"/>
      <c r="AQW75" s="113"/>
      <c r="AQX75" s="113"/>
      <c r="AQY75" s="113"/>
      <c r="AQZ75" s="113"/>
      <c r="ARA75" s="113"/>
      <c r="ARB75" s="113"/>
      <c r="ARC75" s="113"/>
      <c r="ARD75" s="113"/>
      <c r="ARE75" s="113"/>
      <c r="ARF75" s="113"/>
      <c r="ARG75" s="113"/>
      <c r="ARH75" s="113"/>
      <c r="ARI75" s="113"/>
      <c r="ARJ75" s="113"/>
      <c r="ARK75" s="113"/>
      <c r="ARL75" s="113"/>
      <c r="ARM75" s="113"/>
      <c r="ARN75" s="113"/>
      <c r="ARO75" s="113"/>
      <c r="ARP75" s="113"/>
      <c r="ARQ75" s="113"/>
      <c r="ARR75" s="113"/>
      <c r="ARS75" s="113"/>
      <c r="ART75" s="113"/>
      <c r="ARU75" s="113"/>
      <c r="ARV75" s="113"/>
      <c r="ARW75" s="113"/>
      <c r="ARX75" s="113"/>
      <c r="ARY75" s="113"/>
      <c r="ARZ75" s="113"/>
      <c r="ASA75" s="113"/>
      <c r="ASB75" s="113"/>
      <c r="ASC75" s="113"/>
      <c r="ASD75" s="113"/>
      <c r="ASE75" s="113"/>
      <c r="ASF75" s="113"/>
      <c r="ASG75" s="113"/>
      <c r="ASH75" s="113"/>
      <c r="ASI75" s="113"/>
      <c r="ASJ75" s="113"/>
      <c r="ASK75" s="113"/>
      <c r="ASL75" s="113"/>
      <c r="ASM75" s="113"/>
      <c r="ASN75" s="113"/>
      <c r="ASO75" s="113"/>
      <c r="ASP75" s="113"/>
      <c r="ASQ75" s="113"/>
      <c r="ASR75" s="113"/>
      <c r="ASS75" s="113"/>
      <c r="AST75" s="113"/>
      <c r="ASU75" s="113"/>
      <c r="ASV75" s="113"/>
      <c r="ASW75" s="113"/>
      <c r="ASX75" s="113"/>
      <c r="ASY75" s="113"/>
      <c r="ASZ75" s="113"/>
      <c r="ATA75" s="113"/>
      <c r="ATB75" s="113"/>
      <c r="ATC75" s="113"/>
      <c r="ATD75" s="113"/>
      <c r="ATE75" s="113"/>
      <c r="ATF75" s="113"/>
      <c r="ATG75" s="113"/>
      <c r="ATH75" s="113"/>
      <c r="ATI75" s="113"/>
      <c r="ATJ75" s="113"/>
      <c r="ATK75" s="113"/>
      <c r="ATL75" s="113"/>
      <c r="ATM75" s="113"/>
      <c r="ATN75" s="113"/>
      <c r="ATO75" s="113"/>
      <c r="ATP75" s="113"/>
      <c r="ATQ75" s="113"/>
      <c r="ATR75" s="113"/>
      <c r="ATS75" s="113"/>
      <c r="ATT75" s="113"/>
      <c r="ATU75" s="113"/>
      <c r="ATV75" s="113"/>
      <c r="ATW75" s="113"/>
      <c r="ATX75" s="113"/>
      <c r="ATY75" s="113"/>
      <c r="ATZ75" s="113"/>
      <c r="AUA75" s="113"/>
      <c r="AUB75" s="113"/>
      <c r="AUC75" s="113"/>
      <c r="AUD75" s="113"/>
      <c r="AUE75" s="113"/>
      <c r="AUF75" s="113"/>
      <c r="AUG75" s="113"/>
      <c r="AUH75" s="113"/>
      <c r="AUI75" s="113"/>
      <c r="AUJ75" s="113"/>
      <c r="AUK75" s="113"/>
      <c r="AUL75" s="113"/>
      <c r="AUM75" s="113"/>
      <c r="AUN75" s="113"/>
      <c r="AUO75" s="113"/>
      <c r="AUP75" s="113"/>
      <c r="AUQ75" s="113"/>
      <c r="AUR75" s="113"/>
      <c r="AUS75" s="113"/>
      <c r="AUT75" s="113"/>
      <c r="AUU75" s="113"/>
      <c r="AUV75" s="113"/>
      <c r="AUW75" s="113"/>
      <c r="AUX75" s="113"/>
      <c r="AUY75" s="113"/>
      <c r="AUZ75" s="113"/>
      <c r="AVA75" s="113"/>
      <c r="AVB75" s="113"/>
      <c r="AVC75" s="113"/>
      <c r="AVD75" s="113"/>
      <c r="AVE75" s="113"/>
      <c r="AVF75" s="113"/>
      <c r="AVG75" s="113"/>
      <c r="AVH75" s="113"/>
      <c r="AVI75" s="113"/>
      <c r="AVJ75" s="113"/>
      <c r="AVK75" s="113"/>
      <c r="AVL75" s="113"/>
      <c r="AVM75" s="113"/>
      <c r="AVN75" s="113"/>
      <c r="AVO75" s="113"/>
      <c r="AVP75" s="113"/>
      <c r="AVQ75" s="113"/>
      <c r="AVR75" s="113"/>
      <c r="AVS75" s="113"/>
      <c r="AVT75" s="113"/>
      <c r="AVU75" s="113"/>
      <c r="AVV75" s="113"/>
      <c r="AVW75" s="113"/>
      <c r="AVX75" s="113"/>
      <c r="AVY75" s="113"/>
      <c r="AVZ75" s="113"/>
      <c r="AWA75" s="113"/>
      <c r="AWB75" s="113"/>
      <c r="AWC75" s="113"/>
      <c r="AWD75" s="113"/>
    </row>
    <row r="76" spans="1:1278" s="156" customFormat="1" ht="15.5">
      <c r="A76" s="126"/>
      <c r="B76" s="143"/>
      <c r="C76" s="143"/>
      <c r="D76" s="143"/>
      <c r="E76" s="143"/>
      <c r="F76" s="144" t="s">
        <v>366</v>
      </c>
      <c r="G76" s="164">
        <f>C.hf_desired_min*1000000000000</f>
        <v>7.6924905164854854E-2</v>
      </c>
      <c r="H76" s="143" t="s">
        <v>125</v>
      </c>
      <c r="I76" s="126"/>
      <c r="J76" s="126"/>
      <c r="K76" s="126"/>
      <c r="L76" s="126"/>
      <c r="M76" s="126"/>
      <c r="N76" s="126"/>
      <c r="O76" s="126"/>
      <c r="P76" s="126"/>
      <c r="Q76" s="126"/>
      <c r="R76" s="126"/>
      <c r="S76" s="126"/>
      <c r="T76" s="126"/>
      <c r="U76" s="126"/>
      <c r="V76" s="126"/>
      <c r="W76" s="126"/>
      <c r="X76" s="126"/>
      <c r="Y76" s="126"/>
      <c r="Z76" s="126"/>
      <c r="AA76" s="126"/>
      <c r="AB76" s="126"/>
      <c r="AC76" s="113"/>
      <c r="AD76" s="113"/>
      <c r="AE76" s="113"/>
      <c r="AF76" s="113"/>
      <c r="AG76" s="113"/>
      <c r="AH76" s="113"/>
      <c r="AI76" s="113"/>
      <c r="AJ76" s="113"/>
      <c r="AK76" s="113"/>
      <c r="AL76" s="113"/>
      <c r="AM76" s="113"/>
      <c r="AN76" s="113"/>
      <c r="AO76" s="113"/>
      <c r="AP76" s="113"/>
      <c r="AQ76" s="113"/>
      <c r="AR76" s="113"/>
      <c r="AS76" s="113"/>
      <c r="AT76" s="113"/>
      <c r="AU76" s="113"/>
      <c r="AV76" s="113"/>
      <c r="AW76" s="113"/>
      <c r="AX76" s="113"/>
      <c r="AY76" s="113"/>
      <c r="AZ76" s="113"/>
      <c r="BA76" s="113"/>
      <c r="BB76" s="113"/>
      <c r="BC76" s="113"/>
      <c r="BD76" s="113"/>
      <c r="BE76" s="113"/>
      <c r="BF76" s="113"/>
      <c r="BG76" s="113"/>
      <c r="BH76" s="113"/>
      <c r="BI76" s="113"/>
      <c r="BJ76" s="113"/>
      <c r="BK76" s="113"/>
      <c r="BL76" s="113"/>
      <c r="BM76" s="113"/>
      <c r="BN76" s="113"/>
      <c r="BO76" s="113"/>
      <c r="BP76" s="113"/>
      <c r="BQ76" s="113"/>
      <c r="BR76" s="113"/>
      <c r="BS76" s="113"/>
      <c r="BT76" s="113"/>
      <c r="BU76" s="113"/>
      <c r="BV76" s="113"/>
      <c r="BW76" s="113"/>
      <c r="BX76" s="113"/>
      <c r="BY76" s="113"/>
      <c r="BZ76" s="113"/>
      <c r="CA76" s="113"/>
      <c r="CB76" s="113"/>
      <c r="CC76" s="113"/>
      <c r="CD76" s="113"/>
      <c r="CE76" s="113"/>
      <c r="CF76" s="113"/>
      <c r="CG76" s="113"/>
      <c r="CH76" s="113"/>
      <c r="CI76" s="113"/>
      <c r="CJ76" s="113"/>
      <c r="CK76" s="113"/>
      <c r="CL76" s="113"/>
      <c r="CM76" s="113"/>
      <c r="CN76" s="113"/>
      <c r="CO76" s="113"/>
      <c r="CP76" s="113"/>
      <c r="CQ76" s="113"/>
      <c r="CR76" s="113"/>
      <c r="CS76" s="113"/>
      <c r="CT76" s="113"/>
      <c r="CU76" s="113"/>
      <c r="CV76" s="113"/>
      <c r="CW76" s="113"/>
      <c r="CX76" s="113"/>
      <c r="CY76" s="113"/>
      <c r="CZ76" s="113"/>
      <c r="DA76" s="113"/>
      <c r="DB76" s="113"/>
      <c r="DC76" s="113"/>
      <c r="DD76" s="113"/>
      <c r="DE76" s="113"/>
      <c r="DF76" s="113"/>
      <c r="DG76" s="113"/>
      <c r="DH76" s="113"/>
      <c r="DI76" s="113"/>
      <c r="DJ76" s="113"/>
      <c r="DK76" s="113"/>
      <c r="DL76" s="113"/>
      <c r="DM76" s="113"/>
      <c r="DN76" s="113"/>
      <c r="DO76" s="113"/>
      <c r="DP76" s="113"/>
      <c r="DQ76" s="113"/>
      <c r="DR76" s="113"/>
      <c r="DS76" s="113"/>
      <c r="DT76" s="113"/>
      <c r="DU76" s="113"/>
      <c r="DV76" s="113"/>
      <c r="DW76" s="113"/>
      <c r="DX76" s="113"/>
      <c r="DY76" s="113"/>
      <c r="DZ76" s="113"/>
      <c r="EA76" s="113"/>
      <c r="EB76" s="113"/>
      <c r="EC76" s="113"/>
      <c r="ED76" s="113"/>
      <c r="EE76" s="113"/>
      <c r="EF76" s="113"/>
      <c r="EG76" s="113"/>
      <c r="EH76" s="113"/>
      <c r="EI76" s="113"/>
      <c r="EJ76" s="113"/>
      <c r="EK76" s="113"/>
      <c r="EL76" s="113"/>
      <c r="EM76" s="113"/>
      <c r="EN76" s="113"/>
      <c r="EO76" s="113"/>
      <c r="EP76" s="113"/>
      <c r="EQ76" s="113"/>
      <c r="ER76" s="113"/>
      <c r="ES76" s="113"/>
      <c r="ET76" s="113"/>
      <c r="EU76" s="113"/>
      <c r="EV76" s="113"/>
      <c r="EW76" s="113"/>
      <c r="EX76" s="113"/>
      <c r="EY76" s="113"/>
      <c r="EZ76" s="113"/>
      <c r="FA76" s="113"/>
      <c r="FB76" s="113"/>
      <c r="FC76" s="113"/>
      <c r="FD76" s="113"/>
      <c r="FE76" s="113"/>
      <c r="FF76" s="113"/>
      <c r="FG76" s="113"/>
      <c r="FH76" s="113"/>
      <c r="FI76" s="113"/>
      <c r="FJ76" s="113"/>
      <c r="FK76" s="113"/>
      <c r="FL76" s="113"/>
      <c r="FM76" s="113"/>
      <c r="FN76" s="113"/>
      <c r="FO76" s="113"/>
      <c r="FP76" s="113"/>
      <c r="FQ76" s="113"/>
      <c r="FR76" s="113"/>
      <c r="FS76" s="113"/>
      <c r="FT76" s="113"/>
      <c r="FU76" s="113"/>
      <c r="FV76" s="113"/>
      <c r="FW76" s="113"/>
      <c r="FX76" s="113"/>
      <c r="FY76" s="113"/>
      <c r="FZ76" s="113"/>
      <c r="GA76" s="113"/>
      <c r="GB76" s="113"/>
      <c r="GC76" s="113"/>
      <c r="GD76" s="113"/>
      <c r="GE76" s="113"/>
      <c r="GF76" s="113"/>
      <c r="GG76" s="113"/>
      <c r="GH76" s="113"/>
      <c r="GI76" s="113"/>
      <c r="GJ76" s="113"/>
      <c r="GK76" s="113"/>
      <c r="GL76" s="113"/>
      <c r="GM76" s="113"/>
      <c r="GN76" s="113"/>
      <c r="GO76" s="113"/>
      <c r="GP76" s="113"/>
      <c r="GQ76" s="113"/>
      <c r="GR76" s="113"/>
      <c r="GS76" s="113"/>
      <c r="GT76" s="113"/>
      <c r="GU76" s="113"/>
      <c r="GV76" s="113"/>
      <c r="GW76" s="113"/>
      <c r="GX76" s="113"/>
      <c r="GY76" s="113"/>
      <c r="GZ76" s="113"/>
      <c r="HA76" s="113"/>
      <c r="HB76" s="113"/>
      <c r="HC76" s="113"/>
      <c r="HD76" s="113"/>
      <c r="HE76" s="113"/>
      <c r="HF76" s="113"/>
      <c r="HG76" s="113"/>
      <c r="HH76" s="113"/>
      <c r="HI76" s="113"/>
      <c r="HJ76" s="113"/>
      <c r="HK76" s="113"/>
      <c r="HL76" s="113"/>
      <c r="HM76" s="113"/>
      <c r="HN76" s="113"/>
      <c r="HO76" s="113"/>
      <c r="HP76" s="113"/>
      <c r="HQ76" s="113"/>
      <c r="HR76" s="113"/>
      <c r="HS76" s="113"/>
      <c r="HT76" s="113"/>
      <c r="HU76" s="113"/>
      <c r="HV76" s="113"/>
      <c r="HW76" s="113"/>
      <c r="HX76" s="113"/>
      <c r="HY76" s="113"/>
      <c r="HZ76" s="113"/>
      <c r="IA76" s="113"/>
      <c r="IB76" s="113"/>
      <c r="IC76" s="113"/>
      <c r="ID76" s="113"/>
      <c r="IE76" s="113"/>
      <c r="IF76" s="113"/>
      <c r="IG76" s="113"/>
      <c r="IH76" s="113"/>
      <c r="II76" s="113"/>
      <c r="IJ76" s="113"/>
      <c r="IK76" s="113"/>
      <c r="IL76" s="113"/>
      <c r="IM76" s="113"/>
      <c r="IN76" s="113"/>
      <c r="IO76" s="113"/>
      <c r="IP76" s="113"/>
      <c r="IQ76" s="113"/>
      <c r="IR76" s="113"/>
      <c r="IS76" s="113"/>
      <c r="IT76" s="113"/>
      <c r="IU76" s="113"/>
      <c r="IV76" s="113"/>
      <c r="IW76" s="113"/>
      <c r="IX76" s="113"/>
      <c r="IY76" s="113"/>
      <c r="IZ76" s="113"/>
      <c r="JA76" s="113"/>
      <c r="JB76" s="113"/>
      <c r="JC76" s="113"/>
      <c r="JD76" s="113"/>
      <c r="JE76" s="113"/>
      <c r="JF76" s="113"/>
      <c r="JG76" s="113"/>
      <c r="JH76" s="113"/>
      <c r="JI76" s="113"/>
      <c r="JJ76" s="113"/>
      <c r="JK76" s="113"/>
      <c r="JL76" s="113"/>
      <c r="JM76" s="113"/>
      <c r="JN76" s="113"/>
      <c r="JO76" s="113"/>
      <c r="JP76" s="113"/>
      <c r="JQ76" s="113"/>
      <c r="JR76" s="113"/>
      <c r="JS76" s="113"/>
      <c r="JT76" s="113"/>
      <c r="JU76" s="113"/>
      <c r="JV76" s="113"/>
      <c r="JW76" s="113"/>
      <c r="JX76" s="113"/>
      <c r="JY76" s="113"/>
      <c r="JZ76" s="113"/>
      <c r="KA76" s="113"/>
      <c r="KB76" s="113"/>
      <c r="KC76" s="113"/>
      <c r="KD76" s="113"/>
      <c r="KE76" s="113"/>
      <c r="KF76" s="113"/>
      <c r="KG76" s="113"/>
      <c r="KH76" s="113"/>
      <c r="KI76" s="113"/>
      <c r="KJ76" s="113"/>
      <c r="KK76" s="113"/>
      <c r="KL76" s="113"/>
      <c r="KM76" s="113"/>
      <c r="KN76" s="113"/>
      <c r="KO76" s="113"/>
      <c r="KP76" s="113"/>
      <c r="KQ76" s="113"/>
      <c r="KR76" s="113"/>
      <c r="KS76" s="113"/>
      <c r="KT76" s="113"/>
      <c r="KU76" s="113"/>
      <c r="KV76" s="113"/>
      <c r="KW76" s="113"/>
      <c r="KX76" s="113"/>
      <c r="KY76" s="113"/>
      <c r="KZ76" s="113"/>
      <c r="LA76" s="113"/>
      <c r="LB76" s="113"/>
      <c r="LC76" s="113"/>
      <c r="LD76" s="113"/>
      <c r="LE76" s="113"/>
      <c r="LF76" s="113"/>
      <c r="LG76" s="113"/>
      <c r="LH76" s="113"/>
      <c r="LI76" s="113"/>
      <c r="LJ76" s="113"/>
      <c r="LK76" s="113"/>
      <c r="LL76" s="113"/>
      <c r="LM76" s="113"/>
      <c r="LN76" s="113"/>
      <c r="LO76" s="113"/>
      <c r="LP76" s="113"/>
      <c r="LQ76" s="113"/>
      <c r="LR76" s="113"/>
      <c r="LS76" s="113"/>
      <c r="LT76" s="113"/>
      <c r="LU76" s="113"/>
      <c r="LV76" s="113"/>
      <c r="LW76" s="113"/>
      <c r="LX76" s="113"/>
      <c r="LY76" s="113"/>
      <c r="LZ76" s="113"/>
      <c r="MA76" s="113"/>
      <c r="MB76" s="113"/>
      <c r="MC76" s="113"/>
      <c r="MD76" s="113"/>
      <c r="ME76" s="113"/>
      <c r="MF76" s="113"/>
      <c r="MG76" s="113"/>
      <c r="MH76" s="113"/>
      <c r="MI76" s="113"/>
      <c r="MJ76" s="113"/>
      <c r="MK76" s="113"/>
      <c r="ML76" s="113"/>
      <c r="MM76" s="113"/>
      <c r="MN76" s="113"/>
      <c r="MO76" s="113"/>
      <c r="MP76" s="113"/>
      <c r="MQ76" s="113"/>
      <c r="MR76" s="113"/>
      <c r="MS76" s="113"/>
      <c r="MT76" s="113"/>
      <c r="MU76" s="113"/>
      <c r="MV76" s="113"/>
      <c r="MW76" s="113"/>
      <c r="MX76" s="113"/>
      <c r="MY76" s="113"/>
      <c r="MZ76" s="113"/>
      <c r="NA76" s="113"/>
      <c r="NB76" s="113"/>
      <c r="NC76" s="113"/>
      <c r="ND76" s="113"/>
      <c r="NE76" s="113"/>
      <c r="NF76" s="113"/>
      <c r="NG76" s="113"/>
      <c r="NH76" s="113"/>
      <c r="NI76" s="113"/>
      <c r="NJ76" s="113"/>
      <c r="NK76" s="113"/>
      <c r="NL76" s="113"/>
      <c r="NM76" s="113"/>
      <c r="NN76" s="113"/>
      <c r="NO76" s="113"/>
      <c r="NP76" s="113"/>
      <c r="NQ76" s="113"/>
      <c r="NR76" s="113"/>
      <c r="NS76" s="113"/>
      <c r="NT76" s="113"/>
      <c r="NU76" s="113"/>
      <c r="NV76" s="113"/>
      <c r="NW76" s="113"/>
      <c r="NX76" s="113"/>
      <c r="NY76" s="113"/>
      <c r="NZ76" s="113"/>
      <c r="OA76" s="113"/>
      <c r="OB76" s="113"/>
      <c r="OC76" s="113"/>
      <c r="OD76" s="113"/>
      <c r="OE76" s="113"/>
      <c r="OF76" s="113"/>
      <c r="OG76" s="113"/>
      <c r="OH76" s="113"/>
      <c r="OI76" s="113"/>
      <c r="OJ76" s="113"/>
      <c r="OK76" s="113"/>
      <c r="OL76" s="113"/>
      <c r="OM76" s="113"/>
      <c r="ON76" s="113"/>
      <c r="OO76" s="113"/>
      <c r="OP76" s="113"/>
      <c r="OQ76" s="113"/>
      <c r="OR76" s="113"/>
      <c r="OS76" s="113"/>
      <c r="OT76" s="113"/>
      <c r="OU76" s="113"/>
      <c r="OV76" s="113"/>
      <c r="OW76" s="113"/>
      <c r="OX76" s="113"/>
      <c r="OY76" s="113"/>
      <c r="OZ76" s="113"/>
      <c r="PA76" s="113"/>
      <c r="PB76" s="113"/>
      <c r="PC76" s="113"/>
      <c r="PD76" s="113"/>
      <c r="PE76" s="113"/>
      <c r="PF76" s="113"/>
      <c r="PG76" s="113"/>
      <c r="PH76" s="113"/>
      <c r="PI76" s="113"/>
      <c r="PJ76" s="113"/>
      <c r="PK76" s="113"/>
      <c r="PL76" s="113"/>
      <c r="PM76" s="113"/>
      <c r="PN76" s="113"/>
      <c r="PO76" s="113"/>
      <c r="PP76" s="113"/>
      <c r="PQ76" s="113"/>
      <c r="PR76" s="113"/>
      <c r="PS76" s="113"/>
      <c r="PT76" s="113"/>
      <c r="PU76" s="113"/>
      <c r="PV76" s="113"/>
      <c r="PW76" s="113"/>
      <c r="PX76" s="113"/>
      <c r="PY76" s="113"/>
      <c r="PZ76" s="113"/>
      <c r="QA76" s="113"/>
      <c r="QB76" s="113"/>
      <c r="QC76" s="113"/>
      <c r="QD76" s="113"/>
      <c r="QE76" s="113"/>
      <c r="QF76" s="113"/>
      <c r="QG76" s="113"/>
      <c r="QH76" s="113"/>
      <c r="QI76" s="113"/>
      <c r="QJ76" s="113"/>
      <c r="QK76" s="113"/>
      <c r="QL76" s="113"/>
      <c r="QM76" s="113"/>
      <c r="QN76" s="113"/>
      <c r="QO76" s="113"/>
      <c r="QP76" s="113"/>
      <c r="QQ76" s="113"/>
      <c r="QR76" s="113"/>
      <c r="QS76" s="113"/>
      <c r="QT76" s="113"/>
      <c r="QU76" s="113"/>
      <c r="QV76" s="113"/>
      <c r="QW76" s="113"/>
      <c r="QX76" s="113"/>
      <c r="QY76" s="113"/>
      <c r="QZ76" s="113"/>
      <c r="RA76" s="113"/>
      <c r="RB76" s="113"/>
      <c r="RC76" s="113"/>
      <c r="RD76" s="113"/>
      <c r="RE76" s="113"/>
      <c r="RF76" s="113"/>
      <c r="RG76" s="113"/>
      <c r="RH76" s="113"/>
      <c r="RI76" s="113"/>
      <c r="RJ76" s="113"/>
      <c r="RK76" s="113"/>
      <c r="RL76" s="113"/>
      <c r="RM76" s="113"/>
      <c r="RN76" s="113"/>
      <c r="RO76" s="113"/>
      <c r="RP76" s="113"/>
      <c r="RQ76" s="113"/>
      <c r="RR76" s="113"/>
      <c r="RS76" s="113"/>
      <c r="RT76" s="113"/>
      <c r="RU76" s="113"/>
      <c r="RV76" s="113"/>
      <c r="RW76" s="113"/>
      <c r="RX76" s="113"/>
      <c r="RY76" s="113"/>
      <c r="RZ76" s="113"/>
      <c r="SA76" s="113"/>
      <c r="SB76" s="113"/>
      <c r="SC76" s="113"/>
      <c r="SD76" s="113"/>
      <c r="SE76" s="113"/>
      <c r="SF76" s="113"/>
      <c r="SG76" s="113"/>
      <c r="SH76" s="113"/>
      <c r="SI76" s="113"/>
      <c r="SJ76" s="113"/>
      <c r="SK76" s="113"/>
      <c r="SL76" s="113"/>
      <c r="SM76" s="113"/>
      <c r="SN76" s="113"/>
      <c r="SO76" s="113"/>
      <c r="SP76" s="113"/>
      <c r="SQ76" s="113"/>
      <c r="SR76" s="113"/>
      <c r="SS76" s="113"/>
      <c r="ST76" s="113"/>
      <c r="SU76" s="113"/>
      <c r="SV76" s="113"/>
      <c r="SW76" s="113"/>
      <c r="SX76" s="113"/>
      <c r="SY76" s="113"/>
      <c r="SZ76" s="113"/>
      <c r="TA76" s="113"/>
      <c r="TB76" s="113"/>
      <c r="TC76" s="113"/>
      <c r="TD76" s="113"/>
      <c r="TE76" s="113"/>
      <c r="TF76" s="113"/>
      <c r="TG76" s="113"/>
      <c r="TH76" s="113"/>
      <c r="TI76" s="113"/>
      <c r="TJ76" s="113"/>
      <c r="TK76" s="113"/>
      <c r="TL76" s="113"/>
      <c r="TM76" s="113"/>
      <c r="TN76" s="113"/>
      <c r="TO76" s="113"/>
      <c r="TP76" s="113"/>
      <c r="TQ76" s="113"/>
      <c r="TR76" s="113"/>
      <c r="TS76" s="113"/>
      <c r="TT76" s="113"/>
      <c r="TU76" s="113"/>
      <c r="TV76" s="113"/>
      <c r="TW76" s="113"/>
      <c r="TX76" s="113"/>
      <c r="TY76" s="113"/>
      <c r="TZ76" s="113"/>
      <c r="UA76" s="113"/>
      <c r="UB76" s="113"/>
      <c r="UC76" s="113"/>
      <c r="UD76" s="113"/>
      <c r="UE76" s="113"/>
      <c r="UF76" s="113"/>
      <c r="UG76" s="113"/>
      <c r="UH76" s="113"/>
      <c r="UI76" s="113"/>
      <c r="UJ76" s="113"/>
      <c r="UK76" s="113"/>
      <c r="UL76" s="113"/>
      <c r="UM76" s="113"/>
      <c r="UN76" s="113"/>
      <c r="UO76" s="113"/>
      <c r="UP76" s="113"/>
      <c r="UQ76" s="113"/>
      <c r="UR76" s="113"/>
      <c r="US76" s="113"/>
      <c r="UT76" s="113"/>
      <c r="UU76" s="113"/>
      <c r="UV76" s="113"/>
      <c r="UW76" s="113"/>
      <c r="UX76" s="113"/>
      <c r="UY76" s="113"/>
      <c r="UZ76" s="113"/>
      <c r="VA76" s="113"/>
      <c r="VB76" s="113"/>
      <c r="VC76" s="113"/>
      <c r="VD76" s="113"/>
      <c r="VE76" s="113"/>
      <c r="VF76" s="113"/>
      <c r="VG76" s="113"/>
      <c r="VH76" s="113"/>
      <c r="VI76" s="113"/>
      <c r="VJ76" s="113"/>
      <c r="VK76" s="113"/>
      <c r="VL76" s="113"/>
      <c r="VM76" s="113"/>
      <c r="VN76" s="113"/>
      <c r="VO76" s="113"/>
      <c r="VP76" s="113"/>
      <c r="VQ76" s="113"/>
      <c r="VR76" s="113"/>
      <c r="VS76" s="113"/>
      <c r="VT76" s="113"/>
      <c r="VU76" s="113"/>
      <c r="VV76" s="113"/>
      <c r="VW76" s="113"/>
      <c r="VX76" s="113"/>
      <c r="VY76" s="113"/>
      <c r="VZ76" s="113"/>
      <c r="WA76" s="113"/>
      <c r="WB76" s="113"/>
      <c r="WC76" s="113"/>
      <c r="WD76" s="113"/>
      <c r="WE76" s="113"/>
      <c r="WF76" s="113"/>
      <c r="WG76" s="113"/>
      <c r="WH76" s="113"/>
      <c r="WI76" s="113"/>
      <c r="WJ76" s="113"/>
      <c r="WK76" s="113"/>
      <c r="WL76" s="113"/>
      <c r="WM76" s="113"/>
      <c r="WN76" s="113"/>
      <c r="WO76" s="113"/>
      <c r="WP76" s="113"/>
      <c r="WQ76" s="113"/>
      <c r="WR76" s="113"/>
      <c r="WS76" s="113"/>
      <c r="WT76" s="113"/>
      <c r="WU76" s="113"/>
      <c r="WV76" s="113"/>
      <c r="WW76" s="113"/>
      <c r="WX76" s="113"/>
      <c r="WY76" s="113"/>
      <c r="WZ76" s="113"/>
      <c r="XA76" s="113"/>
      <c r="XB76" s="113"/>
      <c r="XC76" s="113"/>
      <c r="XD76" s="113"/>
      <c r="XE76" s="113"/>
      <c r="XF76" s="113"/>
      <c r="XG76" s="113"/>
      <c r="XH76" s="113"/>
      <c r="XI76" s="113"/>
      <c r="XJ76" s="113"/>
      <c r="XK76" s="113"/>
      <c r="XL76" s="113"/>
      <c r="XM76" s="113"/>
      <c r="XN76" s="113"/>
      <c r="XO76" s="113"/>
      <c r="XP76" s="113"/>
      <c r="XQ76" s="113"/>
      <c r="XR76" s="113"/>
      <c r="XS76" s="113"/>
      <c r="XT76" s="113"/>
      <c r="XU76" s="113"/>
      <c r="XV76" s="113"/>
      <c r="XW76" s="113"/>
      <c r="XX76" s="113"/>
      <c r="XY76" s="113"/>
      <c r="XZ76" s="113"/>
      <c r="YA76" s="113"/>
      <c r="YB76" s="113"/>
      <c r="YC76" s="113"/>
      <c r="YD76" s="113"/>
      <c r="YE76" s="113"/>
      <c r="YF76" s="113"/>
      <c r="YG76" s="113"/>
      <c r="YH76" s="113"/>
      <c r="YI76" s="113"/>
      <c r="YJ76" s="113"/>
      <c r="YK76" s="113"/>
      <c r="YL76" s="113"/>
      <c r="YM76" s="113"/>
      <c r="YN76" s="113"/>
      <c r="YO76" s="113"/>
      <c r="YP76" s="113"/>
      <c r="YQ76" s="113"/>
      <c r="YR76" s="113"/>
      <c r="YS76" s="113"/>
      <c r="YT76" s="113"/>
      <c r="YU76" s="113"/>
      <c r="YV76" s="113"/>
      <c r="YW76" s="113"/>
      <c r="YX76" s="113"/>
      <c r="YY76" s="113"/>
      <c r="YZ76" s="113"/>
      <c r="ZA76" s="113"/>
      <c r="ZB76" s="113"/>
      <c r="ZC76" s="113"/>
      <c r="ZD76" s="113"/>
      <c r="ZE76" s="113"/>
      <c r="ZF76" s="113"/>
      <c r="ZG76" s="113"/>
      <c r="ZH76" s="113"/>
      <c r="ZI76" s="113"/>
      <c r="ZJ76" s="113"/>
      <c r="ZK76" s="113"/>
      <c r="ZL76" s="113"/>
      <c r="ZM76" s="113"/>
      <c r="ZN76" s="113"/>
      <c r="ZO76" s="113"/>
      <c r="ZP76" s="113"/>
      <c r="ZQ76" s="113"/>
      <c r="ZR76" s="113"/>
      <c r="ZS76" s="113"/>
      <c r="ZT76" s="113"/>
      <c r="ZU76" s="113"/>
      <c r="ZV76" s="113"/>
      <c r="ZW76" s="113"/>
      <c r="ZX76" s="113"/>
      <c r="ZY76" s="113"/>
      <c r="ZZ76" s="113"/>
      <c r="AAA76" s="113"/>
      <c r="AAB76" s="113"/>
      <c r="AAC76" s="113"/>
      <c r="AAD76" s="113"/>
      <c r="AAE76" s="113"/>
      <c r="AAF76" s="113"/>
      <c r="AAG76" s="113"/>
      <c r="AAH76" s="113"/>
      <c r="AAI76" s="113"/>
      <c r="AAJ76" s="113"/>
      <c r="AAK76" s="113"/>
      <c r="AAL76" s="113"/>
      <c r="AAM76" s="113"/>
      <c r="AAN76" s="113"/>
      <c r="AAO76" s="113"/>
      <c r="AAP76" s="113"/>
      <c r="AAQ76" s="113"/>
      <c r="AAR76" s="113"/>
      <c r="AAS76" s="113"/>
      <c r="AAT76" s="113"/>
      <c r="AAU76" s="113"/>
      <c r="AAV76" s="113"/>
      <c r="AAW76" s="113"/>
      <c r="AAX76" s="113"/>
      <c r="AAY76" s="113"/>
      <c r="AAZ76" s="113"/>
      <c r="ABA76" s="113"/>
      <c r="ABB76" s="113"/>
      <c r="ABC76" s="113"/>
      <c r="ABD76" s="113"/>
      <c r="ABE76" s="113"/>
      <c r="ABF76" s="113"/>
      <c r="ABG76" s="113"/>
      <c r="ABH76" s="113"/>
      <c r="ABI76" s="113"/>
      <c r="ABJ76" s="113"/>
      <c r="ABK76" s="113"/>
      <c r="ABL76" s="113"/>
      <c r="ABM76" s="113"/>
      <c r="ABN76" s="113"/>
      <c r="ABO76" s="113"/>
      <c r="ABP76" s="113"/>
      <c r="ABQ76" s="113"/>
      <c r="ABR76" s="113"/>
      <c r="ABS76" s="113"/>
      <c r="ABT76" s="113"/>
      <c r="ABU76" s="113"/>
      <c r="ABV76" s="113"/>
      <c r="ABW76" s="113"/>
      <c r="ABX76" s="113"/>
      <c r="ABY76" s="113"/>
      <c r="ABZ76" s="113"/>
      <c r="ACA76" s="113"/>
      <c r="ACB76" s="113"/>
      <c r="ACC76" s="113"/>
      <c r="ACD76" s="113"/>
      <c r="ACE76" s="113"/>
      <c r="ACF76" s="113"/>
      <c r="ACG76" s="113"/>
      <c r="ACH76" s="113"/>
      <c r="ACI76" s="113"/>
      <c r="ACJ76" s="113"/>
      <c r="ACK76" s="113"/>
      <c r="ACL76" s="113"/>
      <c r="ACM76" s="113"/>
      <c r="ACN76" s="113"/>
      <c r="ACO76" s="113"/>
      <c r="ACP76" s="113"/>
      <c r="ACQ76" s="113"/>
      <c r="ACR76" s="113"/>
      <c r="ACS76" s="113"/>
      <c r="ACT76" s="113"/>
      <c r="ACU76" s="113"/>
      <c r="ACV76" s="113"/>
      <c r="ACW76" s="113"/>
      <c r="ACX76" s="113"/>
      <c r="ACY76" s="113"/>
      <c r="ACZ76" s="113"/>
      <c r="ADA76" s="113"/>
      <c r="ADB76" s="113"/>
      <c r="ADC76" s="113"/>
      <c r="ADD76" s="113"/>
      <c r="ADE76" s="113"/>
      <c r="ADF76" s="113"/>
      <c r="ADG76" s="113"/>
      <c r="ADH76" s="113"/>
      <c r="ADI76" s="113"/>
      <c r="ADJ76" s="113"/>
      <c r="ADK76" s="113"/>
      <c r="ADL76" s="113"/>
      <c r="ADM76" s="113"/>
      <c r="ADN76" s="113"/>
      <c r="ADO76" s="113"/>
      <c r="ADP76" s="113"/>
      <c r="ADQ76" s="113"/>
      <c r="ADR76" s="113"/>
      <c r="ADS76" s="113"/>
      <c r="ADT76" s="113"/>
      <c r="ADU76" s="113"/>
      <c r="ADV76" s="113"/>
      <c r="ADW76" s="113"/>
      <c r="ADX76" s="113"/>
      <c r="ADY76" s="113"/>
      <c r="ADZ76" s="113"/>
      <c r="AEA76" s="113"/>
      <c r="AEB76" s="113"/>
      <c r="AEC76" s="113"/>
      <c r="AED76" s="113"/>
      <c r="AEE76" s="113"/>
      <c r="AEF76" s="113"/>
      <c r="AEG76" s="113"/>
      <c r="AEH76" s="113"/>
      <c r="AEI76" s="113"/>
      <c r="AEJ76" s="113"/>
      <c r="AEK76" s="113"/>
      <c r="AEL76" s="113"/>
      <c r="AEM76" s="113"/>
      <c r="AEN76" s="113"/>
      <c r="AEO76" s="113"/>
      <c r="AEP76" s="113"/>
      <c r="AEQ76" s="113"/>
      <c r="AER76" s="113"/>
      <c r="AES76" s="113"/>
      <c r="AET76" s="113"/>
      <c r="AEU76" s="113"/>
      <c r="AEV76" s="113"/>
      <c r="AEW76" s="113"/>
      <c r="AEX76" s="113"/>
      <c r="AEY76" s="113"/>
      <c r="AEZ76" s="113"/>
      <c r="AFA76" s="113"/>
      <c r="AFB76" s="113"/>
      <c r="AFC76" s="113"/>
      <c r="AFD76" s="113"/>
      <c r="AFE76" s="113"/>
      <c r="AFF76" s="113"/>
      <c r="AFG76" s="113"/>
      <c r="AFH76" s="113"/>
      <c r="AFI76" s="113"/>
      <c r="AFJ76" s="113"/>
      <c r="AFK76" s="113"/>
      <c r="AFL76" s="113"/>
      <c r="AFM76" s="113"/>
      <c r="AFN76" s="113"/>
      <c r="AFO76" s="113"/>
      <c r="AFP76" s="113"/>
      <c r="AFQ76" s="113"/>
      <c r="AFR76" s="113"/>
      <c r="AFS76" s="113"/>
      <c r="AFT76" s="113"/>
      <c r="AFU76" s="113"/>
      <c r="AFV76" s="113"/>
      <c r="AFW76" s="113"/>
      <c r="AFX76" s="113"/>
      <c r="AFY76" s="113"/>
      <c r="AFZ76" s="113"/>
      <c r="AGA76" s="113"/>
      <c r="AGB76" s="113"/>
      <c r="AGC76" s="113"/>
      <c r="AGD76" s="113"/>
      <c r="AGE76" s="113"/>
      <c r="AGF76" s="113"/>
      <c r="AGG76" s="113"/>
      <c r="AGH76" s="113"/>
      <c r="AGI76" s="113"/>
      <c r="AGJ76" s="113"/>
      <c r="AGK76" s="113"/>
      <c r="AGL76" s="113"/>
      <c r="AGM76" s="113"/>
      <c r="AGN76" s="113"/>
      <c r="AGO76" s="113"/>
      <c r="AGP76" s="113"/>
      <c r="AGQ76" s="113"/>
      <c r="AGR76" s="113"/>
      <c r="AGS76" s="113"/>
      <c r="AGT76" s="113"/>
      <c r="AGU76" s="113"/>
      <c r="AGV76" s="113"/>
      <c r="AGW76" s="113"/>
      <c r="AGX76" s="113"/>
      <c r="AGY76" s="113"/>
      <c r="AGZ76" s="113"/>
      <c r="AHA76" s="113"/>
      <c r="AHB76" s="113"/>
      <c r="AHC76" s="113"/>
      <c r="AHD76" s="113"/>
      <c r="AHE76" s="113"/>
      <c r="AHF76" s="113"/>
      <c r="AHG76" s="113"/>
      <c r="AHH76" s="113"/>
      <c r="AHI76" s="113"/>
      <c r="AHJ76" s="113"/>
      <c r="AHK76" s="113"/>
      <c r="AHL76" s="113"/>
      <c r="AHM76" s="113"/>
      <c r="AHN76" s="113"/>
      <c r="AHO76" s="113"/>
      <c r="AHP76" s="113"/>
      <c r="AHQ76" s="113"/>
      <c r="AHR76" s="113"/>
      <c r="AHS76" s="113"/>
      <c r="AHT76" s="113"/>
      <c r="AHU76" s="113"/>
      <c r="AHV76" s="113"/>
      <c r="AHW76" s="113"/>
      <c r="AHX76" s="113"/>
      <c r="AHY76" s="113"/>
      <c r="AHZ76" s="113"/>
      <c r="AIA76" s="113"/>
      <c r="AIB76" s="113"/>
      <c r="AIC76" s="113"/>
      <c r="AID76" s="113"/>
      <c r="AIE76" s="113"/>
      <c r="AIF76" s="113"/>
      <c r="AIG76" s="113"/>
      <c r="AIH76" s="113"/>
      <c r="AII76" s="113"/>
      <c r="AIJ76" s="113"/>
      <c r="AIK76" s="113"/>
      <c r="AIL76" s="113"/>
      <c r="AIM76" s="113"/>
      <c r="AIN76" s="113"/>
      <c r="AIO76" s="113"/>
      <c r="AIP76" s="113"/>
      <c r="AIQ76" s="113"/>
      <c r="AIR76" s="113"/>
      <c r="AIS76" s="113"/>
      <c r="AIT76" s="113"/>
      <c r="AIU76" s="113"/>
      <c r="AIV76" s="113"/>
      <c r="AIW76" s="113"/>
      <c r="AIX76" s="113"/>
      <c r="AIY76" s="113"/>
      <c r="AIZ76" s="113"/>
      <c r="AJA76" s="113"/>
      <c r="AJB76" s="113"/>
      <c r="AJC76" s="113"/>
      <c r="AJD76" s="113"/>
      <c r="AJE76" s="113"/>
      <c r="AJF76" s="113"/>
      <c r="AJG76" s="113"/>
      <c r="AJH76" s="113"/>
      <c r="AJI76" s="113"/>
      <c r="AJJ76" s="113"/>
      <c r="AJK76" s="113"/>
      <c r="AJL76" s="113"/>
      <c r="AJM76" s="113"/>
      <c r="AJN76" s="113"/>
      <c r="AJO76" s="113"/>
      <c r="AJP76" s="113"/>
      <c r="AJQ76" s="113"/>
      <c r="AJR76" s="113"/>
      <c r="AJS76" s="113"/>
      <c r="AJT76" s="113"/>
      <c r="AJU76" s="113"/>
      <c r="AJV76" s="113"/>
      <c r="AJW76" s="113"/>
      <c r="AJX76" s="113"/>
      <c r="AJY76" s="113"/>
      <c r="AJZ76" s="113"/>
      <c r="AKA76" s="113"/>
      <c r="AKB76" s="113"/>
      <c r="AKC76" s="113"/>
      <c r="AKD76" s="113"/>
      <c r="AKE76" s="113"/>
      <c r="AKF76" s="113"/>
      <c r="AKG76" s="113"/>
      <c r="AKH76" s="113"/>
      <c r="AKI76" s="113"/>
      <c r="AKJ76" s="113"/>
      <c r="AKK76" s="113"/>
      <c r="AKL76" s="113"/>
      <c r="AKM76" s="113"/>
      <c r="AKN76" s="113"/>
      <c r="AKO76" s="113"/>
      <c r="AKP76" s="113"/>
      <c r="AKQ76" s="113"/>
      <c r="AKR76" s="113"/>
      <c r="AKS76" s="113"/>
      <c r="AKT76" s="113"/>
      <c r="AKU76" s="113"/>
      <c r="AKV76" s="113"/>
      <c r="AKW76" s="113"/>
      <c r="AKX76" s="113"/>
      <c r="AKY76" s="113"/>
      <c r="AKZ76" s="113"/>
      <c r="ALA76" s="113"/>
      <c r="ALB76" s="113"/>
      <c r="ALC76" s="113"/>
      <c r="ALD76" s="113"/>
      <c r="ALE76" s="113"/>
      <c r="ALF76" s="113"/>
      <c r="ALG76" s="113"/>
      <c r="ALH76" s="113"/>
      <c r="ALI76" s="113"/>
      <c r="ALJ76" s="113"/>
      <c r="ALK76" s="113"/>
      <c r="ALL76" s="113"/>
      <c r="ALM76" s="113"/>
      <c r="ALN76" s="113"/>
      <c r="ALO76" s="113"/>
      <c r="ALP76" s="113"/>
      <c r="ALQ76" s="113"/>
      <c r="ALR76" s="113"/>
      <c r="ALS76" s="113"/>
      <c r="ALT76" s="113"/>
      <c r="ALU76" s="113"/>
      <c r="ALV76" s="113"/>
      <c r="ALW76" s="113"/>
      <c r="ALX76" s="113"/>
      <c r="ALY76" s="113"/>
      <c r="ALZ76" s="113"/>
      <c r="AMA76" s="113"/>
      <c r="AMB76" s="113"/>
      <c r="AMC76" s="113"/>
      <c r="AMD76" s="113"/>
      <c r="AME76" s="113"/>
      <c r="AMF76" s="113"/>
      <c r="AMG76" s="113"/>
      <c r="AMH76" s="113"/>
      <c r="AMI76" s="113"/>
      <c r="AMJ76" s="113"/>
      <c r="AMK76" s="113"/>
      <c r="AML76" s="113"/>
      <c r="AMM76" s="113"/>
      <c r="AMN76" s="113"/>
      <c r="AMO76" s="113"/>
      <c r="AMP76" s="113"/>
      <c r="AMQ76" s="113"/>
      <c r="AMR76" s="113"/>
      <c r="AMS76" s="113"/>
      <c r="AMT76" s="113"/>
      <c r="AMU76" s="113"/>
      <c r="AMV76" s="113"/>
      <c r="AMW76" s="113"/>
      <c r="AMX76" s="113"/>
      <c r="AMY76" s="113"/>
      <c r="AMZ76" s="113"/>
      <c r="ANA76" s="113"/>
      <c r="ANB76" s="113"/>
      <c r="ANC76" s="113"/>
      <c r="AND76" s="113"/>
      <c r="ANE76" s="113"/>
      <c r="ANF76" s="113"/>
      <c r="ANG76" s="113"/>
      <c r="ANH76" s="113"/>
      <c r="ANI76" s="113"/>
      <c r="ANJ76" s="113"/>
      <c r="ANK76" s="113"/>
      <c r="ANL76" s="113"/>
      <c r="ANM76" s="113"/>
      <c r="ANN76" s="113"/>
      <c r="ANO76" s="113"/>
      <c r="ANP76" s="113"/>
      <c r="ANQ76" s="113"/>
      <c r="ANR76" s="113"/>
      <c r="ANS76" s="113"/>
      <c r="ANT76" s="113"/>
      <c r="ANU76" s="113"/>
      <c r="ANV76" s="113"/>
      <c r="ANW76" s="113"/>
      <c r="ANX76" s="113"/>
      <c r="ANY76" s="113"/>
      <c r="ANZ76" s="113"/>
      <c r="AOA76" s="113"/>
      <c r="AOB76" s="113"/>
      <c r="AOC76" s="113"/>
      <c r="AOD76" s="113"/>
      <c r="AOE76" s="113"/>
      <c r="AOF76" s="113"/>
      <c r="AOG76" s="113"/>
      <c r="AOH76" s="113"/>
      <c r="AOI76" s="113"/>
      <c r="AOJ76" s="113"/>
      <c r="AOK76" s="113"/>
      <c r="AOL76" s="113"/>
      <c r="AOM76" s="113"/>
      <c r="AON76" s="113"/>
      <c r="AOO76" s="113"/>
      <c r="AOP76" s="113"/>
      <c r="AOQ76" s="113"/>
      <c r="AOR76" s="113"/>
      <c r="AOS76" s="113"/>
      <c r="AOT76" s="113"/>
      <c r="AOU76" s="113"/>
      <c r="AOV76" s="113"/>
      <c r="AOW76" s="113"/>
      <c r="AOX76" s="113"/>
      <c r="AOY76" s="113"/>
      <c r="AOZ76" s="113"/>
      <c r="APA76" s="113"/>
      <c r="APB76" s="113"/>
      <c r="APC76" s="113"/>
      <c r="APD76" s="113"/>
      <c r="APE76" s="113"/>
      <c r="APF76" s="113"/>
      <c r="APG76" s="113"/>
      <c r="APH76" s="113"/>
      <c r="API76" s="113"/>
      <c r="APJ76" s="113"/>
      <c r="APK76" s="113"/>
      <c r="APL76" s="113"/>
      <c r="APM76" s="113"/>
      <c r="APN76" s="113"/>
      <c r="APO76" s="113"/>
      <c r="APP76" s="113"/>
      <c r="APQ76" s="113"/>
      <c r="APR76" s="113"/>
      <c r="APS76" s="113"/>
      <c r="APT76" s="113"/>
      <c r="APU76" s="113"/>
      <c r="APV76" s="113"/>
      <c r="APW76" s="113"/>
      <c r="APX76" s="113"/>
      <c r="APY76" s="113"/>
      <c r="APZ76" s="113"/>
      <c r="AQA76" s="113"/>
      <c r="AQB76" s="113"/>
      <c r="AQC76" s="113"/>
      <c r="AQD76" s="113"/>
      <c r="AQE76" s="113"/>
      <c r="AQF76" s="113"/>
      <c r="AQG76" s="113"/>
      <c r="AQH76" s="113"/>
      <c r="AQI76" s="113"/>
      <c r="AQJ76" s="113"/>
      <c r="AQK76" s="113"/>
      <c r="AQL76" s="113"/>
      <c r="AQM76" s="113"/>
      <c r="AQN76" s="113"/>
      <c r="AQO76" s="113"/>
      <c r="AQP76" s="113"/>
      <c r="AQQ76" s="113"/>
      <c r="AQR76" s="113"/>
      <c r="AQS76" s="113"/>
      <c r="AQT76" s="113"/>
      <c r="AQU76" s="113"/>
      <c r="AQV76" s="113"/>
      <c r="AQW76" s="113"/>
      <c r="AQX76" s="113"/>
      <c r="AQY76" s="113"/>
      <c r="AQZ76" s="113"/>
      <c r="ARA76" s="113"/>
      <c r="ARB76" s="113"/>
      <c r="ARC76" s="113"/>
      <c r="ARD76" s="113"/>
      <c r="ARE76" s="113"/>
      <c r="ARF76" s="113"/>
      <c r="ARG76" s="113"/>
      <c r="ARH76" s="113"/>
      <c r="ARI76" s="113"/>
      <c r="ARJ76" s="113"/>
      <c r="ARK76" s="113"/>
      <c r="ARL76" s="113"/>
      <c r="ARM76" s="113"/>
      <c r="ARN76" s="113"/>
      <c r="ARO76" s="113"/>
      <c r="ARP76" s="113"/>
      <c r="ARQ76" s="113"/>
      <c r="ARR76" s="113"/>
      <c r="ARS76" s="113"/>
      <c r="ART76" s="113"/>
      <c r="ARU76" s="113"/>
      <c r="ARV76" s="113"/>
      <c r="ARW76" s="113"/>
      <c r="ARX76" s="113"/>
      <c r="ARY76" s="113"/>
      <c r="ARZ76" s="113"/>
      <c r="ASA76" s="113"/>
      <c r="ASB76" s="113"/>
      <c r="ASC76" s="113"/>
      <c r="ASD76" s="113"/>
      <c r="ASE76" s="113"/>
      <c r="ASF76" s="113"/>
      <c r="ASG76" s="113"/>
      <c r="ASH76" s="113"/>
      <c r="ASI76" s="113"/>
      <c r="ASJ76" s="113"/>
      <c r="ASK76" s="113"/>
      <c r="ASL76" s="113"/>
      <c r="ASM76" s="113"/>
      <c r="ASN76" s="113"/>
      <c r="ASO76" s="113"/>
      <c r="ASP76" s="113"/>
      <c r="ASQ76" s="113"/>
      <c r="ASR76" s="113"/>
      <c r="ASS76" s="113"/>
      <c r="AST76" s="113"/>
      <c r="ASU76" s="113"/>
      <c r="ASV76" s="113"/>
      <c r="ASW76" s="113"/>
      <c r="ASX76" s="113"/>
      <c r="ASY76" s="113"/>
      <c r="ASZ76" s="113"/>
      <c r="ATA76" s="113"/>
      <c r="ATB76" s="113"/>
      <c r="ATC76" s="113"/>
      <c r="ATD76" s="113"/>
      <c r="ATE76" s="113"/>
      <c r="ATF76" s="113"/>
      <c r="ATG76" s="113"/>
      <c r="ATH76" s="113"/>
      <c r="ATI76" s="113"/>
      <c r="ATJ76" s="113"/>
      <c r="ATK76" s="113"/>
      <c r="ATL76" s="113"/>
      <c r="ATM76" s="113"/>
      <c r="ATN76" s="113"/>
      <c r="ATO76" s="113"/>
      <c r="ATP76" s="113"/>
      <c r="ATQ76" s="113"/>
      <c r="ATR76" s="113"/>
      <c r="ATS76" s="113"/>
      <c r="ATT76" s="113"/>
      <c r="ATU76" s="113"/>
      <c r="ATV76" s="113"/>
      <c r="ATW76" s="113"/>
      <c r="ATX76" s="113"/>
      <c r="ATY76" s="113"/>
      <c r="ATZ76" s="113"/>
      <c r="AUA76" s="113"/>
      <c r="AUB76" s="113"/>
      <c r="AUC76" s="113"/>
      <c r="AUD76" s="113"/>
      <c r="AUE76" s="113"/>
      <c r="AUF76" s="113"/>
      <c r="AUG76" s="113"/>
      <c r="AUH76" s="113"/>
      <c r="AUI76" s="113"/>
      <c r="AUJ76" s="113"/>
      <c r="AUK76" s="113"/>
      <c r="AUL76" s="113"/>
      <c r="AUM76" s="113"/>
      <c r="AUN76" s="113"/>
      <c r="AUO76" s="113"/>
      <c r="AUP76" s="113"/>
      <c r="AUQ76" s="113"/>
      <c r="AUR76" s="113"/>
      <c r="AUS76" s="113"/>
      <c r="AUT76" s="113"/>
      <c r="AUU76" s="113"/>
      <c r="AUV76" s="113"/>
      <c r="AUW76" s="113"/>
      <c r="AUX76" s="113"/>
      <c r="AUY76" s="113"/>
      <c r="AUZ76" s="113"/>
      <c r="AVA76" s="113"/>
      <c r="AVB76" s="113"/>
      <c r="AVC76" s="113"/>
      <c r="AVD76" s="113"/>
      <c r="AVE76" s="113"/>
      <c r="AVF76" s="113"/>
      <c r="AVG76" s="113"/>
      <c r="AVH76" s="113"/>
      <c r="AVI76" s="113"/>
      <c r="AVJ76" s="113"/>
      <c r="AVK76" s="113"/>
      <c r="AVL76" s="113"/>
      <c r="AVM76" s="113"/>
      <c r="AVN76" s="113"/>
      <c r="AVO76" s="113"/>
      <c r="AVP76" s="113"/>
      <c r="AVQ76" s="113"/>
      <c r="AVR76" s="113"/>
      <c r="AVS76" s="113"/>
      <c r="AVT76" s="113"/>
      <c r="AVU76" s="113"/>
      <c r="AVV76" s="113"/>
      <c r="AVW76" s="113"/>
      <c r="AVX76" s="113"/>
      <c r="AVY76" s="113"/>
      <c r="AVZ76" s="113"/>
      <c r="AWA76" s="113"/>
      <c r="AWB76" s="113"/>
      <c r="AWC76" s="113"/>
      <c r="AWD76" s="113"/>
    </row>
    <row r="77" spans="1:1278" s="156" customFormat="1" ht="12.5">
      <c r="A77" s="126"/>
      <c r="B77" s="143"/>
      <c r="C77" s="143"/>
      <c r="D77" s="143"/>
      <c r="E77" s="143"/>
      <c r="F77" s="144" t="s">
        <v>328</v>
      </c>
      <c r="G77" s="164">
        <f>f.ea_zero_desired/1000</f>
        <v>4</v>
      </c>
      <c r="H77" s="143" t="s">
        <v>27</v>
      </c>
      <c r="I77" s="126"/>
      <c r="J77" s="126"/>
      <c r="K77" s="126"/>
      <c r="L77" s="126"/>
      <c r="M77" s="126"/>
      <c r="N77" s="126"/>
      <c r="O77" s="126"/>
      <c r="P77" s="126"/>
      <c r="Q77" s="126"/>
      <c r="R77" s="126"/>
      <c r="S77" s="126"/>
      <c r="T77" s="126"/>
      <c r="U77" s="126"/>
      <c r="V77" s="126"/>
      <c r="W77" s="126"/>
      <c r="X77" s="126"/>
      <c r="Y77" s="126"/>
      <c r="Z77" s="126"/>
      <c r="AA77" s="126"/>
      <c r="AB77" s="126"/>
      <c r="AC77" s="113"/>
      <c r="AD77" s="113"/>
      <c r="AE77" s="113"/>
      <c r="AF77" s="113"/>
      <c r="AG77" s="113"/>
      <c r="AH77" s="113"/>
      <c r="AI77" s="113"/>
      <c r="AJ77" s="113"/>
      <c r="AK77" s="113"/>
      <c r="AL77" s="113"/>
      <c r="AM77" s="113"/>
      <c r="AN77" s="113"/>
      <c r="AO77" s="113"/>
      <c r="AP77" s="113"/>
      <c r="AQ77" s="113"/>
      <c r="AR77" s="113"/>
      <c r="AS77" s="113"/>
      <c r="AT77" s="113"/>
      <c r="AU77" s="113"/>
      <c r="AV77" s="113"/>
      <c r="AW77" s="113"/>
      <c r="AX77" s="113"/>
      <c r="AY77" s="113"/>
      <c r="AZ77" s="113"/>
      <c r="BA77" s="113"/>
      <c r="BB77" s="113"/>
      <c r="BC77" s="113"/>
      <c r="BD77" s="113"/>
      <c r="BE77" s="113"/>
      <c r="BF77" s="113"/>
      <c r="BG77" s="113"/>
      <c r="BH77" s="113"/>
      <c r="BI77" s="113"/>
      <c r="BJ77" s="113"/>
      <c r="BK77" s="113"/>
      <c r="BL77" s="113"/>
      <c r="BM77" s="113"/>
      <c r="BN77" s="113"/>
      <c r="BO77" s="113"/>
      <c r="BP77" s="113"/>
      <c r="BQ77" s="113"/>
      <c r="BR77" s="113"/>
      <c r="BS77" s="113"/>
      <c r="BT77" s="113"/>
      <c r="BU77" s="113"/>
      <c r="BV77" s="113"/>
      <c r="BW77" s="113"/>
      <c r="BX77" s="113"/>
      <c r="BY77" s="113"/>
      <c r="BZ77" s="113"/>
      <c r="CA77" s="113"/>
      <c r="CB77" s="113"/>
      <c r="CC77" s="113"/>
      <c r="CD77" s="113"/>
      <c r="CE77" s="113"/>
      <c r="CF77" s="113"/>
      <c r="CG77" s="113"/>
      <c r="CH77" s="113"/>
      <c r="CI77" s="113"/>
      <c r="CJ77" s="113"/>
      <c r="CK77" s="113"/>
      <c r="CL77" s="113"/>
      <c r="CM77" s="113"/>
      <c r="CN77" s="113"/>
      <c r="CO77" s="113"/>
      <c r="CP77" s="113"/>
      <c r="CQ77" s="113"/>
      <c r="CR77" s="113"/>
      <c r="CS77" s="113"/>
      <c r="CT77" s="113"/>
      <c r="CU77" s="113"/>
      <c r="CV77" s="113"/>
      <c r="CW77" s="113"/>
      <c r="CX77" s="113"/>
      <c r="CY77" s="113"/>
      <c r="CZ77" s="113"/>
      <c r="DA77" s="113"/>
      <c r="DB77" s="113"/>
      <c r="DC77" s="113"/>
      <c r="DD77" s="113"/>
      <c r="DE77" s="113"/>
      <c r="DF77" s="113"/>
      <c r="DG77" s="113"/>
      <c r="DH77" s="113"/>
      <c r="DI77" s="113"/>
      <c r="DJ77" s="113"/>
      <c r="DK77" s="113"/>
      <c r="DL77" s="113"/>
      <c r="DM77" s="113"/>
      <c r="DN77" s="113"/>
      <c r="DO77" s="113"/>
      <c r="DP77" s="113"/>
      <c r="DQ77" s="113"/>
      <c r="DR77" s="113"/>
      <c r="DS77" s="113"/>
      <c r="DT77" s="113"/>
      <c r="DU77" s="113"/>
      <c r="DV77" s="113"/>
      <c r="DW77" s="113"/>
      <c r="DX77" s="113"/>
      <c r="DY77" s="113"/>
      <c r="DZ77" s="113"/>
      <c r="EA77" s="113"/>
      <c r="EB77" s="113"/>
      <c r="EC77" s="113"/>
      <c r="ED77" s="113"/>
      <c r="EE77" s="113"/>
      <c r="EF77" s="113"/>
      <c r="EG77" s="113"/>
      <c r="EH77" s="113"/>
      <c r="EI77" s="113"/>
      <c r="EJ77" s="113"/>
      <c r="EK77" s="113"/>
      <c r="EL77" s="113"/>
      <c r="EM77" s="113"/>
      <c r="EN77" s="113"/>
      <c r="EO77" s="113"/>
      <c r="EP77" s="113"/>
      <c r="EQ77" s="113"/>
      <c r="ER77" s="113"/>
      <c r="ES77" s="113"/>
      <c r="ET77" s="113"/>
      <c r="EU77" s="113"/>
      <c r="EV77" s="113"/>
      <c r="EW77" s="113"/>
      <c r="EX77" s="113"/>
      <c r="EY77" s="113"/>
      <c r="EZ77" s="113"/>
      <c r="FA77" s="113"/>
      <c r="FB77" s="113"/>
      <c r="FC77" s="113"/>
      <c r="FD77" s="113"/>
      <c r="FE77" s="113"/>
      <c r="FF77" s="113"/>
      <c r="FG77" s="113"/>
      <c r="FH77" s="113"/>
      <c r="FI77" s="113"/>
      <c r="FJ77" s="113"/>
      <c r="FK77" s="113"/>
      <c r="FL77" s="113"/>
      <c r="FM77" s="113"/>
      <c r="FN77" s="113"/>
      <c r="FO77" s="113"/>
      <c r="FP77" s="113"/>
      <c r="FQ77" s="113"/>
      <c r="FR77" s="113"/>
      <c r="FS77" s="113"/>
      <c r="FT77" s="113"/>
      <c r="FU77" s="113"/>
      <c r="FV77" s="113"/>
      <c r="FW77" s="113"/>
      <c r="FX77" s="113"/>
      <c r="FY77" s="113"/>
      <c r="FZ77" s="113"/>
      <c r="GA77" s="113"/>
      <c r="GB77" s="113"/>
      <c r="GC77" s="113"/>
      <c r="GD77" s="113"/>
      <c r="GE77" s="113"/>
      <c r="GF77" s="113"/>
      <c r="GG77" s="113"/>
      <c r="GH77" s="113"/>
      <c r="GI77" s="113"/>
      <c r="GJ77" s="113"/>
      <c r="GK77" s="113"/>
      <c r="GL77" s="113"/>
      <c r="GM77" s="113"/>
      <c r="GN77" s="113"/>
      <c r="GO77" s="113"/>
      <c r="GP77" s="113"/>
      <c r="GQ77" s="113"/>
      <c r="GR77" s="113"/>
      <c r="GS77" s="113"/>
      <c r="GT77" s="113"/>
      <c r="GU77" s="113"/>
      <c r="GV77" s="113"/>
      <c r="GW77" s="113"/>
      <c r="GX77" s="113"/>
      <c r="GY77" s="113"/>
      <c r="GZ77" s="113"/>
      <c r="HA77" s="113"/>
      <c r="HB77" s="113"/>
      <c r="HC77" s="113"/>
      <c r="HD77" s="113"/>
      <c r="HE77" s="113"/>
      <c r="HF77" s="113"/>
      <c r="HG77" s="113"/>
      <c r="HH77" s="113"/>
      <c r="HI77" s="113"/>
      <c r="HJ77" s="113"/>
      <c r="HK77" s="113"/>
      <c r="HL77" s="113"/>
      <c r="HM77" s="113"/>
      <c r="HN77" s="113"/>
      <c r="HO77" s="113"/>
      <c r="HP77" s="113"/>
      <c r="HQ77" s="113"/>
      <c r="HR77" s="113"/>
      <c r="HS77" s="113"/>
      <c r="HT77" s="113"/>
      <c r="HU77" s="113"/>
      <c r="HV77" s="113"/>
      <c r="HW77" s="113"/>
      <c r="HX77" s="113"/>
      <c r="HY77" s="113"/>
      <c r="HZ77" s="113"/>
      <c r="IA77" s="113"/>
      <c r="IB77" s="113"/>
      <c r="IC77" s="113"/>
      <c r="ID77" s="113"/>
      <c r="IE77" s="113"/>
      <c r="IF77" s="113"/>
      <c r="IG77" s="113"/>
      <c r="IH77" s="113"/>
      <c r="II77" s="113"/>
      <c r="IJ77" s="113"/>
      <c r="IK77" s="113"/>
      <c r="IL77" s="113"/>
      <c r="IM77" s="113"/>
      <c r="IN77" s="113"/>
      <c r="IO77" s="113"/>
      <c r="IP77" s="113"/>
      <c r="IQ77" s="113"/>
      <c r="IR77" s="113"/>
      <c r="IS77" s="113"/>
      <c r="IT77" s="113"/>
      <c r="IU77" s="113"/>
      <c r="IV77" s="113"/>
      <c r="IW77" s="113"/>
      <c r="IX77" s="113"/>
      <c r="IY77" s="113"/>
      <c r="IZ77" s="113"/>
      <c r="JA77" s="113"/>
      <c r="JB77" s="113"/>
      <c r="JC77" s="113"/>
      <c r="JD77" s="113"/>
      <c r="JE77" s="113"/>
      <c r="JF77" s="113"/>
      <c r="JG77" s="113"/>
      <c r="JH77" s="113"/>
      <c r="JI77" s="113"/>
      <c r="JJ77" s="113"/>
      <c r="JK77" s="113"/>
      <c r="JL77" s="113"/>
      <c r="JM77" s="113"/>
      <c r="JN77" s="113"/>
      <c r="JO77" s="113"/>
      <c r="JP77" s="113"/>
      <c r="JQ77" s="113"/>
      <c r="JR77" s="113"/>
      <c r="JS77" s="113"/>
      <c r="JT77" s="113"/>
      <c r="JU77" s="113"/>
      <c r="JV77" s="113"/>
      <c r="JW77" s="113"/>
      <c r="JX77" s="113"/>
      <c r="JY77" s="113"/>
      <c r="JZ77" s="113"/>
      <c r="KA77" s="113"/>
      <c r="KB77" s="113"/>
      <c r="KC77" s="113"/>
      <c r="KD77" s="113"/>
      <c r="KE77" s="113"/>
      <c r="KF77" s="113"/>
      <c r="KG77" s="113"/>
      <c r="KH77" s="113"/>
      <c r="KI77" s="113"/>
      <c r="KJ77" s="113"/>
      <c r="KK77" s="113"/>
      <c r="KL77" s="113"/>
      <c r="KM77" s="113"/>
      <c r="KN77" s="113"/>
      <c r="KO77" s="113"/>
      <c r="KP77" s="113"/>
      <c r="KQ77" s="113"/>
      <c r="KR77" s="113"/>
      <c r="KS77" s="113"/>
      <c r="KT77" s="113"/>
      <c r="KU77" s="113"/>
      <c r="KV77" s="113"/>
      <c r="KW77" s="113"/>
      <c r="KX77" s="113"/>
      <c r="KY77" s="113"/>
      <c r="KZ77" s="113"/>
      <c r="LA77" s="113"/>
      <c r="LB77" s="113"/>
      <c r="LC77" s="113"/>
      <c r="LD77" s="113"/>
      <c r="LE77" s="113"/>
      <c r="LF77" s="113"/>
      <c r="LG77" s="113"/>
      <c r="LH77" s="113"/>
      <c r="LI77" s="113"/>
      <c r="LJ77" s="113"/>
      <c r="LK77" s="113"/>
      <c r="LL77" s="113"/>
      <c r="LM77" s="113"/>
      <c r="LN77" s="113"/>
      <c r="LO77" s="113"/>
      <c r="LP77" s="113"/>
      <c r="LQ77" s="113"/>
      <c r="LR77" s="113"/>
      <c r="LS77" s="113"/>
      <c r="LT77" s="113"/>
      <c r="LU77" s="113"/>
      <c r="LV77" s="113"/>
      <c r="LW77" s="113"/>
      <c r="LX77" s="113"/>
      <c r="LY77" s="113"/>
      <c r="LZ77" s="113"/>
      <c r="MA77" s="113"/>
      <c r="MB77" s="113"/>
      <c r="MC77" s="113"/>
      <c r="MD77" s="113"/>
      <c r="ME77" s="113"/>
      <c r="MF77" s="113"/>
      <c r="MG77" s="113"/>
      <c r="MH77" s="113"/>
      <c r="MI77" s="113"/>
      <c r="MJ77" s="113"/>
      <c r="MK77" s="113"/>
      <c r="ML77" s="113"/>
      <c r="MM77" s="113"/>
      <c r="MN77" s="113"/>
      <c r="MO77" s="113"/>
      <c r="MP77" s="113"/>
      <c r="MQ77" s="113"/>
      <c r="MR77" s="113"/>
      <c r="MS77" s="113"/>
      <c r="MT77" s="113"/>
      <c r="MU77" s="113"/>
      <c r="MV77" s="113"/>
      <c r="MW77" s="113"/>
      <c r="MX77" s="113"/>
      <c r="MY77" s="113"/>
      <c r="MZ77" s="113"/>
      <c r="NA77" s="113"/>
      <c r="NB77" s="113"/>
      <c r="NC77" s="113"/>
      <c r="ND77" s="113"/>
      <c r="NE77" s="113"/>
      <c r="NF77" s="113"/>
      <c r="NG77" s="113"/>
      <c r="NH77" s="113"/>
      <c r="NI77" s="113"/>
      <c r="NJ77" s="113"/>
      <c r="NK77" s="113"/>
      <c r="NL77" s="113"/>
      <c r="NM77" s="113"/>
      <c r="NN77" s="113"/>
      <c r="NO77" s="113"/>
      <c r="NP77" s="113"/>
      <c r="NQ77" s="113"/>
      <c r="NR77" s="113"/>
      <c r="NS77" s="113"/>
      <c r="NT77" s="113"/>
      <c r="NU77" s="113"/>
      <c r="NV77" s="113"/>
      <c r="NW77" s="113"/>
      <c r="NX77" s="113"/>
      <c r="NY77" s="113"/>
      <c r="NZ77" s="113"/>
      <c r="OA77" s="113"/>
      <c r="OB77" s="113"/>
      <c r="OC77" s="113"/>
      <c r="OD77" s="113"/>
      <c r="OE77" s="113"/>
      <c r="OF77" s="113"/>
      <c r="OG77" s="113"/>
      <c r="OH77" s="113"/>
      <c r="OI77" s="113"/>
      <c r="OJ77" s="113"/>
      <c r="OK77" s="113"/>
      <c r="OL77" s="113"/>
      <c r="OM77" s="113"/>
      <c r="ON77" s="113"/>
      <c r="OO77" s="113"/>
      <c r="OP77" s="113"/>
      <c r="OQ77" s="113"/>
      <c r="OR77" s="113"/>
      <c r="OS77" s="113"/>
      <c r="OT77" s="113"/>
      <c r="OU77" s="113"/>
      <c r="OV77" s="113"/>
      <c r="OW77" s="113"/>
      <c r="OX77" s="113"/>
      <c r="OY77" s="113"/>
      <c r="OZ77" s="113"/>
      <c r="PA77" s="113"/>
      <c r="PB77" s="113"/>
      <c r="PC77" s="113"/>
      <c r="PD77" s="113"/>
      <c r="PE77" s="113"/>
      <c r="PF77" s="113"/>
      <c r="PG77" s="113"/>
      <c r="PH77" s="113"/>
      <c r="PI77" s="113"/>
      <c r="PJ77" s="113"/>
      <c r="PK77" s="113"/>
      <c r="PL77" s="113"/>
      <c r="PM77" s="113"/>
      <c r="PN77" s="113"/>
      <c r="PO77" s="113"/>
      <c r="PP77" s="113"/>
      <c r="PQ77" s="113"/>
      <c r="PR77" s="113"/>
      <c r="PS77" s="113"/>
      <c r="PT77" s="113"/>
      <c r="PU77" s="113"/>
      <c r="PV77" s="113"/>
      <c r="PW77" s="113"/>
      <c r="PX77" s="113"/>
      <c r="PY77" s="113"/>
      <c r="PZ77" s="113"/>
      <c r="QA77" s="113"/>
      <c r="QB77" s="113"/>
      <c r="QC77" s="113"/>
      <c r="QD77" s="113"/>
      <c r="QE77" s="113"/>
      <c r="QF77" s="113"/>
      <c r="QG77" s="113"/>
      <c r="QH77" s="113"/>
      <c r="QI77" s="113"/>
      <c r="QJ77" s="113"/>
      <c r="QK77" s="113"/>
      <c r="QL77" s="113"/>
      <c r="QM77" s="113"/>
      <c r="QN77" s="113"/>
      <c r="QO77" s="113"/>
      <c r="QP77" s="113"/>
      <c r="QQ77" s="113"/>
      <c r="QR77" s="113"/>
      <c r="QS77" s="113"/>
      <c r="QT77" s="113"/>
      <c r="QU77" s="113"/>
      <c r="QV77" s="113"/>
      <c r="QW77" s="113"/>
      <c r="QX77" s="113"/>
      <c r="QY77" s="113"/>
      <c r="QZ77" s="113"/>
      <c r="RA77" s="113"/>
      <c r="RB77" s="113"/>
      <c r="RC77" s="113"/>
      <c r="RD77" s="113"/>
      <c r="RE77" s="113"/>
      <c r="RF77" s="113"/>
      <c r="RG77" s="113"/>
      <c r="RH77" s="113"/>
      <c r="RI77" s="113"/>
      <c r="RJ77" s="113"/>
      <c r="RK77" s="113"/>
      <c r="RL77" s="113"/>
      <c r="RM77" s="113"/>
      <c r="RN77" s="113"/>
      <c r="RO77" s="113"/>
      <c r="RP77" s="113"/>
      <c r="RQ77" s="113"/>
      <c r="RR77" s="113"/>
      <c r="RS77" s="113"/>
      <c r="RT77" s="113"/>
      <c r="RU77" s="113"/>
      <c r="RV77" s="113"/>
      <c r="RW77" s="113"/>
      <c r="RX77" s="113"/>
      <c r="RY77" s="113"/>
      <c r="RZ77" s="113"/>
      <c r="SA77" s="113"/>
      <c r="SB77" s="113"/>
      <c r="SC77" s="113"/>
      <c r="SD77" s="113"/>
      <c r="SE77" s="113"/>
      <c r="SF77" s="113"/>
      <c r="SG77" s="113"/>
      <c r="SH77" s="113"/>
      <c r="SI77" s="113"/>
      <c r="SJ77" s="113"/>
      <c r="SK77" s="113"/>
      <c r="SL77" s="113"/>
      <c r="SM77" s="113"/>
      <c r="SN77" s="113"/>
      <c r="SO77" s="113"/>
      <c r="SP77" s="113"/>
      <c r="SQ77" s="113"/>
      <c r="SR77" s="113"/>
      <c r="SS77" s="113"/>
      <c r="ST77" s="113"/>
      <c r="SU77" s="113"/>
      <c r="SV77" s="113"/>
      <c r="SW77" s="113"/>
      <c r="SX77" s="113"/>
      <c r="SY77" s="113"/>
      <c r="SZ77" s="113"/>
      <c r="TA77" s="113"/>
      <c r="TB77" s="113"/>
      <c r="TC77" s="113"/>
      <c r="TD77" s="113"/>
      <c r="TE77" s="113"/>
      <c r="TF77" s="113"/>
      <c r="TG77" s="113"/>
      <c r="TH77" s="113"/>
      <c r="TI77" s="113"/>
      <c r="TJ77" s="113"/>
      <c r="TK77" s="113"/>
      <c r="TL77" s="113"/>
      <c r="TM77" s="113"/>
      <c r="TN77" s="113"/>
      <c r="TO77" s="113"/>
      <c r="TP77" s="113"/>
      <c r="TQ77" s="113"/>
      <c r="TR77" s="113"/>
      <c r="TS77" s="113"/>
      <c r="TT77" s="113"/>
      <c r="TU77" s="113"/>
      <c r="TV77" s="113"/>
      <c r="TW77" s="113"/>
      <c r="TX77" s="113"/>
      <c r="TY77" s="113"/>
      <c r="TZ77" s="113"/>
      <c r="UA77" s="113"/>
      <c r="UB77" s="113"/>
      <c r="UC77" s="113"/>
      <c r="UD77" s="113"/>
      <c r="UE77" s="113"/>
      <c r="UF77" s="113"/>
      <c r="UG77" s="113"/>
      <c r="UH77" s="113"/>
      <c r="UI77" s="113"/>
      <c r="UJ77" s="113"/>
      <c r="UK77" s="113"/>
      <c r="UL77" s="113"/>
      <c r="UM77" s="113"/>
      <c r="UN77" s="113"/>
      <c r="UO77" s="113"/>
      <c r="UP77" s="113"/>
      <c r="UQ77" s="113"/>
      <c r="UR77" s="113"/>
      <c r="US77" s="113"/>
      <c r="UT77" s="113"/>
      <c r="UU77" s="113"/>
      <c r="UV77" s="113"/>
      <c r="UW77" s="113"/>
      <c r="UX77" s="113"/>
      <c r="UY77" s="113"/>
      <c r="UZ77" s="113"/>
      <c r="VA77" s="113"/>
      <c r="VB77" s="113"/>
      <c r="VC77" s="113"/>
      <c r="VD77" s="113"/>
      <c r="VE77" s="113"/>
      <c r="VF77" s="113"/>
      <c r="VG77" s="113"/>
      <c r="VH77" s="113"/>
      <c r="VI77" s="113"/>
      <c r="VJ77" s="113"/>
      <c r="VK77" s="113"/>
      <c r="VL77" s="113"/>
      <c r="VM77" s="113"/>
      <c r="VN77" s="113"/>
      <c r="VO77" s="113"/>
      <c r="VP77" s="113"/>
      <c r="VQ77" s="113"/>
      <c r="VR77" s="113"/>
      <c r="VS77" s="113"/>
      <c r="VT77" s="113"/>
      <c r="VU77" s="113"/>
      <c r="VV77" s="113"/>
      <c r="VW77" s="113"/>
      <c r="VX77" s="113"/>
      <c r="VY77" s="113"/>
      <c r="VZ77" s="113"/>
      <c r="WA77" s="113"/>
      <c r="WB77" s="113"/>
      <c r="WC77" s="113"/>
      <c r="WD77" s="113"/>
      <c r="WE77" s="113"/>
      <c r="WF77" s="113"/>
      <c r="WG77" s="113"/>
      <c r="WH77" s="113"/>
      <c r="WI77" s="113"/>
      <c r="WJ77" s="113"/>
      <c r="WK77" s="113"/>
      <c r="WL77" s="113"/>
      <c r="WM77" s="113"/>
      <c r="WN77" s="113"/>
      <c r="WO77" s="113"/>
      <c r="WP77" s="113"/>
      <c r="WQ77" s="113"/>
      <c r="WR77" s="113"/>
      <c r="WS77" s="113"/>
      <c r="WT77" s="113"/>
      <c r="WU77" s="113"/>
      <c r="WV77" s="113"/>
      <c r="WW77" s="113"/>
      <c r="WX77" s="113"/>
      <c r="WY77" s="113"/>
      <c r="WZ77" s="113"/>
      <c r="XA77" s="113"/>
      <c r="XB77" s="113"/>
      <c r="XC77" s="113"/>
      <c r="XD77" s="113"/>
      <c r="XE77" s="113"/>
      <c r="XF77" s="113"/>
      <c r="XG77" s="113"/>
      <c r="XH77" s="113"/>
      <c r="XI77" s="113"/>
      <c r="XJ77" s="113"/>
      <c r="XK77" s="113"/>
      <c r="XL77" s="113"/>
      <c r="XM77" s="113"/>
      <c r="XN77" s="113"/>
      <c r="XO77" s="113"/>
      <c r="XP77" s="113"/>
      <c r="XQ77" s="113"/>
      <c r="XR77" s="113"/>
      <c r="XS77" s="113"/>
      <c r="XT77" s="113"/>
      <c r="XU77" s="113"/>
      <c r="XV77" s="113"/>
      <c r="XW77" s="113"/>
      <c r="XX77" s="113"/>
      <c r="XY77" s="113"/>
      <c r="XZ77" s="113"/>
      <c r="YA77" s="113"/>
      <c r="YB77" s="113"/>
      <c r="YC77" s="113"/>
      <c r="YD77" s="113"/>
      <c r="YE77" s="113"/>
      <c r="YF77" s="113"/>
      <c r="YG77" s="113"/>
      <c r="YH77" s="113"/>
      <c r="YI77" s="113"/>
      <c r="YJ77" s="113"/>
      <c r="YK77" s="113"/>
      <c r="YL77" s="113"/>
      <c r="YM77" s="113"/>
      <c r="YN77" s="113"/>
      <c r="YO77" s="113"/>
      <c r="YP77" s="113"/>
      <c r="YQ77" s="113"/>
      <c r="YR77" s="113"/>
      <c r="YS77" s="113"/>
      <c r="YT77" s="113"/>
      <c r="YU77" s="113"/>
      <c r="YV77" s="113"/>
      <c r="YW77" s="113"/>
      <c r="YX77" s="113"/>
      <c r="YY77" s="113"/>
      <c r="YZ77" s="113"/>
      <c r="ZA77" s="113"/>
      <c r="ZB77" s="113"/>
      <c r="ZC77" s="113"/>
      <c r="ZD77" s="113"/>
      <c r="ZE77" s="113"/>
      <c r="ZF77" s="113"/>
      <c r="ZG77" s="113"/>
      <c r="ZH77" s="113"/>
      <c r="ZI77" s="113"/>
      <c r="ZJ77" s="113"/>
      <c r="ZK77" s="113"/>
      <c r="ZL77" s="113"/>
      <c r="ZM77" s="113"/>
      <c r="ZN77" s="113"/>
      <c r="ZO77" s="113"/>
      <c r="ZP77" s="113"/>
      <c r="ZQ77" s="113"/>
      <c r="ZR77" s="113"/>
      <c r="ZS77" s="113"/>
      <c r="ZT77" s="113"/>
      <c r="ZU77" s="113"/>
      <c r="ZV77" s="113"/>
      <c r="ZW77" s="113"/>
      <c r="ZX77" s="113"/>
      <c r="ZY77" s="113"/>
      <c r="ZZ77" s="113"/>
      <c r="AAA77" s="113"/>
      <c r="AAB77" s="113"/>
      <c r="AAC77" s="113"/>
      <c r="AAD77" s="113"/>
      <c r="AAE77" s="113"/>
      <c r="AAF77" s="113"/>
      <c r="AAG77" s="113"/>
      <c r="AAH77" s="113"/>
      <c r="AAI77" s="113"/>
      <c r="AAJ77" s="113"/>
      <c r="AAK77" s="113"/>
      <c r="AAL77" s="113"/>
      <c r="AAM77" s="113"/>
      <c r="AAN77" s="113"/>
      <c r="AAO77" s="113"/>
      <c r="AAP77" s="113"/>
      <c r="AAQ77" s="113"/>
      <c r="AAR77" s="113"/>
      <c r="AAS77" s="113"/>
      <c r="AAT77" s="113"/>
      <c r="AAU77" s="113"/>
      <c r="AAV77" s="113"/>
      <c r="AAW77" s="113"/>
      <c r="AAX77" s="113"/>
      <c r="AAY77" s="113"/>
      <c r="AAZ77" s="113"/>
      <c r="ABA77" s="113"/>
      <c r="ABB77" s="113"/>
      <c r="ABC77" s="113"/>
      <c r="ABD77" s="113"/>
      <c r="ABE77" s="113"/>
      <c r="ABF77" s="113"/>
      <c r="ABG77" s="113"/>
      <c r="ABH77" s="113"/>
      <c r="ABI77" s="113"/>
      <c r="ABJ77" s="113"/>
      <c r="ABK77" s="113"/>
      <c r="ABL77" s="113"/>
      <c r="ABM77" s="113"/>
      <c r="ABN77" s="113"/>
      <c r="ABO77" s="113"/>
      <c r="ABP77" s="113"/>
      <c r="ABQ77" s="113"/>
      <c r="ABR77" s="113"/>
      <c r="ABS77" s="113"/>
      <c r="ABT77" s="113"/>
      <c r="ABU77" s="113"/>
      <c r="ABV77" s="113"/>
      <c r="ABW77" s="113"/>
      <c r="ABX77" s="113"/>
      <c r="ABY77" s="113"/>
      <c r="ABZ77" s="113"/>
      <c r="ACA77" s="113"/>
      <c r="ACB77" s="113"/>
      <c r="ACC77" s="113"/>
      <c r="ACD77" s="113"/>
      <c r="ACE77" s="113"/>
      <c r="ACF77" s="113"/>
      <c r="ACG77" s="113"/>
      <c r="ACH77" s="113"/>
      <c r="ACI77" s="113"/>
      <c r="ACJ77" s="113"/>
      <c r="ACK77" s="113"/>
      <c r="ACL77" s="113"/>
      <c r="ACM77" s="113"/>
      <c r="ACN77" s="113"/>
      <c r="ACO77" s="113"/>
      <c r="ACP77" s="113"/>
      <c r="ACQ77" s="113"/>
      <c r="ACR77" s="113"/>
      <c r="ACS77" s="113"/>
      <c r="ACT77" s="113"/>
      <c r="ACU77" s="113"/>
      <c r="ACV77" s="113"/>
      <c r="ACW77" s="113"/>
      <c r="ACX77" s="113"/>
      <c r="ACY77" s="113"/>
      <c r="ACZ77" s="113"/>
      <c r="ADA77" s="113"/>
      <c r="ADB77" s="113"/>
      <c r="ADC77" s="113"/>
      <c r="ADD77" s="113"/>
      <c r="ADE77" s="113"/>
      <c r="ADF77" s="113"/>
      <c r="ADG77" s="113"/>
      <c r="ADH77" s="113"/>
      <c r="ADI77" s="113"/>
      <c r="ADJ77" s="113"/>
      <c r="ADK77" s="113"/>
      <c r="ADL77" s="113"/>
      <c r="ADM77" s="113"/>
      <c r="ADN77" s="113"/>
      <c r="ADO77" s="113"/>
      <c r="ADP77" s="113"/>
      <c r="ADQ77" s="113"/>
      <c r="ADR77" s="113"/>
      <c r="ADS77" s="113"/>
      <c r="ADT77" s="113"/>
      <c r="ADU77" s="113"/>
      <c r="ADV77" s="113"/>
      <c r="ADW77" s="113"/>
      <c r="ADX77" s="113"/>
      <c r="ADY77" s="113"/>
      <c r="ADZ77" s="113"/>
      <c r="AEA77" s="113"/>
      <c r="AEB77" s="113"/>
      <c r="AEC77" s="113"/>
      <c r="AED77" s="113"/>
      <c r="AEE77" s="113"/>
      <c r="AEF77" s="113"/>
      <c r="AEG77" s="113"/>
      <c r="AEH77" s="113"/>
      <c r="AEI77" s="113"/>
      <c r="AEJ77" s="113"/>
      <c r="AEK77" s="113"/>
      <c r="AEL77" s="113"/>
      <c r="AEM77" s="113"/>
      <c r="AEN77" s="113"/>
      <c r="AEO77" s="113"/>
      <c r="AEP77" s="113"/>
      <c r="AEQ77" s="113"/>
      <c r="AER77" s="113"/>
      <c r="AES77" s="113"/>
      <c r="AET77" s="113"/>
      <c r="AEU77" s="113"/>
      <c r="AEV77" s="113"/>
      <c r="AEW77" s="113"/>
      <c r="AEX77" s="113"/>
      <c r="AEY77" s="113"/>
      <c r="AEZ77" s="113"/>
      <c r="AFA77" s="113"/>
      <c r="AFB77" s="113"/>
      <c r="AFC77" s="113"/>
      <c r="AFD77" s="113"/>
      <c r="AFE77" s="113"/>
      <c r="AFF77" s="113"/>
      <c r="AFG77" s="113"/>
      <c r="AFH77" s="113"/>
      <c r="AFI77" s="113"/>
      <c r="AFJ77" s="113"/>
      <c r="AFK77" s="113"/>
      <c r="AFL77" s="113"/>
      <c r="AFM77" s="113"/>
      <c r="AFN77" s="113"/>
      <c r="AFO77" s="113"/>
      <c r="AFP77" s="113"/>
      <c r="AFQ77" s="113"/>
      <c r="AFR77" s="113"/>
      <c r="AFS77" s="113"/>
      <c r="AFT77" s="113"/>
      <c r="AFU77" s="113"/>
      <c r="AFV77" s="113"/>
      <c r="AFW77" s="113"/>
      <c r="AFX77" s="113"/>
      <c r="AFY77" s="113"/>
      <c r="AFZ77" s="113"/>
      <c r="AGA77" s="113"/>
      <c r="AGB77" s="113"/>
      <c r="AGC77" s="113"/>
      <c r="AGD77" s="113"/>
      <c r="AGE77" s="113"/>
      <c r="AGF77" s="113"/>
      <c r="AGG77" s="113"/>
      <c r="AGH77" s="113"/>
      <c r="AGI77" s="113"/>
      <c r="AGJ77" s="113"/>
      <c r="AGK77" s="113"/>
      <c r="AGL77" s="113"/>
      <c r="AGM77" s="113"/>
      <c r="AGN77" s="113"/>
      <c r="AGO77" s="113"/>
      <c r="AGP77" s="113"/>
      <c r="AGQ77" s="113"/>
      <c r="AGR77" s="113"/>
      <c r="AGS77" s="113"/>
      <c r="AGT77" s="113"/>
      <c r="AGU77" s="113"/>
      <c r="AGV77" s="113"/>
      <c r="AGW77" s="113"/>
      <c r="AGX77" s="113"/>
      <c r="AGY77" s="113"/>
      <c r="AGZ77" s="113"/>
      <c r="AHA77" s="113"/>
      <c r="AHB77" s="113"/>
      <c r="AHC77" s="113"/>
      <c r="AHD77" s="113"/>
      <c r="AHE77" s="113"/>
      <c r="AHF77" s="113"/>
      <c r="AHG77" s="113"/>
      <c r="AHH77" s="113"/>
      <c r="AHI77" s="113"/>
      <c r="AHJ77" s="113"/>
      <c r="AHK77" s="113"/>
      <c r="AHL77" s="113"/>
      <c r="AHM77" s="113"/>
      <c r="AHN77" s="113"/>
      <c r="AHO77" s="113"/>
      <c r="AHP77" s="113"/>
      <c r="AHQ77" s="113"/>
      <c r="AHR77" s="113"/>
      <c r="AHS77" s="113"/>
      <c r="AHT77" s="113"/>
      <c r="AHU77" s="113"/>
      <c r="AHV77" s="113"/>
      <c r="AHW77" s="113"/>
      <c r="AHX77" s="113"/>
      <c r="AHY77" s="113"/>
      <c r="AHZ77" s="113"/>
      <c r="AIA77" s="113"/>
      <c r="AIB77" s="113"/>
      <c r="AIC77" s="113"/>
      <c r="AID77" s="113"/>
      <c r="AIE77" s="113"/>
      <c r="AIF77" s="113"/>
      <c r="AIG77" s="113"/>
      <c r="AIH77" s="113"/>
      <c r="AII77" s="113"/>
      <c r="AIJ77" s="113"/>
      <c r="AIK77" s="113"/>
      <c r="AIL77" s="113"/>
      <c r="AIM77" s="113"/>
      <c r="AIN77" s="113"/>
      <c r="AIO77" s="113"/>
      <c r="AIP77" s="113"/>
      <c r="AIQ77" s="113"/>
      <c r="AIR77" s="113"/>
      <c r="AIS77" s="113"/>
      <c r="AIT77" s="113"/>
      <c r="AIU77" s="113"/>
      <c r="AIV77" s="113"/>
      <c r="AIW77" s="113"/>
      <c r="AIX77" s="113"/>
      <c r="AIY77" s="113"/>
      <c r="AIZ77" s="113"/>
      <c r="AJA77" s="113"/>
      <c r="AJB77" s="113"/>
      <c r="AJC77" s="113"/>
      <c r="AJD77" s="113"/>
      <c r="AJE77" s="113"/>
      <c r="AJF77" s="113"/>
      <c r="AJG77" s="113"/>
      <c r="AJH77" s="113"/>
      <c r="AJI77" s="113"/>
      <c r="AJJ77" s="113"/>
      <c r="AJK77" s="113"/>
      <c r="AJL77" s="113"/>
      <c r="AJM77" s="113"/>
      <c r="AJN77" s="113"/>
      <c r="AJO77" s="113"/>
      <c r="AJP77" s="113"/>
      <c r="AJQ77" s="113"/>
      <c r="AJR77" s="113"/>
      <c r="AJS77" s="113"/>
      <c r="AJT77" s="113"/>
      <c r="AJU77" s="113"/>
      <c r="AJV77" s="113"/>
      <c r="AJW77" s="113"/>
      <c r="AJX77" s="113"/>
      <c r="AJY77" s="113"/>
      <c r="AJZ77" s="113"/>
      <c r="AKA77" s="113"/>
      <c r="AKB77" s="113"/>
      <c r="AKC77" s="113"/>
      <c r="AKD77" s="113"/>
      <c r="AKE77" s="113"/>
      <c r="AKF77" s="113"/>
      <c r="AKG77" s="113"/>
      <c r="AKH77" s="113"/>
      <c r="AKI77" s="113"/>
      <c r="AKJ77" s="113"/>
      <c r="AKK77" s="113"/>
      <c r="AKL77" s="113"/>
      <c r="AKM77" s="113"/>
      <c r="AKN77" s="113"/>
      <c r="AKO77" s="113"/>
      <c r="AKP77" s="113"/>
      <c r="AKQ77" s="113"/>
      <c r="AKR77" s="113"/>
      <c r="AKS77" s="113"/>
      <c r="AKT77" s="113"/>
      <c r="AKU77" s="113"/>
      <c r="AKV77" s="113"/>
      <c r="AKW77" s="113"/>
      <c r="AKX77" s="113"/>
      <c r="AKY77" s="113"/>
      <c r="AKZ77" s="113"/>
      <c r="ALA77" s="113"/>
      <c r="ALB77" s="113"/>
      <c r="ALC77" s="113"/>
      <c r="ALD77" s="113"/>
      <c r="ALE77" s="113"/>
      <c r="ALF77" s="113"/>
      <c r="ALG77" s="113"/>
      <c r="ALH77" s="113"/>
      <c r="ALI77" s="113"/>
      <c r="ALJ77" s="113"/>
      <c r="ALK77" s="113"/>
      <c r="ALL77" s="113"/>
      <c r="ALM77" s="113"/>
      <c r="ALN77" s="113"/>
      <c r="ALO77" s="113"/>
      <c r="ALP77" s="113"/>
      <c r="ALQ77" s="113"/>
      <c r="ALR77" s="113"/>
      <c r="ALS77" s="113"/>
      <c r="ALT77" s="113"/>
      <c r="ALU77" s="113"/>
      <c r="ALV77" s="113"/>
      <c r="ALW77" s="113"/>
      <c r="ALX77" s="113"/>
      <c r="ALY77" s="113"/>
      <c r="ALZ77" s="113"/>
      <c r="AMA77" s="113"/>
      <c r="AMB77" s="113"/>
      <c r="AMC77" s="113"/>
      <c r="AMD77" s="113"/>
      <c r="AME77" s="113"/>
      <c r="AMF77" s="113"/>
      <c r="AMG77" s="113"/>
      <c r="AMH77" s="113"/>
      <c r="AMI77" s="113"/>
      <c r="AMJ77" s="113"/>
      <c r="AMK77" s="113"/>
      <c r="AML77" s="113"/>
      <c r="AMM77" s="113"/>
      <c r="AMN77" s="113"/>
      <c r="AMO77" s="113"/>
      <c r="AMP77" s="113"/>
      <c r="AMQ77" s="113"/>
      <c r="AMR77" s="113"/>
      <c r="AMS77" s="113"/>
      <c r="AMT77" s="113"/>
      <c r="AMU77" s="113"/>
      <c r="AMV77" s="113"/>
      <c r="AMW77" s="113"/>
      <c r="AMX77" s="113"/>
      <c r="AMY77" s="113"/>
      <c r="AMZ77" s="113"/>
      <c r="ANA77" s="113"/>
      <c r="ANB77" s="113"/>
      <c r="ANC77" s="113"/>
      <c r="AND77" s="113"/>
      <c r="ANE77" s="113"/>
      <c r="ANF77" s="113"/>
      <c r="ANG77" s="113"/>
      <c r="ANH77" s="113"/>
      <c r="ANI77" s="113"/>
      <c r="ANJ77" s="113"/>
      <c r="ANK77" s="113"/>
      <c r="ANL77" s="113"/>
      <c r="ANM77" s="113"/>
      <c r="ANN77" s="113"/>
      <c r="ANO77" s="113"/>
      <c r="ANP77" s="113"/>
      <c r="ANQ77" s="113"/>
      <c r="ANR77" s="113"/>
      <c r="ANS77" s="113"/>
      <c r="ANT77" s="113"/>
      <c r="ANU77" s="113"/>
      <c r="ANV77" s="113"/>
      <c r="ANW77" s="113"/>
      <c r="ANX77" s="113"/>
      <c r="ANY77" s="113"/>
      <c r="ANZ77" s="113"/>
      <c r="AOA77" s="113"/>
      <c r="AOB77" s="113"/>
      <c r="AOC77" s="113"/>
      <c r="AOD77" s="113"/>
      <c r="AOE77" s="113"/>
      <c r="AOF77" s="113"/>
      <c r="AOG77" s="113"/>
      <c r="AOH77" s="113"/>
      <c r="AOI77" s="113"/>
      <c r="AOJ77" s="113"/>
      <c r="AOK77" s="113"/>
      <c r="AOL77" s="113"/>
      <c r="AOM77" s="113"/>
      <c r="AON77" s="113"/>
      <c r="AOO77" s="113"/>
      <c r="AOP77" s="113"/>
      <c r="AOQ77" s="113"/>
      <c r="AOR77" s="113"/>
      <c r="AOS77" s="113"/>
      <c r="AOT77" s="113"/>
      <c r="AOU77" s="113"/>
      <c r="AOV77" s="113"/>
      <c r="AOW77" s="113"/>
      <c r="AOX77" s="113"/>
      <c r="AOY77" s="113"/>
      <c r="AOZ77" s="113"/>
      <c r="APA77" s="113"/>
      <c r="APB77" s="113"/>
      <c r="APC77" s="113"/>
      <c r="APD77" s="113"/>
      <c r="APE77" s="113"/>
      <c r="APF77" s="113"/>
      <c r="APG77" s="113"/>
      <c r="APH77" s="113"/>
      <c r="API77" s="113"/>
      <c r="APJ77" s="113"/>
      <c r="APK77" s="113"/>
      <c r="APL77" s="113"/>
      <c r="APM77" s="113"/>
      <c r="APN77" s="113"/>
      <c r="APO77" s="113"/>
      <c r="APP77" s="113"/>
      <c r="APQ77" s="113"/>
      <c r="APR77" s="113"/>
      <c r="APS77" s="113"/>
      <c r="APT77" s="113"/>
      <c r="APU77" s="113"/>
      <c r="APV77" s="113"/>
      <c r="APW77" s="113"/>
      <c r="APX77" s="113"/>
      <c r="APY77" s="113"/>
      <c r="APZ77" s="113"/>
      <c r="AQA77" s="113"/>
      <c r="AQB77" s="113"/>
      <c r="AQC77" s="113"/>
      <c r="AQD77" s="113"/>
      <c r="AQE77" s="113"/>
      <c r="AQF77" s="113"/>
      <c r="AQG77" s="113"/>
      <c r="AQH77" s="113"/>
      <c r="AQI77" s="113"/>
      <c r="AQJ77" s="113"/>
      <c r="AQK77" s="113"/>
      <c r="AQL77" s="113"/>
      <c r="AQM77" s="113"/>
      <c r="AQN77" s="113"/>
      <c r="AQO77" s="113"/>
      <c r="AQP77" s="113"/>
      <c r="AQQ77" s="113"/>
      <c r="AQR77" s="113"/>
      <c r="AQS77" s="113"/>
      <c r="AQT77" s="113"/>
      <c r="AQU77" s="113"/>
      <c r="AQV77" s="113"/>
      <c r="AQW77" s="113"/>
      <c r="AQX77" s="113"/>
      <c r="AQY77" s="113"/>
      <c r="AQZ77" s="113"/>
      <c r="ARA77" s="113"/>
      <c r="ARB77" s="113"/>
      <c r="ARC77" s="113"/>
      <c r="ARD77" s="113"/>
      <c r="ARE77" s="113"/>
      <c r="ARF77" s="113"/>
      <c r="ARG77" s="113"/>
      <c r="ARH77" s="113"/>
      <c r="ARI77" s="113"/>
      <c r="ARJ77" s="113"/>
      <c r="ARK77" s="113"/>
      <c r="ARL77" s="113"/>
      <c r="ARM77" s="113"/>
      <c r="ARN77" s="113"/>
      <c r="ARO77" s="113"/>
      <c r="ARP77" s="113"/>
      <c r="ARQ77" s="113"/>
      <c r="ARR77" s="113"/>
      <c r="ARS77" s="113"/>
      <c r="ART77" s="113"/>
      <c r="ARU77" s="113"/>
      <c r="ARV77" s="113"/>
      <c r="ARW77" s="113"/>
      <c r="ARX77" s="113"/>
      <c r="ARY77" s="113"/>
      <c r="ARZ77" s="113"/>
      <c r="ASA77" s="113"/>
      <c r="ASB77" s="113"/>
      <c r="ASC77" s="113"/>
      <c r="ASD77" s="113"/>
      <c r="ASE77" s="113"/>
      <c r="ASF77" s="113"/>
      <c r="ASG77" s="113"/>
      <c r="ASH77" s="113"/>
      <c r="ASI77" s="113"/>
      <c r="ASJ77" s="113"/>
      <c r="ASK77" s="113"/>
      <c r="ASL77" s="113"/>
      <c r="ASM77" s="113"/>
      <c r="ASN77" s="113"/>
      <c r="ASO77" s="113"/>
      <c r="ASP77" s="113"/>
      <c r="ASQ77" s="113"/>
      <c r="ASR77" s="113"/>
      <c r="ASS77" s="113"/>
      <c r="AST77" s="113"/>
      <c r="ASU77" s="113"/>
      <c r="ASV77" s="113"/>
      <c r="ASW77" s="113"/>
      <c r="ASX77" s="113"/>
      <c r="ASY77" s="113"/>
      <c r="ASZ77" s="113"/>
      <c r="ATA77" s="113"/>
      <c r="ATB77" s="113"/>
      <c r="ATC77" s="113"/>
      <c r="ATD77" s="113"/>
      <c r="ATE77" s="113"/>
      <c r="ATF77" s="113"/>
      <c r="ATG77" s="113"/>
      <c r="ATH77" s="113"/>
      <c r="ATI77" s="113"/>
      <c r="ATJ77" s="113"/>
      <c r="ATK77" s="113"/>
      <c r="ATL77" s="113"/>
      <c r="ATM77" s="113"/>
      <c r="ATN77" s="113"/>
      <c r="ATO77" s="113"/>
      <c r="ATP77" s="113"/>
      <c r="ATQ77" s="113"/>
      <c r="ATR77" s="113"/>
      <c r="ATS77" s="113"/>
      <c r="ATT77" s="113"/>
      <c r="ATU77" s="113"/>
      <c r="ATV77" s="113"/>
      <c r="ATW77" s="113"/>
      <c r="ATX77" s="113"/>
      <c r="ATY77" s="113"/>
      <c r="ATZ77" s="113"/>
      <c r="AUA77" s="113"/>
      <c r="AUB77" s="113"/>
      <c r="AUC77" s="113"/>
      <c r="AUD77" s="113"/>
      <c r="AUE77" s="113"/>
      <c r="AUF77" s="113"/>
      <c r="AUG77" s="113"/>
      <c r="AUH77" s="113"/>
      <c r="AUI77" s="113"/>
      <c r="AUJ77" s="113"/>
      <c r="AUK77" s="113"/>
      <c r="AUL77" s="113"/>
      <c r="AUM77" s="113"/>
      <c r="AUN77" s="113"/>
      <c r="AUO77" s="113"/>
      <c r="AUP77" s="113"/>
      <c r="AUQ77" s="113"/>
      <c r="AUR77" s="113"/>
      <c r="AUS77" s="113"/>
      <c r="AUT77" s="113"/>
      <c r="AUU77" s="113"/>
      <c r="AUV77" s="113"/>
      <c r="AUW77" s="113"/>
      <c r="AUX77" s="113"/>
      <c r="AUY77" s="113"/>
      <c r="AUZ77" s="113"/>
      <c r="AVA77" s="113"/>
      <c r="AVB77" s="113"/>
      <c r="AVC77" s="113"/>
      <c r="AVD77" s="113"/>
      <c r="AVE77" s="113"/>
      <c r="AVF77" s="113"/>
      <c r="AVG77" s="113"/>
      <c r="AVH77" s="113"/>
      <c r="AVI77" s="113"/>
      <c r="AVJ77" s="113"/>
      <c r="AVK77" s="113"/>
      <c r="AVL77" s="113"/>
      <c r="AVM77" s="113"/>
      <c r="AVN77" s="113"/>
      <c r="AVO77" s="113"/>
      <c r="AVP77" s="113"/>
      <c r="AVQ77" s="113"/>
      <c r="AVR77" s="113"/>
      <c r="AVS77" s="113"/>
      <c r="AVT77" s="113"/>
      <c r="AVU77" s="113"/>
      <c r="AVV77" s="113"/>
      <c r="AVW77" s="113"/>
      <c r="AVX77" s="113"/>
      <c r="AVY77" s="113"/>
      <c r="AVZ77" s="113"/>
      <c r="AWA77" s="113"/>
      <c r="AWB77" s="113"/>
      <c r="AWC77" s="113"/>
      <c r="AWD77" s="113"/>
    </row>
    <row r="78" spans="1:1278" s="156" customFormat="1" ht="12.5">
      <c r="A78" s="126"/>
      <c r="B78" s="143"/>
      <c r="C78" s="143"/>
      <c r="D78" s="143"/>
      <c r="E78" s="143"/>
      <c r="F78" s="144" t="s">
        <v>329</v>
      </c>
      <c r="G78" s="164">
        <f>f.ea_pole_desired/1000</f>
        <v>3978.8744050786995</v>
      </c>
      <c r="H78" s="143" t="s">
        <v>27</v>
      </c>
      <c r="I78" s="126"/>
      <c r="J78" s="126"/>
      <c r="K78" s="126"/>
      <c r="L78" s="126"/>
      <c r="M78" s="126"/>
      <c r="N78" s="126"/>
      <c r="O78" s="126"/>
      <c r="P78" s="126"/>
      <c r="Q78" s="126"/>
      <c r="R78" s="126"/>
      <c r="S78" s="126"/>
      <c r="T78" s="126"/>
      <c r="U78" s="126"/>
      <c r="V78" s="126"/>
      <c r="W78" s="126"/>
      <c r="X78" s="126"/>
      <c r="Y78" s="126"/>
      <c r="Z78" s="126"/>
      <c r="AA78" s="126"/>
      <c r="AB78" s="126"/>
      <c r="AC78" s="113"/>
      <c r="AD78" s="113"/>
      <c r="AE78" s="113"/>
      <c r="AF78" s="113"/>
      <c r="AG78" s="113"/>
      <c r="AH78" s="113"/>
      <c r="AI78" s="113"/>
      <c r="AJ78" s="113"/>
      <c r="AK78" s="113"/>
      <c r="AL78" s="113"/>
      <c r="AM78" s="113"/>
      <c r="AN78" s="113"/>
      <c r="AO78" s="113"/>
      <c r="AP78" s="113"/>
      <c r="AQ78" s="113"/>
      <c r="AR78" s="113"/>
      <c r="AS78" s="113"/>
      <c r="AT78" s="113"/>
      <c r="AU78" s="113"/>
      <c r="AV78" s="113"/>
      <c r="AW78" s="113"/>
      <c r="AX78" s="113"/>
      <c r="AY78" s="113"/>
      <c r="AZ78" s="113"/>
      <c r="BA78" s="113"/>
      <c r="BB78" s="113"/>
      <c r="BC78" s="113"/>
      <c r="BD78" s="113"/>
      <c r="BE78" s="113"/>
      <c r="BF78" s="113"/>
      <c r="BG78" s="113"/>
      <c r="BH78" s="113"/>
      <c r="BI78" s="113"/>
      <c r="BJ78" s="113"/>
      <c r="BK78" s="113"/>
      <c r="BL78" s="113"/>
      <c r="BM78" s="113"/>
      <c r="BN78" s="113"/>
      <c r="BO78" s="113"/>
      <c r="BP78" s="113"/>
      <c r="BQ78" s="113"/>
      <c r="BR78" s="113"/>
      <c r="BS78" s="113"/>
      <c r="BT78" s="113"/>
      <c r="BU78" s="113"/>
      <c r="BV78" s="113"/>
      <c r="BW78" s="113"/>
      <c r="BX78" s="113"/>
      <c r="BY78" s="113"/>
      <c r="BZ78" s="113"/>
      <c r="CA78" s="113"/>
      <c r="CB78" s="113"/>
      <c r="CC78" s="113"/>
      <c r="CD78" s="113"/>
      <c r="CE78" s="113"/>
      <c r="CF78" s="113"/>
      <c r="CG78" s="113"/>
      <c r="CH78" s="113"/>
      <c r="CI78" s="113"/>
      <c r="CJ78" s="113"/>
      <c r="CK78" s="113"/>
      <c r="CL78" s="113"/>
      <c r="CM78" s="113"/>
      <c r="CN78" s="113"/>
      <c r="CO78" s="113"/>
      <c r="CP78" s="113"/>
      <c r="CQ78" s="113"/>
      <c r="CR78" s="113"/>
      <c r="CS78" s="113"/>
      <c r="CT78" s="113"/>
      <c r="CU78" s="113"/>
      <c r="CV78" s="113"/>
      <c r="CW78" s="113"/>
      <c r="CX78" s="113"/>
      <c r="CY78" s="113"/>
      <c r="CZ78" s="113"/>
      <c r="DA78" s="113"/>
      <c r="DB78" s="113"/>
      <c r="DC78" s="113"/>
      <c r="DD78" s="113"/>
      <c r="DE78" s="113"/>
      <c r="DF78" s="113"/>
      <c r="DG78" s="113"/>
      <c r="DH78" s="113"/>
      <c r="DI78" s="113"/>
      <c r="DJ78" s="113"/>
      <c r="DK78" s="113"/>
      <c r="DL78" s="113"/>
      <c r="DM78" s="113"/>
      <c r="DN78" s="113"/>
      <c r="DO78" s="113"/>
      <c r="DP78" s="113"/>
      <c r="DQ78" s="113"/>
      <c r="DR78" s="113"/>
      <c r="DS78" s="113"/>
      <c r="DT78" s="113"/>
      <c r="DU78" s="113"/>
      <c r="DV78" s="113"/>
      <c r="DW78" s="113"/>
      <c r="DX78" s="113"/>
      <c r="DY78" s="113"/>
      <c r="DZ78" s="113"/>
      <c r="EA78" s="113"/>
      <c r="EB78" s="113"/>
      <c r="EC78" s="113"/>
      <c r="ED78" s="113"/>
      <c r="EE78" s="113"/>
      <c r="EF78" s="113"/>
      <c r="EG78" s="113"/>
      <c r="EH78" s="113"/>
      <c r="EI78" s="113"/>
      <c r="EJ78" s="113"/>
      <c r="EK78" s="113"/>
      <c r="EL78" s="113"/>
      <c r="EM78" s="113"/>
      <c r="EN78" s="113"/>
      <c r="EO78" s="113"/>
      <c r="EP78" s="113"/>
      <c r="EQ78" s="113"/>
      <c r="ER78" s="113"/>
      <c r="ES78" s="113"/>
      <c r="ET78" s="113"/>
      <c r="EU78" s="113"/>
      <c r="EV78" s="113"/>
      <c r="EW78" s="113"/>
      <c r="EX78" s="113"/>
      <c r="EY78" s="113"/>
      <c r="EZ78" s="113"/>
      <c r="FA78" s="113"/>
      <c r="FB78" s="113"/>
      <c r="FC78" s="113"/>
      <c r="FD78" s="113"/>
      <c r="FE78" s="113"/>
      <c r="FF78" s="113"/>
      <c r="FG78" s="113"/>
      <c r="FH78" s="113"/>
      <c r="FI78" s="113"/>
      <c r="FJ78" s="113"/>
      <c r="FK78" s="113"/>
      <c r="FL78" s="113"/>
      <c r="FM78" s="113"/>
      <c r="FN78" s="113"/>
      <c r="FO78" s="113"/>
      <c r="FP78" s="113"/>
      <c r="FQ78" s="113"/>
      <c r="FR78" s="113"/>
      <c r="FS78" s="113"/>
      <c r="FT78" s="113"/>
      <c r="FU78" s="113"/>
      <c r="FV78" s="113"/>
      <c r="FW78" s="113"/>
      <c r="FX78" s="113"/>
      <c r="FY78" s="113"/>
      <c r="FZ78" s="113"/>
      <c r="GA78" s="113"/>
      <c r="GB78" s="113"/>
      <c r="GC78" s="113"/>
      <c r="GD78" s="113"/>
      <c r="GE78" s="113"/>
      <c r="GF78" s="113"/>
      <c r="GG78" s="113"/>
      <c r="GH78" s="113"/>
      <c r="GI78" s="113"/>
      <c r="GJ78" s="113"/>
      <c r="GK78" s="113"/>
      <c r="GL78" s="113"/>
      <c r="GM78" s="113"/>
      <c r="GN78" s="113"/>
      <c r="GO78" s="113"/>
      <c r="GP78" s="113"/>
      <c r="GQ78" s="113"/>
      <c r="GR78" s="113"/>
      <c r="GS78" s="113"/>
      <c r="GT78" s="113"/>
      <c r="GU78" s="113"/>
      <c r="GV78" s="113"/>
      <c r="GW78" s="113"/>
      <c r="GX78" s="113"/>
      <c r="GY78" s="113"/>
      <c r="GZ78" s="113"/>
      <c r="HA78" s="113"/>
      <c r="HB78" s="113"/>
      <c r="HC78" s="113"/>
      <c r="HD78" s="113"/>
      <c r="HE78" s="113"/>
      <c r="HF78" s="113"/>
      <c r="HG78" s="113"/>
      <c r="HH78" s="113"/>
      <c r="HI78" s="113"/>
      <c r="HJ78" s="113"/>
      <c r="HK78" s="113"/>
      <c r="HL78" s="113"/>
      <c r="HM78" s="113"/>
      <c r="HN78" s="113"/>
      <c r="HO78" s="113"/>
      <c r="HP78" s="113"/>
      <c r="HQ78" s="113"/>
      <c r="HR78" s="113"/>
      <c r="HS78" s="113"/>
      <c r="HT78" s="113"/>
      <c r="HU78" s="113"/>
      <c r="HV78" s="113"/>
      <c r="HW78" s="113"/>
      <c r="HX78" s="113"/>
      <c r="HY78" s="113"/>
      <c r="HZ78" s="113"/>
      <c r="IA78" s="113"/>
      <c r="IB78" s="113"/>
      <c r="IC78" s="113"/>
      <c r="ID78" s="113"/>
      <c r="IE78" s="113"/>
      <c r="IF78" s="113"/>
      <c r="IG78" s="113"/>
      <c r="IH78" s="113"/>
      <c r="II78" s="113"/>
      <c r="IJ78" s="113"/>
      <c r="IK78" s="113"/>
      <c r="IL78" s="113"/>
      <c r="IM78" s="113"/>
      <c r="IN78" s="113"/>
      <c r="IO78" s="113"/>
      <c r="IP78" s="113"/>
      <c r="IQ78" s="113"/>
      <c r="IR78" s="113"/>
      <c r="IS78" s="113"/>
      <c r="IT78" s="113"/>
      <c r="IU78" s="113"/>
      <c r="IV78" s="113"/>
      <c r="IW78" s="113"/>
      <c r="IX78" s="113"/>
      <c r="IY78" s="113"/>
      <c r="IZ78" s="113"/>
      <c r="JA78" s="113"/>
      <c r="JB78" s="113"/>
      <c r="JC78" s="113"/>
      <c r="JD78" s="113"/>
      <c r="JE78" s="113"/>
      <c r="JF78" s="113"/>
      <c r="JG78" s="113"/>
      <c r="JH78" s="113"/>
      <c r="JI78" s="113"/>
      <c r="JJ78" s="113"/>
      <c r="JK78" s="113"/>
      <c r="JL78" s="113"/>
      <c r="JM78" s="113"/>
      <c r="JN78" s="113"/>
      <c r="JO78" s="113"/>
      <c r="JP78" s="113"/>
      <c r="JQ78" s="113"/>
      <c r="JR78" s="113"/>
      <c r="JS78" s="113"/>
      <c r="JT78" s="113"/>
      <c r="JU78" s="113"/>
      <c r="JV78" s="113"/>
      <c r="JW78" s="113"/>
      <c r="JX78" s="113"/>
      <c r="JY78" s="113"/>
      <c r="JZ78" s="113"/>
      <c r="KA78" s="113"/>
      <c r="KB78" s="113"/>
      <c r="KC78" s="113"/>
      <c r="KD78" s="113"/>
      <c r="KE78" s="113"/>
      <c r="KF78" s="113"/>
      <c r="KG78" s="113"/>
      <c r="KH78" s="113"/>
      <c r="KI78" s="113"/>
      <c r="KJ78" s="113"/>
      <c r="KK78" s="113"/>
      <c r="KL78" s="113"/>
      <c r="KM78" s="113"/>
      <c r="KN78" s="113"/>
      <c r="KO78" s="113"/>
      <c r="KP78" s="113"/>
      <c r="KQ78" s="113"/>
      <c r="KR78" s="113"/>
      <c r="KS78" s="113"/>
      <c r="KT78" s="113"/>
      <c r="KU78" s="113"/>
      <c r="KV78" s="113"/>
      <c r="KW78" s="113"/>
      <c r="KX78" s="113"/>
      <c r="KY78" s="113"/>
      <c r="KZ78" s="113"/>
      <c r="LA78" s="113"/>
      <c r="LB78" s="113"/>
      <c r="LC78" s="113"/>
      <c r="LD78" s="113"/>
      <c r="LE78" s="113"/>
      <c r="LF78" s="113"/>
      <c r="LG78" s="113"/>
      <c r="LH78" s="113"/>
      <c r="LI78" s="113"/>
      <c r="LJ78" s="113"/>
      <c r="LK78" s="113"/>
      <c r="LL78" s="113"/>
      <c r="LM78" s="113"/>
      <c r="LN78" s="113"/>
      <c r="LO78" s="113"/>
      <c r="LP78" s="113"/>
      <c r="LQ78" s="113"/>
      <c r="LR78" s="113"/>
      <c r="LS78" s="113"/>
      <c r="LT78" s="113"/>
      <c r="LU78" s="113"/>
      <c r="LV78" s="113"/>
      <c r="LW78" s="113"/>
      <c r="LX78" s="113"/>
      <c r="LY78" s="113"/>
      <c r="LZ78" s="113"/>
      <c r="MA78" s="113"/>
      <c r="MB78" s="113"/>
      <c r="MC78" s="113"/>
      <c r="MD78" s="113"/>
      <c r="ME78" s="113"/>
      <c r="MF78" s="113"/>
      <c r="MG78" s="113"/>
      <c r="MH78" s="113"/>
      <c r="MI78" s="113"/>
      <c r="MJ78" s="113"/>
      <c r="MK78" s="113"/>
      <c r="ML78" s="113"/>
      <c r="MM78" s="113"/>
      <c r="MN78" s="113"/>
      <c r="MO78" s="113"/>
      <c r="MP78" s="113"/>
      <c r="MQ78" s="113"/>
      <c r="MR78" s="113"/>
      <c r="MS78" s="113"/>
      <c r="MT78" s="113"/>
      <c r="MU78" s="113"/>
      <c r="MV78" s="113"/>
      <c r="MW78" s="113"/>
      <c r="MX78" s="113"/>
      <c r="MY78" s="113"/>
      <c r="MZ78" s="113"/>
      <c r="NA78" s="113"/>
      <c r="NB78" s="113"/>
      <c r="NC78" s="113"/>
      <c r="ND78" s="113"/>
      <c r="NE78" s="113"/>
      <c r="NF78" s="113"/>
      <c r="NG78" s="113"/>
      <c r="NH78" s="113"/>
      <c r="NI78" s="113"/>
      <c r="NJ78" s="113"/>
      <c r="NK78" s="113"/>
      <c r="NL78" s="113"/>
      <c r="NM78" s="113"/>
      <c r="NN78" s="113"/>
      <c r="NO78" s="113"/>
      <c r="NP78" s="113"/>
      <c r="NQ78" s="113"/>
      <c r="NR78" s="113"/>
      <c r="NS78" s="113"/>
      <c r="NT78" s="113"/>
      <c r="NU78" s="113"/>
      <c r="NV78" s="113"/>
      <c r="NW78" s="113"/>
      <c r="NX78" s="113"/>
      <c r="NY78" s="113"/>
      <c r="NZ78" s="113"/>
      <c r="OA78" s="113"/>
      <c r="OB78" s="113"/>
      <c r="OC78" s="113"/>
      <c r="OD78" s="113"/>
      <c r="OE78" s="113"/>
      <c r="OF78" s="113"/>
      <c r="OG78" s="113"/>
      <c r="OH78" s="113"/>
      <c r="OI78" s="113"/>
      <c r="OJ78" s="113"/>
      <c r="OK78" s="113"/>
      <c r="OL78" s="113"/>
      <c r="OM78" s="113"/>
      <c r="ON78" s="113"/>
      <c r="OO78" s="113"/>
      <c r="OP78" s="113"/>
      <c r="OQ78" s="113"/>
      <c r="OR78" s="113"/>
      <c r="OS78" s="113"/>
      <c r="OT78" s="113"/>
      <c r="OU78" s="113"/>
      <c r="OV78" s="113"/>
      <c r="OW78" s="113"/>
      <c r="OX78" s="113"/>
      <c r="OY78" s="113"/>
      <c r="OZ78" s="113"/>
      <c r="PA78" s="113"/>
      <c r="PB78" s="113"/>
      <c r="PC78" s="113"/>
      <c r="PD78" s="113"/>
      <c r="PE78" s="113"/>
      <c r="PF78" s="113"/>
      <c r="PG78" s="113"/>
      <c r="PH78" s="113"/>
      <c r="PI78" s="113"/>
      <c r="PJ78" s="113"/>
      <c r="PK78" s="113"/>
      <c r="PL78" s="113"/>
      <c r="PM78" s="113"/>
      <c r="PN78" s="113"/>
      <c r="PO78" s="113"/>
      <c r="PP78" s="113"/>
      <c r="PQ78" s="113"/>
      <c r="PR78" s="113"/>
      <c r="PS78" s="113"/>
      <c r="PT78" s="113"/>
      <c r="PU78" s="113"/>
      <c r="PV78" s="113"/>
      <c r="PW78" s="113"/>
      <c r="PX78" s="113"/>
      <c r="PY78" s="113"/>
      <c r="PZ78" s="113"/>
      <c r="QA78" s="113"/>
      <c r="QB78" s="113"/>
      <c r="QC78" s="113"/>
      <c r="QD78" s="113"/>
      <c r="QE78" s="113"/>
      <c r="QF78" s="113"/>
      <c r="QG78" s="113"/>
      <c r="QH78" s="113"/>
      <c r="QI78" s="113"/>
      <c r="QJ78" s="113"/>
      <c r="QK78" s="113"/>
      <c r="QL78" s="113"/>
      <c r="QM78" s="113"/>
      <c r="QN78" s="113"/>
      <c r="QO78" s="113"/>
      <c r="QP78" s="113"/>
      <c r="QQ78" s="113"/>
      <c r="QR78" s="113"/>
      <c r="QS78" s="113"/>
      <c r="QT78" s="113"/>
      <c r="QU78" s="113"/>
      <c r="QV78" s="113"/>
      <c r="QW78" s="113"/>
      <c r="QX78" s="113"/>
      <c r="QY78" s="113"/>
      <c r="QZ78" s="113"/>
      <c r="RA78" s="113"/>
      <c r="RB78" s="113"/>
      <c r="RC78" s="113"/>
      <c r="RD78" s="113"/>
      <c r="RE78" s="113"/>
      <c r="RF78" s="113"/>
      <c r="RG78" s="113"/>
      <c r="RH78" s="113"/>
      <c r="RI78" s="113"/>
      <c r="RJ78" s="113"/>
      <c r="RK78" s="113"/>
      <c r="RL78" s="113"/>
      <c r="RM78" s="113"/>
      <c r="RN78" s="113"/>
      <c r="RO78" s="113"/>
      <c r="RP78" s="113"/>
      <c r="RQ78" s="113"/>
      <c r="RR78" s="113"/>
      <c r="RS78" s="113"/>
      <c r="RT78" s="113"/>
      <c r="RU78" s="113"/>
      <c r="RV78" s="113"/>
      <c r="RW78" s="113"/>
      <c r="RX78" s="113"/>
      <c r="RY78" s="113"/>
      <c r="RZ78" s="113"/>
      <c r="SA78" s="113"/>
      <c r="SB78" s="113"/>
      <c r="SC78" s="113"/>
      <c r="SD78" s="113"/>
      <c r="SE78" s="113"/>
      <c r="SF78" s="113"/>
      <c r="SG78" s="113"/>
      <c r="SH78" s="113"/>
      <c r="SI78" s="113"/>
      <c r="SJ78" s="113"/>
      <c r="SK78" s="113"/>
      <c r="SL78" s="113"/>
      <c r="SM78" s="113"/>
      <c r="SN78" s="113"/>
      <c r="SO78" s="113"/>
      <c r="SP78" s="113"/>
      <c r="SQ78" s="113"/>
      <c r="SR78" s="113"/>
      <c r="SS78" s="113"/>
      <c r="ST78" s="113"/>
      <c r="SU78" s="113"/>
      <c r="SV78" s="113"/>
      <c r="SW78" s="113"/>
      <c r="SX78" s="113"/>
      <c r="SY78" s="113"/>
      <c r="SZ78" s="113"/>
      <c r="TA78" s="113"/>
      <c r="TB78" s="113"/>
      <c r="TC78" s="113"/>
      <c r="TD78" s="113"/>
      <c r="TE78" s="113"/>
      <c r="TF78" s="113"/>
      <c r="TG78" s="113"/>
      <c r="TH78" s="113"/>
      <c r="TI78" s="113"/>
      <c r="TJ78" s="113"/>
      <c r="TK78" s="113"/>
      <c r="TL78" s="113"/>
      <c r="TM78" s="113"/>
      <c r="TN78" s="113"/>
      <c r="TO78" s="113"/>
      <c r="TP78" s="113"/>
      <c r="TQ78" s="113"/>
      <c r="TR78" s="113"/>
      <c r="TS78" s="113"/>
      <c r="TT78" s="113"/>
      <c r="TU78" s="113"/>
      <c r="TV78" s="113"/>
      <c r="TW78" s="113"/>
      <c r="TX78" s="113"/>
      <c r="TY78" s="113"/>
      <c r="TZ78" s="113"/>
      <c r="UA78" s="113"/>
      <c r="UB78" s="113"/>
      <c r="UC78" s="113"/>
      <c r="UD78" s="113"/>
      <c r="UE78" s="113"/>
      <c r="UF78" s="113"/>
      <c r="UG78" s="113"/>
      <c r="UH78" s="113"/>
      <c r="UI78" s="113"/>
      <c r="UJ78" s="113"/>
      <c r="UK78" s="113"/>
      <c r="UL78" s="113"/>
      <c r="UM78" s="113"/>
      <c r="UN78" s="113"/>
      <c r="UO78" s="113"/>
      <c r="UP78" s="113"/>
      <c r="UQ78" s="113"/>
      <c r="UR78" s="113"/>
      <c r="US78" s="113"/>
      <c r="UT78" s="113"/>
      <c r="UU78" s="113"/>
      <c r="UV78" s="113"/>
      <c r="UW78" s="113"/>
      <c r="UX78" s="113"/>
      <c r="UY78" s="113"/>
      <c r="UZ78" s="113"/>
      <c r="VA78" s="113"/>
      <c r="VB78" s="113"/>
      <c r="VC78" s="113"/>
      <c r="VD78" s="113"/>
      <c r="VE78" s="113"/>
      <c r="VF78" s="113"/>
      <c r="VG78" s="113"/>
      <c r="VH78" s="113"/>
      <c r="VI78" s="113"/>
      <c r="VJ78" s="113"/>
      <c r="VK78" s="113"/>
      <c r="VL78" s="113"/>
      <c r="VM78" s="113"/>
      <c r="VN78" s="113"/>
      <c r="VO78" s="113"/>
      <c r="VP78" s="113"/>
      <c r="VQ78" s="113"/>
      <c r="VR78" s="113"/>
      <c r="VS78" s="113"/>
      <c r="VT78" s="113"/>
      <c r="VU78" s="113"/>
      <c r="VV78" s="113"/>
      <c r="VW78" s="113"/>
      <c r="VX78" s="113"/>
      <c r="VY78" s="113"/>
      <c r="VZ78" s="113"/>
      <c r="WA78" s="113"/>
      <c r="WB78" s="113"/>
      <c r="WC78" s="113"/>
      <c r="WD78" s="113"/>
      <c r="WE78" s="113"/>
      <c r="WF78" s="113"/>
      <c r="WG78" s="113"/>
      <c r="WH78" s="113"/>
      <c r="WI78" s="113"/>
      <c r="WJ78" s="113"/>
      <c r="WK78" s="113"/>
      <c r="WL78" s="113"/>
      <c r="WM78" s="113"/>
      <c r="WN78" s="113"/>
      <c r="WO78" s="113"/>
      <c r="WP78" s="113"/>
      <c r="WQ78" s="113"/>
      <c r="WR78" s="113"/>
      <c r="WS78" s="113"/>
      <c r="WT78" s="113"/>
      <c r="WU78" s="113"/>
      <c r="WV78" s="113"/>
      <c r="WW78" s="113"/>
      <c r="WX78" s="113"/>
      <c r="WY78" s="113"/>
      <c r="WZ78" s="113"/>
      <c r="XA78" s="113"/>
      <c r="XB78" s="113"/>
      <c r="XC78" s="113"/>
      <c r="XD78" s="113"/>
      <c r="XE78" s="113"/>
      <c r="XF78" s="113"/>
      <c r="XG78" s="113"/>
      <c r="XH78" s="113"/>
      <c r="XI78" s="113"/>
      <c r="XJ78" s="113"/>
      <c r="XK78" s="113"/>
      <c r="XL78" s="113"/>
      <c r="XM78" s="113"/>
      <c r="XN78" s="113"/>
      <c r="XO78" s="113"/>
      <c r="XP78" s="113"/>
      <c r="XQ78" s="113"/>
      <c r="XR78" s="113"/>
      <c r="XS78" s="113"/>
      <c r="XT78" s="113"/>
      <c r="XU78" s="113"/>
      <c r="XV78" s="113"/>
      <c r="XW78" s="113"/>
      <c r="XX78" s="113"/>
      <c r="XY78" s="113"/>
      <c r="XZ78" s="113"/>
      <c r="YA78" s="113"/>
      <c r="YB78" s="113"/>
      <c r="YC78" s="113"/>
      <c r="YD78" s="113"/>
      <c r="YE78" s="113"/>
      <c r="YF78" s="113"/>
      <c r="YG78" s="113"/>
      <c r="YH78" s="113"/>
      <c r="YI78" s="113"/>
      <c r="YJ78" s="113"/>
      <c r="YK78" s="113"/>
      <c r="YL78" s="113"/>
      <c r="YM78" s="113"/>
      <c r="YN78" s="113"/>
      <c r="YO78" s="113"/>
      <c r="YP78" s="113"/>
      <c r="YQ78" s="113"/>
      <c r="YR78" s="113"/>
      <c r="YS78" s="113"/>
      <c r="YT78" s="113"/>
      <c r="YU78" s="113"/>
      <c r="YV78" s="113"/>
      <c r="YW78" s="113"/>
      <c r="YX78" s="113"/>
      <c r="YY78" s="113"/>
      <c r="YZ78" s="113"/>
      <c r="ZA78" s="113"/>
      <c r="ZB78" s="113"/>
      <c r="ZC78" s="113"/>
      <c r="ZD78" s="113"/>
      <c r="ZE78" s="113"/>
      <c r="ZF78" s="113"/>
      <c r="ZG78" s="113"/>
      <c r="ZH78" s="113"/>
      <c r="ZI78" s="113"/>
      <c r="ZJ78" s="113"/>
      <c r="ZK78" s="113"/>
      <c r="ZL78" s="113"/>
      <c r="ZM78" s="113"/>
      <c r="ZN78" s="113"/>
      <c r="ZO78" s="113"/>
      <c r="ZP78" s="113"/>
      <c r="ZQ78" s="113"/>
      <c r="ZR78" s="113"/>
      <c r="ZS78" s="113"/>
      <c r="ZT78" s="113"/>
      <c r="ZU78" s="113"/>
      <c r="ZV78" s="113"/>
      <c r="ZW78" s="113"/>
      <c r="ZX78" s="113"/>
      <c r="ZY78" s="113"/>
      <c r="ZZ78" s="113"/>
      <c r="AAA78" s="113"/>
      <c r="AAB78" s="113"/>
      <c r="AAC78" s="113"/>
      <c r="AAD78" s="113"/>
      <c r="AAE78" s="113"/>
      <c r="AAF78" s="113"/>
      <c r="AAG78" s="113"/>
      <c r="AAH78" s="113"/>
      <c r="AAI78" s="113"/>
      <c r="AAJ78" s="113"/>
      <c r="AAK78" s="113"/>
      <c r="AAL78" s="113"/>
      <c r="AAM78" s="113"/>
      <c r="AAN78" s="113"/>
      <c r="AAO78" s="113"/>
      <c r="AAP78" s="113"/>
      <c r="AAQ78" s="113"/>
      <c r="AAR78" s="113"/>
      <c r="AAS78" s="113"/>
      <c r="AAT78" s="113"/>
      <c r="AAU78" s="113"/>
      <c r="AAV78" s="113"/>
      <c r="AAW78" s="113"/>
      <c r="AAX78" s="113"/>
      <c r="AAY78" s="113"/>
      <c r="AAZ78" s="113"/>
      <c r="ABA78" s="113"/>
      <c r="ABB78" s="113"/>
      <c r="ABC78" s="113"/>
      <c r="ABD78" s="113"/>
      <c r="ABE78" s="113"/>
      <c r="ABF78" s="113"/>
      <c r="ABG78" s="113"/>
      <c r="ABH78" s="113"/>
      <c r="ABI78" s="113"/>
      <c r="ABJ78" s="113"/>
      <c r="ABK78" s="113"/>
      <c r="ABL78" s="113"/>
      <c r="ABM78" s="113"/>
      <c r="ABN78" s="113"/>
      <c r="ABO78" s="113"/>
      <c r="ABP78" s="113"/>
      <c r="ABQ78" s="113"/>
      <c r="ABR78" s="113"/>
      <c r="ABS78" s="113"/>
      <c r="ABT78" s="113"/>
      <c r="ABU78" s="113"/>
      <c r="ABV78" s="113"/>
      <c r="ABW78" s="113"/>
      <c r="ABX78" s="113"/>
      <c r="ABY78" s="113"/>
      <c r="ABZ78" s="113"/>
      <c r="ACA78" s="113"/>
      <c r="ACB78" s="113"/>
      <c r="ACC78" s="113"/>
      <c r="ACD78" s="113"/>
      <c r="ACE78" s="113"/>
      <c r="ACF78" s="113"/>
      <c r="ACG78" s="113"/>
      <c r="ACH78" s="113"/>
      <c r="ACI78" s="113"/>
      <c r="ACJ78" s="113"/>
      <c r="ACK78" s="113"/>
      <c r="ACL78" s="113"/>
      <c r="ACM78" s="113"/>
      <c r="ACN78" s="113"/>
      <c r="ACO78" s="113"/>
      <c r="ACP78" s="113"/>
      <c r="ACQ78" s="113"/>
      <c r="ACR78" s="113"/>
      <c r="ACS78" s="113"/>
      <c r="ACT78" s="113"/>
      <c r="ACU78" s="113"/>
      <c r="ACV78" s="113"/>
      <c r="ACW78" s="113"/>
      <c r="ACX78" s="113"/>
      <c r="ACY78" s="113"/>
      <c r="ACZ78" s="113"/>
      <c r="ADA78" s="113"/>
      <c r="ADB78" s="113"/>
      <c r="ADC78" s="113"/>
      <c r="ADD78" s="113"/>
      <c r="ADE78" s="113"/>
      <c r="ADF78" s="113"/>
      <c r="ADG78" s="113"/>
      <c r="ADH78" s="113"/>
      <c r="ADI78" s="113"/>
      <c r="ADJ78" s="113"/>
      <c r="ADK78" s="113"/>
      <c r="ADL78" s="113"/>
      <c r="ADM78" s="113"/>
      <c r="ADN78" s="113"/>
      <c r="ADO78" s="113"/>
      <c r="ADP78" s="113"/>
      <c r="ADQ78" s="113"/>
      <c r="ADR78" s="113"/>
      <c r="ADS78" s="113"/>
      <c r="ADT78" s="113"/>
      <c r="ADU78" s="113"/>
      <c r="ADV78" s="113"/>
      <c r="ADW78" s="113"/>
      <c r="ADX78" s="113"/>
      <c r="ADY78" s="113"/>
      <c r="ADZ78" s="113"/>
      <c r="AEA78" s="113"/>
      <c r="AEB78" s="113"/>
      <c r="AEC78" s="113"/>
      <c r="AED78" s="113"/>
      <c r="AEE78" s="113"/>
      <c r="AEF78" s="113"/>
      <c r="AEG78" s="113"/>
      <c r="AEH78" s="113"/>
      <c r="AEI78" s="113"/>
      <c r="AEJ78" s="113"/>
      <c r="AEK78" s="113"/>
      <c r="AEL78" s="113"/>
      <c r="AEM78" s="113"/>
      <c r="AEN78" s="113"/>
      <c r="AEO78" s="113"/>
      <c r="AEP78" s="113"/>
      <c r="AEQ78" s="113"/>
      <c r="AER78" s="113"/>
      <c r="AES78" s="113"/>
      <c r="AET78" s="113"/>
      <c r="AEU78" s="113"/>
      <c r="AEV78" s="113"/>
      <c r="AEW78" s="113"/>
      <c r="AEX78" s="113"/>
      <c r="AEY78" s="113"/>
      <c r="AEZ78" s="113"/>
      <c r="AFA78" s="113"/>
      <c r="AFB78" s="113"/>
      <c r="AFC78" s="113"/>
      <c r="AFD78" s="113"/>
      <c r="AFE78" s="113"/>
      <c r="AFF78" s="113"/>
      <c r="AFG78" s="113"/>
      <c r="AFH78" s="113"/>
      <c r="AFI78" s="113"/>
      <c r="AFJ78" s="113"/>
      <c r="AFK78" s="113"/>
      <c r="AFL78" s="113"/>
      <c r="AFM78" s="113"/>
      <c r="AFN78" s="113"/>
      <c r="AFO78" s="113"/>
      <c r="AFP78" s="113"/>
      <c r="AFQ78" s="113"/>
      <c r="AFR78" s="113"/>
      <c r="AFS78" s="113"/>
      <c r="AFT78" s="113"/>
      <c r="AFU78" s="113"/>
      <c r="AFV78" s="113"/>
      <c r="AFW78" s="113"/>
      <c r="AFX78" s="113"/>
      <c r="AFY78" s="113"/>
      <c r="AFZ78" s="113"/>
      <c r="AGA78" s="113"/>
      <c r="AGB78" s="113"/>
      <c r="AGC78" s="113"/>
      <c r="AGD78" s="113"/>
      <c r="AGE78" s="113"/>
      <c r="AGF78" s="113"/>
      <c r="AGG78" s="113"/>
      <c r="AGH78" s="113"/>
      <c r="AGI78" s="113"/>
      <c r="AGJ78" s="113"/>
      <c r="AGK78" s="113"/>
      <c r="AGL78" s="113"/>
      <c r="AGM78" s="113"/>
      <c r="AGN78" s="113"/>
      <c r="AGO78" s="113"/>
      <c r="AGP78" s="113"/>
      <c r="AGQ78" s="113"/>
      <c r="AGR78" s="113"/>
      <c r="AGS78" s="113"/>
      <c r="AGT78" s="113"/>
      <c r="AGU78" s="113"/>
      <c r="AGV78" s="113"/>
      <c r="AGW78" s="113"/>
      <c r="AGX78" s="113"/>
      <c r="AGY78" s="113"/>
      <c r="AGZ78" s="113"/>
      <c r="AHA78" s="113"/>
      <c r="AHB78" s="113"/>
      <c r="AHC78" s="113"/>
      <c r="AHD78" s="113"/>
      <c r="AHE78" s="113"/>
      <c r="AHF78" s="113"/>
      <c r="AHG78" s="113"/>
      <c r="AHH78" s="113"/>
      <c r="AHI78" s="113"/>
      <c r="AHJ78" s="113"/>
      <c r="AHK78" s="113"/>
      <c r="AHL78" s="113"/>
      <c r="AHM78" s="113"/>
      <c r="AHN78" s="113"/>
      <c r="AHO78" s="113"/>
      <c r="AHP78" s="113"/>
      <c r="AHQ78" s="113"/>
      <c r="AHR78" s="113"/>
      <c r="AHS78" s="113"/>
      <c r="AHT78" s="113"/>
      <c r="AHU78" s="113"/>
      <c r="AHV78" s="113"/>
      <c r="AHW78" s="113"/>
      <c r="AHX78" s="113"/>
      <c r="AHY78" s="113"/>
      <c r="AHZ78" s="113"/>
      <c r="AIA78" s="113"/>
      <c r="AIB78" s="113"/>
      <c r="AIC78" s="113"/>
      <c r="AID78" s="113"/>
      <c r="AIE78" s="113"/>
      <c r="AIF78" s="113"/>
      <c r="AIG78" s="113"/>
      <c r="AIH78" s="113"/>
      <c r="AII78" s="113"/>
      <c r="AIJ78" s="113"/>
      <c r="AIK78" s="113"/>
      <c r="AIL78" s="113"/>
      <c r="AIM78" s="113"/>
      <c r="AIN78" s="113"/>
      <c r="AIO78" s="113"/>
      <c r="AIP78" s="113"/>
      <c r="AIQ78" s="113"/>
      <c r="AIR78" s="113"/>
      <c r="AIS78" s="113"/>
      <c r="AIT78" s="113"/>
      <c r="AIU78" s="113"/>
      <c r="AIV78" s="113"/>
      <c r="AIW78" s="113"/>
      <c r="AIX78" s="113"/>
      <c r="AIY78" s="113"/>
      <c r="AIZ78" s="113"/>
      <c r="AJA78" s="113"/>
      <c r="AJB78" s="113"/>
      <c r="AJC78" s="113"/>
      <c r="AJD78" s="113"/>
      <c r="AJE78" s="113"/>
      <c r="AJF78" s="113"/>
      <c r="AJG78" s="113"/>
      <c r="AJH78" s="113"/>
      <c r="AJI78" s="113"/>
      <c r="AJJ78" s="113"/>
      <c r="AJK78" s="113"/>
      <c r="AJL78" s="113"/>
      <c r="AJM78" s="113"/>
      <c r="AJN78" s="113"/>
      <c r="AJO78" s="113"/>
      <c r="AJP78" s="113"/>
      <c r="AJQ78" s="113"/>
      <c r="AJR78" s="113"/>
      <c r="AJS78" s="113"/>
      <c r="AJT78" s="113"/>
      <c r="AJU78" s="113"/>
      <c r="AJV78" s="113"/>
      <c r="AJW78" s="113"/>
      <c r="AJX78" s="113"/>
      <c r="AJY78" s="113"/>
      <c r="AJZ78" s="113"/>
      <c r="AKA78" s="113"/>
      <c r="AKB78" s="113"/>
      <c r="AKC78" s="113"/>
      <c r="AKD78" s="113"/>
      <c r="AKE78" s="113"/>
      <c r="AKF78" s="113"/>
      <c r="AKG78" s="113"/>
      <c r="AKH78" s="113"/>
      <c r="AKI78" s="113"/>
      <c r="AKJ78" s="113"/>
      <c r="AKK78" s="113"/>
      <c r="AKL78" s="113"/>
      <c r="AKM78" s="113"/>
      <c r="AKN78" s="113"/>
      <c r="AKO78" s="113"/>
      <c r="AKP78" s="113"/>
      <c r="AKQ78" s="113"/>
      <c r="AKR78" s="113"/>
      <c r="AKS78" s="113"/>
      <c r="AKT78" s="113"/>
      <c r="AKU78" s="113"/>
      <c r="AKV78" s="113"/>
      <c r="AKW78" s="113"/>
      <c r="AKX78" s="113"/>
      <c r="AKY78" s="113"/>
      <c r="AKZ78" s="113"/>
      <c r="ALA78" s="113"/>
      <c r="ALB78" s="113"/>
      <c r="ALC78" s="113"/>
      <c r="ALD78" s="113"/>
      <c r="ALE78" s="113"/>
      <c r="ALF78" s="113"/>
      <c r="ALG78" s="113"/>
      <c r="ALH78" s="113"/>
      <c r="ALI78" s="113"/>
      <c r="ALJ78" s="113"/>
      <c r="ALK78" s="113"/>
      <c r="ALL78" s="113"/>
      <c r="ALM78" s="113"/>
      <c r="ALN78" s="113"/>
      <c r="ALO78" s="113"/>
      <c r="ALP78" s="113"/>
      <c r="ALQ78" s="113"/>
      <c r="ALR78" s="113"/>
      <c r="ALS78" s="113"/>
      <c r="ALT78" s="113"/>
      <c r="ALU78" s="113"/>
      <c r="ALV78" s="113"/>
      <c r="ALW78" s="113"/>
      <c r="ALX78" s="113"/>
      <c r="ALY78" s="113"/>
      <c r="ALZ78" s="113"/>
      <c r="AMA78" s="113"/>
      <c r="AMB78" s="113"/>
      <c r="AMC78" s="113"/>
      <c r="AMD78" s="113"/>
      <c r="AME78" s="113"/>
      <c r="AMF78" s="113"/>
      <c r="AMG78" s="113"/>
      <c r="AMH78" s="113"/>
      <c r="AMI78" s="113"/>
      <c r="AMJ78" s="113"/>
      <c r="AMK78" s="113"/>
      <c r="AML78" s="113"/>
      <c r="AMM78" s="113"/>
      <c r="AMN78" s="113"/>
      <c r="AMO78" s="113"/>
      <c r="AMP78" s="113"/>
      <c r="AMQ78" s="113"/>
      <c r="AMR78" s="113"/>
      <c r="AMS78" s="113"/>
      <c r="AMT78" s="113"/>
      <c r="AMU78" s="113"/>
      <c r="AMV78" s="113"/>
      <c r="AMW78" s="113"/>
      <c r="AMX78" s="113"/>
      <c r="AMY78" s="113"/>
      <c r="AMZ78" s="113"/>
      <c r="ANA78" s="113"/>
      <c r="ANB78" s="113"/>
      <c r="ANC78" s="113"/>
      <c r="AND78" s="113"/>
      <c r="ANE78" s="113"/>
      <c r="ANF78" s="113"/>
      <c r="ANG78" s="113"/>
      <c r="ANH78" s="113"/>
      <c r="ANI78" s="113"/>
      <c r="ANJ78" s="113"/>
      <c r="ANK78" s="113"/>
      <c r="ANL78" s="113"/>
      <c r="ANM78" s="113"/>
      <c r="ANN78" s="113"/>
      <c r="ANO78" s="113"/>
      <c r="ANP78" s="113"/>
      <c r="ANQ78" s="113"/>
      <c r="ANR78" s="113"/>
      <c r="ANS78" s="113"/>
      <c r="ANT78" s="113"/>
      <c r="ANU78" s="113"/>
      <c r="ANV78" s="113"/>
      <c r="ANW78" s="113"/>
      <c r="ANX78" s="113"/>
      <c r="ANY78" s="113"/>
      <c r="ANZ78" s="113"/>
      <c r="AOA78" s="113"/>
      <c r="AOB78" s="113"/>
      <c r="AOC78" s="113"/>
      <c r="AOD78" s="113"/>
      <c r="AOE78" s="113"/>
      <c r="AOF78" s="113"/>
      <c r="AOG78" s="113"/>
      <c r="AOH78" s="113"/>
      <c r="AOI78" s="113"/>
      <c r="AOJ78" s="113"/>
      <c r="AOK78" s="113"/>
      <c r="AOL78" s="113"/>
      <c r="AOM78" s="113"/>
      <c r="AON78" s="113"/>
      <c r="AOO78" s="113"/>
      <c r="AOP78" s="113"/>
      <c r="AOQ78" s="113"/>
      <c r="AOR78" s="113"/>
      <c r="AOS78" s="113"/>
      <c r="AOT78" s="113"/>
      <c r="AOU78" s="113"/>
      <c r="AOV78" s="113"/>
      <c r="AOW78" s="113"/>
      <c r="AOX78" s="113"/>
      <c r="AOY78" s="113"/>
      <c r="AOZ78" s="113"/>
      <c r="APA78" s="113"/>
      <c r="APB78" s="113"/>
      <c r="APC78" s="113"/>
      <c r="APD78" s="113"/>
      <c r="APE78" s="113"/>
      <c r="APF78" s="113"/>
      <c r="APG78" s="113"/>
      <c r="APH78" s="113"/>
      <c r="API78" s="113"/>
      <c r="APJ78" s="113"/>
      <c r="APK78" s="113"/>
      <c r="APL78" s="113"/>
      <c r="APM78" s="113"/>
      <c r="APN78" s="113"/>
      <c r="APO78" s="113"/>
      <c r="APP78" s="113"/>
      <c r="APQ78" s="113"/>
      <c r="APR78" s="113"/>
      <c r="APS78" s="113"/>
      <c r="APT78" s="113"/>
      <c r="APU78" s="113"/>
      <c r="APV78" s="113"/>
      <c r="APW78" s="113"/>
      <c r="APX78" s="113"/>
      <c r="APY78" s="113"/>
      <c r="APZ78" s="113"/>
      <c r="AQA78" s="113"/>
      <c r="AQB78" s="113"/>
      <c r="AQC78" s="113"/>
      <c r="AQD78" s="113"/>
      <c r="AQE78" s="113"/>
      <c r="AQF78" s="113"/>
      <c r="AQG78" s="113"/>
      <c r="AQH78" s="113"/>
      <c r="AQI78" s="113"/>
      <c r="AQJ78" s="113"/>
      <c r="AQK78" s="113"/>
      <c r="AQL78" s="113"/>
      <c r="AQM78" s="113"/>
      <c r="AQN78" s="113"/>
      <c r="AQO78" s="113"/>
      <c r="AQP78" s="113"/>
      <c r="AQQ78" s="113"/>
      <c r="AQR78" s="113"/>
      <c r="AQS78" s="113"/>
      <c r="AQT78" s="113"/>
      <c r="AQU78" s="113"/>
      <c r="AQV78" s="113"/>
      <c r="AQW78" s="113"/>
      <c r="AQX78" s="113"/>
      <c r="AQY78" s="113"/>
      <c r="AQZ78" s="113"/>
      <c r="ARA78" s="113"/>
      <c r="ARB78" s="113"/>
      <c r="ARC78" s="113"/>
      <c r="ARD78" s="113"/>
      <c r="ARE78" s="113"/>
      <c r="ARF78" s="113"/>
      <c r="ARG78" s="113"/>
      <c r="ARH78" s="113"/>
      <c r="ARI78" s="113"/>
      <c r="ARJ78" s="113"/>
      <c r="ARK78" s="113"/>
      <c r="ARL78" s="113"/>
      <c r="ARM78" s="113"/>
      <c r="ARN78" s="113"/>
      <c r="ARO78" s="113"/>
      <c r="ARP78" s="113"/>
      <c r="ARQ78" s="113"/>
      <c r="ARR78" s="113"/>
      <c r="ARS78" s="113"/>
      <c r="ART78" s="113"/>
      <c r="ARU78" s="113"/>
      <c r="ARV78" s="113"/>
      <c r="ARW78" s="113"/>
      <c r="ARX78" s="113"/>
      <c r="ARY78" s="113"/>
      <c r="ARZ78" s="113"/>
      <c r="ASA78" s="113"/>
      <c r="ASB78" s="113"/>
      <c r="ASC78" s="113"/>
      <c r="ASD78" s="113"/>
      <c r="ASE78" s="113"/>
      <c r="ASF78" s="113"/>
      <c r="ASG78" s="113"/>
      <c r="ASH78" s="113"/>
      <c r="ASI78" s="113"/>
      <c r="ASJ78" s="113"/>
      <c r="ASK78" s="113"/>
      <c r="ASL78" s="113"/>
      <c r="ASM78" s="113"/>
      <c r="ASN78" s="113"/>
      <c r="ASO78" s="113"/>
      <c r="ASP78" s="113"/>
      <c r="ASQ78" s="113"/>
      <c r="ASR78" s="113"/>
      <c r="ASS78" s="113"/>
      <c r="AST78" s="113"/>
      <c r="ASU78" s="113"/>
      <c r="ASV78" s="113"/>
      <c r="ASW78" s="113"/>
      <c r="ASX78" s="113"/>
      <c r="ASY78" s="113"/>
      <c r="ASZ78" s="113"/>
      <c r="ATA78" s="113"/>
      <c r="ATB78" s="113"/>
      <c r="ATC78" s="113"/>
      <c r="ATD78" s="113"/>
      <c r="ATE78" s="113"/>
      <c r="ATF78" s="113"/>
      <c r="ATG78" s="113"/>
      <c r="ATH78" s="113"/>
      <c r="ATI78" s="113"/>
      <c r="ATJ78" s="113"/>
      <c r="ATK78" s="113"/>
      <c r="ATL78" s="113"/>
      <c r="ATM78" s="113"/>
      <c r="ATN78" s="113"/>
      <c r="ATO78" s="113"/>
      <c r="ATP78" s="113"/>
      <c r="ATQ78" s="113"/>
      <c r="ATR78" s="113"/>
      <c r="ATS78" s="113"/>
      <c r="ATT78" s="113"/>
      <c r="ATU78" s="113"/>
      <c r="ATV78" s="113"/>
      <c r="ATW78" s="113"/>
      <c r="ATX78" s="113"/>
      <c r="ATY78" s="113"/>
      <c r="ATZ78" s="113"/>
      <c r="AUA78" s="113"/>
      <c r="AUB78" s="113"/>
      <c r="AUC78" s="113"/>
      <c r="AUD78" s="113"/>
      <c r="AUE78" s="113"/>
      <c r="AUF78" s="113"/>
      <c r="AUG78" s="113"/>
      <c r="AUH78" s="113"/>
      <c r="AUI78" s="113"/>
      <c r="AUJ78" s="113"/>
      <c r="AUK78" s="113"/>
      <c r="AUL78" s="113"/>
      <c r="AUM78" s="113"/>
      <c r="AUN78" s="113"/>
      <c r="AUO78" s="113"/>
      <c r="AUP78" s="113"/>
      <c r="AUQ78" s="113"/>
      <c r="AUR78" s="113"/>
      <c r="AUS78" s="113"/>
      <c r="AUT78" s="113"/>
      <c r="AUU78" s="113"/>
      <c r="AUV78" s="113"/>
      <c r="AUW78" s="113"/>
      <c r="AUX78" s="113"/>
      <c r="AUY78" s="113"/>
      <c r="AUZ78" s="113"/>
      <c r="AVA78" s="113"/>
      <c r="AVB78" s="113"/>
      <c r="AVC78" s="113"/>
      <c r="AVD78" s="113"/>
      <c r="AVE78" s="113"/>
      <c r="AVF78" s="113"/>
      <c r="AVG78" s="113"/>
      <c r="AVH78" s="113"/>
      <c r="AVI78" s="113"/>
      <c r="AVJ78" s="113"/>
      <c r="AVK78" s="113"/>
      <c r="AVL78" s="113"/>
      <c r="AVM78" s="113"/>
      <c r="AVN78" s="113"/>
      <c r="AVO78" s="113"/>
      <c r="AVP78" s="113"/>
      <c r="AVQ78" s="113"/>
      <c r="AVR78" s="113"/>
      <c r="AVS78" s="113"/>
      <c r="AVT78" s="113"/>
      <c r="AVU78" s="113"/>
      <c r="AVV78" s="113"/>
      <c r="AVW78" s="113"/>
      <c r="AVX78" s="113"/>
      <c r="AVY78" s="113"/>
      <c r="AVZ78" s="113"/>
      <c r="AWA78" s="113"/>
      <c r="AWB78" s="113"/>
      <c r="AWC78" s="113"/>
      <c r="AWD78" s="113"/>
    </row>
    <row r="79" spans="1:1278" s="156" customFormat="1" ht="15">
      <c r="A79" s="126"/>
      <c r="B79" s="143"/>
      <c r="C79" s="143"/>
      <c r="D79" s="143"/>
      <c r="E79" s="143"/>
      <c r="F79" s="152" t="s">
        <v>325</v>
      </c>
      <c r="G79" s="165">
        <v>11</v>
      </c>
      <c r="H79" s="130" t="s">
        <v>290</v>
      </c>
      <c r="I79" s="126"/>
      <c r="J79" s="126"/>
      <c r="K79" s="126"/>
      <c r="L79" s="126"/>
      <c r="M79" s="126"/>
      <c r="N79" s="126"/>
      <c r="O79" s="126"/>
      <c r="P79" s="126"/>
      <c r="Q79" s="126"/>
      <c r="R79" s="126"/>
      <c r="S79" s="126"/>
      <c r="T79" s="126"/>
      <c r="U79" s="126"/>
      <c r="V79" s="126"/>
      <c r="W79" s="126"/>
      <c r="X79" s="126"/>
      <c r="Y79" s="126"/>
      <c r="Z79" s="126"/>
      <c r="AA79" s="126"/>
      <c r="AB79" s="126"/>
      <c r="AC79" s="113"/>
      <c r="AD79" s="113"/>
      <c r="AE79" s="113"/>
      <c r="AF79" s="113"/>
      <c r="AG79" s="113"/>
      <c r="AH79" s="113"/>
      <c r="AI79" s="113"/>
      <c r="AJ79" s="113"/>
      <c r="AK79" s="113"/>
      <c r="AL79" s="113"/>
      <c r="AM79" s="113"/>
      <c r="AN79" s="113"/>
      <c r="AO79" s="113"/>
      <c r="AP79" s="113"/>
      <c r="AQ79" s="113"/>
      <c r="AR79" s="113"/>
      <c r="AS79" s="113"/>
      <c r="AT79" s="113"/>
      <c r="AU79" s="113"/>
      <c r="AV79" s="113"/>
      <c r="AW79" s="113"/>
      <c r="AX79" s="113"/>
      <c r="AY79" s="113"/>
      <c r="AZ79" s="113"/>
      <c r="BA79" s="113"/>
      <c r="BB79" s="113"/>
      <c r="BC79" s="113"/>
      <c r="BD79" s="113"/>
      <c r="BE79" s="113"/>
      <c r="BF79" s="113"/>
      <c r="BG79" s="113"/>
      <c r="BH79" s="113"/>
      <c r="BI79" s="113"/>
      <c r="BJ79" s="113"/>
      <c r="BK79" s="113"/>
      <c r="BL79" s="113"/>
      <c r="BM79" s="113"/>
      <c r="BN79" s="113"/>
      <c r="BO79" s="113"/>
      <c r="BP79" s="113"/>
      <c r="BQ79" s="113"/>
      <c r="BR79" s="113"/>
      <c r="BS79" s="113"/>
      <c r="BT79" s="113"/>
      <c r="BU79" s="113"/>
      <c r="BV79" s="113"/>
      <c r="BW79" s="113"/>
      <c r="BX79" s="113"/>
      <c r="BY79" s="113"/>
      <c r="BZ79" s="113"/>
      <c r="CA79" s="113"/>
      <c r="CB79" s="113"/>
      <c r="CC79" s="113"/>
      <c r="CD79" s="113"/>
      <c r="CE79" s="113"/>
      <c r="CF79" s="113"/>
      <c r="CG79" s="113"/>
      <c r="CH79" s="113"/>
      <c r="CI79" s="113"/>
      <c r="CJ79" s="113"/>
      <c r="CK79" s="113"/>
      <c r="CL79" s="113"/>
      <c r="CM79" s="113"/>
      <c r="CN79" s="113"/>
      <c r="CO79" s="113"/>
      <c r="CP79" s="113"/>
      <c r="CQ79" s="113"/>
      <c r="CR79" s="113"/>
      <c r="CS79" s="113"/>
      <c r="CT79" s="113"/>
      <c r="CU79" s="113"/>
      <c r="CV79" s="113"/>
      <c r="CW79" s="113"/>
      <c r="CX79" s="113"/>
      <c r="CY79" s="113"/>
      <c r="CZ79" s="113"/>
      <c r="DA79" s="113"/>
      <c r="DB79" s="113"/>
      <c r="DC79" s="113"/>
      <c r="DD79" s="113"/>
      <c r="DE79" s="113"/>
      <c r="DF79" s="113"/>
      <c r="DG79" s="113"/>
      <c r="DH79" s="113"/>
      <c r="DI79" s="113"/>
      <c r="DJ79" s="113"/>
      <c r="DK79" s="113"/>
      <c r="DL79" s="113"/>
      <c r="DM79" s="113"/>
      <c r="DN79" s="113"/>
      <c r="DO79" s="113"/>
      <c r="DP79" s="113"/>
      <c r="DQ79" s="113"/>
      <c r="DR79" s="113"/>
      <c r="DS79" s="113"/>
      <c r="DT79" s="113"/>
      <c r="DU79" s="113"/>
      <c r="DV79" s="113"/>
      <c r="DW79" s="113"/>
      <c r="DX79" s="113"/>
      <c r="DY79" s="113"/>
      <c r="DZ79" s="113"/>
      <c r="EA79" s="113"/>
      <c r="EB79" s="113"/>
      <c r="EC79" s="113"/>
      <c r="ED79" s="113"/>
      <c r="EE79" s="113"/>
      <c r="EF79" s="113"/>
      <c r="EG79" s="113"/>
      <c r="EH79" s="113"/>
      <c r="EI79" s="113"/>
      <c r="EJ79" s="113"/>
      <c r="EK79" s="113"/>
      <c r="EL79" s="113"/>
      <c r="EM79" s="113"/>
      <c r="EN79" s="113"/>
      <c r="EO79" s="113"/>
      <c r="EP79" s="113"/>
      <c r="EQ79" s="113"/>
      <c r="ER79" s="113"/>
      <c r="ES79" s="113"/>
      <c r="ET79" s="113"/>
      <c r="EU79" s="113"/>
      <c r="EV79" s="113"/>
      <c r="EW79" s="113"/>
      <c r="EX79" s="113"/>
      <c r="EY79" s="113"/>
      <c r="EZ79" s="113"/>
      <c r="FA79" s="113"/>
      <c r="FB79" s="113"/>
      <c r="FC79" s="113"/>
      <c r="FD79" s="113"/>
      <c r="FE79" s="113"/>
      <c r="FF79" s="113"/>
      <c r="FG79" s="113"/>
      <c r="FH79" s="113"/>
      <c r="FI79" s="113"/>
      <c r="FJ79" s="113"/>
      <c r="FK79" s="113"/>
      <c r="FL79" s="113"/>
      <c r="FM79" s="113"/>
      <c r="FN79" s="113"/>
      <c r="FO79" s="113"/>
      <c r="FP79" s="113"/>
      <c r="FQ79" s="113"/>
      <c r="FR79" s="113"/>
      <c r="FS79" s="113"/>
      <c r="FT79" s="113"/>
      <c r="FU79" s="113"/>
      <c r="FV79" s="113"/>
      <c r="FW79" s="113"/>
      <c r="FX79" s="113"/>
      <c r="FY79" s="113"/>
      <c r="FZ79" s="113"/>
      <c r="GA79" s="113"/>
      <c r="GB79" s="113"/>
      <c r="GC79" s="113"/>
      <c r="GD79" s="113"/>
      <c r="GE79" s="113"/>
      <c r="GF79" s="113"/>
      <c r="GG79" s="113"/>
      <c r="GH79" s="113"/>
      <c r="GI79" s="113"/>
      <c r="GJ79" s="113"/>
      <c r="GK79" s="113"/>
      <c r="GL79" s="113"/>
      <c r="GM79" s="113"/>
      <c r="GN79" s="113"/>
      <c r="GO79" s="113"/>
      <c r="GP79" s="113"/>
      <c r="GQ79" s="113"/>
      <c r="GR79" s="113"/>
      <c r="GS79" s="113"/>
      <c r="GT79" s="113"/>
      <c r="GU79" s="113"/>
      <c r="GV79" s="113"/>
      <c r="GW79" s="113"/>
      <c r="GX79" s="113"/>
      <c r="GY79" s="113"/>
      <c r="GZ79" s="113"/>
      <c r="HA79" s="113"/>
      <c r="HB79" s="113"/>
      <c r="HC79" s="113"/>
      <c r="HD79" s="113"/>
      <c r="HE79" s="113"/>
      <c r="HF79" s="113"/>
      <c r="HG79" s="113"/>
      <c r="HH79" s="113"/>
      <c r="HI79" s="113"/>
      <c r="HJ79" s="113"/>
      <c r="HK79" s="113"/>
      <c r="HL79" s="113"/>
      <c r="HM79" s="113"/>
      <c r="HN79" s="113"/>
      <c r="HO79" s="113"/>
      <c r="HP79" s="113"/>
      <c r="HQ79" s="113"/>
      <c r="HR79" s="113"/>
      <c r="HS79" s="113"/>
      <c r="HT79" s="113"/>
      <c r="HU79" s="113"/>
      <c r="HV79" s="113"/>
      <c r="HW79" s="113"/>
      <c r="HX79" s="113"/>
      <c r="HY79" s="113"/>
      <c r="HZ79" s="113"/>
      <c r="IA79" s="113"/>
      <c r="IB79" s="113"/>
      <c r="IC79" s="113"/>
      <c r="ID79" s="113"/>
      <c r="IE79" s="113"/>
      <c r="IF79" s="113"/>
      <c r="IG79" s="113"/>
      <c r="IH79" s="113"/>
      <c r="II79" s="113"/>
      <c r="IJ79" s="113"/>
      <c r="IK79" s="113"/>
      <c r="IL79" s="113"/>
      <c r="IM79" s="113"/>
      <c r="IN79" s="113"/>
      <c r="IO79" s="113"/>
      <c r="IP79" s="113"/>
      <c r="IQ79" s="113"/>
      <c r="IR79" s="113"/>
      <c r="IS79" s="113"/>
      <c r="IT79" s="113"/>
      <c r="IU79" s="113"/>
      <c r="IV79" s="113"/>
      <c r="IW79" s="113"/>
      <c r="IX79" s="113"/>
      <c r="IY79" s="113"/>
      <c r="IZ79" s="113"/>
      <c r="JA79" s="113"/>
      <c r="JB79" s="113"/>
      <c r="JC79" s="113"/>
      <c r="JD79" s="113"/>
      <c r="JE79" s="113"/>
      <c r="JF79" s="113"/>
      <c r="JG79" s="113"/>
      <c r="JH79" s="113"/>
      <c r="JI79" s="113"/>
      <c r="JJ79" s="113"/>
      <c r="JK79" s="113"/>
      <c r="JL79" s="113"/>
      <c r="JM79" s="113"/>
      <c r="JN79" s="113"/>
      <c r="JO79" s="113"/>
      <c r="JP79" s="113"/>
      <c r="JQ79" s="113"/>
      <c r="JR79" s="113"/>
      <c r="JS79" s="113"/>
      <c r="JT79" s="113"/>
      <c r="JU79" s="113"/>
      <c r="JV79" s="113"/>
      <c r="JW79" s="113"/>
      <c r="JX79" s="113"/>
      <c r="JY79" s="113"/>
      <c r="JZ79" s="113"/>
      <c r="KA79" s="113"/>
      <c r="KB79" s="113"/>
      <c r="KC79" s="113"/>
      <c r="KD79" s="113"/>
      <c r="KE79" s="113"/>
      <c r="KF79" s="113"/>
      <c r="KG79" s="113"/>
      <c r="KH79" s="113"/>
      <c r="KI79" s="113"/>
      <c r="KJ79" s="113"/>
      <c r="KK79" s="113"/>
      <c r="KL79" s="113"/>
      <c r="KM79" s="113"/>
      <c r="KN79" s="113"/>
      <c r="KO79" s="113"/>
      <c r="KP79" s="113"/>
      <c r="KQ79" s="113"/>
      <c r="KR79" s="113"/>
      <c r="KS79" s="113"/>
      <c r="KT79" s="113"/>
      <c r="KU79" s="113"/>
      <c r="KV79" s="113"/>
      <c r="KW79" s="113"/>
      <c r="KX79" s="113"/>
      <c r="KY79" s="113"/>
      <c r="KZ79" s="113"/>
      <c r="LA79" s="113"/>
      <c r="LB79" s="113"/>
      <c r="LC79" s="113"/>
      <c r="LD79" s="113"/>
      <c r="LE79" s="113"/>
      <c r="LF79" s="113"/>
      <c r="LG79" s="113"/>
      <c r="LH79" s="113"/>
      <c r="LI79" s="113"/>
      <c r="LJ79" s="113"/>
      <c r="LK79" s="113"/>
      <c r="LL79" s="113"/>
      <c r="LM79" s="113"/>
      <c r="LN79" s="113"/>
      <c r="LO79" s="113"/>
      <c r="LP79" s="113"/>
      <c r="LQ79" s="113"/>
      <c r="LR79" s="113"/>
      <c r="LS79" s="113"/>
      <c r="LT79" s="113"/>
      <c r="LU79" s="113"/>
      <c r="LV79" s="113"/>
      <c r="LW79" s="113"/>
      <c r="LX79" s="113"/>
      <c r="LY79" s="113"/>
      <c r="LZ79" s="113"/>
      <c r="MA79" s="113"/>
      <c r="MB79" s="113"/>
      <c r="MC79" s="113"/>
      <c r="MD79" s="113"/>
      <c r="ME79" s="113"/>
      <c r="MF79" s="113"/>
      <c r="MG79" s="113"/>
      <c r="MH79" s="113"/>
      <c r="MI79" s="113"/>
      <c r="MJ79" s="113"/>
      <c r="MK79" s="113"/>
      <c r="ML79" s="113"/>
      <c r="MM79" s="113"/>
      <c r="MN79" s="113"/>
      <c r="MO79" s="113"/>
      <c r="MP79" s="113"/>
      <c r="MQ79" s="113"/>
      <c r="MR79" s="113"/>
      <c r="MS79" s="113"/>
      <c r="MT79" s="113"/>
      <c r="MU79" s="113"/>
      <c r="MV79" s="113"/>
      <c r="MW79" s="113"/>
      <c r="MX79" s="113"/>
      <c r="MY79" s="113"/>
      <c r="MZ79" s="113"/>
      <c r="NA79" s="113"/>
      <c r="NB79" s="113"/>
      <c r="NC79" s="113"/>
      <c r="ND79" s="113"/>
      <c r="NE79" s="113"/>
      <c r="NF79" s="113"/>
      <c r="NG79" s="113"/>
      <c r="NH79" s="113"/>
      <c r="NI79" s="113"/>
      <c r="NJ79" s="113"/>
      <c r="NK79" s="113"/>
      <c r="NL79" s="113"/>
      <c r="NM79" s="113"/>
      <c r="NN79" s="113"/>
      <c r="NO79" s="113"/>
      <c r="NP79" s="113"/>
      <c r="NQ79" s="113"/>
      <c r="NR79" s="113"/>
      <c r="NS79" s="113"/>
      <c r="NT79" s="113"/>
      <c r="NU79" s="113"/>
      <c r="NV79" s="113"/>
      <c r="NW79" s="113"/>
      <c r="NX79" s="113"/>
      <c r="NY79" s="113"/>
      <c r="NZ79" s="113"/>
      <c r="OA79" s="113"/>
      <c r="OB79" s="113"/>
      <c r="OC79" s="113"/>
      <c r="OD79" s="113"/>
      <c r="OE79" s="113"/>
      <c r="OF79" s="113"/>
      <c r="OG79" s="113"/>
      <c r="OH79" s="113"/>
      <c r="OI79" s="113"/>
      <c r="OJ79" s="113"/>
      <c r="OK79" s="113"/>
      <c r="OL79" s="113"/>
      <c r="OM79" s="113"/>
      <c r="ON79" s="113"/>
      <c r="OO79" s="113"/>
      <c r="OP79" s="113"/>
      <c r="OQ79" s="113"/>
      <c r="OR79" s="113"/>
      <c r="OS79" s="113"/>
      <c r="OT79" s="113"/>
      <c r="OU79" s="113"/>
      <c r="OV79" s="113"/>
      <c r="OW79" s="113"/>
      <c r="OX79" s="113"/>
      <c r="OY79" s="113"/>
      <c r="OZ79" s="113"/>
      <c r="PA79" s="113"/>
      <c r="PB79" s="113"/>
      <c r="PC79" s="113"/>
      <c r="PD79" s="113"/>
      <c r="PE79" s="113"/>
      <c r="PF79" s="113"/>
      <c r="PG79" s="113"/>
      <c r="PH79" s="113"/>
      <c r="PI79" s="113"/>
      <c r="PJ79" s="113"/>
      <c r="PK79" s="113"/>
      <c r="PL79" s="113"/>
      <c r="PM79" s="113"/>
      <c r="PN79" s="113"/>
      <c r="PO79" s="113"/>
      <c r="PP79" s="113"/>
      <c r="PQ79" s="113"/>
      <c r="PR79" s="113"/>
      <c r="PS79" s="113"/>
      <c r="PT79" s="113"/>
      <c r="PU79" s="113"/>
      <c r="PV79" s="113"/>
      <c r="PW79" s="113"/>
      <c r="PX79" s="113"/>
      <c r="PY79" s="113"/>
      <c r="PZ79" s="113"/>
      <c r="QA79" s="113"/>
      <c r="QB79" s="113"/>
      <c r="QC79" s="113"/>
      <c r="QD79" s="113"/>
      <c r="QE79" s="113"/>
      <c r="QF79" s="113"/>
      <c r="QG79" s="113"/>
      <c r="QH79" s="113"/>
      <c r="QI79" s="113"/>
      <c r="QJ79" s="113"/>
      <c r="QK79" s="113"/>
      <c r="QL79" s="113"/>
      <c r="QM79" s="113"/>
      <c r="QN79" s="113"/>
      <c r="QO79" s="113"/>
      <c r="QP79" s="113"/>
      <c r="QQ79" s="113"/>
      <c r="QR79" s="113"/>
      <c r="QS79" s="113"/>
      <c r="QT79" s="113"/>
      <c r="QU79" s="113"/>
      <c r="QV79" s="113"/>
      <c r="QW79" s="113"/>
      <c r="QX79" s="113"/>
      <c r="QY79" s="113"/>
      <c r="QZ79" s="113"/>
      <c r="RA79" s="113"/>
      <c r="RB79" s="113"/>
      <c r="RC79" s="113"/>
      <c r="RD79" s="113"/>
      <c r="RE79" s="113"/>
      <c r="RF79" s="113"/>
      <c r="RG79" s="113"/>
      <c r="RH79" s="113"/>
      <c r="RI79" s="113"/>
      <c r="RJ79" s="113"/>
      <c r="RK79" s="113"/>
      <c r="RL79" s="113"/>
      <c r="RM79" s="113"/>
      <c r="RN79" s="113"/>
      <c r="RO79" s="113"/>
      <c r="RP79" s="113"/>
      <c r="RQ79" s="113"/>
      <c r="RR79" s="113"/>
      <c r="RS79" s="113"/>
      <c r="RT79" s="113"/>
      <c r="RU79" s="113"/>
      <c r="RV79" s="113"/>
      <c r="RW79" s="113"/>
      <c r="RX79" s="113"/>
      <c r="RY79" s="113"/>
      <c r="RZ79" s="113"/>
      <c r="SA79" s="113"/>
      <c r="SB79" s="113"/>
      <c r="SC79" s="113"/>
      <c r="SD79" s="113"/>
      <c r="SE79" s="113"/>
      <c r="SF79" s="113"/>
      <c r="SG79" s="113"/>
      <c r="SH79" s="113"/>
      <c r="SI79" s="113"/>
      <c r="SJ79" s="113"/>
      <c r="SK79" s="113"/>
      <c r="SL79" s="113"/>
      <c r="SM79" s="113"/>
      <c r="SN79" s="113"/>
      <c r="SO79" s="113"/>
      <c r="SP79" s="113"/>
      <c r="SQ79" s="113"/>
      <c r="SR79" s="113"/>
      <c r="SS79" s="113"/>
      <c r="ST79" s="113"/>
      <c r="SU79" s="113"/>
      <c r="SV79" s="113"/>
      <c r="SW79" s="113"/>
      <c r="SX79" s="113"/>
      <c r="SY79" s="113"/>
      <c r="SZ79" s="113"/>
      <c r="TA79" s="113"/>
      <c r="TB79" s="113"/>
      <c r="TC79" s="113"/>
      <c r="TD79" s="113"/>
      <c r="TE79" s="113"/>
      <c r="TF79" s="113"/>
      <c r="TG79" s="113"/>
      <c r="TH79" s="113"/>
      <c r="TI79" s="113"/>
      <c r="TJ79" s="113"/>
      <c r="TK79" s="113"/>
      <c r="TL79" s="113"/>
      <c r="TM79" s="113"/>
      <c r="TN79" s="113"/>
      <c r="TO79" s="113"/>
      <c r="TP79" s="113"/>
      <c r="TQ79" s="113"/>
      <c r="TR79" s="113"/>
      <c r="TS79" s="113"/>
      <c r="TT79" s="113"/>
      <c r="TU79" s="113"/>
      <c r="TV79" s="113"/>
      <c r="TW79" s="113"/>
      <c r="TX79" s="113"/>
      <c r="TY79" s="113"/>
      <c r="TZ79" s="113"/>
      <c r="UA79" s="113"/>
      <c r="UB79" s="113"/>
      <c r="UC79" s="113"/>
      <c r="UD79" s="113"/>
      <c r="UE79" s="113"/>
      <c r="UF79" s="113"/>
      <c r="UG79" s="113"/>
      <c r="UH79" s="113"/>
      <c r="UI79" s="113"/>
      <c r="UJ79" s="113"/>
      <c r="UK79" s="113"/>
      <c r="UL79" s="113"/>
      <c r="UM79" s="113"/>
      <c r="UN79" s="113"/>
      <c r="UO79" s="113"/>
      <c r="UP79" s="113"/>
      <c r="UQ79" s="113"/>
      <c r="UR79" s="113"/>
      <c r="US79" s="113"/>
      <c r="UT79" s="113"/>
      <c r="UU79" s="113"/>
      <c r="UV79" s="113"/>
      <c r="UW79" s="113"/>
      <c r="UX79" s="113"/>
      <c r="UY79" s="113"/>
      <c r="UZ79" s="113"/>
      <c r="VA79" s="113"/>
      <c r="VB79" s="113"/>
      <c r="VC79" s="113"/>
      <c r="VD79" s="113"/>
      <c r="VE79" s="113"/>
      <c r="VF79" s="113"/>
      <c r="VG79" s="113"/>
      <c r="VH79" s="113"/>
      <c r="VI79" s="113"/>
      <c r="VJ79" s="113"/>
      <c r="VK79" s="113"/>
      <c r="VL79" s="113"/>
      <c r="VM79" s="113"/>
      <c r="VN79" s="113"/>
      <c r="VO79" s="113"/>
      <c r="VP79" s="113"/>
      <c r="VQ79" s="113"/>
      <c r="VR79" s="113"/>
      <c r="VS79" s="113"/>
      <c r="VT79" s="113"/>
      <c r="VU79" s="113"/>
      <c r="VV79" s="113"/>
      <c r="VW79" s="113"/>
      <c r="VX79" s="113"/>
      <c r="VY79" s="113"/>
      <c r="VZ79" s="113"/>
      <c r="WA79" s="113"/>
      <c r="WB79" s="113"/>
      <c r="WC79" s="113"/>
      <c r="WD79" s="113"/>
      <c r="WE79" s="113"/>
      <c r="WF79" s="113"/>
      <c r="WG79" s="113"/>
      <c r="WH79" s="113"/>
      <c r="WI79" s="113"/>
      <c r="WJ79" s="113"/>
      <c r="WK79" s="113"/>
      <c r="WL79" s="113"/>
      <c r="WM79" s="113"/>
      <c r="WN79" s="113"/>
      <c r="WO79" s="113"/>
      <c r="WP79" s="113"/>
      <c r="WQ79" s="113"/>
      <c r="WR79" s="113"/>
      <c r="WS79" s="113"/>
      <c r="WT79" s="113"/>
      <c r="WU79" s="113"/>
      <c r="WV79" s="113"/>
      <c r="WW79" s="113"/>
      <c r="WX79" s="113"/>
      <c r="WY79" s="113"/>
      <c r="WZ79" s="113"/>
      <c r="XA79" s="113"/>
      <c r="XB79" s="113"/>
      <c r="XC79" s="113"/>
      <c r="XD79" s="113"/>
      <c r="XE79" s="113"/>
      <c r="XF79" s="113"/>
      <c r="XG79" s="113"/>
      <c r="XH79" s="113"/>
      <c r="XI79" s="113"/>
      <c r="XJ79" s="113"/>
      <c r="XK79" s="113"/>
      <c r="XL79" s="113"/>
      <c r="XM79" s="113"/>
      <c r="XN79" s="113"/>
      <c r="XO79" s="113"/>
      <c r="XP79" s="113"/>
      <c r="XQ79" s="113"/>
      <c r="XR79" s="113"/>
      <c r="XS79" s="113"/>
      <c r="XT79" s="113"/>
      <c r="XU79" s="113"/>
      <c r="XV79" s="113"/>
      <c r="XW79" s="113"/>
      <c r="XX79" s="113"/>
      <c r="XY79" s="113"/>
      <c r="XZ79" s="113"/>
      <c r="YA79" s="113"/>
      <c r="YB79" s="113"/>
      <c r="YC79" s="113"/>
      <c r="YD79" s="113"/>
      <c r="YE79" s="113"/>
      <c r="YF79" s="113"/>
      <c r="YG79" s="113"/>
      <c r="YH79" s="113"/>
      <c r="YI79" s="113"/>
      <c r="YJ79" s="113"/>
      <c r="YK79" s="113"/>
      <c r="YL79" s="113"/>
      <c r="YM79" s="113"/>
      <c r="YN79" s="113"/>
      <c r="YO79" s="113"/>
      <c r="YP79" s="113"/>
      <c r="YQ79" s="113"/>
      <c r="YR79" s="113"/>
      <c r="YS79" s="113"/>
      <c r="YT79" s="113"/>
      <c r="YU79" s="113"/>
      <c r="YV79" s="113"/>
      <c r="YW79" s="113"/>
      <c r="YX79" s="113"/>
      <c r="YY79" s="113"/>
      <c r="YZ79" s="113"/>
      <c r="ZA79" s="113"/>
      <c r="ZB79" s="113"/>
      <c r="ZC79" s="113"/>
      <c r="ZD79" s="113"/>
      <c r="ZE79" s="113"/>
      <c r="ZF79" s="113"/>
      <c r="ZG79" s="113"/>
      <c r="ZH79" s="113"/>
      <c r="ZI79" s="113"/>
      <c r="ZJ79" s="113"/>
      <c r="ZK79" s="113"/>
      <c r="ZL79" s="113"/>
      <c r="ZM79" s="113"/>
      <c r="ZN79" s="113"/>
      <c r="ZO79" s="113"/>
      <c r="ZP79" s="113"/>
      <c r="ZQ79" s="113"/>
      <c r="ZR79" s="113"/>
      <c r="ZS79" s="113"/>
      <c r="ZT79" s="113"/>
      <c r="ZU79" s="113"/>
      <c r="ZV79" s="113"/>
      <c r="ZW79" s="113"/>
      <c r="ZX79" s="113"/>
      <c r="ZY79" s="113"/>
      <c r="ZZ79" s="113"/>
      <c r="AAA79" s="113"/>
      <c r="AAB79" s="113"/>
      <c r="AAC79" s="113"/>
      <c r="AAD79" s="113"/>
      <c r="AAE79" s="113"/>
      <c r="AAF79" s="113"/>
      <c r="AAG79" s="113"/>
      <c r="AAH79" s="113"/>
      <c r="AAI79" s="113"/>
      <c r="AAJ79" s="113"/>
      <c r="AAK79" s="113"/>
      <c r="AAL79" s="113"/>
      <c r="AAM79" s="113"/>
      <c r="AAN79" s="113"/>
      <c r="AAO79" s="113"/>
      <c r="AAP79" s="113"/>
      <c r="AAQ79" s="113"/>
      <c r="AAR79" s="113"/>
      <c r="AAS79" s="113"/>
      <c r="AAT79" s="113"/>
      <c r="AAU79" s="113"/>
      <c r="AAV79" s="113"/>
      <c r="AAW79" s="113"/>
      <c r="AAX79" s="113"/>
      <c r="AAY79" s="113"/>
      <c r="AAZ79" s="113"/>
      <c r="ABA79" s="113"/>
      <c r="ABB79" s="113"/>
      <c r="ABC79" s="113"/>
      <c r="ABD79" s="113"/>
      <c r="ABE79" s="113"/>
      <c r="ABF79" s="113"/>
      <c r="ABG79" s="113"/>
      <c r="ABH79" s="113"/>
      <c r="ABI79" s="113"/>
      <c r="ABJ79" s="113"/>
      <c r="ABK79" s="113"/>
      <c r="ABL79" s="113"/>
      <c r="ABM79" s="113"/>
      <c r="ABN79" s="113"/>
      <c r="ABO79" s="113"/>
      <c r="ABP79" s="113"/>
      <c r="ABQ79" s="113"/>
      <c r="ABR79" s="113"/>
      <c r="ABS79" s="113"/>
      <c r="ABT79" s="113"/>
      <c r="ABU79" s="113"/>
      <c r="ABV79" s="113"/>
      <c r="ABW79" s="113"/>
      <c r="ABX79" s="113"/>
      <c r="ABY79" s="113"/>
      <c r="ABZ79" s="113"/>
      <c r="ACA79" s="113"/>
      <c r="ACB79" s="113"/>
      <c r="ACC79" s="113"/>
      <c r="ACD79" s="113"/>
      <c r="ACE79" s="113"/>
      <c r="ACF79" s="113"/>
      <c r="ACG79" s="113"/>
      <c r="ACH79" s="113"/>
      <c r="ACI79" s="113"/>
      <c r="ACJ79" s="113"/>
      <c r="ACK79" s="113"/>
      <c r="ACL79" s="113"/>
      <c r="ACM79" s="113"/>
      <c r="ACN79" s="113"/>
      <c r="ACO79" s="113"/>
      <c r="ACP79" s="113"/>
      <c r="ACQ79" s="113"/>
      <c r="ACR79" s="113"/>
      <c r="ACS79" s="113"/>
      <c r="ACT79" s="113"/>
      <c r="ACU79" s="113"/>
      <c r="ACV79" s="113"/>
      <c r="ACW79" s="113"/>
      <c r="ACX79" s="113"/>
      <c r="ACY79" s="113"/>
      <c r="ACZ79" s="113"/>
      <c r="ADA79" s="113"/>
      <c r="ADB79" s="113"/>
      <c r="ADC79" s="113"/>
      <c r="ADD79" s="113"/>
      <c r="ADE79" s="113"/>
      <c r="ADF79" s="113"/>
      <c r="ADG79" s="113"/>
      <c r="ADH79" s="113"/>
      <c r="ADI79" s="113"/>
      <c r="ADJ79" s="113"/>
      <c r="ADK79" s="113"/>
      <c r="ADL79" s="113"/>
      <c r="ADM79" s="113"/>
      <c r="ADN79" s="113"/>
      <c r="ADO79" s="113"/>
      <c r="ADP79" s="113"/>
      <c r="ADQ79" s="113"/>
      <c r="ADR79" s="113"/>
      <c r="ADS79" s="113"/>
      <c r="ADT79" s="113"/>
      <c r="ADU79" s="113"/>
      <c r="ADV79" s="113"/>
      <c r="ADW79" s="113"/>
      <c r="ADX79" s="113"/>
      <c r="ADY79" s="113"/>
      <c r="ADZ79" s="113"/>
      <c r="AEA79" s="113"/>
      <c r="AEB79" s="113"/>
      <c r="AEC79" s="113"/>
      <c r="AED79" s="113"/>
      <c r="AEE79" s="113"/>
      <c r="AEF79" s="113"/>
      <c r="AEG79" s="113"/>
      <c r="AEH79" s="113"/>
      <c r="AEI79" s="113"/>
      <c r="AEJ79" s="113"/>
      <c r="AEK79" s="113"/>
      <c r="AEL79" s="113"/>
      <c r="AEM79" s="113"/>
      <c r="AEN79" s="113"/>
      <c r="AEO79" s="113"/>
      <c r="AEP79" s="113"/>
      <c r="AEQ79" s="113"/>
      <c r="AER79" s="113"/>
      <c r="AES79" s="113"/>
      <c r="AET79" s="113"/>
      <c r="AEU79" s="113"/>
      <c r="AEV79" s="113"/>
      <c r="AEW79" s="113"/>
      <c r="AEX79" s="113"/>
      <c r="AEY79" s="113"/>
      <c r="AEZ79" s="113"/>
      <c r="AFA79" s="113"/>
      <c r="AFB79" s="113"/>
      <c r="AFC79" s="113"/>
      <c r="AFD79" s="113"/>
      <c r="AFE79" s="113"/>
      <c r="AFF79" s="113"/>
      <c r="AFG79" s="113"/>
      <c r="AFH79" s="113"/>
      <c r="AFI79" s="113"/>
      <c r="AFJ79" s="113"/>
      <c r="AFK79" s="113"/>
      <c r="AFL79" s="113"/>
      <c r="AFM79" s="113"/>
      <c r="AFN79" s="113"/>
      <c r="AFO79" s="113"/>
      <c r="AFP79" s="113"/>
      <c r="AFQ79" s="113"/>
      <c r="AFR79" s="113"/>
      <c r="AFS79" s="113"/>
      <c r="AFT79" s="113"/>
      <c r="AFU79" s="113"/>
      <c r="AFV79" s="113"/>
      <c r="AFW79" s="113"/>
      <c r="AFX79" s="113"/>
      <c r="AFY79" s="113"/>
      <c r="AFZ79" s="113"/>
      <c r="AGA79" s="113"/>
      <c r="AGB79" s="113"/>
      <c r="AGC79" s="113"/>
      <c r="AGD79" s="113"/>
      <c r="AGE79" s="113"/>
      <c r="AGF79" s="113"/>
      <c r="AGG79" s="113"/>
      <c r="AGH79" s="113"/>
      <c r="AGI79" s="113"/>
      <c r="AGJ79" s="113"/>
      <c r="AGK79" s="113"/>
      <c r="AGL79" s="113"/>
      <c r="AGM79" s="113"/>
      <c r="AGN79" s="113"/>
      <c r="AGO79" s="113"/>
      <c r="AGP79" s="113"/>
      <c r="AGQ79" s="113"/>
      <c r="AGR79" s="113"/>
      <c r="AGS79" s="113"/>
      <c r="AGT79" s="113"/>
      <c r="AGU79" s="113"/>
      <c r="AGV79" s="113"/>
      <c r="AGW79" s="113"/>
      <c r="AGX79" s="113"/>
      <c r="AGY79" s="113"/>
      <c r="AGZ79" s="113"/>
      <c r="AHA79" s="113"/>
      <c r="AHB79" s="113"/>
      <c r="AHC79" s="113"/>
      <c r="AHD79" s="113"/>
      <c r="AHE79" s="113"/>
      <c r="AHF79" s="113"/>
      <c r="AHG79" s="113"/>
      <c r="AHH79" s="113"/>
      <c r="AHI79" s="113"/>
      <c r="AHJ79" s="113"/>
      <c r="AHK79" s="113"/>
      <c r="AHL79" s="113"/>
      <c r="AHM79" s="113"/>
      <c r="AHN79" s="113"/>
      <c r="AHO79" s="113"/>
      <c r="AHP79" s="113"/>
      <c r="AHQ79" s="113"/>
      <c r="AHR79" s="113"/>
      <c r="AHS79" s="113"/>
      <c r="AHT79" s="113"/>
      <c r="AHU79" s="113"/>
      <c r="AHV79" s="113"/>
      <c r="AHW79" s="113"/>
      <c r="AHX79" s="113"/>
      <c r="AHY79" s="113"/>
      <c r="AHZ79" s="113"/>
      <c r="AIA79" s="113"/>
      <c r="AIB79" s="113"/>
      <c r="AIC79" s="113"/>
      <c r="AID79" s="113"/>
      <c r="AIE79" s="113"/>
      <c r="AIF79" s="113"/>
      <c r="AIG79" s="113"/>
      <c r="AIH79" s="113"/>
      <c r="AII79" s="113"/>
      <c r="AIJ79" s="113"/>
      <c r="AIK79" s="113"/>
      <c r="AIL79" s="113"/>
      <c r="AIM79" s="113"/>
      <c r="AIN79" s="113"/>
      <c r="AIO79" s="113"/>
      <c r="AIP79" s="113"/>
      <c r="AIQ79" s="113"/>
      <c r="AIR79" s="113"/>
      <c r="AIS79" s="113"/>
      <c r="AIT79" s="113"/>
      <c r="AIU79" s="113"/>
      <c r="AIV79" s="113"/>
      <c r="AIW79" s="113"/>
      <c r="AIX79" s="113"/>
      <c r="AIY79" s="113"/>
      <c r="AIZ79" s="113"/>
      <c r="AJA79" s="113"/>
      <c r="AJB79" s="113"/>
      <c r="AJC79" s="113"/>
      <c r="AJD79" s="113"/>
      <c r="AJE79" s="113"/>
      <c r="AJF79" s="113"/>
      <c r="AJG79" s="113"/>
      <c r="AJH79" s="113"/>
      <c r="AJI79" s="113"/>
      <c r="AJJ79" s="113"/>
      <c r="AJK79" s="113"/>
      <c r="AJL79" s="113"/>
      <c r="AJM79" s="113"/>
      <c r="AJN79" s="113"/>
      <c r="AJO79" s="113"/>
      <c r="AJP79" s="113"/>
      <c r="AJQ79" s="113"/>
      <c r="AJR79" s="113"/>
      <c r="AJS79" s="113"/>
      <c r="AJT79" s="113"/>
      <c r="AJU79" s="113"/>
      <c r="AJV79" s="113"/>
      <c r="AJW79" s="113"/>
      <c r="AJX79" s="113"/>
      <c r="AJY79" s="113"/>
      <c r="AJZ79" s="113"/>
      <c r="AKA79" s="113"/>
      <c r="AKB79" s="113"/>
      <c r="AKC79" s="113"/>
      <c r="AKD79" s="113"/>
      <c r="AKE79" s="113"/>
      <c r="AKF79" s="113"/>
      <c r="AKG79" s="113"/>
      <c r="AKH79" s="113"/>
      <c r="AKI79" s="113"/>
      <c r="AKJ79" s="113"/>
      <c r="AKK79" s="113"/>
      <c r="AKL79" s="113"/>
      <c r="AKM79" s="113"/>
      <c r="AKN79" s="113"/>
      <c r="AKO79" s="113"/>
      <c r="AKP79" s="113"/>
      <c r="AKQ79" s="113"/>
      <c r="AKR79" s="113"/>
      <c r="AKS79" s="113"/>
      <c r="AKT79" s="113"/>
      <c r="AKU79" s="113"/>
      <c r="AKV79" s="113"/>
      <c r="AKW79" s="113"/>
      <c r="AKX79" s="113"/>
      <c r="AKY79" s="113"/>
      <c r="AKZ79" s="113"/>
      <c r="ALA79" s="113"/>
      <c r="ALB79" s="113"/>
      <c r="ALC79" s="113"/>
      <c r="ALD79" s="113"/>
      <c r="ALE79" s="113"/>
      <c r="ALF79" s="113"/>
      <c r="ALG79" s="113"/>
      <c r="ALH79" s="113"/>
      <c r="ALI79" s="113"/>
      <c r="ALJ79" s="113"/>
      <c r="ALK79" s="113"/>
      <c r="ALL79" s="113"/>
      <c r="ALM79" s="113"/>
      <c r="ALN79" s="113"/>
      <c r="ALO79" s="113"/>
      <c r="ALP79" s="113"/>
      <c r="ALQ79" s="113"/>
      <c r="ALR79" s="113"/>
      <c r="ALS79" s="113"/>
      <c r="ALT79" s="113"/>
      <c r="ALU79" s="113"/>
      <c r="ALV79" s="113"/>
      <c r="ALW79" s="113"/>
      <c r="ALX79" s="113"/>
      <c r="ALY79" s="113"/>
      <c r="ALZ79" s="113"/>
      <c r="AMA79" s="113"/>
      <c r="AMB79" s="113"/>
      <c r="AMC79" s="113"/>
      <c r="AMD79" s="113"/>
      <c r="AME79" s="113"/>
      <c r="AMF79" s="113"/>
      <c r="AMG79" s="113"/>
      <c r="AMH79" s="113"/>
      <c r="AMI79" s="113"/>
      <c r="AMJ79" s="113"/>
      <c r="AMK79" s="113"/>
      <c r="AML79" s="113"/>
      <c r="AMM79" s="113"/>
      <c r="AMN79" s="113"/>
      <c r="AMO79" s="113"/>
      <c r="AMP79" s="113"/>
      <c r="AMQ79" s="113"/>
      <c r="AMR79" s="113"/>
      <c r="AMS79" s="113"/>
      <c r="AMT79" s="113"/>
      <c r="AMU79" s="113"/>
      <c r="AMV79" s="113"/>
      <c r="AMW79" s="113"/>
      <c r="AMX79" s="113"/>
      <c r="AMY79" s="113"/>
      <c r="AMZ79" s="113"/>
      <c r="ANA79" s="113"/>
      <c r="ANB79" s="113"/>
      <c r="ANC79" s="113"/>
      <c r="AND79" s="113"/>
      <c r="ANE79" s="113"/>
      <c r="ANF79" s="113"/>
      <c r="ANG79" s="113"/>
      <c r="ANH79" s="113"/>
      <c r="ANI79" s="113"/>
      <c r="ANJ79" s="113"/>
      <c r="ANK79" s="113"/>
      <c r="ANL79" s="113"/>
      <c r="ANM79" s="113"/>
      <c r="ANN79" s="113"/>
      <c r="ANO79" s="113"/>
      <c r="ANP79" s="113"/>
      <c r="ANQ79" s="113"/>
      <c r="ANR79" s="113"/>
      <c r="ANS79" s="113"/>
      <c r="ANT79" s="113"/>
      <c r="ANU79" s="113"/>
      <c r="ANV79" s="113"/>
      <c r="ANW79" s="113"/>
      <c r="ANX79" s="113"/>
      <c r="ANY79" s="113"/>
      <c r="ANZ79" s="113"/>
      <c r="AOA79" s="113"/>
      <c r="AOB79" s="113"/>
      <c r="AOC79" s="113"/>
      <c r="AOD79" s="113"/>
      <c r="AOE79" s="113"/>
      <c r="AOF79" s="113"/>
      <c r="AOG79" s="113"/>
      <c r="AOH79" s="113"/>
      <c r="AOI79" s="113"/>
      <c r="AOJ79" s="113"/>
      <c r="AOK79" s="113"/>
      <c r="AOL79" s="113"/>
      <c r="AOM79" s="113"/>
      <c r="AON79" s="113"/>
      <c r="AOO79" s="113"/>
      <c r="AOP79" s="113"/>
      <c r="AOQ79" s="113"/>
      <c r="AOR79" s="113"/>
      <c r="AOS79" s="113"/>
      <c r="AOT79" s="113"/>
      <c r="AOU79" s="113"/>
      <c r="AOV79" s="113"/>
      <c r="AOW79" s="113"/>
      <c r="AOX79" s="113"/>
      <c r="AOY79" s="113"/>
      <c r="AOZ79" s="113"/>
      <c r="APA79" s="113"/>
      <c r="APB79" s="113"/>
      <c r="APC79" s="113"/>
      <c r="APD79" s="113"/>
      <c r="APE79" s="113"/>
      <c r="APF79" s="113"/>
      <c r="APG79" s="113"/>
      <c r="APH79" s="113"/>
      <c r="API79" s="113"/>
      <c r="APJ79" s="113"/>
      <c r="APK79" s="113"/>
      <c r="APL79" s="113"/>
      <c r="APM79" s="113"/>
      <c r="APN79" s="113"/>
      <c r="APO79" s="113"/>
      <c r="APP79" s="113"/>
      <c r="APQ79" s="113"/>
      <c r="APR79" s="113"/>
      <c r="APS79" s="113"/>
      <c r="APT79" s="113"/>
      <c r="APU79" s="113"/>
      <c r="APV79" s="113"/>
      <c r="APW79" s="113"/>
      <c r="APX79" s="113"/>
      <c r="APY79" s="113"/>
      <c r="APZ79" s="113"/>
      <c r="AQA79" s="113"/>
      <c r="AQB79" s="113"/>
      <c r="AQC79" s="113"/>
      <c r="AQD79" s="113"/>
      <c r="AQE79" s="113"/>
      <c r="AQF79" s="113"/>
      <c r="AQG79" s="113"/>
      <c r="AQH79" s="113"/>
      <c r="AQI79" s="113"/>
      <c r="AQJ79" s="113"/>
      <c r="AQK79" s="113"/>
      <c r="AQL79" s="113"/>
      <c r="AQM79" s="113"/>
      <c r="AQN79" s="113"/>
      <c r="AQO79" s="113"/>
      <c r="AQP79" s="113"/>
      <c r="AQQ79" s="113"/>
      <c r="AQR79" s="113"/>
      <c r="AQS79" s="113"/>
      <c r="AQT79" s="113"/>
      <c r="AQU79" s="113"/>
      <c r="AQV79" s="113"/>
      <c r="AQW79" s="113"/>
      <c r="AQX79" s="113"/>
      <c r="AQY79" s="113"/>
      <c r="AQZ79" s="113"/>
      <c r="ARA79" s="113"/>
      <c r="ARB79" s="113"/>
      <c r="ARC79" s="113"/>
      <c r="ARD79" s="113"/>
      <c r="ARE79" s="113"/>
      <c r="ARF79" s="113"/>
      <c r="ARG79" s="113"/>
      <c r="ARH79" s="113"/>
      <c r="ARI79" s="113"/>
      <c r="ARJ79" s="113"/>
      <c r="ARK79" s="113"/>
      <c r="ARL79" s="113"/>
      <c r="ARM79" s="113"/>
      <c r="ARN79" s="113"/>
      <c r="ARO79" s="113"/>
      <c r="ARP79" s="113"/>
      <c r="ARQ79" s="113"/>
      <c r="ARR79" s="113"/>
      <c r="ARS79" s="113"/>
      <c r="ART79" s="113"/>
      <c r="ARU79" s="113"/>
      <c r="ARV79" s="113"/>
      <c r="ARW79" s="113"/>
      <c r="ARX79" s="113"/>
      <c r="ARY79" s="113"/>
      <c r="ARZ79" s="113"/>
      <c r="ASA79" s="113"/>
      <c r="ASB79" s="113"/>
      <c r="ASC79" s="113"/>
      <c r="ASD79" s="113"/>
      <c r="ASE79" s="113"/>
      <c r="ASF79" s="113"/>
      <c r="ASG79" s="113"/>
      <c r="ASH79" s="113"/>
      <c r="ASI79" s="113"/>
      <c r="ASJ79" s="113"/>
      <c r="ASK79" s="113"/>
      <c r="ASL79" s="113"/>
      <c r="ASM79" s="113"/>
      <c r="ASN79" s="113"/>
      <c r="ASO79" s="113"/>
      <c r="ASP79" s="113"/>
      <c r="ASQ79" s="113"/>
      <c r="ASR79" s="113"/>
      <c r="ASS79" s="113"/>
      <c r="AST79" s="113"/>
      <c r="ASU79" s="113"/>
      <c r="ASV79" s="113"/>
      <c r="ASW79" s="113"/>
      <c r="ASX79" s="113"/>
      <c r="ASY79" s="113"/>
      <c r="ASZ79" s="113"/>
      <c r="ATA79" s="113"/>
      <c r="ATB79" s="113"/>
      <c r="ATC79" s="113"/>
      <c r="ATD79" s="113"/>
      <c r="ATE79" s="113"/>
      <c r="ATF79" s="113"/>
      <c r="ATG79" s="113"/>
      <c r="ATH79" s="113"/>
      <c r="ATI79" s="113"/>
      <c r="ATJ79" s="113"/>
      <c r="ATK79" s="113"/>
      <c r="ATL79" s="113"/>
      <c r="ATM79" s="113"/>
      <c r="ATN79" s="113"/>
      <c r="ATO79" s="113"/>
      <c r="ATP79" s="113"/>
      <c r="ATQ79" s="113"/>
      <c r="ATR79" s="113"/>
      <c r="ATS79" s="113"/>
      <c r="ATT79" s="113"/>
      <c r="ATU79" s="113"/>
      <c r="ATV79" s="113"/>
      <c r="ATW79" s="113"/>
      <c r="ATX79" s="113"/>
      <c r="ATY79" s="113"/>
      <c r="ATZ79" s="113"/>
      <c r="AUA79" s="113"/>
      <c r="AUB79" s="113"/>
      <c r="AUC79" s="113"/>
      <c r="AUD79" s="113"/>
      <c r="AUE79" s="113"/>
      <c r="AUF79" s="113"/>
      <c r="AUG79" s="113"/>
      <c r="AUH79" s="113"/>
      <c r="AUI79" s="113"/>
      <c r="AUJ79" s="113"/>
      <c r="AUK79" s="113"/>
      <c r="AUL79" s="113"/>
      <c r="AUM79" s="113"/>
      <c r="AUN79" s="113"/>
      <c r="AUO79" s="113"/>
      <c r="AUP79" s="113"/>
      <c r="AUQ79" s="113"/>
      <c r="AUR79" s="113"/>
      <c r="AUS79" s="113"/>
      <c r="AUT79" s="113"/>
      <c r="AUU79" s="113"/>
      <c r="AUV79" s="113"/>
      <c r="AUW79" s="113"/>
      <c r="AUX79" s="113"/>
      <c r="AUY79" s="113"/>
      <c r="AUZ79" s="113"/>
      <c r="AVA79" s="113"/>
      <c r="AVB79" s="113"/>
      <c r="AVC79" s="113"/>
      <c r="AVD79" s="113"/>
      <c r="AVE79" s="113"/>
      <c r="AVF79" s="113"/>
      <c r="AVG79" s="113"/>
      <c r="AVH79" s="113"/>
      <c r="AVI79" s="113"/>
      <c r="AVJ79" s="113"/>
      <c r="AVK79" s="113"/>
      <c r="AVL79" s="113"/>
      <c r="AVM79" s="113"/>
      <c r="AVN79" s="113"/>
      <c r="AVO79" s="113"/>
      <c r="AVP79" s="113"/>
      <c r="AVQ79" s="113"/>
      <c r="AVR79" s="113"/>
      <c r="AVS79" s="113"/>
      <c r="AVT79" s="113"/>
      <c r="AVU79" s="113"/>
      <c r="AVV79" s="113"/>
      <c r="AVW79" s="113"/>
      <c r="AVX79" s="113"/>
      <c r="AVY79" s="113"/>
      <c r="AVZ79" s="113"/>
      <c r="AWA79" s="113"/>
      <c r="AWB79" s="113"/>
      <c r="AWC79" s="113"/>
      <c r="AWD79" s="113"/>
    </row>
    <row r="80" spans="1:1278" s="156" customFormat="1" ht="15">
      <c r="A80" s="126"/>
      <c r="B80" s="143"/>
      <c r="C80" s="143"/>
      <c r="D80" s="143"/>
      <c r="E80" s="143"/>
      <c r="F80" s="152" t="s">
        <v>326</v>
      </c>
      <c r="G80" s="165">
        <v>2.2000000000000002</v>
      </c>
      <c r="H80" s="130" t="s">
        <v>112</v>
      </c>
      <c r="I80" s="126"/>
      <c r="J80" s="126"/>
      <c r="K80" s="126"/>
      <c r="L80" s="126"/>
      <c r="M80" s="126"/>
      <c r="N80" s="126"/>
      <c r="O80" s="126"/>
      <c r="P80" s="126"/>
      <c r="Q80" s="126"/>
      <c r="R80" s="126"/>
      <c r="S80" s="126"/>
      <c r="T80" s="126"/>
      <c r="U80" s="126"/>
      <c r="V80" s="126"/>
      <c r="W80" s="126"/>
      <c r="X80" s="126"/>
      <c r="Y80" s="126"/>
      <c r="Z80" s="126"/>
      <c r="AA80" s="126"/>
      <c r="AB80" s="126"/>
      <c r="AC80" s="113"/>
      <c r="AD80" s="113"/>
      <c r="AE80" s="113"/>
      <c r="AF80" s="113"/>
      <c r="AG80" s="113"/>
      <c r="AH80" s="113"/>
      <c r="AI80" s="113"/>
      <c r="AJ80" s="113"/>
      <c r="AK80" s="113"/>
      <c r="AL80" s="113"/>
      <c r="AM80" s="113"/>
      <c r="AN80" s="113"/>
      <c r="AO80" s="113"/>
      <c r="AP80" s="113"/>
      <c r="AQ80" s="113"/>
      <c r="AR80" s="113"/>
      <c r="AS80" s="113"/>
      <c r="AT80" s="113"/>
      <c r="AU80" s="113"/>
      <c r="AV80" s="113"/>
      <c r="AW80" s="113"/>
      <c r="AX80" s="113"/>
      <c r="AY80" s="113"/>
      <c r="AZ80" s="113"/>
      <c r="BA80" s="113"/>
      <c r="BB80" s="113"/>
      <c r="BC80" s="113"/>
      <c r="BD80" s="113"/>
      <c r="BE80" s="113"/>
      <c r="BF80" s="113"/>
      <c r="BG80" s="113"/>
      <c r="BH80" s="113"/>
      <c r="BI80" s="113"/>
      <c r="BJ80" s="113"/>
      <c r="BK80" s="113"/>
      <c r="BL80" s="113"/>
      <c r="BM80" s="113"/>
      <c r="BN80" s="113"/>
      <c r="BO80" s="113"/>
      <c r="BP80" s="113"/>
      <c r="BQ80" s="113"/>
      <c r="BR80" s="113"/>
      <c r="BS80" s="113"/>
      <c r="BT80" s="113"/>
      <c r="BU80" s="113"/>
      <c r="BV80" s="113"/>
      <c r="BW80" s="113"/>
      <c r="BX80" s="113"/>
      <c r="BY80" s="113"/>
      <c r="BZ80" s="113"/>
      <c r="CA80" s="113"/>
      <c r="CB80" s="113"/>
      <c r="CC80" s="113"/>
      <c r="CD80" s="113"/>
      <c r="CE80" s="113"/>
      <c r="CF80" s="113"/>
      <c r="CG80" s="113"/>
      <c r="CH80" s="113"/>
      <c r="CI80" s="113"/>
      <c r="CJ80" s="113"/>
      <c r="CK80" s="113"/>
      <c r="CL80" s="113"/>
      <c r="CM80" s="113"/>
      <c r="CN80" s="113"/>
      <c r="CO80" s="113"/>
      <c r="CP80" s="113"/>
      <c r="CQ80" s="113"/>
      <c r="CR80" s="113"/>
      <c r="CS80" s="113"/>
      <c r="CT80" s="113"/>
      <c r="CU80" s="113"/>
      <c r="CV80" s="113"/>
      <c r="CW80" s="113"/>
      <c r="CX80" s="113"/>
      <c r="CY80" s="113"/>
      <c r="CZ80" s="113"/>
      <c r="DA80" s="113"/>
      <c r="DB80" s="113"/>
      <c r="DC80" s="113"/>
      <c r="DD80" s="113"/>
      <c r="DE80" s="113"/>
      <c r="DF80" s="113"/>
      <c r="DG80" s="113"/>
      <c r="DH80" s="113"/>
      <c r="DI80" s="113"/>
      <c r="DJ80" s="113"/>
      <c r="DK80" s="113"/>
      <c r="DL80" s="113"/>
      <c r="DM80" s="113"/>
      <c r="DN80" s="113"/>
      <c r="DO80" s="113"/>
      <c r="DP80" s="113"/>
      <c r="DQ80" s="113"/>
      <c r="DR80" s="113"/>
      <c r="DS80" s="113"/>
      <c r="DT80" s="113"/>
      <c r="DU80" s="113"/>
      <c r="DV80" s="113"/>
      <c r="DW80" s="113"/>
      <c r="DX80" s="113"/>
      <c r="DY80" s="113"/>
      <c r="DZ80" s="113"/>
      <c r="EA80" s="113"/>
      <c r="EB80" s="113"/>
      <c r="EC80" s="113"/>
      <c r="ED80" s="113"/>
      <c r="EE80" s="113"/>
      <c r="EF80" s="113"/>
      <c r="EG80" s="113"/>
      <c r="EH80" s="113"/>
      <c r="EI80" s="113"/>
      <c r="EJ80" s="113"/>
      <c r="EK80" s="113"/>
      <c r="EL80" s="113"/>
      <c r="EM80" s="113"/>
      <c r="EN80" s="113"/>
      <c r="EO80" s="113"/>
      <c r="EP80" s="113"/>
      <c r="EQ80" s="113"/>
      <c r="ER80" s="113"/>
      <c r="ES80" s="113"/>
      <c r="ET80" s="113"/>
      <c r="EU80" s="113"/>
      <c r="EV80" s="113"/>
      <c r="EW80" s="113"/>
      <c r="EX80" s="113"/>
      <c r="EY80" s="113"/>
      <c r="EZ80" s="113"/>
      <c r="FA80" s="113"/>
      <c r="FB80" s="113"/>
      <c r="FC80" s="113"/>
      <c r="FD80" s="113"/>
      <c r="FE80" s="113"/>
      <c r="FF80" s="113"/>
      <c r="FG80" s="113"/>
      <c r="FH80" s="113"/>
      <c r="FI80" s="113"/>
      <c r="FJ80" s="113"/>
      <c r="FK80" s="113"/>
      <c r="FL80" s="113"/>
      <c r="FM80" s="113"/>
      <c r="FN80" s="113"/>
      <c r="FO80" s="113"/>
      <c r="FP80" s="113"/>
      <c r="FQ80" s="113"/>
      <c r="FR80" s="113"/>
      <c r="FS80" s="113"/>
      <c r="FT80" s="113"/>
      <c r="FU80" s="113"/>
      <c r="FV80" s="113"/>
      <c r="FW80" s="113"/>
      <c r="FX80" s="113"/>
      <c r="FY80" s="113"/>
      <c r="FZ80" s="113"/>
      <c r="GA80" s="113"/>
      <c r="GB80" s="113"/>
      <c r="GC80" s="113"/>
      <c r="GD80" s="113"/>
      <c r="GE80" s="113"/>
      <c r="GF80" s="113"/>
      <c r="GG80" s="113"/>
      <c r="GH80" s="113"/>
      <c r="GI80" s="113"/>
      <c r="GJ80" s="113"/>
      <c r="GK80" s="113"/>
      <c r="GL80" s="113"/>
      <c r="GM80" s="113"/>
      <c r="GN80" s="113"/>
      <c r="GO80" s="113"/>
      <c r="GP80" s="113"/>
      <c r="GQ80" s="113"/>
      <c r="GR80" s="113"/>
      <c r="GS80" s="113"/>
      <c r="GT80" s="113"/>
      <c r="GU80" s="113"/>
      <c r="GV80" s="113"/>
      <c r="GW80" s="113"/>
      <c r="GX80" s="113"/>
      <c r="GY80" s="113"/>
      <c r="GZ80" s="113"/>
      <c r="HA80" s="113"/>
      <c r="HB80" s="113"/>
      <c r="HC80" s="113"/>
      <c r="HD80" s="113"/>
      <c r="HE80" s="113"/>
      <c r="HF80" s="113"/>
      <c r="HG80" s="113"/>
      <c r="HH80" s="113"/>
      <c r="HI80" s="113"/>
      <c r="HJ80" s="113"/>
      <c r="HK80" s="113"/>
      <c r="HL80" s="113"/>
      <c r="HM80" s="113"/>
      <c r="HN80" s="113"/>
      <c r="HO80" s="113"/>
      <c r="HP80" s="113"/>
      <c r="HQ80" s="113"/>
      <c r="HR80" s="113"/>
      <c r="HS80" s="113"/>
      <c r="HT80" s="113"/>
      <c r="HU80" s="113"/>
      <c r="HV80" s="113"/>
      <c r="HW80" s="113"/>
      <c r="HX80" s="113"/>
      <c r="HY80" s="113"/>
      <c r="HZ80" s="113"/>
      <c r="IA80" s="113"/>
      <c r="IB80" s="113"/>
      <c r="IC80" s="113"/>
      <c r="ID80" s="113"/>
      <c r="IE80" s="113"/>
      <c r="IF80" s="113"/>
      <c r="IG80" s="113"/>
      <c r="IH80" s="113"/>
      <c r="II80" s="113"/>
      <c r="IJ80" s="113"/>
      <c r="IK80" s="113"/>
      <c r="IL80" s="113"/>
      <c r="IM80" s="113"/>
      <c r="IN80" s="113"/>
      <c r="IO80" s="113"/>
      <c r="IP80" s="113"/>
      <c r="IQ80" s="113"/>
      <c r="IR80" s="113"/>
      <c r="IS80" s="113"/>
      <c r="IT80" s="113"/>
      <c r="IU80" s="113"/>
      <c r="IV80" s="113"/>
      <c r="IW80" s="113"/>
      <c r="IX80" s="113"/>
      <c r="IY80" s="113"/>
      <c r="IZ80" s="113"/>
      <c r="JA80" s="113"/>
      <c r="JB80" s="113"/>
      <c r="JC80" s="113"/>
      <c r="JD80" s="113"/>
      <c r="JE80" s="113"/>
      <c r="JF80" s="113"/>
      <c r="JG80" s="113"/>
      <c r="JH80" s="113"/>
      <c r="JI80" s="113"/>
      <c r="JJ80" s="113"/>
      <c r="JK80" s="113"/>
      <c r="JL80" s="113"/>
      <c r="JM80" s="113"/>
      <c r="JN80" s="113"/>
      <c r="JO80" s="113"/>
      <c r="JP80" s="113"/>
      <c r="JQ80" s="113"/>
      <c r="JR80" s="113"/>
      <c r="JS80" s="113"/>
      <c r="JT80" s="113"/>
      <c r="JU80" s="113"/>
      <c r="JV80" s="113"/>
      <c r="JW80" s="113"/>
      <c r="JX80" s="113"/>
      <c r="JY80" s="113"/>
      <c r="JZ80" s="113"/>
      <c r="KA80" s="113"/>
      <c r="KB80" s="113"/>
      <c r="KC80" s="113"/>
      <c r="KD80" s="113"/>
      <c r="KE80" s="113"/>
      <c r="KF80" s="113"/>
      <c r="KG80" s="113"/>
      <c r="KH80" s="113"/>
      <c r="KI80" s="113"/>
      <c r="KJ80" s="113"/>
      <c r="KK80" s="113"/>
      <c r="KL80" s="113"/>
      <c r="KM80" s="113"/>
      <c r="KN80" s="113"/>
      <c r="KO80" s="113"/>
      <c r="KP80" s="113"/>
      <c r="KQ80" s="113"/>
      <c r="KR80" s="113"/>
      <c r="KS80" s="113"/>
      <c r="KT80" s="113"/>
      <c r="KU80" s="113"/>
      <c r="KV80" s="113"/>
      <c r="KW80" s="113"/>
      <c r="KX80" s="113"/>
      <c r="KY80" s="113"/>
      <c r="KZ80" s="113"/>
      <c r="LA80" s="113"/>
      <c r="LB80" s="113"/>
      <c r="LC80" s="113"/>
      <c r="LD80" s="113"/>
      <c r="LE80" s="113"/>
      <c r="LF80" s="113"/>
      <c r="LG80" s="113"/>
      <c r="LH80" s="113"/>
      <c r="LI80" s="113"/>
      <c r="LJ80" s="113"/>
      <c r="LK80" s="113"/>
      <c r="LL80" s="113"/>
      <c r="LM80" s="113"/>
      <c r="LN80" s="113"/>
      <c r="LO80" s="113"/>
      <c r="LP80" s="113"/>
      <c r="LQ80" s="113"/>
      <c r="LR80" s="113"/>
      <c r="LS80" s="113"/>
      <c r="LT80" s="113"/>
      <c r="LU80" s="113"/>
      <c r="LV80" s="113"/>
      <c r="LW80" s="113"/>
      <c r="LX80" s="113"/>
      <c r="LY80" s="113"/>
      <c r="LZ80" s="113"/>
      <c r="MA80" s="113"/>
      <c r="MB80" s="113"/>
      <c r="MC80" s="113"/>
      <c r="MD80" s="113"/>
      <c r="ME80" s="113"/>
      <c r="MF80" s="113"/>
      <c r="MG80" s="113"/>
      <c r="MH80" s="113"/>
      <c r="MI80" s="113"/>
      <c r="MJ80" s="113"/>
      <c r="MK80" s="113"/>
      <c r="ML80" s="113"/>
      <c r="MM80" s="113"/>
      <c r="MN80" s="113"/>
      <c r="MO80" s="113"/>
      <c r="MP80" s="113"/>
      <c r="MQ80" s="113"/>
      <c r="MR80" s="113"/>
      <c r="MS80" s="113"/>
      <c r="MT80" s="113"/>
      <c r="MU80" s="113"/>
      <c r="MV80" s="113"/>
      <c r="MW80" s="113"/>
      <c r="MX80" s="113"/>
      <c r="MY80" s="113"/>
      <c r="MZ80" s="113"/>
      <c r="NA80" s="113"/>
      <c r="NB80" s="113"/>
      <c r="NC80" s="113"/>
      <c r="ND80" s="113"/>
      <c r="NE80" s="113"/>
      <c r="NF80" s="113"/>
      <c r="NG80" s="113"/>
      <c r="NH80" s="113"/>
      <c r="NI80" s="113"/>
      <c r="NJ80" s="113"/>
      <c r="NK80" s="113"/>
      <c r="NL80" s="113"/>
      <c r="NM80" s="113"/>
      <c r="NN80" s="113"/>
      <c r="NO80" s="113"/>
      <c r="NP80" s="113"/>
      <c r="NQ80" s="113"/>
      <c r="NR80" s="113"/>
      <c r="NS80" s="113"/>
      <c r="NT80" s="113"/>
      <c r="NU80" s="113"/>
      <c r="NV80" s="113"/>
      <c r="NW80" s="113"/>
      <c r="NX80" s="113"/>
      <c r="NY80" s="113"/>
      <c r="NZ80" s="113"/>
      <c r="OA80" s="113"/>
      <c r="OB80" s="113"/>
      <c r="OC80" s="113"/>
      <c r="OD80" s="113"/>
      <c r="OE80" s="113"/>
      <c r="OF80" s="113"/>
      <c r="OG80" s="113"/>
      <c r="OH80" s="113"/>
      <c r="OI80" s="113"/>
      <c r="OJ80" s="113"/>
      <c r="OK80" s="113"/>
      <c r="OL80" s="113"/>
      <c r="OM80" s="113"/>
      <c r="ON80" s="113"/>
      <c r="OO80" s="113"/>
      <c r="OP80" s="113"/>
      <c r="OQ80" s="113"/>
      <c r="OR80" s="113"/>
      <c r="OS80" s="113"/>
      <c r="OT80" s="113"/>
      <c r="OU80" s="113"/>
      <c r="OV80" s="113"/>
      <c r="OW80" s="113"/>
      <c r="OX80" s="113"/>
      <c r="OY80" s="113"/>
      <c r="OZ80" s="113"/>
      <c r="PA80" s="113"/>
      <c r="PB80" s="113"/>
      <c r="PC80" s="113"/>
      <c r="PD80" s="113"/>
      <c r="PE80" s="113"/>
      <c r="PF80" s="113"/>
      <c r="PG80" s="113"/>
      <c r="PH80" s="113"/>
      <c r="PI80" s="113"/>
      <c r="PJ80" s="113"/>
      <c r="PK80" s="113"/>
      <c r="PL80" s="113"/>
      <c r="PM80" s="113"/>
      <c r="PN80" s="113"/>
      <c r="PO80" s="113"/>
      <c r="PP80" s="113"/>
      <c r="PQ80" s="113"/>
      <c r="PR80" s="113"/>
      <c r="PS80" s="113"/>
      <c r="PT80" s="113"/>
      <c r="PU80" s="113"/>
      <c r="PV80" s="113"/>
      <c r="PW80" s="113"/>
      <c r="PX80" s="113"/>
      <c r="PY80" s="113"/>
      <c r="PZ80" s="113"/>
      <c r="QA80" s="113"/>
      <c r="QB80" s="113"/>
      <c r="QC80" s="113"/>
      <c r="QD80" s="113"/>
      <c r="QE80" s="113"/>
      <c r="QF80" s="113"/>
      <c r="QG80" s="113"/>
      <c r="QH80" s="113"/>
      <c r="QI80" s="113"/>
      <c r="QJ80" s="113"/>
      <c r="QK80" s="113"/>
      <c r="QL80" s="113"/>
      <c r="QM80" s="113"/>
      <c r="QN80" s="113"/>
      <c r="QO80" s="113"/>
      <c r="QP80" s="113"/>
      <c r="QQ80" s="113"/>
      <c r="QR80" s="113"/>
      <c r="QS80" s="113"/>
      <c r="QT80" s="113"/>
      <c r="QU80" s="113"/>
      <c r="QV80" s="113"/>
      <c r="QW80" s="113"/>
      <c r="QX80" s="113"/>
      <c r="QY80" s="113"/>
      <c r="QZ80" s="113"/>
      <c r="RA80" s="113"/>
      <c r="RB80" s="113"/>
      <c r="RC80" s="113"/>
      <c r="RD80" s="113"/>
      <c r="RE80" s="113"/>
      <c r="RF80" s="113"/>
      <c r="RG80" s="113"/>
      <c r="RH80" s="113"/>
      <c r="RI80" s="113"/>
      <c r="RJ80" s="113"/>
      <c r="RK80" s="113"/>
      <c r="RL80" s="113"/>
      <c r="RM80" s="113"/>
      <c r="RN80" s="113"/>
      <c r="RO80" s="113"/>
      <c r="RP80" s="113"/>
      <c r="RQ80" s="113"/>
      <c r="RR80" s="113"/>
      <c r="RS80" s="113"/>
      <c r="RT80" s="113"/>
      <c r="RU80" s="113"/>
      <c r="RV80" s="113"/>
      <c r="RW80" s="113"/>
      <c r="RX80" s="113"/>
      <c r="RY80" s="113"/>
      <c r="RZ80" s="113"/>
      <c r="SA80" s="113"/>
      <c r="SB80" s="113"/>
      <c r="SC80" s="113"/>
      <c r="SD80" s="113"/>
      <c r="SE80" s="113"/>
      <c r="SF80" s="113"/>
      <c r="SG80" s="113"/>
      <c r="SH80" s="113"/>
      <c r="SI80" s="113"/>
      <c r="SJ80" s="113"/>
      <c r="SK80" s="113"/>
      <c r="SL80" s="113"/>
      <c r="SM80" s="113"/>
      <c r="SN80" s="113"/>
      <c r="SO80" s="113"/>
      <c r="SP80" s="113"/>
      <c r="SQ80" s="113"/>
      <c r="SR80" s="113"/>
      <c r="SS80" s="113"/>
      <c r="ST80" s="113"/>
      <c r="SU80" s="113"/>
      <c r="SV80" s="113"/>
      <c r="SW80" s="113"/>
      <c r="SX80" s="113"/>
      <c r="SY80" s="113"/>
      <c r="SZ80" s="113"/>
      <c r="TA80" s="113"/>
      <c r="TB80" s="113"/>
      <c r="TC80" s="113"/>
      <c r="TD80" s="113"/>
      <c r="TE80" s="113"/>
      <c r="TF80" s="113"/>
      <c r="TG80" s="113"/>
      <c r="TH80" s="113"/>
      <c r="TI80" s="113"/>
      <c r="TJ80" s="113"/>
      <c r="TK80" s="113"/>
      <c r="TL80" s="113"/>
      <c r="TM80" s="113"/>
      <c r="TN80" s="113"/>
      <c r="TO80" s="113"/>
      <c r="TP80" s="113"/>
      <c r="TQ80" s="113"/>
      <c r="TR80" s="113"/>
      <c r="TS80" s="113"/>
      <c r="TT80" s="113"/>
      <c r="TU80" s="113"/>
      <c r="TV80" s="113"/>
      <c r="TW80" s="113"/>
      <c r="TX80" s="113"/>
      <c r="TY80" s="113"/>
      <c r="TZ80" s="113"/>
      <c r="UA80" s="113"/>
      <c r="UB80" s="113"/>
      <c r="UC80" s="113"/>
      <c r="UD80" s="113"/>
      <c r="UE80" s="113"/>
      <c r="UF80" s="113"/>
      <c r="UG80" s="113"/>
      <c r="UH80" s="113"/>
      <c r="UI80" s="113"/>
      <c r="UJ80" s="113"/>
      <c r="UK80" s="113"/>
      <c r="UL80" s="113"/>
      <c r="UM80" s="113"/>
      <c r="UN80" s="113"/>
      <c r="UO80" s="113"/>
      <c r="UP80" s="113"/>
      <c r="UQ80" s="113"/>
      <c r="UR80" s="113"/>
      <c r="US80" s="113"/>
      <c r="UT80" s="113"/>
      <c r="UU80" s="113"/>
      <c r="UV80" s="113"/>
      <c r="UW80" s="113"/>
      <c r="UX80" s="113"/>
      <c r="UY80" s="113"/>
      <c r="UZ80" s="113"/>
      <c r="VA80" s="113"/>
      <c r="VB80" s="113"/>
      <c r="VC80" s="113"/>
      <c r="VD80" s="113"/>
      <c r="VE80" s="113"/>
      <c r="VF80" s="113"/>
      <c r="VG80" s="113"/>
      <c r="VH80" s="113"/>
      <c r="VI80" s="113"/>
      <c r="VJ80" s="113"/>
      <c r="VK80" s="113"/>
      <c r="VL80" s="113"/>
      <c r="VM80" s="113"/>
      <c r="VN80" s="113"/>
      <c r="VO80" s="113"/>
      <c r="VP80" s="113"/>
      <c r="VQ80" s="113"/>
      <c r="VR80" s="113"/>
      <c r="VS80" s="113"/>
      <c r="VT80" s="113"/>
      <c r="VU80" s="113"/>
      <c r="VV80" s="113"/>
      <c r="VW80" s="113"/>
      <c r="VX80" s="113"/>
      <c r="VY80" s="113"/>
      <c r="VZ80" s="113"/>
      <c r="WA80" s="113"/>
      <c r="WB80" s="113"/>
      <c r="WC80" s="113"/>
      <c r="WD80" s="113"/>
      <c r="WE80" s="113"/>
      <c r="WF80" s="113"/>
      <c r="WG80" s="113"/>
      <c r="WH80" s="113"/>
      <c r="WI80" s="113"/>
      <c r="WJ80" s="113"/>
      <c r="WK80" s="113"/>
      <c r="WL80" s="113"/>
      <c r="WM80" s="113"/>
      <c r="WN80" s="113"/>
      <c r="WO80" s="113"/>
      <c r="WP80" s="113"/>
      <c r="WQ80" s="113"/>
      <c r="WR80" s="113"/>
      <c r="WS80" s="113"/>
      <c r="WT80" s="113"/>
      <c r="WU80" s="113"/>
      <c r="WV80" s="113"/>
      <c r="WW80" s="113"/>
      <c r="WX80" s="113"/>
      <c r="WY80" s="113"/>
      <c r="WZ80" s="113"/>
      <c r="XA80" s="113"/>
      <c r="XB80" s="113"/>
      <c r="XC80" s="113"/>
      <c r="XD80" s="113"/>
      <c r="XE80" s="113"/>
      <c r="XF80" s="113"/>
      <c r="XG80" s="113"/>
      <c r="XH80" s="113"/>
      <c r="XI80" s="113"/>
      <c r="XJ80" s="113"/>
      <c r="XK80" s="113"/>
      <c r="XL80" s="113"/>
      <c r="XM80" s="113"/>
      <c r="XN80" s="113"/>
      <c r="XO80" s="113"/>
      <c r="XP80" s="113"/>
      <c r="XQ80" s="113"/>
      <c r="XR80" s="113"/>
      <c r="XS80" s="113"/>
      <c r="XT80" s="113"/>
      <c r="XU80" s="113"/>
      <c r="XV80" s="113"/>
      <c r="XW80" s="113"/>
      <c r="XX80" s="113"/>
      <c r="XY80" s="113"/>
      <c r="XZ80" s="113"/>
      <c r="YA80" s="113"/>
      <c r="YB80" s="113"/>
      <c r="YC80" s="113"/>
      <c r="YD80" s="113"/>
      <c r="YE80" s="113"/>
      <c r="YF80" s="113"/>
      <c r="YG80" s="113"/>
      <c r="YH80" s="113"/>
      <c r="YI80" s="113"/>
      <c r="YJ80" s="113"/>
      <c r="YK80" s="113"/>
      <c r="YL80" s="113"/>
      <c r="YM80" s="113"/>
      <c r="YN80" s="113"/>
      <c r="YO80" s="113"/>
      <c r="YP80" s="113"/>
      <c r="YQ80" s="113"/>
      <c r="YR80" s="113"/>
      <c r="YS80" s="113"/>
      <c r="YT80" s="113"/>
      <c r="YU80" s="113"/>
      <c r="YV80" s="113"/>
      <c r="YW80" s="113"/>
      <c r="YX80" s="113"/>
      <c r="YY80" s="113"/>
      <c r="YZ80" s="113"/>
      <c r="ZA80" s="113"/>
      <c r="ZB80" s="113"/>
      <c r="ZC80" s="113"/>
      <c r="ZD80" s="113"/>
      <c r="ZE80" s="113"/>
      <c r="ZF80" s="113"/>
      <c r="ZG80" s="113"/>
      <c r="ZH80" s="113"/>
      <c r="ZI80" s="113"/>
      <c r="ZJ80" s="113"/>
      <c r="ZK80" s="113"/>
      <c r="ZL80" s="113"/>
      <c r="ZM80" s="113"/>
      <c r="ZN80" s="113"/>
      <c r="ZO80" s="113"/>
      <c r="ZP80" s="113"/>
      <c r="ZQ80" s="113"/>
      <c r="ZR80" s="113"/>
      <c r="ZS80" s="113"/>
      <c r="ZT80" s="113"/>
      <c r="ZU80" s="113"/>
      <c r="ZV80" s="113"/>
      <c r="ZW80" s="113"/>
      <c r="ZX80" s="113"/>
      <c r="ZY80" s="113"/>
      <c r="ZZ80" s="113"/>
      <c r="AAA80" s="113"/>
      <c r="AAB80" s="113"/>
      <c r="AAC80" s="113"/>
      <c r="AAD80" s="113"/>
      <c r="AAE80" s="113"/>
      <c r="AAF80" s="113"/>
      <c r="AAG80" s="113"/>
      <c r="AAH80" s="113"/>
      <c r="AAI80" s="113"/>
      <c r="AAJ80" s="113"/>
      <c r="AAK80" s="113"/>
      <c r="AAL80" s="113"/>
      <c r="AAM80" s="113"/>
      <c r="AAN80" s="113"/>
      <c r="AAO80" s="113"/>
      <c r="AAP80" s="113"/>
      <c r="AAQ80" s="113"/>
      <c r="AAR80" s="113"/>
      <c r="AAS80" s="113"/>
      <c r="AAT80" s="113"/>
      <c r="AAU80" s="113"/>
      <c r="AAV80" s="113"/>
      <c r="AAW80" s="113"/>
      <c r="AAX80" s="113"/>
      <c r="AAY80" s="113"/>
      <c r="AAZ80" s="113"/>
      <c r="ABA80" s="113"/>
      <c r="ABB80" s="113"/>
      <c r="ABC80" s="113"/>
      <c r="ABD80" s="113"/>
      <c r="ABE80" s="113"/>
      <c r="ABF80" s="113"/>
      <c r="ABG80" s="113"/>
      <c r="ABH80" s="113"/>
      <c r="ABI80" s="113"/>
      <c r="ABJ80" s="113"/>
      <c r="ABK80" s="113"/>
      <c r="ABL80" s="113"/>
      <c r="ABM80" s="113"/>
      <c r="ABN80" s="113"/>
      <c r="ABO80" s="113"/>
      <c r="ABP80" s="113"/>
      <c r="ABQ80" s="113"/>
      <c r="ABR80" s="113"/>
      <c r="ABS80" s="113"/>
      <c r="ABT80" s="113"/>
      <c r="ABU80" s="113"/>
      <c r="ABV80" s="113"/>
      <c r="ABW80" s="113"/>
      <c r="ABX80" s="113"/>
      <c r="ABY80" s="113"/>
      <c r="ABZ80" s="113"/>
      <c r="ACA80" s="113"/>
      <c r="ACB80" s="113"/>
      <c r="ACC80" s="113"/>
      <c r="ACD80" s="113"/>
      <c r="ACE80" s="113"/>
      <c r="ACF80" s="113"/>
      <c r="ACG80" s="113"/>
      <c r="ACH80" s="113"/>
      <c r="ACI80" s="113"/>
      <c r="ACJ80" s="113"/>
      <c r="ACK80" s="113"/>
      <c r="ACL80" s="113"/>
      <c r="ACM80" s="113"/>
      <c r="ACN80" s="113"/>
      <c r="ACO80" s="113"/>
      <c r="ACP80" s="113"/>
      <c r="ACQ80" s="113"/>
      <c r="ACR80" s="113"/>
      <c r="ACS80" s="113"/>
      <c r="ACT80" s="113"/>
      <c r="ACU80" s="113"/>
      <c r="ACV80" s="113"/>
      <c r="ACW80" s="113"/>
      <c r="ACX80" s="113"/>
      <c r="ACY80" s="113"/>
      <c r="ACZ80" s="113"/>
      <c r="ADA80" s="113"/>
      <c r="ADB80" s="113"/>
      <c r="ADC80" s="113"/>
      <c r="ADD80" s="113"/>
      <c r="ADE80" s="113"/>
      <c r="ADF80" s="113"/>
      <c r="ADG80" s="113"/>
      <c r="ADH80" s="113"/>
      <c r="ADI80" s="113"/>
      <c r="ADJ80" s="113"/>
      <c r="ADK80" s="113"/>
      <c r="ADL80" s="113"/>
      <c r="ADM80" s="113"/>
      <c r="ADN80" s="113"/>
      <c r="ADO80" s="113"/>
      <c r="ADP80" s="113"/>
      <c r="ADQ80" s="113"/>
      <c r="ADR80" s="113"/>
      <c r="ADS80" s="113"/>
      <c r="ADT80" s="113"/>
      <c r="ADU80" s="113"/>
      <c r="ADV80" s="113"/>
      <c r="ADW80" s="113"/>
      <c r="ADX80" s="113"/>
      <c r="ADY80" s="113"/>
      <c r="ADZ80" s="113"/>
      <c r="AEA80" s="113"/>
      <c r="AEB80" s="113"/>
      <c r="AEC80" s="113"/>
      <c r="AED80" s="113"/>
      <c r="AEE80" s="113"/>
      <c r="AEF80" s="113"/>
      <c r="AEG80" s="113"/>
      <c r="AEH80" s="113"/>
      <c r="AEI80" s="113"/>
      <c r="AEJ80" s="113"/>
      <c r="AEK80" s="113"/>
      <c r="AEL80" s="113"/>
      <c r="AEM80" s="113"/>
      <c r="AEN80" s="113"/>
      <c r="AEO80" s="113"/>
      <c r="AEP80" s="113"/>
      <c r="AEQ80" s="113"/>
      <c r="AER80" s="113"/>
      <c r="AES80" s="113"/>
      <c r="AET80" s="113"/>
      <c r="AEU80" s="113"/>
      <c r="AEV80" s="113"/>
      <c r="AEW80" s="113"/>
      <c r="AEX80" s="113"/>
      <c r="AEY80" s="113"/>
      <c r="AEZ80" s="113"/>
      <c r="AFA80" s="113"/>
      <c r="AFB80" s="113"/>
      <c r="AFC80" s="113"/>
      <c r="AFD80" s="113"/>
      <c r="AFE80" s="113"/>
      <c r="AFF80" s="113"/>
      <c r="AFG80" s="113"/>
      <c r="AFH80" s="113"/>
      <c r="AFI80" s="113"/>
      <c r="AFJ80" s="113"/>
      <c r="AFK80" s="113"/>
      <c r="AFL80" s="113"/>
      <c r="AFM80" s="113"/>
      <c r="AFN80" s="113"/>
      <c r="AFO80" s="113"/>
      <c r="AFP80" s="113"/>
      <c r="AFQ80" s="113"/>
      <c r="AFR80" s="113"/>
      <c r="AFS80" s="113"/>
      <c r="AFT80" s="113"/>
      <c r="AFU80" s="113"/>
      <c r="AFV80" s="113"/>
      <c r="AFW80" s="113"/>
      <c r="AFX80" s="113"/>
      <c r="AFY80" s="113"/>
      <c r="AFZ80" s="113"/>
      <c r="AGA80" s="113"/>
      <c r="AGB80" s="113"/>
      <c r="AGC80" s="113"/>
      <c r="AGD80" s="113"/>
      <c r="AGE80" s="113"/>
      <c r="AGF80" s="113"/>
      <c r="AGG80" s="113"/>
      <c r="AGH80" s="113"/>
      <c r="AGI80" s="113"/>
      <c r="AGJ80" s="113"/>
      <c r="AGK80" s="113"/>
      <c r="AGL80" s="113"/>
      <c r="AGM80" s="113"/>
      <c r="AGN80" s="113"/>
      <c r="AGO80" s="113"/>
      <c r="AGP80" s="113"/>
      <c r="AGQ80" s="113"/>
      <c r="AGR80" s="113"/>
      <c r="AGS80" s="113"/>
      <c r="AGT80" s="113"/>
      <c r="AGU80" s="113"/>
      <c r="AGV80" s="113"/>
      <c r="AGW80" s="113"/>
      <c r="AGX80" s="113"/>
      <c r="AGY80" s="113"/>
      <c r="AGZ80" s="113"/>
      <c r="AHA80" s="113"/>
      <c r="AHB80" s="113"/>
      <c r="AHC80" s="113"/>
      <c r="AHD80" s="113"/>
      <c r="AHE80" s="113"/>
      <c r="AHF80" s="113"/>
      <c r="AHG80" s="113"/>
      <c r="AHH80" s="113"/>
      <c r="AHI80" s="113"/>
      <c r="AHJ80" s="113"/>
      <c r="AHK80" s="113"/>
      <c r="AHL80" s="113"/>
      <c r="AHM80" s="113"/>
      <c r="AHN80" s="113"/>
      <c r="AHO80" s="113"/>
      <c r="AHP80" s="113"/>
      <c r="AHQ80" s="113"/>
      <c r="AHR80" s="113"/>
      <c r="AHS80" s="113"/>
      <c r="AHT80" s="113"/>
      <c r="AHU80" s="113"/>
      <c r="AHV80" s="113"/>
      <c r="AHW80" s="113"/>
      <c r="AHX80" s="113"/>
      <c r="AHY80" s="113"/>
      <c r="AHZ80" s="113"/>
      <c r="AIA80" s="113"/>
      <c r="AIB80" s="113"/>
      <c r="AIC80" s="113"/>
      <c r="AID80" s="113"/>
      <c r="AIE80" s="113"/>
      <c r="AIF80" s="113"/>
      <c r="AIG80" s="113"/>
      <c r="AIH80" s="113"/>
      <c r="AII80" s="113"/>
      <c r="AIJ80" s="113"/>
      <c r="AIK80" s="113"/>
      <c r="AIL80" s="113"/>
      <c r="AIM80" s="113"/>
      <c r="AIN80" s="113"/>
      <c r="AIO80" s="113"/>
      <c r="AIP80" s="113"/>
      <c r="AIQ80" s="113"/>
      <c r="AIR80" s="113"/>
      <c r="AIS80" s="113"/>
      <c r="AIT80" s="113"/>
      <c r="AIU80" s="113"/>
      <c r="AIV80" s="113"/>
      <c r="AIW80" s="113"/>
      <c r="AIX80" s="113"/>
      <c r="AIY80" s="113"/>
      <c r="AIZ80" s="113"/>
      <c r="AJA80" s="113"/>
      <c r="AJB80" s="113"/>
      <c r="AJC80" s="113"/>
      <c r="AJD80" s="113"/>
      <c r="AJE80" s="113"/>
      <c r="AJF80" s="113"/>
      <c r="AJG80" s="113"/>
      <c r="AJH80" s="113"/>
      <c r="AJI80" s="113"/>
      <c r="AJJ80" s="113"/>
      <c r="AJK80" s="113"/>
      <c r="AJL80" s="113"/>
      <c r="AJM80" s="113"/>
      <c r="AJN80" s="113"/>
      <c r="AJO80" s="113"/>
      <c r="AJP80" s="113"/>
      <c r="AJQ80" s="113"/>
      <c r="AJR80" s="113"/>
      <c r="AJS80" s="113"/>
      <c r="AJT80" s="113"/>
      <c r="AJU80" s="113"/>
      <c r="AJV80" s="113"/>
      <c r="AJW80" s="113"/>
      <c r="AJX80" s="113"/>
      <c r="AJY80" s="113"/>
      <c r="AJZ80" s="113"/>
      <c r="AKA80" s="113"/>
      <c r="AKB80" s="113"/>
      <c r="AKC80" s="113"/>
      <c r="AKD80" s="113"/>
      <c r="AKE80" s="113"/>
      <c r="AKF80" s="113"/>
      <c r="AKG80" s="113"/>
      <c r="AKH80" s="113"/>
      <c r="AKI80" s="113"/>
      <c r="AKJ80" s="113"/>
      <c r="AKK80" s="113"/>
      <c r="AKL80" s="113"/>
      <c r="AKM80" s="113"/>
      <c r="AKN80" s="113"/>
      <c r="AKO80" s="113"/>
      <c r="AKP80" s="113"/>
      <c r="AKQ80" s="113"/>
      <c r="AKR80" s="113"/>
      <c r="AKS80" s="113"/>
      <c r="AKT80" s="113"/>
      <c r="AKU80" s="113"/>
      <c r="AKV80" s="113"/>
      <c r="AKW80" s="113"/>
      <c r="AKX80" s="113"/>
      <c r="AKY80" s="113"/>
      <c r="AKZ80" s="113"/>
      <c r="ALA80" s="113"/>
      <c r="ALB80" s="113"/>
      <c r="ALC80" s="113"/>
      <c r="ALD80" s="113"/>
      <c r="ALE80" s="113"/>
      <c r="ALF80" s="113"/>
      <c r="ALG80" s="113"/>
      <c r="ALH80" s="113"/>
      <c r="ALI80" s="113"/>
      <c r="ALJ80" s="113"/>
      <c r="ALK80" s="113"/>
      <c r="ALL80" s="113"/>
      <c r="ALM80" s="113"/>
      <c r="ALN80" s="113"/>
      <c r="ALO80" s="113"/>
      <c r="ALP80" s="113"/>
      <c r="ALQ80" s="113"/>
      <c r="ALR80" s="113"/>
      <c r="ALS80" s="113"/>
      <c r="ALT80" s="113"/>
      <c r="ALU80" s="113"/>
      <c r="ALV80" s="113"/>
      <c r="ALW80" s="113"/>
      <c r="ALX80" s="113"/>
      <c r="ALY80" s="113"/>
      <c r="ALZ80" s="113"/>
      <c r="AMA80" s="113"/>
      <c r="AMB80" s="113"/>
      <c r="AMC80" s="113"/>
      <c r="AMD80" s="113"/>
      <c r="AME80" s="113"/>
      <c r="AMF80" s="113"/>
      <c r="AMG80" s="113"/>
      <c r="AMH80" s="113"/>
      <c r="AMI80" s="113"/>
      <c r="AMJ80" s="113"/>
      <c r="AMK80" s="113"/>
      <c r="AML80" s="113"/>
      <c r="AMM80" s="113"/>
      <c r="AMN80" s="113"/>
      <c r="AMO80" s="113"/>
      <c r="AMP80" s="113"/>
      <c r="AMQ80" s="113"/>
      <c r="AMR80" s="113"/>
      <c r="AMS80" s="113"/>
      <c r="AMT80" s="113"/>
      <c r="AMU80" s="113"/>
      <c r="AMV80" s="113"/>
      <c r="AMW80" s="113"/>
      <c r="AMX80" s="113"/>
      <c r="AMY80" s="113"/>
      <c r="AMZ80" s="113"/>
      <c r="ANA80" s="113"/>
      <c r="ANB80" s="113"/>
      <c r="ANC80" s="113"/>
      <c r="AND80" s="113"/>
      <c r="ANE80" s="113"/>
      <c r="ANF80" s="113"/>
      <c r="ANG80" s="113"/>
      <c r="ANH80" s="113"/>
      <c r="ANI80" s="113"/>
      <c r="ANJ80" s="113"/>
      <c r="ANK80" s="113"/>
      <c r="ANL80" s="113"/>
      <c r="ANM80" s="113"/>
      <c r="ANN80" s="113"/>
      <c r="ANO80" s="113"/>
      <c r="ANP80" s="113"/>
      <c r="ANQ80" s="113"/>
      <c r="ANR80" s="113"/>
      <c r="ANS80" s="113"/>
      <c r="ANT80" s="113"/>
      <c r="ANU80" s="113"/>
      <c r="ANV80" s="113"/>
      <c r="ANW80" s="113"/>
      <c r="ANX80" s="113"/>
      <c r="ANY80" s="113"/>
      <c r="ANZ80" s="113"/>
      <c r="AOA80" s="113"/>
      <c r="AOB80" s="113"/>
      <c r="AOC80" s="113"/>
      <c r="AOD80" s="113"/>
      <c r="AOE80" s="113"/>
      <c r="AOF80" s="113"/>
      <c r="AOG80" s="113"/>
      <c r="AOH80" s="113"/>
      <c r="AOI80" s="113"/>
      <c r="AOJ80" s="113"/>
      <c r="AOK80" s="113"/>
      <c r="AOL80" s="113"/>
      <c r="AOM80" s="113"/>
      <c r="AON80" s="113"/>
      <c r="AOO80" s="113"/>
      <c r="AOP80" s="113"/>
      <c r="AOQ80" s="113"/>
      <c r="AOR80" s="113"/>
      <c r="AOS80" s="113"/>
      <c r="AOT80" s="113"/>
      <c r="AOU80" s="113"/>
      <c r="AOV80" s="113"/>
      <c r="AOW80" s="113"/>
      <c r="AOX80" s="113"/>
      <c r="AOY80" s="113"/>
      <c r="AOZ80" s="113"/>
      <c r="APA80" s="113"/>
      <c r="APB80" s="113"/>
      <c r="APC80" s="113"/>
      <c r="APD80" s="113"/>
      <c r="APE80" s="113"/>
      <c r="APF80" s="113"/>
      <c r="APG80" s="113"/>
      <c r="APH80" s="113"/>
      <c r="API80" s="113"/>
      <c r="APJ80" s="113"/>
      <c r="APK80" s="113"/>
      <c r="APL80" s="113"/>
      <c r="APM80" s="113"/>
      <c r="APN80" s="113"/>
      <c r="APO80" s="113"/>
      <c r="APP80" s="113"/>
      <c r="APQ80" s="113"/>
      <c r="APR80" s="113"/>
      <c r="APS80" s="113"/>
      <c r="APT80" s="113"/>
      <c r="APU80" s="113"/>
      <c r="APV80" s="113"/>
      <c r="APW80" s="113"/>
      <c r="APX80" s="113"/>
      <c r="APY80" s="113"/>
      <c r="APZ80" s="113"/>
      <c r="AQA80" s="113"/>
      <c r="AQB80" s="113"/>
      <c r="AQC80" s="113"/>
      <c r="AQD80" s="113"/>
      <c r="AQE80" s="113"/>
      <c r="AQF80" s="113"/>
      <c r="AQG80" s="113"/>
      <c r="AQH80" s="113"/>
      <c r="AQI80" s="113"/>
      <c r="AQJ80" s="113"/>
      <c r="AQK80" s="113"/>
      <c r="AQL80" s="113"/>
      <c r="AQM80" s="113"/>
      <c r="AQN80" s="113"/>
      <c r="AQO80" s="113"/>
      <c r="AQP80" s="113"/>
      <c r="AQQ80" s="113"/>
      <c r="AQR80" s="113"/>
      <c r="AQS80" s="113"/>
      <c r="AQT80" s="113"/>
      <c r="AQU80" s="113"/>
      <c r="AQV80" s="113"/>
      <c r="AQW80" s="113"/>
      <c r="AQX80" s="113"/>
      <c r="AQY80" s="113"/>
      <c r="AQZ80" s="113"/>
      <c r="ARA80" s="113"/>
      <c r="ARB80" s="113"/>
      <c r="ARC80" s="113"/>
      <c r="ARD80" s="113"/>
      <c r="ARE80" s="113"/>
      <c r="ARF80" s="113"/>
      <c r="ARG80" s="113"/>
      <c r="ARH80" s="113"/>
      <c r="ARI80" s="113"/>
      <c r="ARJ80" s="113"/>
      <c r="ARK80" s="113"/>
      <c r="ARL80" s="113"/>
      <c r="ARM80" s="113"/>
      <c r="ARN80" s="113"/>
      <c r="ARO80" s="113"/>
      <c r="ARP80" s="113"/>
      <c r="ARQ80" s="113"/>
      <c r="ARR80" s="113"/>
      <c r="ARS80" s="113"/>
      <c r="ART80" s="113"/>
      <c r="ARU80" s="113"/>
      <c r="ARV80" s="113"/>
      <c r="ARW80" s="113"/>
      <c r="ARX80" s="113"/>
      <c r="ARY80" s="113"/>
      <c r="ARZ80" s="113"/>
      <c r="ASA80" s="113"/>
      <c r="ASB80" s="113"/>
      <c r="ASC80" s="113"/>
      <c r="ASD80" s="113"/>
      <c r="ASE80" s="113"/>
      <c r="ASF80" s="113"/>
      <c r="ASG80" s="113"/>
      <c r="ASH80" s="113"/>
      <c r="ASI80" s="113"/>
      <c r="ASJ80" s="113"/>
      <c r="ASK80" s="113"/>
      <c r="ASL80" s="113"/>
      <c r="ASM80" s="113"/>
      <c r="ASN80" s="113"/>
      <c r="ASO80" s="113"/>
      <c r="ASP80" s="113"/>
      <c r="ASQ80" s="113"/>
      <c r="ASR80" s="113"/>
      <c r="ASS80" s="113"/>
      <c r="AST80" s="113"/>
      <c r="ASU80" s="113"/>
      <c r="ASV80" s="113"/>
      <c r="ASW80" s="113"/>
      <c r="ASX80" s="113"/>
      <c r="ASY80" s="113"/>
      <c r="ASZ80" s="113"/>
      <c r="ATA80" s="113"/>
      <c r="ATB80" s="113"/>
      <c r="ATC80" s="113"/>
      <c r="ATD80" s="113"/>
      <c r="ATE80" s="113"/>
      <c r="ATF80" s="113"/>
      <c r="ATG80" s="113"/>
      <c r="ATH80" s="113"/>
      <c r="ATI80" s="113"/>
      <c r="ATJ80" s="113"/>
      <c r="ATK80" s="113"/>
      <c r="ATL80" s="113"/>
      <c r="ATM80" s="113"/>
      <c r="ATN80" s="113"/>
      <c r="ATO80" s="113"/>
      <c r="ATP80" s="113"/>
      <c r="ATQ80" s="113"/>
      <c r="ATR80" s="113"/>
      <c r="ATS80" s="113"/>
      <c r="ATT80" s="113"/>
      <c r="ATU80" s="113"/>
      <c r="ATV80" s="113"/>
      <c r="ATW80" s="113"/>
      <c r="ATX80" s="113"/>
      <c r="ATY80" s="113"/>
      <c r="ATZ80" s="113"/>
      <c r="AUA80" s="113"/>
      <c r="AUB80" s="113"/>
      <c r="AUC80" s="113"/>
      <c r="AUD80" s="113"/>
      <c r="AUE80" s="113"/>
      <c r="AUF80" s="113"/>
      <c r="AUG80" s="113"/>
      <c r="AUH80" s="113"/>
      <c r="AUI80" s="113"/>
      <c r="AUJ80" s="113"/>
      <c r="AUK80" s="113"/>
      <c r="AUL80" s="113"/>
      <c r="AUM80" s="113"/>
      <c r="AUN80" s="113"/>
      <c r="AUO80" s="113"/>
      <c r="AUP80" s="113"/>
      <c r="AUQ80" s="113"/>
      <c r="AUR80" s="113"/>
      <c r="AUS80" s="113"/>
      <c r="AUT80" s="113"/>
      <c r="AUU80" s="113"/>
      <c r="AUV80" s="113"/>
      <c r="AUW80" s="113"/>
      <c r="AUX80" s="113"/>
      <c r="AUY80" s="113"/>
      <c r="AUZ80" s="113"/>
      <c r="AVA80" s="113"/>
      <c r="AVB80" s="113"/>
      <c r="AVC80" s="113"/>
      <c r="AVD80" s="113"/>
      <c r="AVE80" s="113"/>
      <c r="AVF80" s="113"/>
      <c r="AVG80" s="113"/>
      <c r="AVH80" s="113"/>
      <c r="AVI80" s="113"/>
      <c r="AVJ80" s="113"/>
      <c r="AVK80" s="113"/>
      <c r="AVL80" s="113"/>
      <c r="AVM80" s="113"/>
      <c r="AVN80" s="113"/>
      <c r="AVO80" s="113"/>
      <c r="AVP80" s="113"/>
      <c r="AVQ80" s="113"/>
      <c r="AVR80" s="113"/>
      <c r="AVS80" s="113"/>
      <c r="AVT80" s="113"/>
      <c r="AVU80" s="113"/>
      <c r="AVV80" s="113"/>
      <c r="AVW80" s="113"/>
      <c r="AVX80" s="113"/>
      <c r="AVY80" s="113"/>
      <c r="AVZ80" s="113"/>
      <c r="AWA80" s="113"/>
      <c r="AWB80" s="113"/>
      <c r="AWC80" s="113"/>
      <c r="AWD80" s="113"/>
    </row>
    <row r="81" spans="1:1278" s="156" customFormat="1" ht="15">
      <c r="A81" s="126"/>
      <c r="B81" s="143"/>
      <c r="C81" s="143"/>
      <c r="D81" s="143"/>
      <c r="E81" s="143"/>
      <c r="F81" s="152" t="s">
        <v>327</v>
      </c>
      <c r="G81" s="132">
        <v>0</v>
      </c>
      <c r="H81" s="130" t="s">
        <v>125</v>
      </c>
      <c r="I81" s="126"/>
      <c r="J81" s="126"/>
      <c r="K81" s="126"/>
      <c r="L81" s="126"/>
      <c r="M81" s="126"/>
      <c r="N81" s="126"/>
      <c r="O81" s="126"/>
      <c r="P81" s="126"/>
      <c r="Q81" s="126"/>
      <c r="R81" s="126"/>
      <c r="S81" s="126"/>
      <c r="T81" s="126"/>
      <c r="U81" s="126"/>
      <c r="V81" s="126"/>
      <c r="W81" s="126"/>
      <c r="X81" s="126"/>
      <c r="Y81" s="126"/>
      <c r="Z81" s="126"/>
      <c r="AA81" s="126"/>
      <c r="AB81" s="126"/>
      <c r="AC81" s="113"/>
      <c r="AD81" s="113"/>
      <c r="AE81" s="113"/>
      <c r="AF81" s="113"/>
      <c r="AG81" s="113"/>
      <c r="AH81" s="113"/>
      <c r="AI81" s="113"/>
      <c r="AJ81" s="113"/>
      <c r="AK81" s="113"/>
      <c r="AL81" s="113"/>
      <c r="AM81" s="113"/>
      <c r="AN81" s="113"/>
      <c r="AO81" s="113"/>
      <c r="AP81" s="113"/>
      <c r="AQ81" s="113"/>
      <c r="AR81" s="113"/>
      <c r="AS81" s="113"/>
      <c r="AT81" s="113"/>
      <c r="AU81" s="113"/>
      <c r="AV81" s="113"/>
      <c r="AW81" s="113"/>
      <c r="AX81" s="113"/>
      <c r="AY81" s="113"/>
      <c r="AZ81" s="113"/>
      <c r="BA81" s="113"/>
      <c r="BB81" s="113"/>
      <c r="BC81" s="113"/>
      <c r="BD81" s="113"/>
      <c r="BE81" s="113"/>
      <c r="BF81" s="113"/>
      <c r="BG81" s="113"/>
      <c r="BH81" s="113"/>
      <c r="BI81" s="113"/>
      <c r="BJ81" s="113"/>
      <c r="BK81" s="113"/>
      <c r="BL81" s="113"/>
      <c r="BM81" s="113"/>
      <c r="BN81" s="113"/>
      <c r="BO81" s="113"/>
      <c r="BP81" s="113"/>
      <c r="BQ81" s="113"/>
      <c r="BR81" s="113"/>
      <c r="BS81" s="113"/>
      <c r="BT81" s="113"/>
      <c r="BU81" s="113"/>
      <c r="BV81" s="113"/>
      <c r="BW81" s="113"/>
      <c r="BX81" s="113"/>
      <c r="BY81" s="113"/>
      <c r="BZ81" s="113"/>
      <c r="CA81" s="113"/>
      <c r="CB81" s="113"/>
      <c r="CC81" s="113"/>
      <c r="CD81" s="113"/>
      <c r="CE81" s="113"/>
      <c r="CF81" s="113"/>
      <c r="CG81" s="113"/>
      <c r="CH81" s="113"/>
      <c r="CI81" s="113"/>
      <c r="CJ81" s="113"/>
      <c r="CK81" s="113"/>
      <c r="CL81" s="113"/>
      <c r="CM81" s="113"/>
      <c r="CN81" s="113"/>
      <c r="CO81" s="113"/>
      <c r="CP81" s="113"/>
      <c r="CQ81" s="113"/>
      <c r="CR81" s="113"/>
      <c r="CS81" s="113"/>
      <c r="CT81" s="113"/>
      <c r="CU81" s="113"/>
      <c r="CV81" s="113"/>
      <c r="CW81" s="113"/>
      <c r="CX81" s="113"/>
      <c r="CY81" s="113"/>
      <c r="CZ81" s="113"/>
      <c r="DA81" s="113"/>
      <c r="DB81" s="113"/>
      <c r="DC81" s="113"/>
      <c r="DD81" s="113"/>
      <c r="DE81" s="113"/>
      <c r="DF81" s="113"/>
      <c r="DG81" s="113"/>
      <c r="DH81" s="113"/>
      <c r="DI81" s="113"/>
      <c r="DJ81" s="113"/>
      <c r="DK81" s="113"/>
      <c r="DL81" s="113"/>
      <c r="DM81" s="113"/>
      <c r="DN81" s="113"/>
      <c r="DO81" s="113"/>
      <c r="DP81" s="113"/>
      <c r="DQ81" s="113"/>
      <c r="DR81" s="113"/>
      <c r="DS81" s="113"/>
      <c r="DT81" s="113"/>
      <c r="DU81" s="113"/>
      <c r="DV81" s="113"/>
      <c r="DW81" s="113"/>
      <c r="DX81" s="113"/>
      <c r="DY81" s="113"/>
      <c r="DZ81" s="113"/>
      <c r="EA81" s="113"/>
      <c r="EB81" s="113"/>
      <c r="EC81" s="113"/>
      <c r="ED81" s="113"/>
      <c r="EE81" s="113"/>
      <c r="EF81" s="113"/>
      <c r="EG81" s="113"/>
      <c r="EH81" s="113"/>
      <c r="EI81" s="113"/>
      <c r="EJ81" s="113"/>
      <c r="EK81" s="113"/>
      <c r="EL81" s="113"/>
      <c r="EM81" s="113"/>
      <c r="EN81" s="113"/>
      <c r="EO81" s="113"/>
      <c r="EP81" s="113"/>
      <c r="EQ81" s="113"/>
      <c r="ER81" s="113"/>
      <c r="ES81" s="113"/>
      <c r="ET81" s="113"/>
      <c r="EU81" s="113"/>
      <c r="EV81" s="113"/>
      <c r="EW81" s="113"/>
      <c r="EX81" s="113"/>
      <c r="EY81" s="113"/>
      <c r="EZ81" s="113"/>
      <c r="FA81" s="113"/>
      <c r="FB81" s="113"/>
      <c r="FC81" s="113"/>
      <c r="FD81" s="113"/>
      <c r="FE81" s="113"/>
      <c r="FF81" s="113"/>
      <c r="FG81" s="113"/>
      <c r="FH81" s="113"/>
      <c r="FI81" s="113"/>
      <c r="FJ81" s="113"/>
      <c r="FK81" s="113"/>
      <c r="FL81" s="113"/>
      <c r="FM81" s="113"/>
      <c r="FN81" s="113"/>
      <c r="FO81" s="113"/>
      <c r="FP81" s="113"/>
      <c r="FQ81" s="113"/>
      <c r="FR81" s="113"/>
      <c r="FS81" s="113"/>
      <c r="FT81" s="113"/>
      <c r="FU81" s="113"/>
      <c r="FV81" s="113"/>
      <c r="FW81" s="113"/>
      <c r="FX81" s="113"/>
      <c r="FY81" s="113"/>
      <c r="FZ81" s="113"/>
      <c r="GA81" s="113"/>
      <c r="GB81" s="113"/>
      <c r="GC81" s="113"/>
      <c r="GD81" s="113"/>
      <c r="GE81" s="113"/>
      <c r="GF81" s="113"/>
      <c r="GG81" s="113"/>
      <c r="GH81" s="113"/>
      <c r="GI81" s="113"/>
      <c r="GJ81" s="113"/>
      <c r="GK81" s="113"/>
      <c r="GL81" s="113"/>
      <c r="GM81" s="113"/>
      <c r="GN81" s="113"/>
      <c r="GO81" s="113"/>
      <c r="GP81" s="113"/>
      <c r="GQ81" s="113"/>
      <c r="GR81" s="113"/>
      <c r="GS81" s="113"/>
      <c r="GT81" s="113"/>
      <c r="GU81" s="113"/>
      <c r="GV81" s="113"/>
      <c r="GW81" s="113"/>
      <c r="GX81" s="113"/>
      <c r="GY81" s="113"/>
      <c r="GZ81" s="113"/>
      <c r="HA81" s="113"/>
      <c r="HB81" s="113"/>
      <c r="HC81" s="113"/>
      <c r="HD81" s="113"/>
      <c r="HE81" s="113"/>
      <c r="HF81" s="113"/>
      <c r="HG81" s="113"/>
      <c r="HH81" s="113"/>
      <c r="HI81" s="113"/>
      <c r="HJ81" s="113"/>
      <c r="HK81" s="113"/>
      <c r="HL81" s="113"/>
      <c r="HM81" s="113"/>
      <c r="HN81" s="113"/>
      <c r="HO81" s="113"/>
      <c r="HP81" s="113"/>
      <c r="HQ81" s="113"/>
      <c r="HR81" s="113"/>
      <c r="HS81" s="113"/>
      <c r="HT81" s="113"/>
      <c r="HU81" s="113"/>
      <c r="HV81" s="113"/>
      <c r="HW81" s="113"/>
      <c r="HX81" s="113"/>
      <c r="HY81" s="113"/>
      <c r="HZ81" s="113"/>
      <c r="IA81" s="113"/>
      <c r="IB81" s="113"/>
      <c r="IC81" s="113"/>
      <c r="ID81" s="113"/>
      <c r="IE81" s="113"/>
      <c r="IF81" s="113"/>
      <c r="IG81" s="113"/>
      <c r="IH81" s="113"/>
      <c r="II81" s="113"/>
      <c r="IJ81" s="113"/>
      <c r="IK81" s="113"/>
      <c r="IL81" s="113"/>
      <c r="IM81" s="113"/>
      <c r="IN81" s="113"/>
      <c r="IO81" s="113"/>
      <c r="IP81" s="113"/>
      <c r="IQ81" s="113"/>
      <c r="IR81" s="113"/>
      <c r="IS81" s="113"/>
      <c r="IT81" s="113"/>
      <c r="IU81" s="113"/>
      <c r="IV81" s="113"/>
      <c r="IW81" s="113"/>
      <c r="IX81" s="113"/>
      <c r="IY81" s="113"/>
      <c r="IZ81" s="113"/>
      <c r="JA81" s="113"/>
      <c r="JB81" s="113"/>
      <c r="JC81" s="113"/>
      <c r="JD81" s="113"/>
      <c r="JE81" s="113"/>
      <c r="JF81" s="113"/>
      <c r="JG81" s="113"/>
      <c r="JH81" s="113"/>
      <c r="JI81" s="113"/>
      <c r="JJ81" s="113"/>
      <c r="JK81" s="113"/>
      <c r="JL81" s="113"/>
      <c r="JM81" s="113"/>
      <c r="JN81" s="113"/>
      <c r="JO81" s="113"/>
      <c r="JP81" s="113"/>
      <c r="JQ81" s="113"/>
      <c r="JR81" s="113"/>
      <c r="JS81" s="113"/>
      <c r="JT81" s="113"/>
      <c r="JU81" s="113"/>
      <c r="JV81" s="113"/>
      <c r="JW81" s="113"/>
      <c r="JX81" s="113"/>
      <c r="JY81" s="113"/>
      <c r="JZ81" s="113"/>
      <c r="KA81" s="113"/>
      <c r="KB81" s="113"/>
      <c r="KC81" s="113"/>
      <c r="KD81" s="113"/>
      <c r="KE81" s="113"/>
      <c r="KF81" s="113"/>
      <c r="KG81" s="113"/>
      <c r="KH81" s="113"/>
      <c r="KI81" s="113"/>
      <c r="KJ81" s="113"/>
      <c r="KK81" s="113"/>
      <c r="KL81" s="113"/>
      <c r="KM81" s="113"/>
      <c r="KN81" s="113"/>
      <c r="KO81" s="113"/>
      <c r="KP81" s="113"/>
      <c r="KQ81" s="113"/>
      <c r="KR81" s="113"/>
      <c r="KS81" s="113"/>
      <c r="KT81" s="113"/>
      <c r="KU81" s="113"/>
      <c r="KV81" s="113"/>
      <c r="KW81" s="113"/>
      <c r="KX81" s="113"/>
      <c r="KY81" s="113"/>
      <c r="KZ81" s="113"/>
      <c r="LA81" s="113"/>
      <c r="LB81" s="113"/>
      <c r="LC81" s="113"/>
      <c r="LD81" s="113"/>
      <c r="LE81" s="113"/>
      <c r="LF81" s="113"/>
      <c r="LG81" s="113"/>
      <c r="LH81" s="113"/>
      <c r="LI81" s="113"/>
      <c r="LJ81" s="113"/>
      <c r="LK81" s="113"/>
      <c r="LL81" s="113"/>
      <c r="LM81" s="113"/>
      <c r="LN81" s="113"/>
      <c r="LO81" s="113"/>
      <c r="LP81" s="113"/>
      <c r="LQ81" s="113"/>
      <c r="LR81" s="113"/>
      <c r="LS81" s="113"/>
      <c r="LT81" s="113"/>
      <c r="LU81" s="113"/>
      <c r="LV81" s="113"/>
      <c r="LW81" s="113"/>
      <c r="LX81" s="113"/>
      <c r="LY81" s="113"/>
      <c r="LZ81" s="113"/>
      <c r="MA81" s="113"/>
      <c r="MB81" s="113"/>
      <c r="MC81" s="113"/>
      <c r="MD81" s="113"/>
      <c r="ME81" s="113"/>
      <c r="MF81" s="113"/>
      <c r="MG81" s="113"/>
      <c r="MH81" s="113"/>
      <c r="MI81" s="113"/>
      <c r="MJ81" s="113"/>
      <c r="MK81" s="113"/>
      <c r="ML81" s="113"/>
      <c r="MM81" s="113"/>
      <c r="MN81" s="113"/>
      <c r="MO81" s="113"/>
      <c r="MP81" s="113"/>
      <c r="MQ81" s="113"/>
      <c r="MR81" s="113"/>
      <c r="MS81" s="113"/>
      <c r="MT81" s="113"/>
      <c r="MU81" s="113"/>
      <c r="MV81" s="113"/>
      <c r="MW81" s="113"/>
      <c r="MX81" s="113"/>
      <c r="MY81" s="113"/>
      <c r="MZ81" s="113"/>
      <c r="NA81" s="113"/>
      <c r="NB81" s="113"/>
      <c r="NC81" s="113"/>
      <c r="ND81" s="113"/>
      <c r="NE81" s="113"/>
      <c r="NF81" s="113"/>
      <c r="NG81" s="113"/>
      <c r="NH81" s="113"/>
      <c r="NI81" s="113"/>
      <c r="NJ81" s="113"/>
      <c r="NK81" s="113"/>
      <c r="NL81" s="113"/>
      <c r="NM81" s="113"/>
      <c r="NN81" s="113"/>
      <c r="NO81" s="113"/>
      <c r="NP81" s="113"/>
      <c r="NQ81" s="113"/>
      <c r="NR81" s="113"/>
      <c r="NS81" s="113"/>
      <c r="NT81" s="113"/>
      <c r="NU81" s="113"/>
      <c r="NV81" s="113"/>
      <c r="NW81" s="113"/>
      <c r="NX81" s="113"/>
      <c r="NY81" s="113"/>
      <c r="NZ81" s="113"/>
      <c r="OA81" s="113"/>
      <c r="OB81" s="113"/>
      <c r="OC81" s="113"/>
      <c r="OD81" s="113"/>
      <c r="OE81" s="113"/>
      <c r="OF81" s="113"/>
      <c r="OG81" s="113"/>
      <c r="OH81" s="113"/>
      <c r="OI81" s="113"/>
      <c r="OJ81" s="113"/>
      <c r="OK81" s="113"/>
      <c r="OL81" s="113"/>
      <c r="OM81" s="113"/>
      <c r="ON81" s="113"/>
      <c r="OO81" s="113"/>
      <c r="OP81" s="113"/>
      <c r="OQ81" s="113"/>
      <c r="OR81" s="113"/>
      <c r="OS81" s="113"/>
      <c r="OT81" s="113"/>
      <c r="OU81" s="113"/>
      <c r="OV81" s="113"/>
      <c r="OW81" s="113"/>
      <c r="OX81" s="113"/>
      <c r="OY81" s="113"/>
      <c r="OZ81" s="113"/>
      <c r="PA81" s="113"/>
      <c r="PB81" s="113"/>
      <c r="PC81" s="113"/>
      <c r="PD81" s="113"/>
      <c r="PE81" s="113"/>
      <c r="PF81" s="113"/>
      <c r="PG81" s="113"/>
      <c r="PH81" s="113"/>
      <c r="PI81" s="113"/>
      <c r="PJ81" s="113"/>
      <c r="PK81" s="113"/>
      <c r="PL81" s="113"/>
      <c r="PM81" s="113"/>
      <c r="PN81" s="113"/>
      <c r="PO81" s="113"/>
      <c r="PP81" s="113"/>
      <c r="PQ81" s="113"/>
      <c r="PR81" s="113"/>
      <c r="PS81" s="113"/>
      <c r="PT81" s="113"/>
      <c r="PU81" s="113"/>
      <c r="PV81" s="113"/>
      <c r="PW81" s="113"/>
      <c r="PX81" s="113"/>
      <c r="PY81" s="113"/>
      <c r="PZ81" s="113"/>
      <c r="QA81" s="113"/>
      <c r="QB81" s="113"/>
      <c r="QC81" s="113"/>
      <c r="QD81" s="113"/>
      <c r="QE81" s="113"/>
      <c r="QF81" s="113"/>
      <c r="QG81" s="113"/>
      <c r="QH81" s="113"/>
      <c r="QI81" s="113"/>
      <c r="QJ81" s="113"/>
      <c r="QK81" s="113"/>
      <c r="QL81" s="113"/>
      <c r="QM81" s="113"/>
      <c r="QN81" s="113"/>
      <c r="QO81" s="113"/>
      <c r="QP81" s="113"/>
      <c r="QQ81" s="113"/>
      <c r="QR81" s="113"/>
      <c r="QS81" s="113"/>
      <c r="QT81" s="113"/>
      <c r="QU81" s="113"/>
      <c r="QV81" s="113"/>
      <c r="QW81" s="113"/>
      <c r="QX81" s="113"/>
      <c r="QY81" s="113"/>
      <c r="QZ81" s="113"/>
      <c r="RA81" s="113"/>
      <c r="RB81" s="113"/>
      <c r="RC81" s="113"/>
      <c r="RD81" s="113"/>
      <c r="RE81" s="113"/>
      <c r="RF81" s="113"/>
      <c r="RG81" s="113"/>
      <c r="RH81" s="113"/>
      <c r="RI81" s="113"/>
      <c r="RJ81" s="113"/>
      <c r="RK81" s="113"/>
      <c r="RL81" s="113"/>
      <c r="RM81" s="113"/>
      <c r="RN81" s="113"/>
      <c r="RO81" s="113"/>
      <c r="RP81" s="113"/>
      <c r="RQ81" s="113"/>
      <c r="RR81" s="113"/>
      <c r="RS81" s="113"/>
      <c r="RT81" s="113"/>
      <c r="RU81" s="113"/>
      <c r="RV81" s="113"/>
      <c r="RW81" s="113"/>
      <c r="RX81" s="113"/>
      <c r="RY81" s="113"/>
      <c r="RZ81" s="113"/>
      <c r="SA81" s="113"/>
      <c r="SB81" s="113"/>
      <c r="SC81" s="113"/>
      <c r="SD81" s="113"/>
      <c r="SE81" s="113"/>
      <c r="SF81" s="113"/>
      <c r="SG81" s="113"/>
      <c r="SH81" s="113"/>
      <c r="SI81" s="113"/>
      <c r="SJ81" s="113"/>
      <c r="SK81" s="113"/>
      <c r="SL81" s="113"/>
      <c r="SM81" s="113"/>
      <c r="SN81" s="113"/>
      <c r="SO81" s="113"/>
      <c r="SP81" s="113"/>
      <c r="SQ81" s="113"/>
      <c r="SR81" s="113"/>
      <c r="SS81" s="113"/>
      <c r="ST81" s="113"/>
      <c r="SU81" s="113"/>
      <c r="SV81" s="113"/>
      <c r="SW81" s="113"/>
      <c r="SX81" s="113"/>
      <c r="SY81" s="113"/>
      <c r="SZ81" s="113"/>
      <c r="TA81" s="113"/>
      <c r="TB81" s="113"/>
      <c r="TC81" s="113"/>
      <c r="TD81" s="113"/>
      <c r="TE81" s="113"/>
      <c r="TF81" s="113"/>
      <c r="TG81" s="113"/>
      <c r="TH81" s="113"/>
      <c r="TI81" s="113"/>
      <c r="TJ81" s="113"/>
      <c r="TK81" s="113"/>
      <c r="TL81" s="113"/>
      <c r="TM81" s="113"/>
      <c r="TN81" s="113"/>
      <c r="TO81" s="113"/>
      <c r="TP81" s="113"/>
      <c r="TQ81" s="113"/>
      <c r="TR81" s="113"/>
      <c r="TS81" s="113"/>
      <c r="TT81" s="113"/>
      <c r="TU81" s="113"/>
      <c r="TV81" s="113"/>
      <c r="TW81" s="113"/>
      <c r="TX81" s="113"/>
      <c r="TY81" s="113"/>
      <c r="TZ81" s="113"/>
      <c r="UA81" s="113"/>
      <c r="UB81" s="113"/>
      <c r="UC81" s="113"/>
      <c r="UD81" s="113"/>
      <c r="UE81" s="113"/>
      <c r="UF81" s="113"/>
      <c r="UG81" s="113"/>
      <c r="UH81" s="113"/>
      <c r="UI81" s="113"/>
      <c r="UJ81" s="113"/>
      <c r="UK81" s="113"/>
      <c r="UL81" s="113"/>
      <c r="UM81" s="113"/>
      <c r="UN81" s="113"/>
      <c r="UO81" s="113"/>
      <c r="UP81" s="113"/>
      <c r="UQ81" s="113"/>
      <c r="UR81" s="113"/>
      <c r="US81" s="113"/>
      <c r="UT81" s="113"/>
      <c r="UU81" s="113"/>
      <c r="UV81" s="113"/>
      <c r="UW81" s="113"/>
      <c r="UX81" s="113"/>
      <c r="UY81" s="113"/>
      <c r="UZ81" s="113"/>
      <c r="VA81" s="113"/>
      <c r="VB81" s="113"/>
      <c r="VC81" s="113"/>
      <c r="VD81" s="113"/>
      <c r="VE81" s="113"/>
      <c r="VF81" s="113"/>
      <c r="VG81" s="113"/>
      <c r="VH81" s="113"/>
      <c r="VI81" s="113"/>
      <c r="VJ81" s="113"/>
      <c r="VK81" s="113"/>
      <c r="VL81" s="113"/>
      <c r="VM81" s="113"/>
      <c r="VN81" s="113"/>
      <c r="VO81" s="113"/>
      <c r="VP81" s="113"/>
      <c r="VQ81" s="113"/>
      <c r="VR81" s="113"/>
      <c r="VS81" s="113"/>
      <c r="VT81" s="113"/>
      <c r="VU81" s="113"/>
      <c r="VV81" s="113"/>
      <c r="VW81" s="113"/>
      <c r="VX81" s="113"/>
      <c r="VY81" s="113"/>
      <c r="VZ81" s="113"/>
      <c r="WA81" s="113"/>
      <c r="WB81" s="113"/>
      <c r="WC81" s="113"/>
      <c r="WD81" s="113"/>
      <c r="WE81" s="113"/>
      <c r="WF81" s="113"/>
      <c r="WG81" s="113"/>
      <c r="WH81" s="113"/>
      <c r="WI81" s="113"/>
      <c r="WJ81" s="113"/>
      <c r="WK81" s="113"/>
      <c r="WL81" s="113"/>
      <c r="WM81" s="113"/>
      <c r="WN81" s="113"/>
      <c r="WO81" s="113"/>
      <c r="WP81" s="113"/>
      <c r="WQ81" s="113"/>
      <c r="WR81" s="113"/>
      <c r="WS81" s="113"/>
      <c r="WT81" s="113"/>
      <c r="WU81" s="113"/>
      <c r="WV81" s="113"/>
      <c r="WW81" s="113"/>
      <c r="WX81" s="113"/>
      <c r="WY81" s="113"/>
      <c r="WZ81" s="113"/>
      <c r="XA81" s="113"/>
      <c r="XB81" s="113"/>
      <c r="XC81" s="113"/>
      <c r="XD81" s="113"/>
      <c r="XE81" s="113"/>
      <c r="XF81" s="113"/>
      <c r="XG81" s="113"/>
      <c r="XH81" s="113"/>
      <c r="XI81" s="113"/>
      <c r="XJ81" s="113"/>
      <c r="XK81" s="113"/>
      <c r="XL81" s="113"/>
      <c r="XM81" s="113"/>
      <c r="XN81" s="113"/>
      <c r="XO81" s="113"/>
      <c r="XP81" s="113"/>
      <c r="XQ81" s="113"/>
      <c r="XR81" s="113"/>
      <c r="XS81" s="113"/>
      <c r="XT81" s="113"/>
      <c r="XU81" s="113"/>
      <c r="XV81" s="113"/>
      <c r="XW81" s="113"/>
      <c r="XX81" s="113"/>
      <c r="XY81" s="113"/>
      <c r="XZ81" s="113"/>
      <c r="YA81" s="113"/>
      <c r="YB81" s="113"/>
      <c r="YC81" s="113"/>
      <c r="YD81" s="113"/>
      <c r="YE81" s="113"/>
      <c r="YF81" s="113"/>
      <c r="YG81" s="113"/>
      <c r="YH81" s="113"/>
      <c r="YI81" s="113"/>
      <c r="YJ81" s="113"/>
      <c r="YK81" s="113"/>
      <c r="YL81" s="113"/>
      <c r="YM81" s="113"/>
      <c r="YN81" s="113"/>
      <c r="YO81" s="113"/>
      <c r="YP81" s="113"/>
      <c r="YQ81" s="113"/>
      <c r="YR81" s="113"/>
      <c r="YS81" s="113"/>
      <c r="YT81" s="113"/>
      <c r="YU81" s="113"/>
      <c r="YV81" s="113"/>
      <c r="YW81" s="113"/>
      <c r="YX81" s="113"/>
      <c r="YY81" s="113"/>
      <c r="YZ81" s="113"/>
      <c r="ZA81" s="113"/>
      <c r="ZB81" s="113"/>
      <c r="ZC81" s="113"/>
      <c r="ZD81" s="113"/>
      <c r="ZE81" s="113"/>
      <c r="ZF81" s="113"/>
      <c r="ZG81" s="113"/>
      <c r="ZH81" s="113"/>
      <c r="ZI81" s="113"/>
      <c r="ZJ81" s="113"/>
      <c r="ZK81" s="113"/>
      <c r="ZL81" s="113"/>
      <c r="ZM81" s="113"/>
      <c r="ZN81" s="113"/>
      <c r="ZO81" s="113"/>
      <c r="ZP81" s="113"/>
      <c r="ZQ81" s="113"/>
      <c r="ZR81" s="113"/>
      <c r="ZS81" s="113"/>
      <c r="ZT81" s="113"/>
      <c r="ZU81" s="113"/>
      <c r="ZV81" s="113"/>
      <c r="ZW81" s="113"/>
      <c r="ZX81" s="113"/>
      <c r="ZY81" s="113"/>
      <c r="ZZ81" s="113"/>
      <c r="AAA81" s="113"/>
      <c r="AAB81" s="113"/>
      <c r="AAC81" s="113"/>
      <c r="AAD81" s="113"/>
      <c r="AAE81" s="113"/>
      <c r="AAF81" s="113"/>
      <c r="AAG81" s="113"/>
      <c r="AAH81" s="113"/>
      <c r="AAI81" s="113"/>
      <c r="AAJ81" s="113"/>
      <c r="AAK81" s="113"/>
      <c r="AAL81" s="113"/>
      <c r="AAM81" s="113"/>
      <c r="AAN81" s="113"/>
      <c r="AAO81" s="113"/>
      <c r="AAP81" s="113"/>
      <c r="AAQ81" s="113"/>
      <c r="AAR81" s="113"/>
      <c r="AAS81" s="113"/>
      <c r="AAT81" s="113"/>
      <c r="AAU81" s="113"/>
      <c r="AAV81" s="113"/>
      <c r="AAW81" s="113"/>
      <c r="AAX81" s="113"/>
      <c r="AAY81" s="113"/>
      <c r="AAZ81" s="113"/>
      <c r="ABA81" s="113"/>
      <c r="ABB81" s="113"/>
      <c r="ABC81" s="113"/>
      <c r="ABD81" s="113"/>
      <c r="ABE81" s="113"/>
      <c r="ABF81" s="113"/>
      <c r="ABG81" s="113"/>
      <c r="ABH81" s="113"/>
      <c r="ABI81" s="113"/>
      <c r="ABJ81" s="113"/>
      <c r="ABK81" s="113"/>
      <c r="ABL81" s="113"/>
      <c r="ABM81" s="113"/>
      <c r="ABN81" s="113"/>
      <c r="ABO81" s="113"/>
      <c r="ABP81" s="113"/>
      <c r="ABQ81" s="113"/>
      <c r="ABR81" s="113"/>
      <c r="ABS81" s="113"/>
      <c r="ABT81" s="113"/>
      <c r="ABU81" s="113"/>
      <c r="ABV81" s="113"/>
      <c r="ABW81" s="113"/>
      <c r="ABX81" s="113"/>
      <c r="ABY81" s="113"/>
      <c r="ABZ81" s="113"/>
      <c r="ACA81" s="113"/>
      <c r="ACB81" s="113"/>
      <c r="ACC81" s="113"/>
      <c r="ACD81" s="113"/>
      <c r="ACE81" s="113"/>
      <c r="ACF81" s="113"/>
      <c r="ACG81" s="113"/>
      <c r="ACH81" s="113"/>
      <c r="ACI81" s="113"/>
      <c r="ACJ81" s="113"/>
      <c r="ACK81" s="113"/>
      <c r="ACL81" s="113"/>
      <c r="ACM81" s="113"/>
      <c r="ACN81" s="113"/>
      <c r="ACO81" s="113"/>
      <c r="ACP81" s="113"/>
      <c r="ACQ81" s="113"/>
      <c r="ACR81" s="113"/>
      <c r="ACS81" s="113"/>
      <c r="ACT81" s="113"/>
      <c r="ACU81" s="113"/>
      <c r="ACV81" s="113"/>
      <c r="ACW81" s="113"/>
      <c r="ACX81" s="113"/>
      <c r="ACY81" s="113"/>
      <c r="ACZ81" s="113"/>
      <c r="ADA81" s="113"/>
      <c r="ADB81" s="113"/>
      <c r="ADC81" s="113"/>
      <c r="ADD81" s="113"/>
      <c r="ADE81" s="113"/>
      <c r="ADF81" s="113"/>
      <c r="ADG81" s="113"/>
      <c r="ADH81" s="113"/>
      <c r="ADI81" s="113"/>
      <c r="ADJ81" s="113"/>
      <c r="ADK81" s="113"/>
      <c r="ADL81" s="113"/>
      <c r="ADM81" s="113"/>
      <c r="ADN81" s="113"/>
      <c r="ADO81" s="113"/>
      <c r="ADP81" s="113"/>
      <c r="ADQ81" s="113"/>
      <c r="ADR81" s="113"/>
      <c r="ADS81" s="113"/>
      <c r="ADT81" s="113"/>
      <c r="ADU81" s="113"/>
      <c r="ADV81" s="113"/>
      <c r="ADW81" s="113"/>
      <c r="ADX81" s="113"/>
      <c r="ADY81" s="113"/>
      <c r="ADZ81" s="113"/>
      <c r="AEA81" s="113"/>
      <c r="AEB81" s="113"/>
      <c r="AEC81" s="113"/>
      <c r="AED81" s="113"/>
      <c r="AEE81" s="113"/>
      <c r="AEF81" s="113"/>
      <c r="AEG81" s="113"/>
      <c r="AEH81" s="113"/>
      <c r="AEI81" s="113"/>
      <c r="AEJ81" s="113"/>
      <c r="AEK81" s="113"/>
      <c r="AEL81" s="113"/>
      <c r="AEM81" s="113"/>
      <c r="AEN81" s="113"/>
      <c r="AEO81" s="113"/>
      <c r="AEP81" s="113"/>
      <c r="AEQ81" s="113"/>
      <c r="AER81" s="113"/>
      <c r="AES81" s="113"/>
      <c r="AET81" s="113"/>
      <c r="AEU81" s="113"/>
      <c r="AEV81" s="113"/>
      <c r="AEW81" s="113"/>
      <c r="AEX81" s="113"/>
      <c r="AEY81" s="113"/>
      <c r="AEZ81" s="113"/>
      <c r="AFA81" s="113"/>
      <c r="AFB81" s="113"/>
      <c r="AFC81" s="113"/>
      <c r="AFD81" s="113"/>
      <c r="AFE81" s="113"/>
      <c r="AFF81" s="113"/>
      <c r="AFG81" s="113"/>
      <c r="AFH81" s="113"/>
      <c r="AFI81" s="113"/>
      <c r="AFJ81" s="113"/>
      <c r="AFK81" s="113"/>
      <c r="AFL81" s="113"/>
      <c r="AFM81" s="113"/>
      <c r="AFN81" s="113"/>
      <c r="AFO81" s="113"/>
      <c r="AFP81" s="113"/>
      <c r="AFQ81" s="113"/>
      <c r="AFR81" s="113"/>
      <c r="AFS81" s="113"/>
      <c r="AFT81" s="113"/>
      <c r="AFU81" s="113"/>
      <c r="AFV81" s="113"/>
      <c r="AFW81" s="113"/>
      <c r="AFX81" s="113"/>
      <c r="AFY81" s="113"/>
      <c r="AFZ81" s="113"/>
      <c r="AGA81" s="113"/>
      <c r="AGB81" s="113"/>
      <c r="AGC81" s="113"/>
      <c r="AGD81" s="113"/>
      <c r="AGE81" s="113"/>
      <c r="AGF81" s="113"/>
      <c r="AGG81" s="113"/>
      <c r="AGH81" s="113"/>
      <c r="AGI81" s="113"/>
      <c r="AGJ81" s="113"/>
      <c r="AGK81" s="113"/>
      <c r="AGL81" s="113"/>
      <c r="AGM81" s="113"/>
      <c r="AGN81" s="113"/>
      <c r="AGO81" s="113"/>
      <c r="AGP81" s="113"/>
      <c r="AGQ81" s="113"/>
      <c r="AGR81" s="113"/>
      <c r="AGS81" s="113"/>
      <c r="AGT81" s="113"/>
      <c r="AGU81" s="113"/>
      <c r="AGV81" s="113"/>
      <c r="AGW81" s="113"/>
      <c r="AGX81" s="113"/>
      <c r="AGY81" s="113"/>
      <c r="AGZ81" s="113"/>
      <c r="AHA81" s="113"/>
      <c r="AHB81" s="113"/>
      <c r="AHC81" s="113"/>
      <c r="AHD81" s="113"/>
      <c r="AHE81" s="113"/>
      <c r="AHF81" s="113"/>
      <c r="AHG81" s="113"/>
      <c r="AHH81" s="113"/>
      <c r="AHI81" s="113"/>
      <c r="AHJ81" s="113"/>
      <c r="AHK81" s="113"/>
      <c r="AHL81" s="113"/>
      <c r="AHM81" s="113"/>
      <c r="AHN81" s="113"/>
      <c r="AHO81" s="113"/>
      <c r="AHP81" s="113"/>
      <c r="AHQ81" s="113"/>
      <c r="AHR81" s="113"/>
      <c r="AHS81" s="113"/>
      <c r="AHT81" s="113"/>
      <c r="AHU81" s="113"/>
      <c r="AHV81" s="113"/>
      <c r="AHW81" s="113"/>
      <c r="AHX81" s="113"/>
      <c r="AHY81" s="113"/>
      <c r="AHZ81" s="113"/>
      <c r="AIA81" s="113"/>
      <c r="AIB81" s="113"/>
      <c r="AIC81" s="113"/>
      <c r="AID81" s="113"/>
      <c r="AIE81" s="113"/>
      <c r="AIF81" s="113"/>
      <c r="AIG81" s="113"/>
      <c r="AIH81" s="113"/>
      <c r="AII81" s="113"/>
      <c r="AIJ81" s="113"/>
      <c r="AIK81" s="113"/>
      <c r="AIL81" s="113"/>
      <c r="AIM81" s="113"/>
      <c r="AIN81" s="113"/>
      <c r="AIO81" s="113"/>
      <c r="AIP81" s="113"/>
      <c r="AIQ81" s="113"/>
      <c r="AIR81" s="113"/>
      <c r="AIS81" s="113"/>
      <c r="AIT81" s="113"/>
      <c r="AIU81" s="113"/>
      <c r="AIV81" s="113"/>
      <c r="AIW81" s="113"/>
      <c r="AIX81" s="113"/>
      <c r="AIY81" s="113"/>
      <c r="AIZ81" s="113"/>
      <c r="AJA81" s="113"/>
      <c r="AJB81" s="113"/>
      <c r="AJC81" s="113"/>
      <c r="AJD81" s="113"/>
      <c r="AJE81" s="113"/>
      <c r="AJF81" s="113"/>
      <c r="AJG81" s="113"/>
      <c r="AJH81" s="113"/>
      <c r="AJI81" s="113"/>
      <c r="AJJ81" s="113"/>
      <c r="AJK81" s="113"/>
      <c r="AJL81" s="113"/>
      <c r="AJM81" s="113"/>
      <c r="AJN81" s="113"/>
      <c r="AJO81" s="113"/>
      <c r="AJP81" s="113"/>
      <c r="AJQ81" s="113"/>
      <c r="AJR81" s="113"/>
      <c r="AJS81" s="113"/>
      <c r="AJT81" s="113"/>
      <c r="AJU81" s="113"/>
      <c r="AJV81" s="113"/>
      <c r="AJW81" s="113"/>
      <c r="AJX81" s="113"/>
      <c r="AJY81" s="113"/>
      <c r="AJZ81" s="113"/>
      <c r="AKA81" s="113"/>
      <c r="AKB81" s="113"/>
      <c r="AKC81" s="113"/>
      <c r="AKD81" s="113"/>
      <c r="AKE81" s="113"/>
      <c r="AKF81" s="113"/>
      <c r="AKG81" s="113"/>
      <c r="AKH81" s="113"/>
      <c r="AKI81" s="113"/>
      <c r="AKJ81" s="113"/>
      <c r="AKK81" s="113"/>
      <c r="AKL81" s="113"/>
      <c r="AKM81" s="113"/>
      <c r="AKN81" s="113"/>
      <c r="AKO81" s="113"/>
      <c r="AKP81" s="113"/>
      <c r="AKQ81" s="113"/>
      <c r="AKR81" s="113"/>
      <c r="AKS81" s="113"/>
      <c r="AKT81" s="113"/>
      <c r="AKU81" s="113"/>
      <c r="AKV81" s="113"/>
      <c r="AKW81" s="113"/>
      <c r="AKX81" s="113"/>
      <c r="AKY81" s="113"/>
      <c r="AKZ81" s="113"/>
      <c r="ALA81" s="113"/>
      <c r="ALB81" s="113"/>
      <c r="ALC81" s="113"/>
      <c r="ALD81" s="113"/>
      <c r="ALE81" s="113"/>
      <c r="ALF81" s="113"/>
      <c r="ALG81" s="113"/>
      <c r="ALH81" s="113"/>
      <c r="ALI81" s="113"/>
      <c r="ALJ81" s="113"/>
      <c r="ALK81" s="113"/>
      <c r="ALL81" s="113"/>
      <c r="ALM81" s="113"/>
      <c r="ALN81" s="113"/>
      <c r="ALO81" s="113"/>
      <c r="ALP81" s="113"/>
      <c r="ALQ81" s="113"/>
      <c r="ALR81" s="113"/>
      <c r="ALS81" s="113"/>
      <c r="ALT81" s="113"/>
      <c r="ALU81" s="113"/>
      <c r="ALV81" s="113"/>
      <c r="ALW81" s="113"/>
      <c r="ALX81" s="113"/>
      <c r="ALY81" s="113"/>
      <c r="ALZ81" s="113"/>
      <c r="AMA81" s="113"/>
      <c r="AMB81" s="113"/>
      <c r="AMC81" s="113"/>
      <c r="AMD81" s="113"/>
      <c r="AME81" s="113"/>
      <c r="AMF81" s="113"/>
      <c r="AMG81" s="113"/>
      <c r="AMH81" s="113"/>
      <c r="AMI81" s="113"/>
      <c r="AMJ81" s="113"/>
      <c r="AMK81" s="113"/>
      <c r="AML81" s="113"/>
      <c r="AMM81" s="113"/>
      <c r="AMN81" s="113"/>
      <c r="AMO81" s="113"/>
      <c r="AMP81" s="113"/>
      <c r="AMQ81" s="113"/>
      <c r="AMR81" s="113"/>
      <c r="AMS81" s="113"/>
      <c r="AMT81" s="113"/>
      <c r="AMU81" s="113"/>
      <c r="AMV81" s="113"/>
      <c r="AMW81" s="113"/>
      <c r="AMX81" s="113"/>
      <c r="AMY81" s="113"/>
      <c r="AMZ81" s="113"/>
      <c r="ANA81" s="113"/>
      <c r="ANB81" s="113"/>
      <c r="ANC81" s="113"/>
      <c r="AND81" s="113"/>
      <c r="ANE81" s="113"/>
      <c r="ANF81" s="113"/>
      <c r="ANG81" s="113"/>
      <c r="ANH81" s="113"/>
      <c r="ANI81" s="113"/>
      <c r="ANJ81" s="113"/>
      <c r="ANK81" s="113"/>
      <c r="ANL81" s="113"/>
      <c r="ANM81" s="113"/>
      <c r="ANN81" s="113"/>
      <c r="ANO81" s="113"/>
      <c r="ANP81" s="113"/>
      <c r="ANQ81" s="113"/>
      <c r="ANR81" s="113"/>
      <c r="ANS81" s="113"/>
      <c r="ANT81" s="113"/>
      <c r="ANU81" s="113"/>
      <c r="ANV81" s="113"/>
      <c r="ANW81" s="113"/>
      <c r="ANX81" s="113"/>
      <c r="ANY81" s="113"/>
      <c r="ANZ81" s="113"/>
      <c r="AOA81" s="113"/>
      <c r="AOB81" s="113"/>
      <c r="AOC81" s="113"/>
      <c r="AOD81" s="113"/>
      <c r="AOE81" s="113"/>
      <c r="AOF81" s="113"/>
      <c r="AOG81" s="113"/>
      <c r="AOH81" s="113"/>
      <c r="AOI81" s="113"/>
      <c r="AOJ81" s="113"/>
      <c r="AOK81" s="113"/>
      <c r="AOL81" s="113"/>
      <c r="AOM81" s="113"/>
      <c r="AON81" s="113"/>
      <c r="AOO81" s="113"/>
      <c r="AOP81" s="113"/>
      <c r="AOQ81" s="113"/>
      <c r="AOR81" s="113"/>
      <c r="AOS81" s="113"/>
      <c r="AOT81" s="113"/>
      <c r="AOU81" s="113"/>
      <c r="AOV81" s="113"/>
      <c r="AOW81" s="113"/>
      <c r="AOX81" s="113"/>
      <c r="AOY81" s="113"/>
      <c r="AOZ81" s="113"/>
      <c r="APA81" s="113"/>
      <c r="APB81" s="113"/>
      <c r="APC81" s="113"/>
      <c r="APD81" s="113"/>
      <c r="APE81" s="113"/>
      <c r="APF81" s="113"/>
      <c r="APG81" s="113"/>
      <c r="APH81" s="113"/>
      <c r="API81" s="113"/>
      <c r="APJ81" s="113"/>
      <c r="APK81" s="113"/>
      <c r="APL81" s="113"/>
      <c r="APM81" s="113"/>
      <c r="APN81" s="113"/>
      <c r="APO81" s="113"/>
      <c r="APP81" s="113"/>
      <c r="APQ81" s="113"/>
      <c r="APR81" s="113"/>
      <c r="APS81" s="113"/>
      <c r="APT81" s="113"/>
      <c r="APU81" s="113"/>
      <c r="APV81" s="113"/>
      <c r="APW81" s="113"/>
      <c r="APX81" s="113"/>
      <c r="APY81" s="113"/>
      <c r="APZ81" s="113"/>
      <c r="AQA81" s="113"/>
      <c r="AQB81" s="113"/>
      <c r="AQC81" s="113"/>
      <c r="AQD81" s="113"/>
      <c r="AQE81" s="113"/>
      <c r="AQF81" s="113"/>
      <c r="AQG81" s="113"/>
      <c r="AQH81" s="113"/>
      <c r="AQI81" s="113"/>
      <c r="AQJ81" s="113"/>
      <c r="AQK81" s="113"/>
      <c r="AQL81" s="113"/>
      <c r="AQM81" s="113"/>
      <c r="AQN81" s="113"/>
      <c r="AQO81" s="113"/>
      <c r="AQP81" s="113"/>
      <c r="AQQ81" s="113"/>
      <c r="AQR81" s="113"/>
      <c r="AQS81" s="113"/>
      <c r="AQT81" s="113"/>
      <c r="AQU81" s="113"/>
      <c r="AQV81" s="113"/>
      <c r="AQW81" s="113"/>
      <c r="AQX81" s="113"/>
      <c r="AQY81" s="113"/>
      <c r="AQZ81" s="113"/>
      <c r="ARA81" s="113"/>
      <c r="ARB81" s="113"/>
      <c r="ARC81" s="113"/>
      <c r="ARD81" s="113"/>
      <c r="ARE81" s="113"/>
      <c r="ARF81" s="113"/>
      <c r="ARG81" s="113"/>
      <c r="ARH81" s="113"/>
      <c r="ARI81" s="113"/>
      <c r="ARJ81" s="113"/>
      <c r="ARK81" s="113"/>
      <c r="ARL81" s="113"/>
      <c r="ARM81" s="113"/>
      <c r="ARN81" s="113"/>
      <c r="ARO81" s="113"/>
      <c r="ARP81" s="113"/>
      <c r="ARQ81" s="113"/>
      <c r="ARR81" s="113"/>
      <c r="ARS81" s="113"/>
      <c r="ART81" s="113"/>
      <c r="ARU81" s="113"/>
      <c r="ARV81" s="113"/>
      <c r="ARW81" s="113"/>
      <c r="ARX81" s="113"/>
      <c r="ARY81" s="113"/>
      <c r="ARZ81" s="113"/>
      <c r="ASA81" s="113"/>
      <c r="ASB81" s="113"/>
      <c r="ASC81" s="113"/>
      <c r="ASD81" s="113"/>
      <c r="ASE81" s="113"/>
      <c r="ASF81" s="113"/>
      <c r="ASG81" s="113"/>
      <c r="ASH81" s="113"/>
      <c r="ASI81" s="113"/>
      <c r="ASJ81" s="113"/>
      <c r="ASK81" s="113"/>
      <c r="ASL81" s="113"/>
      <c r="ASM81" s="113"/>
      <c r="ASN81" s="113"/>
      <c r="ASO81" s="113"/>
      <c r="ASP81" s="113"/>
      <c r="ASQ81" s="113"/>
      <c r="ASR81" s="113"/>
      <c r="ASS81" s="113"/>
      <c r="AST81" s="113"/>
      <c r="ASU81" s="113"/>
      <c r="ASV81" s="113"/>
      <c r="ASW81" s="113"/>
      <c r="ASX81" s="113"/>
      <c r="ASY81" s="113"/>
      <c r="ASZ81" s="113"/>
      <c r="ATA81" s="113"/>
      <c r="ATB81" s="113"/>
      <c r="ATC81" s="113"/>
      <c r="ATD81" s="113"/>
      <c r="ATE81" s="113"/>
      <c r="ATF81" s="113"/>
      <c r="ATG81" s="113"/>
      <c r="ATH81" s="113"/>
      <c r="ATI81" s="113"/>
      <c r="ATJ81" s="113"/>
      <c r="ATK81" s="113"/>
      <c r="ATL81" s="113"/>
      <c r="ATM81" s="113"/>
      <c r="ATN81" s="113"/>
      <c r="ATO81" s="113"/>
      <c r="ATP81" s="113"/>
      <c r="ATQ81" s="113"/>
      <c r="ATR81" s="113"/>
      <c r="ATS81" s="113"/>
      <c r="ATT81" s="113"/>
      <c r="ATU81" s="113"/>
      <c r="ATV81" s="113"/>
      <c r="ATW81" s="113"/>
      <c r="ATX81" s="113"/>
      <c r="ATY81" s="113"/>
      <c r="ATZ81" s="113"/>
      <c r="AUA81" s="113"/>
      <c r="AUB81" s="113"/>
      <c r="AUC81" s="113"/>
      <c r="AUD81" s="113"/>
      <c r="AUE81" s="113"/>
      <c r="AUF81" s="113"/>
      <c r="AUG81" s="113"/>
      <c r="AUH81" s="113"/>
      <c r="AUI81" s="113"/>
      <c r="AUJ81" s="113"/>
      <c r="AUK81" s="113"/>
      <c r="AUL81" s="113"/>
      <c r="AUM81" s="113"/>
      <c r="AUN81" s="113"/>
      <c r="AUO81" s="113"/>
      <c r="AUP81" s="113"/>
      <c r="AUQ81" s="113"/>
      <c r="AUR81" s="113"/>
      <c r="AUS81" s="113"/>
      <c r="AUT81" s="113"/>
      <c r="AUU81" s="113"/>
      <c r="AUV81" s="113"/>
      <c r="AUW81" s="113"/>
      <c r="AUX81" s="113"/>
      <c r="AUY81" s="113"/>
      <c r="AUZ81" s="113"/>
      <c r="AVA81" s="113"/>
      <c r="AVB81" s="113"/>
      <c r="AVC81" s="113"/>
      <c r="AVD81" s="113"/>
      <c r="AVE81" s="113"/>
      <c r="AVF81" s="113"/>
      <c r="AVG81" s="113"/>
      <c r="AVH81" s="113"/>
      <c r="AVI81" s="113"/>
      <c r="AVJ81" s="113"/>
      <c r="AVK81" s="113"/>
      <c r="AVL81" s="113"/>
      <c r="AVM81" s="113"/>
      <c r="AVN81" s="113"/>
      <c r="AVO81" s="113"/>
      <c r="AVP81" s="113"/>
      <c r="AVQ81" s="113"/>
      <c r="AVR81" s="113"/>
      <c r="AVS81" s="113"/>
      <c r="AVT81" s="113"/>
      <c r="AVU81" s="113"/>
      <c r="AVV81" s="113"/>
      <c r="AVW81" s="113"/>
      <c r="AVX81" s="113"/>
      <c r="AVY81" s="113"/>
      <c r="AVZ81" s="113"/>
      <c r="AWA81" s="113"/>
      <c r="AWB81" s="113"/>
      <c r="AWC81" s="113"/>
      <c r="AWD81" s="113"/>
    </row>
    <row r="82" spans="1:1278" s="156" customFormat="1" ht="12.5">
      <c r="A82" s="166"/>
      <c r="B82" s="143"/>
      <c r="C82" s="143"/>
      <c r="D82" s="143"/>
      <c r="E82" s="143"/>
      <c r="F82" s="144" t="s">
        <v>330</v>
      </c>
      <c r="G82" s="164">
        <f>f.ea_zero_estimated/1000</f>
        <v>9.210357419163655</v>
      </c>
      <c r="H82" s="143" t="s">
        <v>27</v>
      </c>
      <c r="I82" s="126"/>
      <c r="J82" s="126"/>
      <c r="K82" s="126"/>
      <c r="L82" s="126"/>
      <c r="M82" s="126"/>
      <c r="N82" s="126"/>
      <c r="O82" s="126"/>
      <c r="P82" s="126"/>
      <c r="Q82" s="126"/>
      <c r="R82" s="126"/>
      <c r="S82" s="126"/>
      <c r="T82" s="126"/>
      <c r="U82" s="126"/>
      <c r="V82" s="126"/>
      <c r="W82" s="126"/>
      <c r="X82" s="126"/>
      <c r="Y82" s="126"/>
      <c r="Z82" s="126"/>
      <c r="AA82" s="126"/>
      <c r="AB82" s="126"/>
      <c r="AC82" s="113"/>
      <c r="AD82" s="113"/>
      <c r="AE82" s="113"/>
      <c r="AF82" s="113"/>
      <c r="AG82" s="113"/>
      <c r="AH82" s="113"/>
      <c r="AI82" s="113"/>
      <c r="AJ82" s="113"/>
      <c r="AK82" s="113"/>
      <c r="AL82" s="113"/>
      <c r="AM82" s="113"/>
      <c r="AN82" s="113"/>
      <c r="AO82" s="113"/>
      <c r="AP82" s="113"/>
      <c r="AQ82" s="113"/>
      <c r="AR82" s="113"/>
      <c r="AS82" s="113"/>
      <c r="AT82" s="113"/>
      <c r="AU82" s="113"/>
      <c r="AV82" s="113"/>
      <c r="AW82" s="113"/>
      <c r="AX82" s="113"/>
      <c r="AY82" s="113"/>
      <c r="AZ82" s="113"/>
      <c r="BA82" s="113"/>
      <c r="BB82" s="113"/>
      <c r="BC82" s="113"/>
      <c r="BD82" s="113"/>
      <c r="BE82" s="113"/>
      <c r="BF82" s="113"/>
      <c r="BG82" s="113"/>
      <c r="BH82" s="113"/>
      <c r="BI82" s="113"/>
      <c r="BJ82" s="113"/>
      <c r="BK82" s="113"/>
      <c r="BL82" s="113"/>
      <c r="BM82" s="113"/>
      <c r="BN82" s="113"/>
      <c r="BO82" s="113"/>
      <c r="BP82" s="113"/>
      <c r="BQ82" s="113"/>
      <c r="BR82" s="113"/>
      <c r="BS82" s="113"/>
      <c r="BT82" s="113"/>
      <c r="BU82" s="113"/>
      <c r="BV82" s="113"/>
      <c r="BW82" s="113"/>
      <c r="BX82" s="113"/>
      <c r="BY82" s="113"/>
      <c r="BZ82" s="113"/>
      <c r="CA82" s="113"/>
      <c r="CB82" s="113"/>
      <c r="CC82" s="113"/>
      <c r="CD82" s="113"/>
      <c r="CE82" s="113"/>
      <c r="CF82" s="113"/>
      <c r="CG82" s="113"/>
      <c r="CH82" s="113"/>
      <c r="CI82" s="113"/>
      <c r="CJ82" s="113"/>
      <c r="CK82" s="113"/>
      <c r="CL82" s="113"/>
      <c r="CM82" s="113"/>
      <c r="CN82" s="113"/>
      <c r="CO82" s="113"/>
      <c r="CP82" s="113"/>
      <c r="CQ82" s="113"/>
      <c r="CR82" s="113"/>
      <c r="CS82" s="113"/>
      <c r="CT82" s="113"/>
      <c r="CU82" s="113"/>
      <c r="CV82" s="113"/>
      <c r="CW82" s="113"/>
      <c r="CX82" s="113"/>
      <c r="CY82" s="113"/>
      <c r="CZ82" s="113"/>
      <c r="DA82" s="113"/>
      <c r="DB82" s="113"/>
      <c r="DC82" s="113"/>
      <c r="DD82" s="113"/>
      <c r="DE82" s="113"/>
      <c r="DF82" s="113"/>
      <c r="DG82" s="113"/>
      <c r="DH82" s="113"/>
      <c r="DI82" s="113"/>
      <c r="DJ82" s="113"/>
      <c r="DK82" s="113"/>
      <c r="DL82" s="113"/>
      <c r="DM82" s="113"/>
      <c r="DN82" s="113"/>
      <c r="DO82" s="113"/>
      <c r="DP82" s="113"/>
      <c r="DQ82" s="113"/>
      <c r="DR82" s="113"/>
      <c r="DS82" s="113"/>
      <c r="DT82" s="113"/>
      <c r="DU82" s="113"/>
      <c r="DV82" s="113"/>
      <c r="DW82" s="113"/>
      <c r="DX82" s="113"/>
      <c r="DY82" s="113"/>
      <c r="DZ82" s="113"/>
      <c r="EA82" s="113"/>
      <c r="EB82" s="113"/>
      <c r="EC82" s="113"/>
      <c r="ED82" s="113"/>
      <c r="EE82" s="113"/>
      <c r="EF82" s="113"/>
      <c r="EG82" s="113"/>
      <c r="EH82" s="113"/>
      <c r="EI82" s="113"/>
      <c r="EJ82" s="113"/>
      <c r="EK82" s="113"/>
      <c r="EL82" s="113"/>
      <c r="EM82" s="113"/>
      <c r="EN82" s="113"/>
      <c r="EO82" s="113"/>
      <c r="EP82" s="113"/>
      <c r="EQ82" s="113"/>
      <c r="ER82" s="113"/>
      <c r="ES82" s="113"/>
      <c r="ET82" s="113"/>
      <c r="EU82" s="113"/>
      <c r="EV82" s="113"/>
      <c r="EW82" s="113"/>
      <c r="EX82" s="113"/>
      <c r="EY82" s="113"/>
      <c r="EZ82" s="113"/>
      <c r="FA82" s="113"/>
      <c r="FB82" s="113"/>
      <c r="FC82" s="113"/>
      <c r="FD82" s="113"/>
      <c r="FE82" s="113"/>
      <c r="FF82" s="113"/>
      <c r="FG82" s="113"/>
      <c r="FH82" s="113"/>
      <c r="FI82" s="113"/>
      <c r="FJ82" s="113"/>
      <c r="FK82" s="113"/>
      <c r="FL82" s="113"/>
      <c r="FM82" s="113"/>
      <c r="FN82" s="113"/>
      <c r="FO82" s="113"/>
      <c r="FP82" s="113"/>
      <c r="FQ82" s="113"/>
      <c r="FR82" s="113"/>
      <c r="FS82" s="113"/>
      <c r="FT82" s="113"/>
      <c r="FU82" s="113"/>
      <c r="FV82" s="113"/>
      <c r="FW82" s="113"/>
      <c r="FX82" s="113"/>
      <c r="FY82" s="113"/>
      <c r="FZ82" s="113"/>
      <c r="GA82" s="113"/>
      <c r="GB82" s="113"/>
      <c r="GC82" s="113"/>
      <c r="GD82" s="113"/>
      <c r="GE82" s="113"/>
      <c r="GF82" s="113"/>
      <c r="GG82" s="113"/>
      <c r="GH82" s="113"/>
      <c r="GI82" s="113"/>
      <c r="GJ82" s="113"/>
      <c r="GK82" s="113"/>
      <c r="GL82" s="113"/>
      <c r="GM82" s="113"/>
      <c r="GN82" s="113"/>
      <c r="GO82" s="113"/>
      <c r="GP82" s="113"/>
      <c r="GQ82" s="113"/>
      <c r="GR82" s="113"/>
      <c r="GS82" s="113"/>
      <c r="GT82" s="113"/>
      <c r="GU82" s="113"/>
      <c r="GV82" s="113"/>
      <c r="GW82" s="113"/>
      <c r="GX82" s="113"/>
      <c r="GY82" s="113"/>
      <c r="GZ82" s="113"/>
      <c r="HA82" s="113"/>
      <c r="HB82" s="113"/>
      <c r="HC82" s="113"/>
      <c r="HD82" s="113"/>
      <c r="HE82" s="113"/>
      <c r="HF82" s="113"/>
      <c r="HG82" s="113"/>
      <c r="HH82" s="113"/>
      <c r="HI82" s="113"/>
      <c r="HJ82" s="113"/>
      <c r="HK82" s="113"/>
      <c r="HL82" s="113"/>
      <c r="HM82" s="113"/>
      <c r="HN82" s="113"/>
      <c r="HO82" s="113"/>
      <c r="HP82" s="113"/>
      <c r="HQ82" s="113"/>
      <c r="HR82" s="113"/>
      <c r="HS82" s="113"/>
      <c r="HT82" s="113"/>
      <c r="HU82" s="113"/>
      <c r="HV82" s="113"/>
      <c r="HW82" s="113"/>
      <c r="HX82" s="113"/>
      <c r="HY82" s="113"/>
      <c r="HZ82" s="113"/>
      <c r="IA82" s="113"/>
      <c r="IB82" s="113"/>
      <c r="IC82" s="113"/>
      <c r="ID82" s="113"/>
      <c r="IE82" s="113"/>
      <c r="IF82" s="113"/>
      <c r="IG82" s="113"/>
      <c r="IH82" s="113"/>
      <c r="II82" s="113"/>
      <c r="IJ82" s="113"/>
      <c r="IK82" s="113"/>
      <c r="IL82" s="113"/>
      <c r="IM82" s="113"/>
      <c r="IN82" s="113"/>
      <c r="IO82" s="113"/>
      <c r="IP82" s="113"/>
      <c r="IQ82" s="113"/>
      <c r="IR82" s="113"/>
      <c r="IS82" s="113"/>
      <c r="IT82" s="113"/>
      <c r="IU82" s="113"/>
      <c r="IV82" s="113"/>
      <c r="IW82" s="113"/>
      <c r="IX82" s="113"/>
      <c r="IY82" s="113"/>
      <c r="IZ82" s="113"/>
      <c r="JA82" s="113"/>
      <c r="JB82" s="113"/>
      <c r="JC82" s="113"/>
      <c r="JD82" s="113"/>
      <c r="JE82" s="113"/>
      <c r="JF82" s="113"/>
      <c r="JG82" s="113"/>
      <c r="JH82" s="113"/>
      <c r="JI82" s="113"/>
      <c r="JJ82" s="113"/>
      <c r="JK82" s="113"/>
      <c r="JL82" s="113"/>
      <c r="JM82" s="113"/>
      <c r="JN82" s="113"/>
      <c r="JO82" s="113"/>
      <c r="JP82" s="113"/>
      <c r="JQ82" s="113"/>
      <c r="JR82" s="113"/>
      <c r="JS82" s="113"/>
      <c r="JT82" s="113"/>
      <c r="JU82" s="113"/>
      <c r="JV82" s="113"/>
      <c r="JW82" s="113"/>
      <c r="JX82" s="113"/>
      <c r="JY82" s="113"/>
      <c r="JZ82" s="113"/>
      <c r="KA82" s="113"/>
      <c r="KB82" s="113"/>
      <c r="KC82" s="113"/>
      <c r="KD82" s="113"/>
      <c r="KE82" s="113"/>
      <c r="KF82" s="113"/>
      <c r="KG82" s="113"/>
      <c r="KH82" s="113"/>
      <c r="KI82" s="113"/>
      <c r="KJ82" s="113"/>
      <c r="KK82" s="113"/>
      <c r="KL82" s="113"/>
      <c r="KM82" s="113"/>
      <c r="KN82" s="113"/>
      <c r="KO82" s="113"/>
      <c r="KP82" s="113"/>
      <c r="KQ82" s="113"/>
      <c r="KR82" s="113"/>
      <c r="KS82" s="113"/>
      <c r="KT82" s="113"/>
      <c r="KU82" s="113"/>
      <c r="KV82" s="113"/>
      <c r="KW82" s="113"/>
      <c r="KX82" s="113"/>
      <c r="KY82" s="113"/>
      <c r="KZ82" s="113"/>
      <c r="LA82" s="113"/>
      <c r="LB82" s="113"/>
      <c r="LC82" s="113"/>
      <c r="LD82" s="113"/>
      <c r="LE82" s="113"/>
      <c r="LF82" s="113"/>
      <c r="LG82" s="113"/>
      <c r="LH82" s="113"/>
      <c r="LI82" s="113"/>
      <c r="LJ82" s="113"/>
      <c r="LK82" s="113"/>
      <c r="LL82" s="113"/>
      <c r="LM82" s="113"/>
      <c r="LN82" s="113"/>
      <c r="LO82" s="113"/>
      <c r="LP82" s="113"/>
      <c r="LQ82" s="113"/>
      <c r="LR82" s="113"/>
      <c r="LS82" s="113"/>
      <c r="LT82" s="113"/>
      <c r="LU82" s="113"/>
      <c r="LV82" s="113"/>
      <c r="LW82" s="113"/>
      <c r="LX82" s="113"/>
      <c r="LY82" s="113"/>
      <c r="LZ82" s="113"/>
      <c r="MA82" s="113"/>
      <c r="MB82" s="113"/>
      <c r="MC82" s="113"/>
      <c r="MD82" s="113"/>
      <c r="ME82" s="113"/>
      <c r="MF82" s="113"/>
      <c r="MG82" s="113"/>
      <c r="MH82" s="113"/>
      <c r="MI82" s="113"/>
      <c r="MJ82" s="113"/>
      <c r="MK82" s="113"/>
      <c r="ML82" s="113"/>
      <c r="MM82" s="113"/>
      <c r="MN82" s="113"/>
      <c r="MO82" s="113"/>
      <c r="MP82" s="113"/>
      <c r="MQ82" s="113"/>
      <c r="MR82" s="113"/>
      <c r="MS82" s="113"/>
      <c r="MT82" s="113"/>
      <c r="MU82" s="113"/>
      <c r="MV82" s="113"/>
      <c r="MW82" s="113"/>
      <c r="MX82" s="113"/>
      <c r="MY82" s="113"/>
      <c r="MZ82" s="113"/>
      <c r="NA82" s="113"/>
      <c r="NB82" s="113"/>
      <c r="NC82" s="113"/>
      <c r="ND82" s="113"/>
      <c r="NE82" s="113"/>
      <c r="NF82" s="113"/>
      <c r="NG82" s="113"/>
      <c r="NH82" s="113"/>
      <c r="NI82" s="113"/>
      <c r="NJ82" s="113"/>
      <c r="NK82" s="113"/>
      <c r="NL82" s="113"/>
      <c r="NM82" s="113"/>
      <c r="NN82" s="113"/>
      <c r="NO82" s="113"/>
      <c r="NP82" s="113"/>
      <c r="NQ82" s="113"/>
      <c r="NR82" s="113"/>
      <c r="NS82" s="113"/>
      <c r="NT82" s="113"/>
      <c r="NU82" s="113"/>
      <c r="NV82" s="113"/>
      <c r="NW82" s="113"/>
      <c r="NX82" s="113"/>
      <c r="NY82" s="113"/>
      <c r="NZ82" s="113"/>
      <c r="OA82" s="113"/>
      <c r="OB82" s="113"/>
      <c r="OC82" s="113"/>
      <c r="OD82" s="113"/>
      <c r="OE82" s="113"/>
      <c r="OF82" s="113"/>
      <c r="OG82" s="113"/>
      <c r="OH82" s="113"/>
      <c r="OI82" s="113"/>
      <c r="OJ82" s="113"/>
      <c r="OK82" s="113"/>
      <c r="OL82" s="113"/>
      <c r="OM82" s="113"/>
      <c r="ON82" s="113"/>
      <c r="OO82" s="113"/>
      <c r="OP82" s="113"/>
      <c r="OQ82" s="113"/>
      <c r="OR82" s="113"/>
      <c r="OS82" s="113"/>
      <c r="OT82" s="113"/>
      <c r="OU82" s="113"/>
      <c r="OV82" s="113"/>
      <c r="OW82" s="113"/>
      <c r="OX82" s="113"/>
      <c r="OY82" s="113"/>
      <c r="OZ82" s="113"/>
      <c r="PA82" s="113"/>
      <c r="PB82" s="113"/>
      <c r="PC82" s="113"/>
      <c r="PD82" s="113"/>
      <c r="PE82" s="113"/>
      <c r="PF82" s="113"/>
      <c r="PG82" s="113"/>
      <c r="PH82" s="113"/>
      <c r="PI82" s="113"/>
      <c r="PJ82" s="113"/>
      <c r="PK82" s="113"/>
      <c r="PL82" s="113"/>
      <c r="PM82" s="113"/>
      <c r="PN82" s="113"/>
      <c r="PO82" s="113"/>
      <c r="PP82" s="113"/>
      <c r="PQ82" s="113"/>
      <c r="PR82" s="113"/>
      <c r="PS82" s="113"/>
      <c r="PT82" s="113"/>
      <c r="PU82" s="113"/>
      <c r="PV82" s="113"/>
      <c r="PW82" s="113"/>
      <c r="PX82" s="113"/>
      <c r="PY82" s="113"/>
      <c r="PZ82" s="113"/>
      <c r="QA82" s="113"/>
      <c r="QB82" s="113"/>
      <c r="QC82" s="113"/>
      <c r="QD82" s="113"/>
      <c r="QE82" s="113"/>
      <c r="QF82" s="113"/>
      <c r="QG82" s="113"/>
      <c r="QH82" s="113"/>
      <c r="QI82" s="113"/>
      <c r="QJ82" s="113"/>
      <c r="QK82" s="113"/>
      <c r="QL82" s="113"/>
      <c r="QM82" s="113"/>
      <c r="QN82" s="113"/>
      <c r="QO82" s="113"/>
      <c r="QP82" s="113"/>
      <c r="QQ82" s="113"/>
      <c r="QR82" s="113"/>
      <c r="QS82" s="113"/>
      <c r="QT82" s="113"/>
      <c r="QU82" s="113"/>
      <c r="QV82" s="113"/>
      <c r="QW82" s="113"/>
      <c r="QX82" s="113"/>
      <c r="QY82" s="113"/>
      <c r="QZ82" s="113"/>
      <c r="RA82" s="113"/>
      <c r="RB82" s="113"/>
      <c r="RC82" s="113"/>
      <c r="RD82" s="113"/>
      <c r="RE82" s="113"/>
      <c r="RF82" s="113"/>
      <c r="RG82" s="113"/>
      <c r="RH82" s="113"/>
      <c r="RI82" s="113"/>
      <c r="RJ82" s="113"/>
      <c r="RK82" s="113"/>
      <c r="RL82" s="113"/>
      <c r="RM82" s="113"/>
      <c r="RN82" s="113"/>
      <c r="RO82" s="113"/>
      <c r="RP82" s="113"/>
      <c r="RQ82" s="113"/>
      <c r="RR82" s="113"/>
      <c r="RS82" s="113"/>
      <c r="RT82" s="113"/>
      <c r="RU82" s="113"/>
      <c r="RV82" s="113"/>
      <c r="RW82" s="113"/>
      <c r="RX82" s="113"/>
      <c r="RY82" s="113"/>
      <c r="RZ82" s="113"/>
      <c r="SA82" s="113"/>
      <c r="SB82" s="113"/>
      <c r="SC82" s="113"/>
      <c r="SD82" s="113"/>
      <c r="SE82" s="113"/>
      <c r="SF82" s="113"/>
      <c r="SG82" s="113"/>
      <c r="SH82" s="113"/>
      <c r="SI82" s="113"/>
      <c r="SJ82" s="113"/>
      <c r="SK82" s="113"/>
      <c r="SL82" s="113"/>
      <c r="SM82" s="113"/>
      <c r="SN82" s="113"/>
      <c r="SO82" s="113"/>
      <c r="SP82" s="113"/>
      <c r="SQ82" s="113"/>
      <c r="SR82" s="113"/>
      <c r="SS82" s="113"/>
      <c r="ST82" s="113"/>
      <c r="SU82" s="113"/>
      <c r="SV82" s="113"/>
      <c r="SW82" s="113"/>
      <c r="SX82" s="113"/>
      <c r="SY82" s="113"/>
      <c r="SZ82" s="113"/>
      <c r="TA82" s="113"/>
      <c r="TB82" s="113"/>
      <c r="TC82" s="113"/>
      <c r="TD82" s="113"/>
      <c r="TE82" s="113"/>
      <c r="TF82" s="113"/>
      <c r="TG82" s="113"/>
      <c r="TH82" s="113"/>
      <c r="TI82" s="113"/>
      <c r="TJ82" s="113"/>
      <c r="TK82" s="113"/>
      <c r="TL82" s="113"/>
      <c r="TM82" s="113"/>
      <c r="TN82" s="113"/>
      <c r="TO82" s="113"/>
      <c r="TP82" s="113"/>
      <c r="TQ82" s="113"/>
      <c r="TR82" s="113"/>
      <c r="TS82" s="113"/>
      <c r="TT82" s="113"/>
      <c r="TU82" s="113"/>
      <c r="TV82" s="113"/>
      <c r="TW82" s="113"/>
      <c r="TX82" s="113"/>
      <c r="TY82" s="113"/>
      <c r="TZ82" s="113"/>
      <c r="UA82" s="113"/>
      <c r="UB82" s="113"/>
      <c r="UC82" s="113"/>
      <c r="UD82" s="113"/>
      <c r="UE82" s="113"/>
      <c r="UF82" s="113"/>
      <c r="UG82" s="113"/>
      <c r="UH82" s="113"/>
      <c r="UI82" s="113"/>
      <c r="UJ82" s="113"/>
      <c r="UK82" s="113"/>
      <c r="UL82" s="113"/>
      <c r="UM82" s="113"/>
      <c r="UN82" s="113"/>
      <c r="UO82" s="113"/>
      <c r="UP82" s="113"/>
      <c r="UQ82" s="113"/>
      <c r="UR82" s="113"/>
      <c r="US82" s="113"/>
      <c r="UT82" s="113"/>
      <c r="UU82" s="113"/>
      <c r="UV82" s="113"/>
      <c r="UW82" s="113"/>
      <c r="UX82" s="113"/>
      <c r="UY82" s="113"/>
      <c r="UZ82" s="113"/>
      <c r="VA82" s="113"/>
      <c r="VB82" s="113"/>
      <c r="VC82" s="113"/>
      <c r="VD82" s="113"/>
      <c r="VE82" s="113"/>
      <c r="VF82" s="113"/>
      <c r="VG82" s="113"/>
      <c r="VH82" s="113"/>
      <c r="VI82" s="113"/>
      <c r="VJ82" s="113"/>
      <c r="VK82" s="113"/>
      <c r="VL82" s="113"/>
      <c r="VM82" s="113"/>
      <c r="VN82" s="113"/>
      <c r="VO82" s="113"/>
      <c r="VP82" s="113"/>
      <c r="VQ82" s="113"/>
      <c r="VR82" s="113"/>
      <c r="VS82" s="113"/>
      <c r="VT82" s="113"/>
      <c r="VU82" s="113"/>
      <c r="VV82" s="113"/>
      <c r="VW82" s="113"/>
      <c r="VX82" s="113"/>
      <c r="VY82" s="113"/>
      <c r="VZ82" s="113"/>
      <c r="WA82" s="113"/>
      <c r="WB82" s="113"/>
      <c r="WC82" s="113"/>
      <c r="WD82" s="113"/>
      <c r="WE82" s="113"/>
      <c r="WF82" s="113"/>
      <c r="WG82" s="113"/>
      <c r="WH82" s="113"/>
      <c r="WI82" s="113"/>
      <c r="WJ82" s="113"/>
      <c r="WK82" s="113"/>
      <c r="WL82" s="113"/>
      <c r="WM82" s="113"/>
      <c r="WN82" s="113"/>
      <c r="WO82" s="113"/>
      <c r="WP82" s="113"/>
      <c r="WQ82" s="113"/>
      <c r="WR82" s="113"/>
      <c r="WS82" s="113"/>
      <c r="WT82" s="113"/>
      <c r="WU82" s="113"/>
      <c r="WV82" s="113"/>
      <c r="WW82" s="113"/>
      <c r="WX82" s="113"/>
      <c r="WY82" s="113"/>
      <c r="WZ82" s="113"/>
      <c r="XA82" s="113"/>
      <c r="XB82" s="113"/>
      <c r="XC82" s="113"/>
      <c r="XD82" s="113"/>
      <c r="XE82" s="113"/>
      <c r="XF82" s="113"/>
      <c r="XG82" s="113"/>
      <c r="XH82" s="113"/>
      <c r="XI82" s="113"/>
      <c r="XJ82" s="113"/>
      <c r="XK82" s="113"/>
      <c r="XL82" s="113"/>
      <c r="XM82" s="113"/>
      <c r="XN82" s="113"/>
      <c r="XO82" s="113"/>
      <c r="XP82" s="113"/>
      <c r="XQ82" s="113"/>
      <c r="XR82" s="113"/>
      <c r="XS82" s="113"/>
      <c r="XT82" s="113"/>
      <c r="XU82" s="113"/>
      <c r="XV82" s="113"/>
      <c r="XW82" s="113"/>
      <c r="XX82" s="113"/>
      <c r="XY82" s="113"/>
      <c r="XZ82" s="113"/>
      <c r="YA82" s="113"/>
      <c r="YB82" s="113"/>
      <c r="YC82" s="113"/>
      <c r="YD82" s="113"/>
      <c r="YE82" s="113"/>
      <c r="YF82" s="113"/>
      <c r="YG82" s="113"/>
      <c r="YH82" s="113"/>
      <c r="YI82" s="113"/>
      <c r="YJ82" s="113"/>
      <c r="YK82" s="113"/>
      <c r="YL82" s="113"/>
      <c r="YM82" s="113"/>
      <c r="YN82" s="113"/>
      <c r="YO82" s="113"/>
      <c r="YP82" s="113"/>
      <c r="YQ82" s="113"/>
      <c r="YR82" s="113"/>
      <c r="YS82" s="113"/>
      <c r="YT82" s="113"/>
      <c r="YU82" s="113"/>
      <c r="YV82" s="113"/>
      <c r="YW82" s="113"/>
      <c r="YX82" s="113"/>
      <c r="YY82" s="113"/>
      <c r="YZ82" s="113"/>
      <c r="ZA82" s="113"/>
      <c r="ZB82" s="113"/>
      <c r="ZC82" s="113"/>
      <c r="ZD82" s="113"/>
      <c r="ZE82" s="113"/>
      <c r="ZF82" s="113"/>
      <c r="ZG82" s="113"/>
      <c r="ZH82" s="113"/>
      <c r="ZI82" s="113"/>
      <c r="ZJ82" s="113"/>
      <c r="ZK82" s="113"/>
      <c r="ZL82" s="113"/>
      <c r="ZM82" s="113"/>
      <c r="ZN82" s="113"/>
      <c r="ZO82" s="113"/>
      <c r="ZP82" s="113"/>
      <c r="ZQ82" s="113"/>
      <c r="ZR82" s="113"/>
      <c r="ZS82" s="113"/>
      <c r="ZT82" s="113"/>
      <c r="ZU82" s="113"/>
      <c r="ZV82" s="113"/>
      <c r="ZW82" s="113"/>
      <c r="ZX82" s="113"/>
      <c r="ZY82" s="113"/>
      <c r="ZZ82" s="113"/>
      <c r="AAA82" s="113"/>
      <c r="AAB82" s="113"/>
      <c r="AAC82" s="113"/>
      <c r="AAD82" s="113"/>
      <c r="AAE82" s="113"/>
      <c r="AAF82" s="113"/>
      <c r="AAG82" s="113"/>
      <c r="AAH82" s="113"/>
      <c r="AAI82" s="113"/>
      <c r="AAJ82" s="113"/>
      <c r="AAK82" s="113"/>
      <c r="AAL82" s="113"/>
      <c r="AAM82" s="113"/>
      <c r="AAN82" s="113"/>
      <c r="AAO82" s="113"/>
      <c r="AAP82" s="113"/>
      <c r="AAQ82" s="113"/>
      <c r="AAR82" s="113"/>
      <c r="AAS82" s="113"/>
      <c r="AAT82" s="113"/>
      <c r="AAU82" s="113"/>
      <c r="AAV82" s="113"/>
      <c r="AAW82" s="113"/>
      <c r="AAX82" s="113"/>
      <c r="AAY82" s="113"/>
      <c r="AAZ82" s="113"/>
      <c r="ABA82" s="113"/>
      <c r="ABB82" s="113"/>
      <c r="ABC82" s="113"/>
      <c r="ABD82" s="113"/>
      <c r="ABE82" s="113"/>
      <c r="ABF82" s="113"/>
      <c r="ABG82" s="113"/>
      <c r="ABH82" s="113"/>
      <c r="ABI82" s="113"/>
      <c r="ABJ82" s="113"/>
      <c r="ABK82" s="113"/>
      <c r="ABL82" s="113"/>
      <c r="ABM82" s="113"/>
      <c r="ABN82" s="113"/>
      <c r="ABO82" s="113"/>
      <c r="ABP82" s="113"/>
      <c r="ABQ82" s="113"/>
      <c r="ABR82" s="113"/>
      <c r="ABS82" s="113"/>
      <c r="ABT82" s="113"/>
      <c r="ABU82" s="113"/>
      <c r="ABV82" s="113"/>
      <c r="ABW82" s="113"/>
      <c r="ABX82" s="113"/>
      <c r="ABY82" s="113"/>
      <c r="ABZ82" s="113"/>
      <c r="ACA82" s="113"/>
      <c r="ACB82" s="113"/>
      <c r="ACC82" s="113"/>
      <c r="ACD82" s="113"/>
      <c r="ACE82" s="113"/>
      <c r="ACF82" s="113"/>
      <c r="ACG82" s="113"/>
      <c r="ACH82" s="113"/>
      <c r="ACI82" s="113"/>
      <c r="ACJ82" s="113"/>
      <c r="ACK82" s="113"/>
      <c r="ACL82" s="113"/>
      <c r="ACM82" s="113"/>
      <c r="ACN82" s="113"/>
      <c r="ACO82" s="113"/>
      <c r="ACP82" s="113"/>
      <c r="ACQ82" s="113"/>
      <c r="ACR82" s="113"/>
      <c r="ACS82" s="113"/>
      <c r="ACT82" s="113"/>
      <c r="ACU82" s="113"/>
      <c r="ACV82" s="113"/>
      <c r="ACW82" s="113"/>
      <c r="ACX82" s="113"/>
      <c r="ACY82" s="113"/>
      <c r="ACZ82" s="113"/>
      <c r="ADA82" s="113"/>
      <c r="ADB82" s="113"/>
      <c r="ADC82" s="113"/>
      <c r="ADD82" s="113"/>
      <c r="ADE82" s="113"/>
      <c r="ADF82" s="113"/>
      <c r="ADG82" s="113"/>
      <c r="ADH82" s="113"/>
      <c r="ADI82" s="113"/>
      <c r="ADJ82" s="113"/>
      <c r="ADK82" s="113"/>
      <c r="ADL82" s="113"/>
      <c r="ADM82" s="113"/>
      <c r="ADN82" s="113"/>
      <c r="ADO82" s="113"/>
      <c r="ADP82" s="113"/>
      <c r="ADQ82" s="113"/>
      <c r="ADR82" s="113"/>
      <c r="ADS82" s="113"/>
      <c r="ADT82" s="113"/>
      <c r="ADU82" s="113"/>
      <c r="ADV82" s="113"/>
      <c r="ADW82" s="113"/>
      <c r="ADX82" s="113"/>
      <c r="ADY82" s="113"/>
      <c r="ADZ82" s="113"/>
      <c r="AEA82" s="113"/>
      <c r="AEB82" s="113"/>
      <c r="AEC82" s="113"/>
      <c r="AED82" s="113"/>
      <c r="AEE82" s="113"/>
      <c r="AEF82" s="113"/>
      <c r="AEG82" s="113"/>
      <c r="AEH82" s="113"/>
      <c r="AEI82" s="113"/>
      <c r="AEJ82" s="113"/>
      <c r="AEK82" s="113"/>
      <c r="AEL82" s="113"/>
      <c r="AEM82" s="113"/>
      <c r="AEN82" s="113"/>
      <c r="AEO82" s="113"/>
      <c r="AEP82" s="113"/>
      <c r="AEQ82" s="113"/>
      <c r="AER82" s="113"/>
      <c r="AES82" s="113"/>
      <c r="AET82" s="113"/>
      <c r="AEU82" s="113"/>
      <c r="AEV82" s="113"/>
      <c r="AEW82" s="113"/>
      <c r="AEX82" s="113"/>
      <c r="AEY82" s="113"/>
      <c r="AEZ82" s="113"/>
      <c r="AFA82" s="113"/>
      <c r="AFB82" s="113"/>
      <c r="AFC82" s="113"/>
      <c r="AFD82" s="113"/>
      <c r="AFE82" s="113"/>
      <c r="AFF82" s="113"/>
      <c r="AFG82" s="113"/>
      <c r="AFH82" s="113"/>
      <c r="AFI82" s="113"/>
      <c r="AFJ82" s="113"/>
      <c r="AFK82" s="113"/>
      <c r="AFL82" s="113"/>
      <c r="AFM82" s="113"/>
      <c r="AFN82" s="113"/>
      <c r="AFO82" s="113"/>
      <c r="AFP82" s="113"/>
      <c r="AFQ82" s="113"/>
      <c r="AFR82" s="113"/>
      <c r="AFS82" s="113"/>
      <c r="AFT82" s="113"/>
      <c r="AFU82" s="113"/>
      <c r="AFV82" s="113"/>
      <c r="AFW82" s="113"/>
      <c r="AFX82" s="113"/>
      <c r="AFY82" s="113"/>
      <c r="AFZ82" s="113"/>
      <c r="AGA82" s="113"/>
      <c r="AGB82" s="113"/>
      <c r="AGC82" s="113"/>
      <c r="AGD82" s="113"/>
      <c r="AGE82" s="113"/>
      <c r="AGF82" s="113"/>
      <c r="AGG82" s="113"/>
      <c r="AGH82" s="113"/>
      <c r="AGI82" s="113"/>
      <c r="AGJ82" s="113"/>
      <c r="AGK82" s="113"/>
      <c r="AGL82" s="113"/>
      <c r="AGM82" s="113"/>
      <c r="AGN82" s="113"/>
      <c r="AGO82" s="113"/>
      <c r="AGP82" s="113"/>
      <c r="AGQ82" s="113"/>
      <c r="AGR82" s="113"/>
      <c r="AGS82" s="113"/>
      <c r="AGT82" s="113"/>
      <c r="AGU82" s="113"/>
      <c r="AGV82" s="113"/>
      <c r="AGW82" s="113"/>
      <c r="AGX82" s="113"/>
      <c r="AGY82" s="113"/>
      <c r="AGZ82" s="113"/>
      <c r="AHA82" s="113"/>
      <c r="AHB82" s="113"/>
      <c r="AHC82" s="113"/>
      <c r="AHD82" s="113"/>
      <c r="AHE82" s="113"/>
      <c r="AHF82" s="113"/>
      <c r="AHG82" s="113"/>
      <c r="AHH82" s="113"/>
      <c r="AHI82" s="113"/>
      <c r="AHJ82" s="113"/>
      <c r="AHK82" s="113"/>
      <c r="AHL82" s="113"/>
      <c r="AHM82" s="113"/>
      <c r="AHN82" s="113"/>
      <c r="AHO82" s="113"/>
      <c r="AHP82" s="113"/>
      <c r="AHQ82" s="113"/>
      <c r="AHR82" s="113"/>
      <c r="AHS82" s="113"/>
      <c r="AHT82" s="113"/>
      <c r="AHU82" s="113"/>
      <c r="AHV82" s="113"/>
      <c r="AHW82" s="113"/>
      <c r="AHX82" s="113"/>
      <c r="AHY82" s="113"/>
      <c r="AHZ82" s="113"/>
      <c r="AIA82" s="113"/>
      <c r="AIB82" s="113"/>
      <c r="AIC82" s="113"/>
      <c r="AID82" s="113"/>
      <c r="AIE82" s="113"/>
      <c r="AIF82" s="113"/>
      <c r="AIG82" s="113"/>
      <c r="AIH82" s="113"/>
      <c r="AII82" s="113"/>
      <c r="AIJ82" s="113"/>
      <c r="AIK82" s="113"/>
      <c r="AIL82" s="113"/>
      <c r="AIM82" s="113"/>
      <c r="AIN82" s="113"/>
      <c r="AIO82" s="113"/>
      <c r="AIP82" s="113"/>
      <c r="AIQ82" s="113"/>
      <c r="AIR82" s="113"/>
      <c r="AIS82" s="113"/>
      <c r="AIT82" s="113"/>
      <c r="AIU82" s="113"/>
      <c r="AIV82" s="113"/>
      <c r="AIW82" s="113"/>
      <c r="AIX82" s="113"/>
      <c r="AIY82" s="113"/>
      <c r="AIZ82" s="113"/>
      <c r="AJA82" s="113"/>
      <c r="AJB82" s="113"/>
      <c r="AJC82" s="113"/>
      <c r="AJD82" s="113"/>
      <c r="AJE82" s="113"/>
      <c r="AJF82" s="113"/>
      <c r="AJG82" s="113"/>
      <c r="AJH82" s="113"/>
      <c r="AJI82" s="113"/>
      <c r="AJJ82" s="113"/>
      <c r="AJK82" s="113"/>
      <c r="AJL82" s="113"/>
      <c r="AJM82" s="113"/>
      <c r="AJN82" s="113"/>
      <c r="AJO82" s="113"/>
      <c r="AJP82" s="113"/>
      <c r="AJQ82" s="113"/>
      <c r="AJR82" s="113"/>
      <c r="AJS82" s="113"/>
      <c r="AJT82" s="113"/>
      <c r="AJU82" s="113"/>
      <c r="AJV82" s="113"/>
      <c r="AJW82" s="113"/>
      <c r="AJX82" s="113"/>
      <c r="AJY82" s="113"/>
      <c r="AJZ82" s="113"/>
      <c r="AKA82" s="113"/>
      <c r="AKB82" s="113"/>
      <c r="AKC82" s="113"/>
      <c r="AKD82" s="113"/>
      <c r="AKE82" s="113"/>
      <c r="AKF82" s="113"/>
      <c r="AKG82" s="113"/>
      <c r="AKH82" s="113"/>
      <c r="AKI82" s="113"/>
      <c r="AKJ82" s="113"/>
      <c r="AKK82" s="113"/>
      <c r="AKL82" s="113"/>
      <c r="AKM82" s="113"/>
      <c r="AKN82" s="113"/>
      <c r="AKO82" s="113"/>
      <c r="AKP82" s="113"/>
      <c r="AKQ82" s="113"/>
      <c r="AKR82" s="113"/>
      <c r="AKS82" s="113"/>
      <c r="AKT82" s="113"/>
      <c r="AKU82" s="113"/>
      <c r="AKV82" s="113"/>
      <c r="AKW82" s="113"/>
      <c r="AKX82" s="113"/>
      <c r="AKY82" s="113"/>
      <c r="AKZ82" s="113"/>
      <c r="ALA82" s="113"/>
      <c r="ALB82" s="113"/>
      <c r="ALC82" s="113"/>
      <c r="ALD82" s="113"/>
      <c r="ALE82" s="113"/>
      <c r="ALF82" s="113"/>
      <c r="ALG82" s="113"/>
      <c r="ALH82" s="113"/>
      <c r="ALI82" s="113"/>
      <c r="ALJ82" s="113"/>
      <c r="ALK82" s="113"/>
      <c r="ALL82" s="113"/>
      <c r="ALM82" s="113"/>
      <c r="ALN82" s="113"/>
      <c r="ALO82" s="113"/>
      <c r="ALP82" s="113"/>
      <c r="ALQ82" s="113"/>
      <c r="ALR82" s="113"/>
      <c r="ALS82" s="113"/>
      <c r="ALT82" s="113"/>
      <c r="ALU82" s="113"/>
      <c r="ALV82" s="113"/>
      <c r="ALW82" s="113"/>
      <c r="ALX82" s="113"/>
      <c r="ALY82" s="113"/>
      <c r="ALZ82" s="113"/>
      <c r="AMA82" s="113"/>
      <c r="AMB82" s="113"/>
      <c r="AMC82" s="113"/>
      <c r="AMD82" s="113"/>
      <c r="AME82" s="113"/>
      <c r="AMF82" s="113"/>
      <c r="AMG82" s="113"/>
      <c r="AMH82" s="113"/>
      <c r="AMI82" s="113"/>
      <c r="AMJ82" s="113"/>
      <c r="AMK82" s="113"/>
      <c r="AML82" s="113"/>
      <c r="AMM82" s="113"/>
      <c r="AMN82" s="113"/>
      <c r="AMO82" s="113"/>
      <c r="AMP82" s="113"/>
      <c r="AMQ82" s="113"/>
      <c r="AMR82" s="113"/>
      <c r="AMS82" s="113"/>
      <c r="AMT82" s="113"/>
      <c r="AMU82" s="113"/>
      <c r="AMV82" s="113"/>
      <c r="AMW82" s="113"/>
      <c r="AMX82" s="113"/>
      <c r="AMY82" s="113"/>
      <c r="AMZ82" s="113"/>
      <c r="ANA82" s="113"/>
      <c r="ANB82" s="113"/>
      <c r="ANC82" s="113"/>
      <c r="AND82" s="113"/>
      <c r="ANE82" s="113"/>
      <c r="ANF82" s="113"/>
      <c r="ANG82" s="113"/>
      <c r="ANH82" s="113"/>
      <c r="ANI82" s="113"/>
      <c r="ANJ82" s="113"/>
      <c r="ANK82" s="113"/>
      <c r="ANL82" s="113"/>
      <c r="ANM82" s="113"/>
      <c r="ANN82" s="113"/>
      <c r="ANO82" s="113"/>
      <c r="ANP82" s="113"/>
      <c r="ANQ82" s="113"/>
      <c r="ANR82" s="113"/>
      <c r="ANS82" s="113"/>
      <c r="ANT82" s="113"/>
      <c r="ANU82" s="113"/>
      <c r="ANV82" s="113"/>
      <c r="ANW82" s="113"/>
      <c r="ANX82" s="113"/>
      <c r="ANY82" s="113"/>
      <c r="ANZ82" s="113"/>
      <c r="AOA82" s="113"/>
      <c r="AOB82" s="113"/>
      <c r="AOC82" s="113"/>
      <c r="AOD82" s="113"/>
      <c r="AOE82" s="113"/>
      <c r="AOF82" s="113"/>
      <c r="AOG82" s="113"/>
      <c r="AOH82" s="113"/>
      <c r="AOI82" s="113"/>
      <c r="AOJ82" s="113"/>
      <c r="AOK82" s="113"/>
      <c r="AOL82" s="113"/>
      <c r="AOM82" s="113"/>
      <c r="AON82" s="113"/>
      <c r="AOO82" s="113"/>
      <c r="AOP82" s="113"/>
      <c r="AOQ82" s="113"/>
      <c r="AOR82" s="113"/>
      <c r="AOS82" s="113"/>
      <c r="AOT82" s="113"/>
      <c r="AOU82" s="113"/>
      <c r="AOV82" s="113"/>
      <c r="AOW82" s="113"/>
      <c r="AOX82" s="113"/>
      <c r="AOY82" s="113"/>
      <c r="AOZ82" s="113"/>
      <c r="APA82" s="113"/>
      <c r="APB82" s="113"/>
      <c r="APC82" s="113"/>
      <c r="APD82" s="113"/>
      <c r="APE82" s="113"/>
      <c r="APF82" s="113"/>
      <c r="APG82" s="113"/>
      <c r="APH82" s="113"/>
      <c r="API82" s="113"/>
      <c r="APJ82" s="113"/>
      <c r="APK82" s="113"/>
      <c r="APL82" s="113"/>
      <c r="APM82" s="113"/>
      <c r="APN82" s="113"/>
      <c r="APO82" s="113"/>
      <c r="APP82" s="113"/>
      <c r="APQ82" s="113"/>
      <c r="APR82" s="113"/>
      <c r="APS82" s="113"/>
      <c r="APT82" s="113"/>
      <c r="APU82" s="113"/>
      <c r="APV82" s="113"/>
      <c r="APW82" s="113"/>
      <c r="APX82" s="113"/>
      <c r="APY82" s="113"/>
      <c r="APZ82" s="113"/>
      <c r="AQA82" s="113"/>
      <c r="AQB82" s="113"/>
      <c r="AQC82" s="113"/>
      <c r="AQD82" s="113"/>
      <c r="AQE82" s="113"/>
      <c r="AQF82" s="113"/>
      <c r="AQG82" s="113"/>
      <c r="AQH82" s="113"/>
      <c r="AQI82" s="113"/>
      <c r="AQJ82" s="113"/>
      <c r="AQK82" s="113"/>
      <c r="AQL82" s="113"/>
      <c r="AQM82" s="113"/>
      <c r="AQN82" s="113"/>
      <c r="AQO82" s="113"/>
      <c r="AQP82" s="113"/>
      <c r="AQQ82" s="113"/>
      <c r="AQR82" s="113"/>
      <c r="AQS82" s="113"/>
      <c r="AQT82" s="113"/>
      <c r="AQU82" s="113"/>
      <c r="AQV82" s="113"/>
      <c r="AQW82" s="113"/>
      <c r="AQX82" s="113"/>
      <c r="AQY82" s="113"/>
      <c r="AQZ82" s="113"/>
      <c r="ARA82" s="113"/>
      <c r="ARB82" s="113"/>
      <c r="ARC82" s="113"/>
      <c r="ARD82" s="113"/>
      <c r="ARE82" s="113"/>
      <c r="ARF82" s="113"/>
      <c r="ARG82" s="113"/>
      <c r="ARH82" s="113"/>
      <c r="ARI82" s="113"/>
      <c r="ARJ82" s="113"/>
      <c r="ARK82" s="113"/>
      <c r="ARL82" s="113"/>
      <c r="ARM82" s="113"/>
      <c r="ARN82" s="113"/>
      <c r="ARO82" s="113"/>
      <c r="ARP82" s="113"/>
      <c r="ARQ82" s="113"/>
      <c r="ARR82" s="113"/>
      <c r="ARS82" s="113"/>
      <c r="ART82" s="113"/>
      <c r="ARU82" s="113"/>
      <c r="ARV82" s="113"/>
      <c r="ARW82" s="113"/>
      <c r="ARX82" s="113"/>
      <c r="ARY82" s="113"/>
      <c r="ARZ82" s="113"/>
      <c r="ASA82" s="113"/>
      <c r="ASB82" s="113"/>
      <c r="ASC82" s="113"/>
      <c r="ASD82" s="113"/>
      <c r="ASE82" s="113"/>
      <c r="ASF82" s="113"/>
      <c r="ASG82" s="113"/>
      <c r="ASH82" s="113"/>
      <c r="ASI82" s="113"/>
      <c r="ASJ82" s="113"/>
      <c r="ASK82" s="113"/>
      <c r="ASL82" s="113"/>
      <c r="ASM82" s="113"/>
      <c r="ASN82" s="113"/>
      <c r="ASO82" s="113"/>
      <c r="ASP82" s="113"/>
      <c r="ASQ82" s="113"/>
      <c r="ASR82" s="113"/>
      <c r="ASS82" s="113"/>
      <c r="AST82" s="113"/>
      <c r="ASU82" s="113"/>
      <c r="ASV82" s="113"/>
      <c r="ASW82" s="113"/>
      <c r="ASX82" s="113"/>
      <c r="ASY82" s="113"/>
      <c r="ASZ82" s="113"/>
      <c r="ATA82" s="113"/>
      <c r="ATB82" s="113"/>
      <c r="ATC82" s="113"/>
      <c r="ATD82" s="113"/>
      <c r="ATE82" s="113"/>
      <c r="ATF82" s="113"/>
      <c r="ATG82" s="113"/>
      <c r="ATH82" s="113"/>
      <c r="ATI82" s="113"/>
      <c r="ATJ82" s="113"/>
      <c r="ATK82" s="113"/>
      <c r="ATL82" s="113"/>
      <c r="ATM82" s="113"/>
      <c r="ATN82" s="113"/>
      <c r="ATO82" s="113"/>
      <c r="ATP82" s="113"/>
      <c r="ATQ82" s="113"/>
      <c r="ATR82" s="113"/>
      <c r="ATS82" s="113"/>
      <c r="ATT82" s="113"/>
      <c r="ATU82" s="113"/>
      <c r="ATV82" s="113"/>
      <c r="ATW82" s="113"/>
      <c r="ATX82" s="113"/>
      <c r="ATY82" s="113"/>
      <c r="ATZ82" s="113"/>
      <c r="AUA82" s="113"/>
      <c r="AUB82" s="113"/>
      <c r="AUC82" s="113"/>
      <c r="AUD82" s="113"/>
      <c r="AUE82" s="113"/>
      <c r="AUF82" s="113"/>
      <c r="AUG82" s="113"/>
      <c r="AUH82" s="113"/>
      <c r="AUI82" s="113"/>
      <c r="AUJ82" s="113"/>
      <c r="AUK82" s="113"/>
      <c r="AUL82" s="113"/>
      <c r="AUM82" s="113"/>
      <c r="AUN82" s="113"/>
      <c r="AUO82" s="113"/>
      <c r="AUP82" s="113"/>
      <c r="AUQ82" s="113"/>
      <c r="AUR82" s="113"/>
      <c r="AUS82" s="113"/>
      <c r="AUT82" s="113"/>
      <c r="AUU82" s="113"/>
      <c r="AUV82" s="113"/>
      <c r="AUW82" s="113"/>
      <c r="AUX82" s="113"/>
      <c r="AUY82" s="113"/>
      <c r="AUZ82" s="113"/>
      <c r="AVA82" s="113"/>
      <c r="AVB82" s="113"/>
      <c r="AVC82" s="113"/>
      <c r="AVD82" s="113"/>
      <c r="AVE82" s="113"/>
      <c r="AVF82" s="113"/>
      <c r="AVG82" s="113"/>
      <c r="AVH82" s="113"/>
      <c r="AVI82" s="113"/>
      <c r="AVJ82" s="113"/>
      <c r="AVK82" s="113"/>
      <c r="AVL82" s="113"/>
      <c r="AVM82" s="113"/>
      <c r="AVN82" s="113"/>
      <c r="AVO82" s="113"/>
      <c r="AVP82" s="113"/>
      <c r="AVQ82" s="113"/>
      <c r="AVR82" s="113"/>
      <c r="AVS82" s="113"/>
      <c r="AVT82" s="113"/>
      <c r="AVU82" s="113"/>
      <c r="AVV82" s="113"/>
      <c r="AVW82" s="113"/>
      <c r="AVX82" s="113"/>
      <c r="AVY82" s="113"/>
      <c r="AVZ82" s="113"/>
      <c r="AWA82" s="113"/>
      <c r="AWB82" s="113"/>
      <c r="AWC82" s="113"/>
      <c r="AWD82" s="113"/>
    </row>
    <row r="83" spans="1:1278" s="156" customFormat="1" ht="12.5">
      <c r="A83" s="126"/>
      <c r="B83" s="143"/>
      <c r="C83" s="143"/>
      <c r="D83" s="143"/>
      <c r="E83" s="143"/>
      <c r="F83" s="144" t="s">
        <v>331</v>
      </c>
      <c r="G83" s="164">
        <f>f.ea_pole_estimated/1000</f>
        <v>1357.0675407114056</v>
      </c>
      <c r="H83" s="143" t="s">
        <v>27</v>
      </c>
      <c r="I83" s="126"/>
      <c r="J83" s="126"/>
      <c r="K83" s="126"/>
      <c r="L83" s="126"/>
      <c r="M83" s="126"/>
      <c r="N83" s="126"/>
      <c r="O83" s="126"/>
      <c r="P83" s="126"/>
      <c r="Q83" s="126"/>
      <c r="R83" s="126"/>
      <c r="S83" s="126"/>
      <c r="T83" s="126"/>
      <c r="U83" s="126"/>
      <c r="V83" s="126"/>
      <c r="W83" s="126"/>
      <c r="X83" s="126"/>
      <c r="Y83" s="126"/>
      <c r="Z83" s="126"/>
      <c r="AA83" s="126"/>
      <c r="AB83" s="126"/>
      <c r="AC83" s="113"/>
      <c r="AD83" s="113"/>
      <c r="AE83" s="113"/>
      <c r="AF83" s="113"/>
      <c r="AG83" s="113"/>
      <c r="AH83" s="113"/>
      <c r="AI83" s="113"/>
      <c r="AJ83" s="113"/>
      <c r="AK83" s="113"/>
      <c r="AL83" s="113"/>
      <c r="AM83" s="113"/>
      <c r="AN83" s="113"/>
      <c r="AO83" s="113"/>
      <c r="AP83" s="113"/>
      <c r="AQ83" s="113"/>
      <c r="AR83" s="113"/>
      <c r="AS83" s="113"/>
      <c r="AT83" s="113"/>
      <c r="AU83" s="113"/>
      <c r="AV83" s="113"/>
      <c r="AW83" s="113"/>
      <c r="AX83" s="113"/>
      <c r="AY83" s="113"/>
      <c r="AZ83" s="113"/>
      <c r="BA83" s="113"/>
      <c r="BB83" s="113"/>
      <c r="BC83" s="113"/>
      <c r="BD83" s="113"/>
      <c r="BE83" s="113"/>
      <c r="BF83" s="113"/>
      <c r="BG83" s="113"/>
      <c r="BH83" s="113"/>
      <c r="BI83" s="113"/>
      <c r="BJ83" s="113"/>
      <c r="BK83" s="113"/>
      <c r="BL83" s="113"/>
      <c r="BM83" s="113"/>
      <c r="BN83" s="113"/>
      <c r="BO83" s="113"/>
      <c r="BP83" s="113"/>
      <c r="BQ83" s="113"/>
      <c r="BR83" s="113"/>
      <c r="BS83" s="113"/>
      <c r="BT83" s="113"/>
      <c r="BU83" s="113"/>
      <c r="BV83" s="113"/>
      <c r="BW83" s="113"/>
      <c r="BX83" s="113"/>
      <c r="BY83" s="113"/>
      <c r="BZ83" s="113"/>
      <c r="CA83" s="113"/>
      <c r="CB83" s="113"/>
      <c r="CC83" s="113"/>
      <c r="CD83" s="113"/>
      <c r="CE83" s="113"/>
      <c r="CF83" s="113"/>
      <c r="CG83" s="113"/>
      <c r="CH83" s="113"/>
      <c r="CI83" s="113"/>
      <c r="CJ83" s="113"/>
      <c r="CK83" s="113"/>
      <c r="CL83" s="113"/>
      <c r="CM83" s="113"/>
      <c r="CN83" s="113"/>
      <c r="CO83" s="113"/>
      <c r="CP83" s="113"/>
      <c r="CQ83" s="113"/>
      <c r="CR83" s="113"/>
      <c r="CS83" s="113"/>
      <c r="CT83" s="113"/>
      <c r="CU83" s="113"/>
      <c r="CV83" s="113"/>
      <c r="CW83" s="113"/>
      <c r="CX83" s="113"/>
      <c r="CY83" s="113"/>
      <c r="CZ83" s="113"/>
      <c r="DA83" s="113"/>
      <c r="DB83" s="113"/>
      <c r="DC83" s="113"/>
      <c r="DD83" s="113"/>
      <c r="DE83" s="113"/>
      <c r="DF83" s="113"/>
      <c r="DG83" s="113"/>
      <c r="DH83" s="113"/>
      <c r="DI83" s="113"/>
      <c r="DJ83" s="113"/>
      <c r="DK83" s="113"/>
      <c r="DL83" s="113"/>
      <c r="DM83" s="113"/>
      <c r="DN83" s="113"/>
      <c r="DO83" s="113"/>
      <c r="DP83" s="113"/>
      <c r="DQ83" s="113"/>
      <c r="DR83" s="113"/>
      <c r="DS83" s="113"/>
      <c r="DT83" s="113"/>
      <c r="DU83" s="113"/>
      <c r="DV83" s="113"/>
      <c r="DW83" s="113"/>
      <c r="DX83" s="113"/>
      <c r="DY83" s="113"/>
      <c r="DZ83" s="113"/>
      <c r="EA83" s="113"/>
      <c r="EB83" s="113"/>
      <c r="EC83" s="113"/>
      <c r="ED83" s="113"/>
      <c r="EE83" s="113"/>
      <c r="EF83" s="113"/>
      <c r="EG83" s="113"/>
      <c r="EH83" s="113"/>
      <c r="EI83" s="113"/>
      <c r="EJ83" s="113"/>
      <c r="EK83" s="113"/>
      <c r="EL83" s="113"/>
      <c r="EM83" s="113"/>
      <c r="EN83" s="113"/>
      <c r="EO83" s="113"/>
      <c r="EP83" s="113"/>
      <c r="EQ83" s="113"/>
      <c r="ER83" s="113"/>
      <c r="ES83" s="113"/>
      <c r="ET83" s="113"/>
      <c r="EU83" s="113"/>
      <c r="EV83" s="113"/>
      <c r="EW83" s="113"/>
      <c r="EX83" s="113"/>
      <c r="EY83" s="113"/>
      <c r="EZ83" s="113"/>
      <c r="FA83" s="113"/>
      <c r="FB83" s="113"/>
      <c r="FC83" s="113"/>
      <c r="FD83" s="113"/>
      <c r="FE83" s="113"/>
      <c r="FF83" s="113"/>
      <c r="FG83" s="113"/>
      <c r="FH83" s="113"/>
      <c r="FI83" s="113"/>
      <c r="FJ83" s="113"/>
      <c r="FK83" s="113"/>
      <c r="FL83" s="113"/>
      <c r="FM83" s="113"/>
      <c r="FN83" s="113"/>
      <c r="FO83" s="113"/>
      <c r="FP83" s="113"/>
      <c r="FQ83" s="113"/>
      <c r="FR83" s="113"/>
      <c r="FS83" s="113"/>
      <c r="FT83" s="113"/>
      <c r="FU83" s="113"/>
      <c r="FV83" s="113"/>
      <c r="FW83" s="113"/>
      <c r="FX83" s="113"/>
      <c r="FY83" s="113"/>
      <c r="FZ83" s="113"/>
      <c r="GA83" s="113"/>
      <c r="GB83" s="113"/>
      <c r="GC83" s="113"/>
      <c r="GD83" s="113"/>
      <c r="GE83" s="113"/>
      <c r="GF83" s="113"/>
      <c r="GG83" s="113"/>
      <c r="GH83" s="113"/>
      <c r="GI83" s="113"/>
      <c r="GJ83" s="113"/>
      <c r="GK83" s="113"/>
      <c r="GL83" s="113"/>
      <c r="GM83" s="113"/>
      <c r="GN83" s="113"/>
      <c r="GO83" s="113"/>
      <c r="GP83" s="113"/>
      <c r="GQ83" s="113"/>
      <c r="GR83" s="113"/>
      <c r="GS83" s="113"/>
      <c r="GT83" s="113"/>
      <c r="GU83" s="113"/>
      <c r="GV83" s="113"/>
      <c r="GW83" s="113"/>
      <c r="GX83" s="113"/>
      <c r="GY83" s="113"/>
      <c r="GZ83" s="113"/>
      <c r="HA83" s="113"/>
      <c r="HB83" s="113"/>
      <c r="HC83" s="113"/>
      <c r="HD83" s="113"/>
      <c r="HE83" s="113"/>
      <c r="HF83" s="113"/>
      <c r="HG83" s="113"/>
      <c r="HH83" s="113"/>
      <c r="HI83" s="113"/>
      <c r="HJ83" s="113"/>
      <c r="HK83" s="113"/>
      <c r="HL83" s="113"/>
      <c r="HM83" s="113"/>
      <c r="HN83" s="113"/>
      <c r="HO83" s="113"/>
      <c r="HP83" s="113"/>
      <c r="HQ83" s="113"/>
      <c r="HR83" s="113"/>
      <c r="HS83" s="113"/>
      <c r="HT83" s="113"/>
      <c r="HU83" s="113"/>
      <c r="HV83" s="113"/>
      <c r="HW83" s="113"/>
      <c r="HX83" s="113"/>
      <c r="HY83" s="113"/>
      <c r="HZ83" s="113"/>
      <c r="IA83" s="113"/>
      <c r="IB83" s="113"/>
      <c r="IC83" s="113"/>
      <c r="ID83" s="113"/>
      <c r="IE83" s="113"/>
      <c r="IF83" s="113"/>
      <c r="IG83" s="113"/>
      <c r="IH83" s="113"/>
      <c r="II83" s="113"/>
      <c r="IJ83" s="113"/>
      <c r="IK83" s="113"/>
      <c r="IL83" s="113"/>
      <c r="IM83" s="113"/>
      <c r="IN83" s="113"/>
      <c r="IO83" s="113"/>
      <c r="IP83" s="113"/>
      <c r="IQ83" s="113"/>
      <c r="IR83" s="113"/>
      <c r="IS83" s="113"/>
      <c r="IT83" s="113"/>
      <c r="IU83" s="113"/>
      <c r="IV83" s="113"/>
      <c r="IW83" s="113"/>
      <c r="IX83" s="113"/>
      <c r="IY83" s="113"/>
      <c r="IZ83" s="113"/>
      <c r="JA83" s="113"/>
      <c r="JB83" s="113"/>
      <c r="JC83" s="113"/>
      <c r="JD83" s="113"/>
      <c r="JE83" s="113"/>
      <c r="JF83" s="113"/>
      <c r="JG83" s="113"/>
      <c r="JH83" s="113"/>
      <c r="JI83" s="113"/>
      <c r="JJ83" s="113"/>
      <c r="JK83" s="113"/>
      <c r="JL83" s="113"/>
      <c r="JM83" s="113"/>
      <c r="JN83" s="113"/>
      <c r="JO83" s="113"/>
      <c r="JP83" s="113"/>
      <c r="JQ83" s="113"/>
      <c r="JR83" s="113"/>
      <c r="JS83" s="113"/>
      <c r="JT83" s="113"/>
      <c r="JU83" s="113"/>
      <c r="JV83" s="113"/>
      <c r="JW83" s="113"/>
      <c r="JX83" s="113"/>
      <c r="JY83" s="113"/>
      <c r="JZ83" s="113"/>
      <c r="KA83" s="113"/>
      <c r="KB83" s="113"/>
      <c r="KC83" s="113"/>
      <c r="KD83" s="113"/>
      <c r="KE83" s="113"/>
      <c r="KF83" s="113"/>
      <c r="KG83" s="113"/>
      <c r="KH83" s="113"/>
      <c r="KI83" s="113"/>
      <c r="KJ83" s="113"/>
      <c r="KK83" s="113"/>
      <c r="KL83" s="113"/>
      <c r="KM83" s="113"/>
      <c r="KN83" s="113"/>
      <c r="KO83" s="113"/>
      <c r="KP83" s="113"/>
      <c r="KQ83" s="113"/>
      <c r="KR83" s="113"/>
      <c r="KS83" s="113"/>
      <c r="KT83" s="113"/>
      <c r="KU83" s="113"/>
      <c r="KV83" s="113"/>
      <c r="KW83" s="113"/>
      <c r="KX83" s="113"/>
      <c r="KY83" s="113"/>
      <c r="KZ83" s="113"/>
      <c r="LA83" s="113"/>
      <c r="LB83" s="113"/>
      <c r="LC83" s="113"/>
      <c r="LD83" s="113"/>
      <c r="LE83" s="113"/>
      <c r="LF83" s="113"/>
      <c r="LG83" s="113"/>
      <c r="LH83" s="113"/>
      <c r="LI83" s="113"/>
      <c r="LJ83" s="113"/>
      <c r="LK83" s="113"/>
      <c r="LL83" s="113"/>
      <c r="LM83" s="113"/>
      <c r="LN83" s="113"/>
      <c r="LO83" s="113"/>
      <c r="LP83" s="113"/>
      <c r="LQ83" s="113"/>
      <c r="LR83" s="113"/>
      <c r="LS83" s="113"/>
      <c r="LT83" s="113"/>
      <c r="LU83" s="113"/>
      <c r="LV83" s="113"/>
      <c r="LW83" s="113"/>
      <c r="LX83" s="113"/>
      <c r="LY83" s="113"/>
      <c r="LZ83" s="113"/>
      <c r="MA83" s="113"/>
      <c r="MB83" s="113"/>
      <c r="MC83" s="113"/>
      <c r="MD83" s="113"/>
      <c r="ME83" s="113"/>
      <c r="MF83" s="113"/>
      <c r="MG83" s="113"/>
      <c r="MH83" s="113"/>
      <c r="MI83" s="113"/>
      <c r="MJ83" s="113"/>
      <c r="MK83" s="113"/>
      <c r="ML83" s="113"/>
      <c r="MM83" s="113"/>
      <c r="MN83" s="113"/>
      <c r="MO83" s="113"/>
      <c r="MP83" s="113"/>
      <c r="MQ83" s="113"/>
      <c r="MR83" s="113"/>
      <c r="MS83" s="113"/>
      <c r="MT83" s="113"/>
      <c r="MU83" s="113"/>
      <c r="MV83" s="113"/>
      <c r="MW83" s="113"/>
      <c r="MX83" s="113"/>
      <c r="MY83" s="113"/>
      <c r="MZ83" s="113"/>
      <c r="NA83" s="113"/>
      <c r="NB83" s="113"/>
      <c r="NC83" s="113"/>
      <c r="ND83" s="113"/>
      <c r="NE83" s="113"/>
      <c r="NF83" s="113"/>
      <c r="NG83" s="113"/>
      <c r="NH83" s="113"/>
      <c r="NI83" s="113"/>
      <c r="NJ83" s="113"/>
      <c r="NK83" s="113"/>
      <c r="NL83" s="113"/>
      <c r="NM83" s="113"/>
      <c r="NN83" s="113"/>
      <c r="NO83" s="113"/>
      <c r="NP83" s="113"/>
      <c r="NQ83" s="113"/>
      <c r="NR83" s="113"/>
      <c r="NS83" s="113"/>
      <c r="NT83" s="113"/>
      <c r="NU83" s="113"/>
      <c r="NV83" s="113"/>
      <c r="NW83" s="113"/>
      <c r="NX83" s="113"/>
      <c r="NY83" s="113"/>
      <c r="NZ83" s="113"/>
      <c r="OA83" s="113"/>
      <c r="OB83" s="113"/>
      <c r="OC83" s="113"/>
      <c r="OD83" s="113"/>
      <c r="OE83" s="113"/>
      <c r="OF83" s="113"/>
      <c r="OG83" s="113"/>
      <c r="OH83" s="113"/>
      <c r="OI83" s="113"/>
      <c r="OJ83" s="113"/>
      <c r="OK83" s="113"/>
      <c r="OL83" s="113"/>
      <c r="OM83" s="113"/>
      <c r="ON83" s="113"/>
      <c r="OO83" s="113"/>
      <c r="OP83" s="113"/>
      <c r="OQ83" s="113"/>
      <c r="OR83" s="113"/>
      <c r="OS83" s="113"/>
      <c r="OT83" s="113"/>
      <c r="OU83" s="113"/>
      <c r="OV83" s="113"/>
      <c r="OW83" s="113"/>
      <c r="OX83" s="113"/>
      <c r="OY83" s="113"/>
      <c r="OZ83" s="113"/>
      <c r="PA83" s="113"/>
      <c r="PB83" s="113"/>
      <c r="PC83" s="113"/>
      <c r="PD83" s="113"/>
      <c r="PE83" s="113"/>
      <c r="PF83" s="113"/>
      <c r="PG83" s="113"/>
      <c r="PH83" s="113"/>
      <c r="PI83" s="113"/>
      <c r="PJ83" s="113"/>
      <c r="PK83" s="113"/>
      <c r="PL83" s="113"/>
      <c r="PM83" s="113"/>
      <c r="PN83" s="113"/>
      <c r="PO83" s="113"/>
      <c r="PP83" s="113"/>
      <c r="PQ83" s="113"/>
      <c r="PR83" s="113"/>
      <c r="PS83" s="113"/>
      <c r="PT83" s="113"/>
      <c r="PU83" s="113"/>
      <c r="PV83" s="113"/>
      <c r="PW83" s="113"/>
      <c r="PX83" s="113"/>
      <c r="PY83" s="113"/>
      <c r="PZ83" s="113"/>
      <c r="QA83" s="113"/>
      <c r="QB83" s="113"/>
      <c r="QC83" s="113"/>
      <c r="QD83" s="113"/>
      <c r="QE83" s="113"/>
      <c r="QF83" s="113"/>
      <c r="QG83" s="113"/>
      <c r="QH83" s="113"/>
      <c r="QI83" s="113"/>
      <c r="QJ83" s="113"/>
      <c r="QK83" s="113"/>
      <c r="QL83" s="113"/>
      <c r="QM83" s="113"/>
      <c r="QN83" s="113"/>
      <c r="QO83" s="113"/>
      <c r="QP83" s="113"/>
      <c r="QQ83" s="113"/>
      <c r="QR83" s="113"/>
      <c r="QS83" s="113"/>
      <c r="QT83" s="113"/>
      <c r="QU83" s="113"/>
      <c r="QV83" s="113"/>
      <c r="QW83" s="113"/>
      <c r="QX83" s="113"/>
      <c r="QY83" s="113"/>
      <c r="QZ83" s="113"/>
      <c r="RA83" s="113"/>
      <c r="RB83" s="113"/>
      <c r="RC83" s="113"/>
      <c r="RD83" s="113"/>
      <c r="RE83" s="113"/>
      <c r="RF83" s="113"/>
      <c r="RG83" s="113"/>
      <c r="RH83" s="113"/>
      <c r="RI83" s="113"/>
      <c r="RJ83" s="113"/>
      <c r="RK83" s="113"/>
      <c r="RL83" s="113"/>
      <c r="RM83" s="113"/>
      <c r="RN83" s="113"/>
      <c r="RO83" s="113"/>
      <c r="RP83" s="113"/>
      <c r="RQ83" s="113"/>
      <c r="RR83" s="113"/>
      <c r="RS83" s="113"/>
      <c r="RT83" s="113"/>
      <c r="RU83" s="113"/>
      <c r="RV83" s="113"/>
      <c r="RW83" s="113"/>
      <c r="RX83" s="113"/>
      <c r="RY83" s="113"/>
      <c r="RZ83" s="113"/>
      <c r="SA83" s="113"/>
      <c r="SB83" s="113"/>
      <c r="SC83" s="113"/>
      <c r="SD83" s="113"/>
      <c r="SE83" s="113"/>
      <c r="SF83" s="113"/>
      <c r="SG83" s="113"/>
      <c r="SH83" s="113"/>
      <c r="SI83" s="113"/>
      <c r="SJ83" s="113"/>
      <c r="SK83" s="113"/>
      <c r="SL83" s="113"/>
      <c r="SM83" s="113"/>
      <c r="SN83" s="113"/>
      <c r="SO83" s="113"/>
      <c r="SP83" s="113"/>
      <c r="SQ83" s="113"/>
      <c r="SR83" s="113"/>
      <c r="SS83" s="113"/>
      <c r="ST83" s="113"/>
      <c r="SU83" s="113"/>
      <c r="SV83" s="113"/>
      <c r="SW83" s="113"/>
      <c r="SX83" s="113"/>
      <c r="SY83" s="113"/>
      <c r="SZ83" s="113"/>
      <c r="TA83" s="113"/>
      <c r="TB83" s="113"/>
      <c r="TC83" s="113"/>
      <c r="TD83" s="113"/>
      <c r="TE83" s="113"/>
      <c r="TF83" s="113"/>
      <c r="TG83" s="113"/>
      <c r="TH83" s="113"/>
      <c r="TI83" s="113"/>
      <c r="TJ83" s="113"/>
      <c r="TK83" s="113"/>
      <c r="TL83" s="113"/>
      <c r="TM83" s="113"/>
      <c r="TN83" s="113"/>
      <c r="TO83" s="113"/>
      <c r="TP83" s="113"/>
      <c r="TQ83" s="113"/>
      <c r="TR83" s="113"/>
      <c r="TS83" s="113"/>
      <c r="TT83" s="113"/>
      <c r="TU83" s="113"/>
      <c r="TV83" s="113"/>
      <c r="TW83" s="113"/>
      <c r="TX83" s="113"/>
      <c r="TY83" s="113"/>
      <c r="TZ83" s="113"/>
      <c r="UA83" s="113"/>
      <c r="UB83" s="113"/>
      <c r="UC83" s="113"/>
      <c r="UD83" s="113"/>
      <c r="UE83" s="113"/>
      <c r="UF83" s="113"/>
      <c r="UG83" s="113"/>
      <c r="UH83" s="113"/>
      <c r="UI83" s="113"/>
      <c r="UJ83" s="113"/>
      <c r="UK83" s="113"/>
      <c r="UL83" s="113"/>
      <c r="UM83" s="113"/>
      <c r="UN83" s="113"/>
      <c r="UO83" s="113"/>
      <c r="UP83" s="113"/>
      <c r="UQ83" s="113"/>
      <c r="UR83" s="113"/>
      <c r="US83" s="113"/>
      <c r="UT83" s="113"/>
      <c r="UU83" s="113"/>
      <c r="UV83" s="113"/>
      <c r="UW83" s="113"/>
      <c r="UX83" s="113"/>
      <c r="UY83" s="113"/>
      <c r="UZ83" s="113"/>
      <c r="VA83" s="113"/>
      <c r="VB83" s="113"/>
      <c r="VC83" s="113"/>
      <c r="VD83" s="113"/>
      <c r="VE83" s="113"/>
      <c r="VF83" s="113"/>
      <c r="VG83" s="113"/>
      <c r="VH83" s="113"/>
      <c r="VI83" s="113"/>
      <c r="VJ83" s="113"/>
      <c r="VK83" s="113"/>
      <c r="VL83" s="113"/>
      <c r="VM83" s="113"/>
      <c r="VN83" s="113"/>
      <c r="VO83" s="113"/>
      <c r="VP83" s="113"/>
      <c r="VQ83" s="113"/>
      <c r="VR83" s="113"/>
      <c r="VS83" s="113"/>
      <c r="VT83" s="113"/>
      <c r="VU83" s="113"/>
      <c r="VV83" s="113"/>
      <c r="VW83" s="113"/>
      <c r="VX83" s="113"/>
      <c r="VY83" s="113"/>
      <c r="VZ83" s="113"/>
      <c r="WA83" s="113"/>
      <c r="WB83" s="113"/>
      <c r="WC83" s="113"/>
      <c r="WD83" s="113"/>
      <c r="WE83" s="113"/>
      <c r="WF83" s="113"/>
      <c r="WG83" s="113"/>
      <c r="WH83" s="113"/>
      <c r="WI83" s="113"/>
      <c r="WJ83" s="113"/>
      <c r="WK83" s="113"/>
      <c r="WL83" s="113"/>
      <c r="WM83" s="113"/>
      <c r="WN83" s="113"/>
      <c r="WO83" s="113"/>
      <c r="WP83" s="113"/>
      <c r="WQ83" s="113"/>
      <c r="WR83" s="113"/>
      <c r="WS83" s="113"/>
      <c r="WT83" s="113"/>
      <c r="WU83" s="113"/>
      <c r="WV83" s="113"/>
      <c r="WW83" s="113"/>
      <c r="WX83" s="113"/>
      <c r="WY83" s="113"/>
      <c r="WZ83" s="113"/>
      <c r="XA83" s="113"/>
      <c r="XB83" s="113"/>
      <c r="XC83" s="113"/>
      <c r="XD83" s="113"/>
      <c r="XE83" s="113"/>
      <c r="XF83" s="113"/>
      <c r="XG83" s="113"/>
      <c r="XH83" s="113"/>
      <c r="XI83" s="113"/>
      <c r="XJ83" s="113"/>
      <c r="XK83" s="113"/>
      <c r="XL83" s="113"/>
      <c r="XM83" s="113"/>
      <c r="XN83" s="113"/>
      <c r="XO83" s="113"/>
      <c r="XP83" s="113"/>
      <c r="XQ83" s="113"/>
      <c r="XR83" s="113"/>
      <c r="XS83" s="113"/>
      <c r="XT83" s="113"/>
      <c r="XU83" s="113"/>
      <c r="XV83" s="113"/>
      <c r="XW83" s="113"/>
      <c r="XX83" s="113"/>
      <c r="XY83" s="113"/>
      <c r="XZ83" s="113"/>
      <c r="YA83" s="113"/>
      <c r="YB83" s="113"/>
      <c r="YC83" s="113"/>
      <c r="YD83" s="113"/>
      <c r="YE83" s="113"/>
      <c r="YF83" s="113"/>
      <c r="YG83" s="113"/>
      <c r="YH83" s="113"/>
      <c r="YI83" s="113"/>
      <c r="YJ83" s="113"/>
      <c r="YK83" s="113"/>
      <c r="YL83" s="113"/>
      <c r="YM83" s="113"/>
      <c r="YN83" s="113"/>
      <c r="YO83" s="113"/>
      <c r="YP83" s="113"/>
      <c r="YQ83" s="113"/>
      <c r="YR83" s="113"/>
      <c r="YS83" s="113"/>
      <c r="YT83" s="113"/>
      <c r="YU83" s="113"/>
      <c r="YV83" s="113"/>
      <c r="YW83" s="113"/>
      <c r="YX83" s="113"/>
      <c r="YY83" s="113"/>
      <c r="YZ83" s="113"/>
      <c r="ZA83" s="113"/>
      <c r="ZB83" s="113"/>
      <c r="ZC83" s="113"/>
      <c r="ZD83" s="113"/>
      <c r="ZE83" s="113"/>
      <c r="ZF83" s="113"/>
      <c r="ZG83" s="113"/>
      <c r="ZH83" s="113"/>
      <c r="ZI83" s="113"/>
      <c r="ZJ83" s="113"/>
      <c r="ZK83" s="113"/>
      <c r="ZL83" s="113"/>
      <c r="ZM83" s="113"/>
      <c r="ZN83" s="113"/>
      <c r="ZO83" s="113"/>
      <c r="ZP83" s="113"/>
      <c r="ZQ83" s="113"/>
      <c r="ZR83" s="113"/>
      <c r="ZS83" s="113"/>
      <c r="ZT83" s="113"/>
      <c r="ZU83" s="113"/>
      <c r="ZV83" s="113"/>
      <c r="ZW83" s="113"/>
      <c r="ZX83" s="113"/>
      <c r="ZY83" s="113"/>
      <c r="ZZ83" s="113"/>
      <c r="AAA83" s="113"/>
      <c r="AAB83" s="113"/>
      <c r="AAC83" s="113"/>
      <c r="AAD83" s="113"/>
      <c r="AAE83" s="113"/>
      <c r="AAF83" s="113"/>
      <c r="AAG83" s="113"/>
      <c r="AAH83" s="113"/>
      <c r="AAI83" s="113"/>
      <c r="AAJ83" s="113"/>
      <c r="AAK83" s="113"/>
      <c r="AAL83" s="113"/>
      <c r="AAM83" s="113"/>
      <c r="AAN83" s="113"/>
      <c r="AAO83" s="113"/>
      <c r="AAP83" s="113"/>
      <c r="AAQ83" s="113"/>
      <c r="AAR83" s="113"/>
      <c r="AAS83" s="113"/>
      <c r="AAT83" s="113"/>
      <c r="AAU83" s="113"/>
      <c r="AAV83" s="113"/>
      <c r="AAW83" s="113"/>
      <c r="AAX83" s="113"/>
      <c r="AAY83" s="113"/>
      <c r="AAZ83" s="113"/>
      <c r="ABA83" s="113"/>
      <c r="ABB83" s="113"/>
      <c r="ABC83" s="113"/>
      <c r="ABD83" s="113"/>
      <c r="ABE83" s="113"/>
      <c r="ABF83" s="113"/>
      <c r="ABG83" s="113"/>
      <c r="ABH83" s="113"/>
      <c r="ABI83" s="113"/>
      <c r="ABJ83" s="113"/>
      <c r="ABK83" s="113"/>
      <c r="ABL83" s="113"/>
      <c r="ABM83" s="113"/>
      <c r="ABN83" s="113"/>
      <c r="ABO83" s="113"/>
      <c r="ABP83" s="113"/>
      <c r="ABQ83" s="113"/>
      <c r="ABR83" s="113"/>
      <c r="ABS83" s="113"/>
      <c r="ABT83" s="113"/>
      <c r="ABU83" s="113"/>
      <c r="ABV83" s="113"/>
      <c r="ABW83" s="113"/>
      <c r="ABX83" s="113"/>
      <c r="ABY83" s="113"/>
      <c r="ABZ83" s="113"/>
      <c r="ACA83" s="113"/>
      <c r="ACB83" s="113"/>
      <c r="ACC83" s="113"/>
      <c r="ACD83" s="113"/>
      <c r="ACE83" s="113"/>
      <c r="ACF83" s="113"/>
      <c r="ACG83" s="113"/>
      <c r="ACH83" s="113"/>
      <c r="ACI83" s="113"/>
      <c r="ACJ83" s="113"/>
      <c r="ACK83" s="113"/>
      <c r="ACL83" s="113"/>
      <c r="ACM83" s="113"/>
      <c r="ACN83" s="113"/>
      <c r="ACO83" s="113"/>
      <c r="ACP83" s="113"/>
      <c r="ACQ83" s="113"/>
      <c r="ACR83" s="113"/>
      <c r="ACS83" s="113"/>
      <c r="ACT83" s="113"/>
      <c r="ACU83" s="113"/>
      <c r="ACV83" s="113"/>
      <c r="ACW83" s="113"/>
      <c r="ACX83" s="113"/>
      <c r="ACY83" s="113"/>
      <c r="ACZ83" s="113"/>
      <c r="ADA83" s="113"/>
      <c r="ADB83" s="113"/>
      <c r="ADC83" s="113"/>
      <c r="ADD83" s="113"/>
      <c r="ADE83" s="113"/>
      <c r="ADF83" s="113"/>
      <c r="ADG83" s="113"/>
      <c r="ADH83" s="113"/>
      <c r="ADI83" s="113"/>
      <c r="ADJ83" s="113"/>
      <c r="ADK83" s="113"/>
      <c r="ADL83" s="113"/>
      <c r="ADM83" s="113"/>
      <c r="ADN83" s="113"/>
      <c r="ADO83" s="113"/>
      <c r="ADP83" s="113"/>
      <c r="ADQ83" s="113"/>
      <c r="ADR83" s="113"/>
      <c r="ADS83" s="113"/>
      <c r="ADT83" s="113"/>
      <c r="ADU83" s="113"/>
      <c r="ADV83" s="113"/>
      <c r="ADW83" s="113"/>
      <c r="ADX83" s="113"/>
      <c r="ADY83" s="113"/>
      <c r="ADZ83" s="113"/>
      <c r="AEA83" s="113"/>
      <c r="AEB83" s="113"/>
      <c r="AEC83" s="113"/>
      <c r="AED83" s="113"/>
      <c r="AEE83" s="113"/>
      <c r="AEF83" s="113"/>
      <c r="AEG83" s="113"/>
      <c r="AEH83" s="113"/>
      <c r="AEI83" s="113"/>
      <c r="AEJ83" s="113"/>
      <c r="AEK83" s="113"/>
      <c r="AEL83" s="113"/>
      <c r="AEM83" s="113"/>
      <c r="AEN83" s="113"/>
      <c r="AEO83" s="113"/>
      <c r="AEP83" s="113"/>
      <c r="AEQ83" s="113"/>
      <c r="AER83" s="113"/>
      <c r="AES83" s="113"/>
      <c r="AET83" s="113"/>
      <c r="AEU83" s="113"/>
      <c r="AEV83" s="113"/>
      <c r="AEW83" s="113"/>
      <c r="AEX83" s="113"/>
      <c r="AEY83" s="113"/>
      <c r="AEZ83" s="113"/>
      <c r="AFA83" s="113"/>
      <c r="AFB83" s="113"/>
      <c r="AFC83" s="113"/>
      <c r="AFD83" s="113"/>
      <c r="AFE83" s="113"/>
      <c r="AFF83" s="113"/>
      <c r="AFG83" s="113"/>
      <c r="AFH83" s="113"/>
      <c r="AFI83" s="113"/>
      <c r="AFJ83" s="113"/>
      <c r="AFK83" s="113"/>
      <c r="AFL83" s="113"/>
      <c r="AFM83" s="113"/>
      <c r="AFN83" s="113"/>
      <c r="AFO83" s="113"/>
      <c r="AFP83" s="113"/>
      <c r="AFQ83" s="113"/>
      <c r="AFR83" s="113"/>
      <c r="AFS83" s="113"/>
      <c r="AFT83" s="113"/>
      <c r="AFU83" s="113"/>
      <c r="AFV83" s="113"/>
      <c r="AFW83" s="113"/>
      <c r="AFX83" s="113"/>
      <c r="AFY83" s="113"/>
      <c r="AFZ83" s="113"/>
      <c r="AGA83" s="113"/>
      <c r="AGB83" s="113"/>
      <c r="AGC83" s="113"/>
      <c r="AGD83" s="113"/>
      <c r="AGE83" s="113"/>
      <c r="AGF83" s="113"/>
      <c r="AGG83" s="113"/>
      <c r="AGH83" s="113"/>
      <c r="AGI83" s="113"/>
      <c r="AGJ83" s="113"/>
      <c r="AGK83" s="113"/>
      <c r="AGL83" s="113"/>
      <c r="AGM83" s="113"/>
      <c r="AGN83" s="113"/>
      <c r="AGO83" s="113"/>
      <c r="AGP83" s="113"/>
      <c r="AGQ83" s="113"/>
      <c r="AGR83" s="113"/>
      <c r="AGS83" s="113"/>
      <c r="AGT83" s="113"/>
      <c r="AGU83" s="113"/>
      <c r="AGV83" s="113"/>
      <c r="AGW83" s="113"/>
      <c r="AGX83" s="113"/>
      <c r="AGY83" s="113"/>
      <c r="AGZ83" s="113"/>
      <c r="AHA83" s="113"/>
      <c r="AHB83" s="113"/>
      <c r="AHC83" s="113"/>
      <c r="AHD83" s="113"/>
      <c r="AHE83" s="113"/>
      <c r="AHF83" s="113"/>
      <c r="AHG83" s="113"/>
      <c r="AHH83" s="113"/>
      <c r="AHI83" s="113"/>
      <c r="AHJ83" s="113"/>
      <c r="AHK83" s="113"/>
      <c r="AHL83" s="113"/>
      <c r="AHM83" s="113"/>
      <c r="AHN83" s="113"/>
      <c r="AHO83" s="113"/>
      <c r="AHP83" s="113"/>
      <c r="AHQ83" s="113"/>
      <c r="AHR83" s="113"/>
      <c r="AHS83" s="113"/>
      <c r="AHT83" s="113"/>
      <c r="AHU83" s="113"/>
      <c r="AHV83" s="113"/>
      <c r="AHW83" s="113"/>
      <c r="AHX83" s="113"/>
      <c r="AHY83" s="113"/>
      <c r="AHZ83" s="113"/>
      <c r="AIA83" s="113"/>
      <c r="AIB83" s="113"/>
      <c r="AIC83" s="113"/>
      <c r="AID83" s="113"/>
      <c r="AIE83" s="113"/>
      <c r="AIF83" s="113"/>
      <c r="AIG83" s="113"/>
      <c r="AIH83" s="113"/>
      <c r="AII83" s="113"/>
      <c r="AIJ83" s="113"/>
      <c r="AIK83" s="113"/>
      <c r="AIL83" s="113"/>
      <c r="AIM83" s="113"/>
      <c r="AIN83" s="113"/>
      <c r="AIO83" s="113"/>
      <c r="AIP83" s="113"/>
      <c r="AIQ83" s="113"/>
      <c r="AIR83" s="113"/>
      <c r="AIS83" s="113"/>
      <c r="AIT83" s="113"/>
      <c r="AIU83" s="113"/>
      <c r="AIV83" s="113"/>
      <c r="AIW83" s="113"/>
      <c r="AIX83" s="113"/>
      <c r="AIY83" s="113"/>
      <c r="AIZ83" s="113"/>
      <c r="AJA83" s="113"/>
      <c r="AJB83" s="113"/>
      <c r="AJC83" s="113"/>
      <c r="AJD83" s="113"/>
      <c r="AJE83" s="113"/>
      <c r="AJF83" s="113"/>
      <c r="AJG83" s="113"/>
      <c r="AJH83" s="113"/>
      <c r="AJI83" s="113"/>
      <c r="AJJ83" s="113"/>
      <c r="AJK83" s="113"/>
      <c r="AJL83" s="113"/>
      <c r="AJM83" s="113"/>
      <c r="AJN83" s="113"/>
      <c r="AJO83" s="113"/>
      <c r="AJP83" s="113"/>
      <c r="AJQ83" s="113"/>
      <c r="AJR83" s="113"/>
      <c r="AJS83" s="113"/>
      <c r="AJT83" s="113"/>
      <c r="AJU83" s="113"/>
      <c r="AJV83" s="113"/>
      <c r="AJW83" s="113"/>
      <c r="AJX83" s="113"/>
      <c r="AJY83" s="113"/>
      <c r="AJZ83" s="113"/>
      <c r="AKA83" s="113"/>
      <c r="AKB83" s="113"/>
      <c r="AKC83" s="113"/>
      <c r="AKD83" s="113"/>
      <c r="AKE83" s="113"/>
      <c r="AKF83" s="113"/>
      <c r="AKG83" s="113"/>
      <c r="AKH83" s="113"/>
      <c r="AKI83" s="113"/>
      <c r="AKJ83" s="113"/>
      <c r="AKK83" s="113"/>
      <c r="AKL83" s="113"/>
      <c r="AKM83" s="113"/>
      <c r="AKN83" s="113"/>
      <c r="AKO83" s="113"/>
      <c r="AKP83" s="113"/>
      <c r="AKQ83" s="113"/>
      <c r="AKR83" s="113"/>
      <c r="AKS83" s="113"/>
      <c r="AKT83" s="113"/>
      <c r="AKU83" s="113"/>
      <c r="AKV83" s="113"/>
      <c r="AKW83" s="113"/>
      <c r="AKX83" s="113"/>
      <c r="AKY83" s="113"/>
      <c r="AKZ83" s="113"/>
      <c r="ALA83" s="113"/>
      <c r="ALB83" s="113"/>
      <c r="ALC83" s="113"/>
      <c r="ALD83" s="113"/>
      <c r="ALE83" s="113"/>
      <c r="ALF83" s="113"/>
      <c r="ALG83" s="113"/>
      <c r="ALH83" s="113"/>
      <c r="ALI83" s="113"/>
      <c r="ALJ83" s="113"/>
      <c r="ALK83" s="113"/>
      <c r="ALL83" s="113"/>
      <c r="ALM83" s="113"/>
      <c r="ALN83" s="113"/>
      <c r="ALO83" s="113"/>
      <c r="ALP83" s="113"/>
      <c r="ALQ83" s="113"/>
      <c r="ALR83" s="113"/>
      <c r="ALS83" s="113"/>
      <c r="ALT83" s="113"/>
      <c r="ALU83" s="113"/>
      <c r="ALV83" s="113"/>
      <c r="ALW83" s="113"/>
      <c r="ALX83" s="113"/>
      <c r="ALY83" s="113"/>
      <c r="ALZ83" s="113"/>
      <c r="AMA83" s="113"/>
      <c r="AMB83" s="113"/>
      <c r="AMC83" s="113"/>
      <c r="AMD83" s="113"/>
      <c r="AME83" s="113"/>
      <c r="AMF83" s="113"/>
      <c r="AMG83" s="113"/>
      <c r="AMH83" s="113"/>
      <c r="AMI83" s="113"/>
      <c r="AMJ83" s="113"/>
      <c r="AMK83" s="113"/>
      <c r="AML83" s="113"/>
      <c r="AMM83" s="113"/>
      <c r="AMN83" s="113"/>
      <c r="AMO83" s="113"/>
      <c r="AMP83" s="113"/>
      <c r="AMQ83" s="113"/>
      <c r="AMR83" s="113"/>
      <c r="AMS83" s="113"/>
      <c r="AMT83" s="113"/>
      <c r="AMU83" s="113"/>
      <c r="AMV83" s="113"/>
      <c r="AMW83" s="113"/>
      <c r="AMX83" s="113"/>
      <c r="AMY83" s="113"/>
      <c r="AMZ83" s="113"/>
      <c r="ANA83" s="113"/>
      <c r="ANB83" s="113"/>
      <c r="ANC83" s="113"/>
      <c r="AND83" s="113"/>
      <c r="ANE83" s="113"/>
      <c r="ANF83" s="113"/>
      <c r="ANG83" s="113"/>
      <c r="ANH83" s="113"/>
      <c r="ANI83" s="113"/>
      <c r="ANJ83" s="113"/>
      <c r="ANK83" s="113"/>
      <c r="ANL83" s="113"/>
      <c r="ANM83" s="113"/>
      <c r="ANN83" s="113"/>
      <c r="ANO83" s="113"/>
      <c r="ANP83" s="113"/>
      <c r="ANQ83" s="113"/>
      <c r="ANR83" s="113"/>
      <c r="ANS83" s="113"/>
      <c r="ANT83" s="113"/>
      <c r="ANU83" s="113"/>
      <c r="ANV83" s="113"/>
      <c r="ANW83" s="113"/>
      <c r="ANX83" s="113"/>
      <c r="ANY83" s="113"/>
      <c r="ANZ83" s="113"/>
      <c r="AOA83" s="113"/>
      <c r="AOB83" s="113"/>
      <c r="AOC83" s="113"/>
      <c r="AOD83" s="113"/>
      <c r="AOE83" s="113"/>
      <c r="AOF83" s="113"/>
      <c r="AOG83" s="113"/>
      <c r="AOH83" s="113"/>
      <c r="AOI83" s="113"/>
      <c r="AOJ83" s="113"/>
      <c r="AOK83" s="113"/>
      <c r="AOL83" s="113"/>
      <c r="AOM83" s="113"/>
      <c r="AON83" s="113"/>
      <c r="AOO83" s="113"/>
      <c r="AOP83" s="113"/>
      <c r="AOQ83" s="113"/>
      <c r="AOR83" s="113"/>
      <c r="AOS83" s="113"/>
      <c r="AOT83" s="113"/>
      <c r="AOU83" s="113"/>
      <c r="AOV83" s="113"/>
      <c r="AOW83" s="113"/>
      <c r="AOX83" s="113"/>
      <c r="AOY83" s="113"/>
      <c r="AOZ83" s="113"/>
      <c r="APA83" s="113"/>
      <c r="APB83" s="113"/>
      <c r="APC83" s="113"/>
      <c r="APD83" s="113"/>
      <c r="APE83" s="113"/>
      <c r="APF83" s="113"/>
      <c r="APG83" s="113"/>
      <c r="APH83" s="113"/>
      <c r="API83" s="113"/>
      <c r="APJ83" s="113"/>
      <c r="APK83" s="113"/>
      <c r="APL83" s="113"/>
      <c r="APM83" s="113"/>
      <c r="APN83" s="113"/>
      <c r="APO83" s="113"/>
      <c r="APP83" s="113"/>
      <c r="APQ83" s="113"/>
      <c r="APR83" s="113"/>
      <c r="APS83" s="113"/>
      <c r="APT83" s="113"/>
      <c r="APU83" s="113"/>
      <c r="APV83" s="113"/>
      <c r="APW83" s="113"/>
      <c r="APX83" s="113"/>
      <c r="APY83" s="113"/>
      <c r="APZ83" s="113"/>
      <c r="AQA83" s="113"/>
      <c r="AQB83" s="113"/>
      <c r="AQC83" s="113"/>
      <c r="AQD83" s="113"/>
      <c r="AQE83" s="113"/>
      <c r="AQF83" s="113"/>
      <c r="AQG83" s="113"/>
      <c r="AQH83" s="113"/>
      <c r="AQI83" s="113"/>
      <c r="AQJ83" s="113"/>
      <c r="AQK83" s="113"/>
      <c r="AQL83" s="113"/>
      <c r="AQM83" s="113"/>
      <c r="AQN83" s="113"/>
      <c r="AQO83" s="113"/>
      <c r="AQP83" s="113"/>
      <c r="AQQ83" s="113"/>
      <c r="AQR83" s="113"/>
      <c r="AQS83" s="113"/>
      <c r="AQT83" s="113"/>
      <c r="AQU83" s="113"/>
      <c r="AQV83" s="113"/>
      <c r="AQW83" s="113"/>
      <c r="AQX83" s="113"/>
      <c r="AQY83" s="113"/>
      <c r="AQZ83" s="113"/>
      <c r="ARA83" s="113"/>
      <c r="ARB83" s="113"/>
      <c r="ARC83" s="113"/>
      <c r="ARD83" s="113"/>
      <c r="ARE83" s="113"/>
      <c r="ARF83" s="113"/>
      <c r="ARG83" s="113"/>
      <c r="ARH83" s="113"/>
      <c r="ARI83" s="113"/>
      <c r="ARJ83" s="113"/>
      <c r="ARK83" s="113"/>
      <c r="ARL83" s="113"/>
      <c r="ARM83" s="113"/>
      <c r="ARN83" s="113"/>
      <c r="ARO83" s="113"/>
      <c r="ARP83" s="113"/>
      <c r="ARQ83" s="113"/>
      <c r="ARR83" s="113"/>
      <c r="ARS83" s="113"/>
      <c r="ART83" s="113"/>
      <c r="ARU83" s="113"/>
      <c r="ARV83" s="113"/>
      <c r="ARW83" s="113"/>
      <c r="ARX83" s="113"/>
      <c r="ARY83" s="113"/>
      <c r="ARZ83" s="113"/>
      <c r="ASA83" s="113"/>
      <c r="ASB83" s="113"/>
      <c r="ASC83" s="113"/>
      <c r="ASD83" s="113"/>
      <c r="ASE83" s="113"/>
      <c r="ASF83" s="113"/>
      <c r="ASG83" s="113"/>
      <c r="ASH83" s="113"/>
      <c r="ASI83" s="113"/>
      <c r="ASJ83" s="113"/>
      <c r="ASK83" s="113"/>
      <c r="ASL83" s="113"/>
      <c r="ASM83" s="113"/>
      <c r="ASN83" s="113"/>
      <c r="ASO83" s="113"/>
      <c r="ASP83" s="113"/>
      <c r="ASQ83" s="113"/>
      <c r="ASR83" s="113"/>
      <c r="ASS83" s="113"/>
      <c r="AST83" s="113"/>
      <c r="ASU83" s="113"/>
      <c r="ASV83" s="113"/>
      <c r="ASW83" s="113"/>
      <c r="ASX83" s="113"/>
      <c r="ASY83" s="113"/>
      <c r="ASZ83" s="113"/>
      <c r="ATA83" s="113"/>
      <c r="ATB83" s="113"/>
      <c r="ATC83" s="113"/>
      <c r="ATD83" s="113"/>
      <c r="ATE83" s="113"/>
      <c r="ATF83" s="113"/>
      <c r="ATG83" s="113"/>
      <c r="ATH83" s="113"/>
      <c r="ATI83" s="113"/>
      <c r="ATJ83" s="113"/>
      <c r="ATK83" s="113"/>
      <c r="ATL83" s="113"/>
      <c r="ATM83" s="113"/>
      <c r="ATN83" s="113"/>
      <c r="ATO83" s="113"/>
      <c r="ATP83" s="113"/>
      <c r="ATQ83" s="113"/>
      <c r="ATR83" s="113"/>
      <c r="ATS83" s="113"/>
      <c r="ATT83" s="113"/>
      <c r="ATU83" s="113"/>
      <c r="ATV83" s="113"/>
      <c r="ATW83" s="113"/>
      <c r="ATX83" s="113"/>
      <c r="ATY83" s="113"/>
      <c r="ATZ83" s="113"/>
      <c r="AUA83" s="113"/>
      <c r="AUB83" s="113"/>
      <c r="AUC83" s="113"/>
      <c r="AUD83" s="113"/>
      <c r="AUE83" s="113"/>
      <c r="AUF83" s="113"/>
      <c r="AUG83" s="113"/>
      <c r="AUH83" s="113"/>
      <c r="AUI83" s="113"/>
      <c r="AUJ83" s="113"/>
      <c r="AUK83" s="113"/>
      <c r="AUL83" s="113"/>
      <c r="AUM83" s="113"/>
      <c r="AUN83" s="113"/>
      <c r="AUO83" s="113"/>
      <c r="AUP83" s="113"/>
      <c r="AUQ83" s="113"/>
      <c r="AUR83" s="113"/>
      <c r="AUS83" s="113"/>
      <c r="AUT83" s="113"/>
      <c r="AUU83" s="113"/>
      <c r="AUV83" s="113"/>
      <c r="AUW83" s="113"/>
      <c r="AUX83" s="113"/>
      <c r="AUY83" s="113"/>
      <c r="AUZ83" s="113"/>
      <c r="AVA83" s="113"/>
      <c r="AVB83" s="113"/>
      <c r="AVC83" s="113"/>
      <c r="AVD83" s="113"/>
      <c r="AVE83" s="113"/>
      <c r="AVF83" s="113"/>
      <c r="AVG83" s="113"/>
      <c r="AVH83" s="113"/>
      <c r="AVI83" s="113"/>
      <c r="AVJ83" s="113"/>
      <c r="AVK83" s="113"/>
      <c r="AVL83" s="113"/>
      <c r="AVM83" s="113"/>
      <c r="AVN83" s="113"/>
      <c r="AVO83" s="113"/>
      <c r="AVP83" s="113"/>
      <c r="AVQ83" s="113"/>
      <c r="AVR83" s="113"/>
      <c r="AVS83" s="113"/>
      <c r="AVT83" s="113"/>
      <c r="AVU83" s="113"/>
      <c r="AVV83" s="113"/>
      <c r="AVW83" s="113"/>
      <c r="AVX83" s="113"/>
      <c r="AVY83" s="113"/>
      <c r="AVZ83" s="113"/>
      <c r="AWA83" s="113"/>
      <c r="AWB83" s="113"/>
      <c r="AWC83" s="113"/>
      <c r="AWD83" s="113"/>
    </row>
    <row r="84" spans="1:1278" s="156" customFormat="1" ht="12.5">
      <c r="A84" s="126"/>
      <c r="B84" s="126"/>
      <c r="C84" s="126"/>
      <c r="D84" s="126"/>
      <c r="E84" s="126"/>
      <c r="F84" s="160"/>
      <c r="G84" s="167"/>
      <c r="H84" s="126"/>
      <c r="I84" s="126"/>
      <c r="J84" s="126"/>
      <c r="K84" s="126"/>
      <c r="L84" s="126"/>
      <c r="M84" s="126"/>
      <c r="N84" s="126"/>
      <c r="O84" s="126"/>
      <c r="P84" s="126"/>
      <c r="Q84" s="126"/>
      <c r="R84" s="126"/>
      <c r="S84" s="126"/>
      <c r="T84" s="126"/>
      <c r="U84" s="126"/>
      <c r="V84" s="126"/>
      <c r="W84" s="126"/>
      <c r="X84" s="126"/>
      <c r="Y84" s="126"/>
      <c r="Z84" s="126"/>
      <c r="AA84" s="126"/>
      <c r="AB84" s="126"/>
      <c r="AC84" s="113"/>
      <c r="AD84" s="113"/>
      <c r="AE84" s="113"/>
      <c r="AF84" s="113"/>
      <c r="AG84" s="113"/>
      <c r="AH84" s="113"/>
      <c r="AI84" s="113"/>
      <c r="AJ84" s="113"/>
      <c r="AK84" s="113"/>
      <c r="AL84" s="113"/>
      <c r="AM84" s="113"/>
      <c r="AN84" s="113"/>
      <c r="AO84" s="113"/>
      <c r="AP84" s="113"/>
      <c r="AQ84" s="113"/>
      <c r="AR84" s="113"/>
      <c r="AS84" s="113"/>
      <c r="AT84" s="113"/>
      <c r="AU84" s="113"/>
      <c r="AV84" s="113"/>
      <c r="AW84" s="113"/>
      <c r="AX84" s="113"/>
      <c r="AY84" s="113"/>
      <c r="AZ84" s="113"/>
      <c r="BA84" s="113"/>
      <c r="BB84" s="113"/>
      <c r="BC84" s="113"/>
      <c r="BD84" s="113"/>
      <c r="BE84" s="113"/>
      <c r="BF84" s="113"/>
      <c r="BG84" s="113"/>
      <c r="BH84" s="113"/>
      <c r="BI84" s="113"/>
      <c r="BJ84" s="113"/>
      <c r="BK84" s="113"/>
      <c r="BL84" s="113"/>
      <c r="BM84" s="113"/>
      <c r="BN84" s="113"/>
      <c r="BO84" s="113"/>
      <c r="BP84" s="113"/>
      <c r="BQ84" s="113"/>
      <c r="BR84" s="113"/>
      <c r="BS84" s="113"/>
      <c r="BT84" s="113"/>
      <c r="BU84" s="113"/>
      <c r="BV84" s="113"/>
      <c r="BW84" s="113"/>
      <c r="BX84" s="113"/>
      <c r="BY84" s="113"/>
      <c r="BZ84" s="113"/>
      <c r="CA84" s="113"/>
      <c r="CB84" s="113"/>
      <c r="CC84" s="113"/>
      <c r="CD84" s="113"/>
      <c r="CE84" s="113"/>
      <c r="CF84" s="113"/>
      <c r="CG84" s="113"/>
      <c r="CH84" s="113"/>
      <c r="CI84" s="113"/>
      <c r="CJ84" s="113"/>
      <c r="CK84" s="113"/>
      <c r="CL84" s="113"/>
      <c r="CM84" s="113"/>
      <c r="CN84" s="113"/>
      <c r="CO84" s="113"/>
      <c r="CP84" s="113"/>
      <c r="CQ84" s="113"/>
      <c r="CR84" s="113"/>
      <c r="CS84" s="113"/>
      <c r="CT84" s="113"/>
      <c r="CU84" s="113"/>
      <c r="CV84" s="113"/>
      <c r="CW84" s="113"/>
      <c r="CX84" s="113"/>
      <c r="CY84" s="113"/>
      <c r="CZ84" s="113"/>
      <c r="DA84" s="113"/>
      <c r="DB84" s="113"/>
      <c r="DC84" s="113"/>
      <c r="DD84" s="113"/>
      <c r="DE84" s="113"/>
      <c r="DF84" s="113"/>
      <c r="DG84" s="113"/>
      <c r="DH84" s="113"/>
      <c r="DI84" s="113"/>
      <c r="DJ84" s="113"/>
      <c r="DK84" s="113"/>
      <c r="DL84" s="113"/>
      <c r="DM84" s="113"/>
      <c r="DN84" s="113"/>
      <c r="DO84" s="113"/>
      <c r="DP84" s="113"/>
      <c r="DQ84" s="113"/>
      <c r="DR84" s="113"/>
      <c r="DS84" s="113"/>
      <c r="DT84" s="113"/>
      <c r="DU84" s="113"/>
      <c r="DV84" s="113"/>
      <c r="DW84" s="113"/>
      <c r="DX84" s="113"/>
      <c r="DY84" s="113"/>
      <c r="DZ84" s="113"/>
      <c r="EA84" s="113"/>
      <c r="EB84" s="113"/>
      <c r="EC84" s="113"/>
      <c r="ED84" s="113"/>
      <c r="EE84" s="113"/>
      <c r="EF84" s="113"/>
      <c r="EG84" s="113"/>
      <c r="EH84" s="113"/>
      <c r="EI84" s="113"/>
      <c r="EJ84" s="113"/>
      <c r="EK84" s="113"/>
      <c r="EL84" s="113"/>
      <c r="EM84" s="113"/>
      <c r="EN84" s="113"/>
      <c r="EO84" s="113"/>
      <c r="EP84" s="113"/>
      <c r="EQ84" s="113"/>
      <c r="ER84" s="113"/>
      <c r="ES84" s="113"/>
      <c r="ET84" s="113"/>
      <c r="EU84" s="113"/>
      <c r="EV84" s="113"/>
      <c r="EW84" s="113"/>
      <c r="EX84" s="113"/>
      <c r="EY84" s="113"/>
      <c r="EZ84" s="113"/>
      <c r="FA84" s="113"/>
      <c r="FB84" s="113"/>
      <c r="FC84" s="113"/>
      <c r="FD84" s="113"/>
      <c r="FE84" s="113"/>
      <c r="FF84" s="113"/>
      <c r="FG84" s="113"/>
      <c r="FH84" s="113"/>
      <c r="FI84" s="113"/>
      <c r="FJ84" s="113"/>
      <c r="FK84" s="113"/>
      <c r="FL84" s="113"/>
      <c r="FM84" s="113"/>
      <c r="FN84" s="113"/>
      <c r="FO84" s="113"/>
      <c r="FP84" s="113"/>
      <c r="FQ84" s="113"/>
      <c r="FR84" s="113"/>
      <c r="FS84" s="113"/>
      <c r="FT84" s="113"/>
      <c r="FU84" s="113"/>
      <c r="FV84" s="113"/>
      <c r="FW84" s="113"/>
      <c r="FX84" s="113"/>
      <c r="FY84" s="113"/>
      <c r="FZ84" s="113"/>
      <c r="GA84" s="113"/>
      <c r="GB84" s="113"/>
      <c r="GC84" s="113"/>
      <c r="GD84" s="113"/>
      <c r="GE84" s="113"/>
      <c r="GF84" s="113"/>
      <c r="GG84" s="113"/>
      <c r="GH84" s="113"/>
      <c r="GI84" s="113"/>
      <c r="GJ84" s="113"/>
      <c r="GK84" s="113"/>
      <c r="GL84" s="113"/>
      <c r="GM84" s="113"/>
      <c r="GN84" s="113"/>
      <c r="GO84" s="113"/>
      <c r="GP84" s="113"/>
      <c r="GQ84" s="113"/>
      <c r="GR84" s="113"/>
      <c r="GS84" s="113"/>
      <c r="GT84" s="113"/>
      <c r="GU84" s="113"/>
      <c r="GV84" s="113"/>
      <c r="GW84" s="113"/>
      <c r="GX84" s="113"/>
      <c r="GY84" s="113"/>
      <c r="GZ84" s="113"/>
      <c r="HA84" s="113"/>
      <c r="HB84" s="113"/>
      <c r="HC84" s="113"/>
      <c r="HD84" s="113"/>
      <c r="HE84" s="113"/>
      <c r="HF84" s="113"/>
      <c r="HG84" s="113"/>
      <c r="HH84" s="113"/>
      <c r="HI84" s="113"/>
      <c r="HJ84" s="113"/>
      <c r="HK84" s="113"/>
      <c r="HL84" s="113"/>
      <c r="HM84" s="113"/>
      <c r="HN84" s="113"/>
      <c r="HO84" s="113"/>
      <c r="HP84" s="113"/>
      <c r="HQ84" s="113"/>
      <c r="HR84" s="113"/>
      <c r="HS84" s="113"/>
      <c r="HT84" s="113"/>
      <c r="HU84" s="113"/>
      <c r="HV84" s="113"/>
      <c r="HW84" s="113"/>
      <c r="HX84" s="113"/>
      <c r="HY84" s="113"/>
      <c r="HZ84" s="113"/>
      <c r="IA84" s="113"/>
      <c r="IB84" s="113"/>
      <c r="IC84" s="113"/>
      <c r="ID84" s="113"/>
      <c r="IE84" s="113"/>
      <c r="IF84" s="113"/>
      <c r="IG84" s="113"/>
      <c r="IH84" s="113"/>
      <c r="II84" s="113"/>
      <c r="IJ84" s="113"/>
      <c r="IK84" s="113"/>
      <c r="IL84" s="113"/>
      <c r="IM84" s="113"/>
      <c r="IN84" s="113"/>
      <c r="IO84" s="113"/>
      <c r="IP84" s="113"/>
      <c r="IQ84" s="113"/>
      <c r="IR84" s="113"/>
      <c r="IS84" s="113"/>
      <c r="IT84" s="113"/>
      <c r="IU84" s="113"/>
      <c r="IV84" s="113"/>
      <c r="IW84" s="113"/>
      <c r="IX84" s="113"/>
      <c r="IY84" s="113"/>
      <c r="IZ84" s="113"/>
      <c r="JA84" s="113"/>
      <c r="JB84" s="113"/>
      <c r="JC84" s="113"/>
      <c r="JD84" s="113"/>
      <c r="JE84" s="113"/>
      <c r="JF84" s="113"/>
      <c r="JG84" s="113"/>
      <c r="JH84" s="113"/>
      <c r="JI84" s="113"/>
      <c r="JJ84" s="113"/>
      <c r="JK84" s="113"/>
      <c r="JL84" s="113"/>
      <c r="JM84" s="113"/>
      <c r="JN84" s="113"/>
      <c r="JO84" s="113"/>
      <c r="JP84" s="113"/>
      <c r="JQ84" s="113"/>
      <c r="JR84" s="113"/>
      <c r="JS84" s="113"/>
      <c r="JT84" s="113"/>
      <c r="JU84" s="113"/>
      <c r="JV84" s="113"/>
      <c r="JW84" s="113"/>
      <c r="JX84" s="113"/>
      <c r="JY84" s="113"/>
      <c r="JZ84" s="113"/>
      <c r="KA84" s="113"/>
      <c r="KB84" s="113"/>
      <c r="KC84" s="113"/>
      <c r="KD84" s="113"/>
      <c r="KE84" s="113"/>
      <c r="KF84" s="113"/>
      <c r="KG84" s="113"/>
      <c r="KH84" s="113"/>
      <c r="KI84" s="113"/>
      <c r="KJ84" s="113"/>
      <c r="KK84" s="113"/>
      <c r="KL84" s="113"/>
      <c r="KM84" s="113"/>
      <c r="KN84" s="113"/>
      <c r="KO84" s="113"/>
      <c r="KP84" s="113"/>
      <c r="KQ84" s="113"/>
      <c r="KR84" s="113"/>
      <c r="KS84" s="113"/>
      <c r="KT84" s="113"/>
      <c r="KU84" s="113"/>
      <c r="KV84" s="113"/>
      <c r="KW84" s="113"/>
      <c r="KX84" s="113"/>
      <c r="KY84" s="113"/>
      <c r="KZ84" s="113"/>
      <c r="LA84" s="113"/>
      <c r="LB84" s="113"/>
      <c r="LC84" s="113"/>
      <c r="LD84" s="113"/>
      <c r="LE84" s="113"/>
      <c r="LF84" s="113"/>
      <c r="LG84" s="113"/>
      <c r="LH84" s="113"/>
      <c r="LI84" s="113"/>
      <c r="LJ84" s="113"/>
      <c r="LK84" s="113"/>
      <c r="LL84" s="113"/>
      <c r="LM84" s="113"/>
      <c r="LN84" s="113"/>
      <c r="LO84" s="113"/>
      <c r="LP84" s="113"/>
      <c r="LQ84" s="113"/>
      <c r="LR84" s="113"/>
      <c r="LS84" s="113"/>
      <c r="LT84" s="113"/>
      <c r="LU84" s="113"/>
      <c r="LV84" s="113"/>
      <c r="LW84" s="113"/>
      <c r="LX84" s="113"/>
      <c r="LY84" s="113"/>
      <c r="LZ84" s="113"/>
      <c r="MA84" s="113"/>
      <c r="MB84" s="113"/>
      <c r="MC84" s="113"/>
      <c r="MD84" s="113"/>
      <c r="ME84" s="113"/>
      <c r="MF84" s="113"/>
      <c r="MG84" s="113"/>
      <c r="MH84" s="113"/>
      <c r="MI84" s="113"/>
      <c r="MJ84" s="113"/>
      <c r="MK84" s="113"/>
      <c r="ML84" s="113"/>
      <c r="MM84" s="113"/>
      <c r="MN84" s="113"/>
      <c r="MO84" s="113"/>
      <c r="MP84" s="113"/>
      <c r="MQ84" s="113"/>
      <c r="MR84" s="113"/>
      <c r="MS84" s="113"/>
      <c r="MT84" s="113"/>
      <c r="MU84" s="113"/>
      <c r="MV84" s="113"/>
      <c r="MW84" s="113"/>
      <c r="MX84" s="113"/>
      <c r="MY84" s="113"/>
      <c r="MZ84" s="113"/>
      <c r="NA84" s="113"/>
      <c r="NB84" s="113"/>
      <c r="NC84" s="113"/>
      <c r="ND84" s="113"/>
      <c r="NE84" s="113"/>
      <c r="NF84" s="113"/>
      <c r="NG84" s="113"/>
      <c r="NH84" s="113"/>
      <c r="NI84" s="113"/>
      <c r="NJ84" s="113"/>
      <c r="NK84" s="113"/>
      <c r="NL84" s="113"/>
      <c r="NM84" s="113"/>
      <c r="NN84" s="113"/>
      <c r="NO84" s="113"/>
      <c r="NP84" s="113"/>
      <c r="NQ84" s="113"/>
      <c r="NR84" s="113"/>
      <c r="NS84" s="113"/>
      <c r="NT84" s="113"/>
      <c r="NU84" s="113"/>
      <c r="NV84" s="113"/>
      <c r="NW84" s="113"/>
      <c r="NX84" s="113"/>
      <c r="NY84" s="113"/>
      <c r="NZ84" s="113"/>
      <c r="OA84" s="113"/>
      <c r="OB84" s="113"/>
      <c r="OC84" s="113"/>
      <c r="OD84" s="113"/>
      <c r="OE84" s="113"/>
      <c r="OF84" s="113"/>
      <c r="OG84" s="113"/>
      <c r="OH84" s="113"/>
      <c r="OI84" s="113"/>
      <c r="OJ84" s="113"/>
      <c r="OK84" s="113"/>
      <c r="OL84" s="113"/>
      <c r="OM84" s="113"/>
      <c r="ON84" s="113"/>
      <c r="OO84" s="113"/>
      <c r="OP84" s="113"/>
      <c r="OQ84" s="113"/>
      <c r="OR84" s="113"/>
      <c r="OS84" s="113"/>
      <c r="OT84" s="113"/>
      <c r="OU84" s="113"/>
      <c r="OV84" s="113"/>
      <c r="OW84" s="113"/>
      <c r="OX84" s="113"/>
      <c r="OY84" s="113"/>
      <c r="OZ84" s="113"/>
      <c r="PA84" s="113"/>
      <c r="PB84" s="113"/>
      <c r="PC84" s="113"/>
      <c r="PD84" s="113"/>
      <c r="PE84" s="113"/>
      <c r="PF84" s="113"/>
      <c r="PG84" s="113"/>
      <c r="PH84" s="113"/>
      <c r="PI84" s="113"/>
      <c r="PJ84" s="113"/>
      <c r="PK84" s="113"/>
      <c r="PL84" s="113"/>
      <c r="PM84" s="113"/>
      <c r="PN84" s="113"/>
      <c r="PO84" s="113"/>
      <c r="PP84" s="113"/>
      <c r="PQ84" s="113"/>
      <c r="PR84" s="113"/>
      <c r="PS84" s="113"/>
      <c r="PT84" s="113"/>
      <c r="PU84" s="113"/>
      <c r="PV84" s="113"/>
      <c r="PW84" s="113"/>
      <c r="PX84" s="113"/>
      <c r="PY84" s="113"/>
      <c r="PZ84" s="113"/>
      <c r="QA84" s="113"/>
      <c r="QB84" s="113"/>
      <c r="QC84" s="113"/>
      <c r="QD84" s="113"/>
      <c r="QE84" s="113"/>
      <c r="QF84" s="113"/>
      <c r="QG84" s="113"/>
      <c r="QH84" s="113"/>
      <c r="QI84" s="113"/>
      <c r="QJ84" s="113"/>
      <c r="QK84" s="113"/>
      <c r="QL84" s="113"/>
      <c r="QM84" s="113"/>
      <c r="QN84" s="113"/>
      <c r="QO84" s="113"/>
      <c r="QP84" s="113"/>
      <c r="QQ84" s="113"/>
      <c r="QR84" s="113"/>
      <c r="QS84" s="113"/>
      <c r="QT84" s="113"/>
      <c r="QU84" s="113"/>
      <c r="QV84" s="113"/>
      <c r="QW84" s="113"/>
      <c r="QX84" s="113"/>
      <c r="QY84" s="113"/>
      <c r="QZ84" s="113"/>
      <c r="RA84" s="113"/>
      <c r="RB84" s="113"/>
      <c r="RC84" s="113"/>
      <c r="RD84" s="113"/>
      <c r="RE84" s="113"/>
      <c r="RF84" s="113"/>
      <c r="RG84" s="113"/>
      <c r="RH84" s="113"/>
      <c r="RI84" s="113"/>
      <c r="RJ84" s="113"/>
      <c r="RK84" s="113"/>
      <c r="RL84" s="113"/>
      <c r="RM84" s="113"/>
      <c r="RN84" s="113"/>
      <c r="RO84" s="113"/>
      <c r="RP84" s="113"/>
      <c r="RQ84" s="113"/>
      <c r="RR84" s="113"/>
      <c r="RS84" s="113"/>
      <c r="RT84" s="113"/>
      <c r="RU84" s="113"/>
      <c r="RV84" s="113"/>
      <c r="RW84" s="113"/>
      <c r="RX84" s="113"/>
      <c r="RY84" s="113"/>
      <c r="RZ84" s="113"/>
      <c r="SA84" s="113"/>
      <c r="SB84" s="113"/>
      <c r="SC84" s="113"/>
      <c r="SD84" s="113"/>
      <c r="SE84" s="113"/>
      <c r="SF84" s="113"/>
      <c r="SG84" s="113"/>
      <c r="SH84" s="113"/>
      <c r="SI84" s="113"/>
      <c r="SJ84" s="113"/>
      <c r="SK84" s="113"/>
      <c r="SL84" s="113"/>
      <c r="SM84" s="113"/>
      <c r="SN84" s="113"/>
      <c r="SO84" s="113"/>
      <c r="SP84" s="113"/>
      <c r="SQ84" s="113"/>
      <c r="SR84" s="113"/>
      <c r="SS84" s="113"/>
      <c r="ST84" s="113"/>
      <c r="SU84" s="113"/>
      <c r="SV84" s="113"/>
      <c r="SW84" s="113"/>
      <c r="SX84" s="113"/>
      <c r="SY84" s="113"/>
      <c r="SZ84" s="113"/>
      <c r="TA84" s="113"/>
      <c r="TB84" s="113"/>
      <c r="TC84" s="113"/>
      <c r="TD84" s="113"/>
      <c r="TE84" s="113"/>
      <c r="TF84" s="113"/>
      <c r="TG84" s="113"/>
      <c r="TH84" s="113"/>
      <c r="TI84" s="113"/>
      <c r="TJ84" s="113"/>
      <c r="TK84" s="113"/>
      <c r="TL84" s="113"/>
      <c r="TM84" s="113"/>
      <c r="TN84" s="113"/>
      <c r="TO84" s="113"/>
      <c r="TP84" s="113"/>
      <c r="TQ84" s="113"/>
      <c r="TR84" s="113"/>
      <c r="TS84" s="113"/>
      <c r="TT84" s="113"/>
      <c r="TU84" s="113"/>
      <c r="TV84" s="113"/>
      <c r="TW84" s="113"/>
      <c r="TX84" s="113"/>
      <c r="TY84" s="113"/>
      <c r="TZ84" s="113"/>
      <c r="UA84" s="113"/>
      <c r="UB84" s="113"/>
      <c r="UC84" s="113"/>
      <c r="UD84" s="113"/>
      <c r="UE84" s="113"/>
      <c r="UF84" s="113"/>
      <c r="UG84" s="113"/>
      <c r="UH84" s="113"/>
      <c r="UI84" s="113"/>
      <c r="UJ84" s="113"/>
      <c r="UK84" s="113"/>
      <c r="UL84" s="113"/>
      <c r="UM84" s="113"/>
      <c r="UN84" s="113"/>
      <c r="UO84" s="113"/>
      <c r="UP84" s="113"/>
      <c r="UQ84" s="113"/>
      <c r="UR84" s="113"/>
      <c r="US84" s="113"/>
      <c r="UT84" s="113"/>
      <c r="UU84" s="113"/>
      <c r="UV84" s="113"/>
      <c r="UW84" s="113"/>
      <c r="UX84" s="113"/>
      <c r="UY84" s="113"/>
      <c r="UZ84" s="113"/>
      <c r="VA84" s="113"/>
      <c r="VB84" s="113"/>
      <c r="VC84" s="113"/>
      <c r="VD84" s="113"/>
      <c r="VE84" s="113"/>
      <c r="VF84" s="113"/>
      <c r="VG84" s="113"/>
      <c r="VH84" s="113"/>
      <c r="VI84" s="113"/>
      <c r="VJ84" s="113"/>
      <c r="VK84" s="113"/>
      <c r="VL84" s="113"/>
      <c r="VM84" s="113"/>
      <c r="VN84" s="113"/>
      <c r="VO84" s="113"/>
      <c r="VP84" s="113"/>
      <c r="VQ84" s="113"/>
      <c r="VR84" s="113"/>
      <c r="VS84" s="113"/>
      <c r="VT84" s="113"/>
      <c r="VU84" s="113"/>
      <c r="VV84" s="113"/>
      <c r="VW84" s="113"/>
      <c r="VX84" s="113"/>
      <c r="VY84" s="113"/>
      <c r="VZ84" s="113"/>
      <c r="WA84" s="113"/>
      <c r="WB84" s="113"/>
      <c r="WC84" s="113"/>
      <c r="WD84" s="113"/>
      <c r="WE84" s="113"/>
      <c r="WF84" s="113"/>
      <c r="WG84" s="113"/>
      <c r="WH84" s="113"/>
      <c r="WI84" s="113"/>
      <c r="WJ84" s="113"/>
      <c r="WK84" s="113"/>
      <c r="WL84" s="113"/>
      <c r="WM84" s="113"/>
      <c r="WN84" s="113"/>
      <c r="WO84" s="113"/>
      <c r="WP84" s="113"/>
      <c r="WQ84" s="113"/>
      <c r="WR84" s="113"/>
      <c r="WS84" s="113"/>
      <c r="WT84" s="113"/>
      <c r="WU84" s="113"/>
      <c r="WV84" s="113"/>
      <c r="WW84" s="113"/>
      <c r="WX84" s="113"/>
      <c r="WY84" s="113"/>
      <c r="WZ84" s="113"/>
      <c r="XA84" s="113"/>
      <c r="XB84" s="113"/>
      <c r="XC84" s="113"/>
      <c r="XD84" s="113"/>
      <c r="XE84" s="113"/>
      <c r="XF84" s="113"/>
      <c r="XG84" s="113"/>
      <c r="XH84" s="113"/>
      <c r="XI84" s="113"/>
      <c r="XJ84" s="113"/>
      <c r="XK84" s="113"/>
      <c r="XL84" s="113"/>
      <c r="XM84" s="113"/>
      <c r="XN84" s="113"/>
      <c r="XO84" s="113"/>
      <c r="XP84" s="113"/>
      <c r="XQ84" s="113"/>
      <c r="XR84" s="113"/>
      <c r="XS84" s="113"/>
      <c r="XT84" s="113"/>
      <c r="XU84" s="113"/>
      <c r="XV84" s="113"/>
      <c r="XW84" s="113"/>
      <c r="XX84" s="113"/>
      <c r="XY84" s="113"/>
      <c r="XZ84" s="113"/>
      <c r="YA84" s="113"/>
      <c r="YB84" s="113"/>
      <c r="YC84" s="113"/>
      <c r="YD84" s="113"/>
      <c r="YE84" s="113"/>
      <c r="YF84" s="113"/>
      <c r="YG84" s="113"/>
      <c r="YH84" s="113"/>
      <c r="YI84" s="113"/>
      <c r="YJ84" s="113"/>
      <c r="YK84" s="113"/>
      <c r="YL84" s="113"/>
      <c r="YM84" s="113"/>
      <c r="YN84" s="113"/>
      <c r="YO84" s="113"/>
      <c r="YP84" s="113"/>
      <c r="YQ84" s="113"/>
      <c r="YR84" s="113"/>
      <c r="YS84" s="113"/>
      <c r="YT84" s="113"/>
      <c r="YU84" s="113"/>
      <c r="YV84" s="113"/>
      <c r="YW84" s="113"/>
      <c r="YX84" s="113"/>
      <c r="YY84" s="113"/>
      <c r="YZ84" s="113"/>
      <c r="ZA84" s="113"/>
      <c r="ZB84" s="113"/>
      <c r="ZC84" s="113"/>
      <c r="ZD84" s="113"/>
      <c r="ZE84" s="113"/>
      <c r="ZF84" s="113"/>
      <c r="ZG84" s="113"/>
      <c r="ZH84" s="113"/>
      <c r="ZI84" s="113"/>
      <c r="ZJ84" s="113"/>
      <c r="ZK84" s="113"/>
      <c r="ZL84" s="113"/>
      <c r="ZM84" s="113"/>
      <c r="ZN84" s="113"/>
      <c r="ZO84" s="113"/>
      <c r="ZP84" s="113"/>
      <c r="ZQ84" s="113"/>
      <c r="ZR84" s="113"/>
      <c r="ZS84" s="113"/>
      <c r="ZT84" s="113"/>
      <c r="ZU84" s="113"/>
      <c r="ZV84" s="113"/>
      <c r="ZW84" s="113"/>
      <c r="ZX84" s="113"/>
      <c r="ZY84" s="113"/>
      <c r="ZZ84" s="113"/>
      <c r="AAA84" s="113"/>
      <c r="AAB84" s="113"/>
      <c r="AAC84" s="113"/>
      <c r="AAD84" s="113"/>
      <c r="AAE84" s="113"/>
      <c r="AAF84" s="113"/>
      <c r="AAG84" s="113"/>
      <c r="AAH84" s="113"/>
      <c r="AAI84" s="113"/>
      <c r="AAJ84" s="113"/>
      <c r="AAK84" s="113"/>
      <c r="AAL84" s="113"/>
      <c r="AAM84" s="113"/>
      <c r="AAN84" s="113"/>
      <c r="AAO84" s="113"/>
      <c r="AAP84" s="113"/>
      <c r="AAQ84" s="113"/>
      <c r="AAR84" s="113"/>
      <c r="AAS84" s="113"/>
      <c r="AAT84" s="113"/>
      <c r="AAU84" s="113"/>
      <c r="AAV84" s="113"/>
      <c r="AAW84" s="113"/>
      <c r="AAX84" s="113"/>
      <c r="AAY84" s="113"/>
      <c r="AAZ84" s="113"/>
      <c r="ABA84" s="113"/>
      <c r="ABB84" s="113"/>
      <c r="ABC84" s="113"/>
      <c r="ABD84" s="113"/>
      <c r="ABE84" s="113"/>
      <c r="ABF84" s="113"/>
      <c r="ABG84" s="113"/>
      <c r="ABH84" s="113"/>
      <c r="ABI84" s="113"/>
      <c r="ABJ84" s="113"/>
      <c r="ABK84" s="113"/>
      <c r="ABL84" s="113"/>
      <c r="ABM84" s="113"/>
      <c r="ABN84" s="113"/>
      <c r="ABO84" s="113"/>
      <c r="ABP84" s="113"/>
      <c r="ABQ84" s="113"/>
      <c r="ABR84" s="113"/>
      <c r="ABS84" s="113"/>
      <c r="ABT84" s="113"/>
      <c r="ABU84" s="113"/>
      <c r="ABV84" s="113"/>
      <c r="ABW84" s="113"/>
      <c r="ABX84" s="113"/>
      <c r="ABY84" s="113"/>
      <c r="ABZ84" s="113"/>
      <c r="ACA84" s="113"/>
      <c r="ACB84" s="113"/>
      <c r="ACC84" s="113"/>
      <c r="ACD84" s="113"/>
      <c r="ACE84" s="113"/>
      <c r="ACF84" s="113"/>
      <c r="ACG84" s="113"/>
      <c r="ACH84" s="113"/>
      <c r="ACI84" s="113"/>
      <c r="ACJ84" s="113"/>
      <c r="ACK84" s="113"/>
      <c r="ACL84" s="113"/>
      <c r="ACM84" s="113"/>
      <c r="ACN84" s="113"/>
      <c r="ACO84" s="113"/>
      <c r="ACP84" s="113"/>
      <c r="ACQ84" s="113"/>
      <c r="ACR84" s="113"/>
      <c r="ACS84" s="113"/>
      <c r="ACT84" s="113"/>
      <c r="ACU84" s="113"/>
      <c r="ACV84" s="113"/>
      <c r="ACW84" s="113"/>
      <c r="ACX84" s="113"/>
      <c r="ACY84" s="113"/>
      <c r="ACZ84" s="113"/>
      <c r="ADA84" s="113"/>
      <c r="ADB84" s="113"/>
      <c r="ADC84" s="113"/>
      <c r="ADD84" s="113"/>
      <c r="ADE84" s="113"/>
      <c r="ADF84" s="113"/>
      <c r="ADG84" s="113"/>
      <c r="ADH84" s="113"/>
      <c r="ADI84" s="113"/>
      <c r="ADJ84" s="113"/>
      <c r="ADK84" s="113"/>
      <c r="ADL84" s="113"/>
      <c r="ADM84" s="113"/>
      <c r="ADN84" s="113"/>
      <c r="ADO84" s="113"/>
      <c r="ADP84" s="113"/>
      <c r="ADQ84" s="113"/>
      <c r="ADR84" s="113"/>
      <c r="ADS84" s="113"/>
      <c r="ADT84" s="113"/>
      <c r="ADU84" s="113"/>
      <c r="ADV84" s="113"/>
      <c r="ADW84" s="113"/>
      <c r="ADX84" s="113"/>
      <c r="ADY84" s="113"/>
      <c r="ADZ84" s="113"/>
      <c r="AEA84" s="113"/>
      <c r="AEB84" s="113"/>
      <c r="AEC84" s="113"/>
      <c r="AED84" s="113"/>
      <c r="AEE84" s="113"/>
      <c r="AEF84" s="113"/>
      <c r="AEG84" s="113"/>
      <c r="AEH84" s="113"/>
      <c r="AEI84" s="113"/>
      <c r="AEJ84" s="113"/>
      <c r="AEK84" s="113"/>
      <c r="AEL84" s="113"/>
      <c r="AEM84" s="113"/>
      <c r="AEN84" s="113"/>
      <c r="AEO84" s="113"/>
      <c r="AEP84" s="113"/>
      <c r="AEQ84" s="113"/>
      <c r="AER84" s="113"/>
      <c r="AES84" s="113"/>
      <c r="AET84" s="113"/>
      <c r="AEU84" s="113"/>
      <c r="AEV84" s="113"/>
      <c r="AEW84" s="113"/>
      <c r="AEX84" s="113"/>
      <c r="AEY84" s="113"/>
      <c r="AEZ84" s="113"/>
      <c r="AFA84" s="113"/>
      <c r="AFB84" s="113"/>
      <c r="AFC84" s="113"/>
      <c r="AFD84" s="113"/>
      <c r="AFE84" s="113"/>
      <c r="AFF84" s="113"/>
      <c r="AFG84" s="113"/>
      <c r="AFH84" s="113"/>
      <c r="AFI84" s="113"/>
      <c r="AFJ84" s="113"/>
      <c r="AFK84" s="113"/>
      <c r="AFL84" s="113"/>
      <c r="AFM84" s="113"/>
      <c r="AFN84" s="113"/>
      <c r="AFO84" s="113"/>
      <c r="AFP84" s="113"/>
      <c r="AFQ84" s="113"/>
      <c r="AFR84" s="113"/>
      <c r="AFS84" s="113"/>
      <c r="AFT84" s="113"/>
      <c r="AFU84" s="113"/>
      <c r="AFV84" s="113"/>
      <c r="AFW84" s="113"/>
      <c r="AFX84" s="113"/>
      <c r="AFY84" s="113"/>
      <c r="AFZ84" s="113"/>
      <c r="AGA84" s="113"/>
      <c r="AGB84" s="113"/>
      <c r="AGC84" s="113"/>
      <c r="AGD84" s="113"/>
      <c r="AGE84" s="113"/>
      <c r="AGF84" s="113"/>
      <c r="AGG84" s="113"/>
      <c r="AGH84" s="113"/>
      <c r="AGI84" s="113"/>
      <c r="AGJ84" s="113"/>
      <c r="AGK84" s="113"/>
      <c r="AGL84" s="113"/>
      <c r="AGM84" s="113"/>
      <c r="AGN84" s="113"/>
      <c r="AGO84" s="113"/>
      <c r="AGP84" s="113"/>
      <c r="AGQ84" s="113"/>
      <c r="AGR84" s="113"/>
      <c r="AGS84" s="113"/>
      <c r="AGT84" s="113"/>
      <c r="AGU84" s="113"/>
      <c r="AGV84" s="113"/>
      <c r="AGW84" s="113"/>
      <c r="AGX84" s="113"/>
      <c r="AGY84" s="113"/>
      <c r="AGZ84" s="113"/>
      <c r="AHA84" s="113"/>
      <c r="AHB84" s="113"/>
      <c r="AHC84" s="113"/>
      <c r="AHD84" s="113"/>
      <c r="AHE84" s="113"/>
      <c r="AHF84" s="113"/>
      <c r="AHG84" s="113"/>
      <c r="AHH84" s="113"/>
      <c r="AHI84" s="113"/>
      <c r="AHJ84" s="113"/>
      <c r="AHK84" s="113"/>
      <c r="AHL84" s="113"/>
      <c r="AHM84" s="113"/>
      <c r="AHN84" s="113"/>
      <c r="AHO84" s="113"/>
      <c r="AHP84" s="113"/>
      <c r="AHQ84" s="113"/>
      <c r="AHR84" s="113"/>
      <c r="AHS84" s="113"/>
      <c r="AHT84" s="113"/>
      <c r="AHU84" s="113"/>
      <c r="AHV84" s="113"/>
      <c r="AHW84" s="113"/>
      <c r="AHX84" s="113"/>
      <c r="AHY84" s="113"/>
      <c r="AHZ84" s="113"/>
      <c r="AIA84" s="113"/>
      <c r="AIB84" s="113"/>
      <c r="AIC84" s="113"/>
      <c r="AID84" s="113"/>
      <c r="AIE84" s="113"/>
      <c r="AIF84" s="113"/>
      <c r="AIG84" s="113"/>
      <c r="AIH84" s="113"/>
      <c r="AII84" s="113"/>
      <c r="AIJ84" s="113"/>
      <c r="AIK84" s="113"/>
      <c r="AIL84" s="113"/>
      <c r="AIM84" s="113"/>
      <c r="AIN84" s="113"/>
      <c r="AIO84" s="113"/>
      <c r="AIP84" s="113"/>
      <c r="AIQ84" s="113"/>
      <c r="AIR84" s="113"/>
      <c r="AIS84" s="113"/>
      <c r="AIT84" s="113"/>
      <c r="AIU84" s="113"/>
      <c r="AIV84" s="113"/>
      <c r="AIW84" s="113"/>
      <c r="AIX84" s="113"/>
      <c r="AIY84" s="113"/>
      <c r="AIZ84" s="113"/>
      <c r="AJA84" s="113"/>
      <c r="AJB84" s="113"/>
      <c r="AJC84" s="113"/>
      <c r="AJD84" s="113"/>
      <c r="AJE84" s="113"/>
      <c r="AJF84" s="113"/>
      <c r="AJG84" s="113"/>
      <c r="AJH84" s="113"/>
      <c r="AJI84" s="113"/>
      <c r="AJJ84" s="113"/>
      <c r="AJK84" s="113"/>
      <c r="AJL84" s="113"/>
      <c r="AJM84" s="113"/>
      <c r="AJN84" s="113"/>
      <c r="AJO84" s="113"/>
      <c r="AJP84" s="113"/>
      <c r="AJQ84" s="113"/>
      <c r="AJR84" s="113"/>
      <c r="AJS84" s="113"/>
      <c r="AJT84" s="113"/>
      <c r="AJU84" s="113"/>
      <c r="AJV84" s="113"/>
      <c r="AJW84" s="113"/>
      <c r="AJX84" s="113"/>
      <c r="AJY84" s="113"/>
      <c r="AJZ84" s="113"/>
      <c r="AKA84" s="113"/>
      <c r="AKB84" s="113"/>
      <c r="AKC84" s="113"/>
      <c r="AKD84" s="113"/>
      <c r="AKE84" s="113"/>
      <c r="AKF84" s="113"/>
      <c r="AKG84" s="113"/>
      <c r="AKH84" s="113"/>
      <c r="AKI84" s="113"/>
      <c r="AKJ84" s="113"/>
      <c r="AKK84" s="113"/>
      <c r="AKL84" s="113"/>
      <c r="AKM84" s="113"/>
      <c r="AKN84" s="113"/>
      <c r="AKO84" s="113"/>
      <c r="AKP84" s="113"/>
      <c r="AKQ84" s="113"/>
      <c r="AKR84" s="113"/>
      <c r="AKS84" s="113"/>
      <c r="AKT84" s="113"/>
      <c r="AKU84" s="113"/>
      <c r="AKV84" s="113"/>
      <c r="AKW84" s="113"/>
      <c r="AKX84" s="113"/>
      <c r="AKY84" s="113"/>
      <c r="AKZ84" s="113"/>
      <c r="ALA84" s="113"/>
      <c r="ALB84" s="113"/>
      <c r="ALC84" s="113"/>
      <c r="ALD84" s="113"/>
      <c r="ALE84" s="113"/>
      <c r="ALF84" s="113"/>
      <c r="ALG84" s="113"/>
      <c r="ALH84" s="113"/>
      <c r="ALI84" s="113"/>
      <c r="ALJ84" s="113"/>
      <c r="ALK84" s="113"/>
      <c r="ALL84" s="113"/>
      <c r="ALM84" s="113"/>
      <c r="ALN84" s="113"/>
      <c r="ALO84" s="113"/>
      <c r="ALP84" s="113"/>
      <c r="ALQ84" s="113"/>
      <c r="ALR84" s="113"/>
      <c r="ALS84" s="113"/>
      <c r="ALT84" s="113"/>
      <c r="ALU84" s="113"/>
      <c r="ALV84" s="113"/>
      <c r="ALW84" s="113"/>
      <c r="ALX84" s="113"/>
      <c r="ALY84" s="113"/>
      <c r="ALZ84" s="113"/>
      <c r="AMA84" s="113"/>
      <c r="AMB84" s="113"/>
      <c r="AMC84" s="113"/>
      <c r="AMD84" s="113"/>
      <c r="AME84" s="113"/>
      <c r="AMF84" s="113"/>
      <c r="AMG84" s="113"/>
      <c r="AMH84" s="113"/>
      <c r="AMI84" s="113"/>
      <c r="AMJ84" s="113"/>
      <c r="AMK84" s="113"/>
      <c r="AML84" s="113"/>
      <c r="AMM84" s="113"/>
      <c r="AMN84" s="113"/>
      <c r="AMO84" s="113"/>
      <c r="AMP84" s="113"/>
      <c r="AMQ84" s="113"/>
      <c r="AMR84" s="113"/>
      <c r="AMS84" s="113"/>
      <c r="AMT84" s="113"/>
      <c r="AMU84" s="113"/>
      <c r="AMV84" s="113"/>
      <c r="AMW84" s="113"/>
      <c r="AMX84" s="113"/>
      <c r="AMY84" s="113"/>
      <c r="AMZ84" s="113"/>
      <c r="ANA84" s="113"/>
      <c r="ANB84" s="113"/>
      <c r="ANC84" s="113"/>
      <c r="AND84" s="113"/>
      <c r="ANE84" s="113"/>
      <c r="ANF84" s="113"/>
      <c r="ANG84" s="113"/>
      <c r="ANH84" s="113"/>
      <c r="ANI84" s="113"/>
      <c r="ANJ84" s="113"/>
      <c r="ANK84" s="113"/>
      <c r="ANL84" s="113"/>
      <c r="ANM84" s="113"/>
      <c r="ANN84" s="113"/>
      <c r="ANO84" s="113"/>
      <c r="ANP84" s="113"/>
      <c r="ANQ84" s="113"/>
      <c r="ANR84" s="113"/>
      <c r="ANS84" s="113"/>
      <c r="ANT84" s="113"/>
      <c r="ANU84" s="113"/>
      <c r="ANV84" s="113"/>
      <c r="ANW84" s="113"/>
      <c r="ANX84" s="113"/>
      <c r="ANY84" s="113"/>
      <c r="ANZ84" s="113"/>
      <c r="AOA84" s="113"/>
      <c r="AOB84" s="113"/>
      <c r="AOC84" s="113"/>
      <c r="AOD84" s="113"/>
      <c r="AOE84" s="113"/>
      <c r="AOF84" s="113"/>
      <c r="AOG84" s="113"/>
      <c r="AOH84" s="113"/>
      <c r="AOI84" s="113"/>
      <c r="AOJ84" s="113"/>
      <c r="AOK84" s="113"/>
      <c r="AOL84" s="113"/>
      <c r="AOM84" s="113"/>
      <c r="AON84" s="113"/>
      <c r="AOO84" s="113"/>
      <c r="AOP84" s="113"/>
      <c r="AOQ84" s="113"/>
      <c r="AOR84" s="113"/>
      <c r="AOS84" s="113"/>
      <c r="AOT84" s="113"/>
      <c r="AOU84" s="113"/>
      <c r="AOV84" s="113"/>
      <c r="AOW84" s="113"/>
      <c r="AOX84" s="113"/>
      <c r="AOY84" s="113"/>
      <c r="AOZ84" s="113"/>
      <c r="APA84" s="113"/>
      <c r="APB84" s="113"/>
      <c r="APC84" s="113"/>
      <c r="APD84" s="113"/>
      <c r="APE84" s="113"/>
      <c r="APF84" s="113"/>
      <c r="APG84" s="113"/>
      <c r="APH84" s="113"/>
      <c r="API84" s="113"/>
      <c r="APJ84" s="113"/>
      <c r="APK84" s="113"/>
      <c r="APL84" s="113"/>
      <c r="APM84" s="113"/>
      <c r="APN84" s="113"/>
      <c r="APO84" s="113"/>
      <c r="APP84" s="113"/>
      <c r="APQ84" s="113"/>
      <c r="APR84" s="113"/>
      <c r="APS84" s="113"/>
      <c r="APT84" s="113"/>
      <c r="APU84" s="113"/>
      <c r="APV84" s="113"/>
      <c r="APW84" s="113"/>
      <c r="APX84" s="113"/>
      <c r="APY84" s="113"/>
      <c r="APZ84" s="113"/>
      <c r="AQA84" s="113"/>
      <c r="AQB84" s="113"/>
      <c r="AQC84" s="113"/>
      <c r="AQD84" s="113"/>
      <c r="AQE84" s="113"/>
      <c r="AQF84" s="113"/>
      <c r="AQG84" s="113"/>
      <c r="AQH84" s="113"/>
      <c r="AQI84" s="113"/>
      <c r="AQJ84" s="113"/>
      <c r="AQK84" s="113"/>
      <c r="AQL84" s="113"/>
      <c r="AQM84" s="113"/>
      <c r="AQN84" s="113"/>
      <c r="AQO84" s="113"/>
      <c r="AQP84" s="113"/>
      <c r="AQQ84" s="113"/>
      <c r="AQR84" s="113"/>
      <c r="AQS84" s="113"/>
      <c r="AQT84" s="113"/>
      <c r="AQU84" s="113"/>
      <c r="AQV84" s="113"/>
      <c r="AQW84" s="113"/>
      <c r="AQX84" s="113"/>
      <c r="AQY84" s="113"/>
      <c r="AQZ84" s="113"/>
      <c r="ARA84" s="113"/>
      <c r="ARB84" s="113"/>
      <c r="ARC84" s="113"/>
      <c r="ARD84" s="113"/>
      <c r="ARE84" s="113"/>
      <c r="ARF84" s="113"/>
      <c r="ARG84" s="113"/>
      <c r="ARH84" s="113"/>
      <c r="ARI84" s="113"/>
      <c r="ARJ84" s="113"/>
      <c r="ARK84" s="113"/>
      <c r="ARL84" s="113"/>
      <c r="ARM84" s="113"/>
      <c r="ARN84" s="113"/>
      <c r="ARO84" s="113"/>
      <c r="ARP84" s="113"/>
      <c r="ARQ84" s="113"/>
      <c r="ARR84" s="113"/>
      <c r="ARS84" s="113"/>
      <c r="ART84" s="113"/>
      <c r="ARU84" s="113"/>
      <c r="ARV84" s="113"/>
      <c r="ARW84" s="113"/>
      <c r="ARX84" s="113"/>
      <c r="ARY84" s="113"/>
      <c r="ARZ84" s="113"/>
      <c r="ASA84" s="113"/>
      <c r="ASB84" s="113"/>
      <c r="ASC84" s="113"/>
      <c r="ASD84" s="113"/>
      <c r="ASE84" s="113"/>
      <c r="ASF84" s="113"/>
      <c r="ASG84" s="113"/>
      <c r="ASH84" s="113"/>
      <c r="ASI84" s="113"/>
      <c r="ASJ84" s="113"/>
      <c r="ASK84" s="113"/>
      <c r="ASL84" s="113"/>
      <c r="ASM84" s="113"/>
      <c r="ASN84" s="113"/>
      <c r="ASO84" s="113"/>
      <c r="ASP84" s="113"/>
      <c r="ASQ84" s="113"/>
      <c r="ASR84" s="113"/>
      <c r="ASS84" s="113"/>
      <c r="AST84" s="113"/>
      <c r="ASU84" s="113"/>
      <c r="ASV84" s="113"/>
      <c r="ASW84" s="113"/>
      <c r="ASX84" s="113"/>
      <c r="ASY84" s="113"/>
      <c r="ASZ84" s="113"/>
      <c r="ATA84" s="113"/>
      <c r="ATB84" s="113"/>
      <c r="ATC84" s="113"/>
      <c r="ATD84" s="113"/>
      <c r="ATE84" s="113"/>
      <c r="ATF84" s="113"/>
      <c r="ATG84" s="113"/>
      <c r="ATH84" s="113"/>
      <c r="ATI84" s="113"/>
      <c r="ATJ84" s="113"/>
      <c r="ATK84" s="113"/>
      <c r="ATL84" s="113"/>
      <c r="ATM84" s="113"/>
      <c r="ATN84" s="113"/>
      <c r="ATO84" s="113"/>
      <c r="ATP84" s="113"/>
      <c r="ATQ84" s="113"/>
      <c r="ATR84" s="113"/>
      <c r="ATS84" s="113"/>
      <c r="ATT84" s="113"/>
      <c r="ATU84" s="113"/>
      <c r="ATV84" s="113"/>
      <c r="ATW84" s="113"/>
      <c r="ATX84" s="113"/>
      <c r="ATY84" s="113"/>
      <c r="ATZ84" s="113"/>
      <c r="AUA84" s="113"/>
      <c r="AUB84" s="113"/>
      <c r="AUC84" s="113"/>
      <c r="AUD84" s="113"/>
      <c r="AUE84" s="113"/>
      <c r="AUF84" s="113"/>
      <c r="AUG84" s="113"/>
      <c r="AUH84" s="113"/>
      <c r="AUI84" s="113"/>
      <c r="AUJ84" s="113"/>
      <c r="AUK84" s="113"/>
      <c r="AUL84" s="113"/>
      <c r="AUM84" s="113"/>
      <c r="AUN84" s="113"/>
      <c r="AUO84" s="113"/>
      <c r="AUP84" s="113"/>
      <c r="AUQ84" s="113"/>
      <c r="AUR84" s="113"/>
      <c r="AUS84" s="113"/>
      <c r="AUT84" s="113"/>
      <c r="AUU84" s="113"/>
      <c r="AUV84" s="113"/>
      <c r="AUW84" s="113"/>
      <c r="AUX84" s="113"/>
      <c r="AUY84" s="113"/>
      <c r="AUZ84" s="113"/>
      <c r="AVA84" s="113"/>
      <c r="AVB84" s="113"/>
      <c r="AVC84" s="113"/>
      <c r="AVD84" s="113"/>
      <c r="AVE84" s="113"/>
      <c r="AVF84" s="113"/>
      <c r="AVG84" s="113"/>
      <c r="AVH84" s="113"/>
      <c r="AVI84" s="113"/>
      <c r="AVJ84" s="113"/>
      <c r="AVK84" s="113"/>
      <c r="AVL84" s="113"/>
      <c r="AVM84" s="113"/>
      <c r="AVN84" s="113"/>
      <c r="AVO84" s="113"/>
      <c r="AVP84" s="113"/>
      <c r="AVQ84" s="113"/>
      <c r="AVR84" s="113"/>
      <c r="AVS84" s="113"/>
      <c r="AVT84" s="113"/>
      <c r="AVU84" s="113"/>
      <c r="AVV84" s="113"/>
      <c r="AVW84" s="113"/>
      <c r="AVX84" s="113"/>
      <c r="AVY84" s="113"/>
      <c r="AVZ84" s="113"/>
      <c r="AWA84" s="113"/>
      <c r="AWB84" s="113"/>
      <c r="AWC84" s="113"/>
      <c r="AWD84" s="113"/>
    </row>
    <row r="85" spans="1:1278" s="156" customFormat="1" ht="12.5">
      <c r="A85" s="126"/>
      <c r="B85" s="126"/>
      <c r="C85" s="126"/>
      <c r="D85" s="126"/>
      <c r="E85" s="126"/>
      <c r="F85" s="126"/>
      <c r="G85" s="126"/>
      <c r="H85" s="126"/>
      <c r="I85" s="126"/>
      <c r="J85" s="126"/>
      <c r="K85" s="126"/>
      <c r="L85" s="126"/>
      <c r="M85" s="126"/>
      <c r="N85" s="126"/>
      <c r="O85" s="126"/>
      <c r="P85" s="126"/>
      <c r="Q85" s="126"/>
      <c r="R85" s="126"/>
      <c r="S85" s="126"/>
      <c r="T85" s="126"/>
      <c r="U85" s="126"/>
      <c r="V85" s="126"/>
      <c r="W85" s="126"/>
      <c r="X85" s="126"/>
      <c r="Y85" s="126"/>
      <c r="Z85" s="126"/>
      <c r="AA85" s="126"/>
      <c r="AB85" s="126"/>
      <c r="AC85" s="113"/>
      <c r="AD85" s="113"/>
      <c r="AE85" s="113"/>
      <c r="AF85" s="113"/>
      <c r="AG85" s="113"/>
      <c r="AH85" s="113"/>
      <c r="AI85" s="113"/>
      <c r="AJ85" s="113"/>
      <c r="AK85" s="113"/>
      <c r="AL85" s="113"/>
      <c r="AM85" s="113"/>
      <c r="AN85" s="113"/>
      <c r="AO85" s="113"/>
      <c r="AP85" s="113"/>
      <c r="AQ85" s="113"/>
      <c r="AR85" s="113"/>
      <c r="AS85" s="113"/>
      <c r="AT85" s="113"/>
      <c r="AU85" s="113"/>
      <c r="AV85" s="113"/>
      <c r="AW85" s="113"/>
      <c r="AX85" s="113"/>
      <c r="AY85" s="113"/>
      <c r="AZ85" s="113"/>
      <c r="BA85" s="113"/>
      <c r="BB85" s="113"/>
      <c r="BC85" s="113"/>
      <c r="BD85" s="113"/>
      <c r="BE85" s="113"/>
      <c r="BF85" s="113"/>
      <c r="BG85" s="113"/>
      <c r="BH85" s="113"/>
      <c r="BI85" s="113"/>
      <c r="BJ85" s="113"/>
      <c r="BK85" s="113"/>
      <c r="BL85" s="113"/>
      <c r="BM85" s="113"/>
      <c r="BN85" s="113"/>
      <c r="BO85" s="113"/>
      <c r="BP85" s="113"/>
      <c r="BQ85" s="113"/>
      <c r="BR85" s="113"/>
      <c r="BS85" s="113"/>
      <c r="BT85" s="113"/>
      <c r="BU85" s="113"/>
      <c r="BV85" s="113"/>
      <c r="BW85" s="113"/>
      <c r="BX85" s="113"/>
      <c r="BY85" s="113"/>
      <c r="BZ85" s="113"/>
      <c r="CA85" s="113"/>
      <c r="CB85" s="113"/>
      <c r="CC85" s="113"/>
      <c r="CD85" s="113"/>
      <c r="CE85" s="113"/>
      <c r="CF85" s="113"/>
      <c r="CG85" s="113"/>
      <c r="CH85" s="113"/>
      <c r="CI85" s="113"/>
      <c r="CJ85" s="113"/>
      <c r="CK85" s="113"/>
      <c r="CL85" s="113"/>
      <c r="CM85" s="113"/>
      <c r="CN85" s="113"/>
      <c r="CO85" s="113"/>
      <c r="CP85" s="113"/>
      <c r="CQ85" s="113"/>
      <c r="CR85" s="113"/>
      <c r="CS85" s="113"/>
      <c r="CT85" s="113"/>
      <c r="CU85" s="113"/>
      <c r="CV85" s="113"/>
      <c r="CW85" s="113"/>
      <c r="CX85" s="113"/>
      <c r="CY85" s="113"/>
      <c r="CZ85" s="113"/>
      <c r="DA85" s="113"/>
      <c r="DB85" s="113"/>
      <c r="DC85" s="113"/>
      <c r="DD85" s="113"/>
      <c r="DE85" s="113"/>
      <c r="DF85" s="113"/>
      <c r="DG85" s="113"/>
      <c r="DH85" s="113"/>
      <c r="DI85" s="113"/>
      <c r="DJ85" s="113"/>
      <c r="DK85" s="113"/>
      <c r="DL85" s="113"/>
      <c r="DM85" s="113"/>
      <c r="DN85" s="113"/>
      <c r="DO85" s="113"/>
      <c r="DP85" s="113"/>
      <c r="DQ85" s="113"/>
      <c r="DR85" s="113"/>
      <c r="DS85" s="113"/>
      <c r="DT85" s="113"/>
      <c r="DU85" s="113"/>
      <c r="DV85" s="113"/>
      <c r="DW85" s="113"/>
      <c r="DX85" s="113"/>
      <c r="DY85" s="113"/>
      <c r="DZ85" s="113"/>
      <c r="EA85" s="113"/>
      <c r="EB85" s="113"/>
      <c r="EC85" s="113"/>
      <c r="ED85" s="113"/>
      <c r="EE85" s="113"/>
      <c r="EF85" s="113"/>
      <c r="EG85" s="113"/>
      <c r="EH85" s="113"/>
      <c r="EI85" s="113"/>
      <c r="EJ85" s="113"/>
      <c r="EK85" s="113"/>
      <c r="EL85" s="113"/>
      <c r="EM85" s="113"/>
      <c r="EN85" s="113"/>
      <c r="EO85" s="113"/>
      <c r="EP85" s="113"/>
      <c r="EQ85" s="113"/>
      <c r="ER85" s="113"/>
      <c r="ES85" s="113"/>
      <c r="ET85" s="113"/>
      <c r="EU85" s="113"/>
      <c r="EV85" s="113"/>
      <c r="EW85" s="113"/>
      <c r="EX85" s="113"/>
      <c r="EY85" s="113"/>
      <c r="EZ85" s="113"/>
      <c r="FA85" s="113"/>
      <c r="FB85" s="113"/>
      <c r="FC85" s="113"/>
      <c r="FD85" s="113"/>
      <c r="FE85" s="113"/>
      <c r="FF85" s="113"/>
      <c r="FG85" s="113"/>
      <c r="FH85" s="113"/>
      <c r="FI85" s="113"/>
      <c r="FJ85" s="113"/>
      <c r="FK85" s="113"/>
      <c r="FL85" s="113"/>
      <c r="FM85" s="113"/>
      <c r="FN85" s="113"/>
      <c r="FO85" s="113"/>
      <c r="FP85" s="113"/>
      <c r="FQ85" s="113"/>
      <c r="FR85" s="113"/>
      <c r="FS85" s="113"/>
      <c r="FT85" s="113"/>
      <c r="FU85" s="113"/>
      <c r="FV85" s="113"/>
      <c r="FW85" s="113"/>
      <c r="FX85" s="113"/>
      <c r="FY85" s="113"/>
      <c r="FZ85" s="113"/>
      <c r="GA85" s="113"/>
      <c r="GB85" s="113"/>
      <c r="GC85" s="113"/>
      <c r="GD85" s="113"/>
      <c r="GE85" s="113"/>
      <c r="GF85" s="113"/>
      <c r="GG85" s="113"/>
      <c r="GH85" s="113"/>
      <c r="GI85" s="113"/>
      <c r="GJ85" s="113"/>
      <c r="GK85" s="113"/>
      <c r="GL85" s="113"/>
      <c r="GM85" s="113"/>
      <c r="GN85" s="113"/>
      <c r="GO85" s="113"/>
      <c r="GP85" s="113"/>
      <c r="GQ85" s="113"/>
      <c r="GR85" s="113"/>
      <c r="GS85" s="113"/>
      <c r="GT85" s="113"/>
      <c r="GU85" s="113"/>
      <c r="GV85" s="113"/>
      <c r="GW85" s="113"/>
      <c r="GX85" s="113"/>
      <c r="GY85" s="113"/>
      <c r="GZ85" s="113"/>
      <c r="HA85" s="113"/>
      <c r="HB85" s="113"/>
      <c r="HC85" s="113"/>
      <c r="HD85" s="113"/>
      <c r="HE85" s="113"/>
      <c r="HF85" s="113"/>
      <c r="HG85" s="113"/>
      <c r="HH85" s="113"/>
      <c r="HI85" s="113"/>
      <c r="HJ85" s="113"/>
      <c r="HK85" s="113"/>
      <c r="HL85" s="113"/>
      <c r="HM85" s="113"/>
      <c r="HN85" s="113"/>
      <c r="HO85" s="113"/>
      <c r="HP85" s="113"/>
      <c r="HQ85" s="113"/>
      <c r="HR85" s="113"/>
      <c r="HS85" s="113"/>
      <c r="HT85" s="113"/>
      <c r="HU85" s="113"/>
      <c r="HV85" s="113"/>
      <c r="HW85" s="113"/>
      <c r="HX85" s="113"/>
      <c r="HY85" s="113"/>
      <c r="HZ85" s="113"/>
      <c r="IA85" s="113"/>
      <c r="IB85" s="113"/>
      <c r="IC85" s="113"/>
      <c r="ID85" s="113"/>
      <c r="IE85" s="113"/>
      <c r="IF85" s="113"/>
      <c r="IG85" s="113"/>
      <c r="IH85" s="113"/>
      <c r="II85" s="113"/>
      <c r="IJ85" s="113"/>
      <c r="IK85" s="113"/>
      <c r="IL85" s="113"/>
      <c r="IM85" s="113"/>
      <c r="IN85" s="113"/>
      <c r="IO85" s="113"/>
      <c r="IP85" s="113"/>
      <c r="IQ85" s="113"/>
      <c r="IR85" s="113"/>
      <c r="IS85" s="113"/>
      <c r="IT85" s="113"/>
      <c r="IU85" s="113"/>
      <c r="IV85" s="113"/>
      <c r="IW85" s="113"/>
      <c r="IX85" s="113"/>
      <c r="IY85" s="113"/>
      <c r="IZ85" s="113"/>
      <c r="JA85" s="113"/>
      <c r="JB85" s="113"/>
      <c r="JC85" s="113"/>
      <c r="JD85" s="113"/>
      <c r="JE85" s="113"/>
      <c r="JF85" s="113"/>
      <c r="JG85" s="113"/>
      <c r="JH85" s="113"/>
      <c r="JI85" s="113"/>
      <c r="JJ85" s="113"/>
      <c r="JK85" s="113"/>
      <c r="JL85" s="113"/>
      <c r="JM85" s="113"/>
      <c r="JN85" s="113"/>
      <c r="JO85" s="113"/>
      <c r="JP85" s="113"/>
      <c r="JQ85" s="113"/>
      <c r="JR85" s="113"/>
      <c r="JS85" s="113"/>
      <c r="JT85" s="113"/>
      <c r="JU85" s="113"/>
      <c r="JV85" s="113"/>
      <c r="JW85" s="113"/>
      <c r="JX85" s="113"/>
      <c r="JY85" s="113"/>
      <c r="JZ85" s="113"/>
      <c r="KA85" s="113"/>
      <c r="KB85" s="113"/>
      <c r="KC85" s="113"/>
      <c r="KD85" s="113"/>
      <c r="KE85" s="113"/>
      <c r="KF85" s="113"/>
      <c r="KG85" s="113"/>
      <c r="KH85" s="113"/>
      <c r="KI85" s="113"/>
      <c r="KJ85" s="113"/>
      <c r="KK85" s="113"/>
      <c r="KL85" s="113"/>
      <c r="KM85" s="113"/>
      <c r="KN85" s="113"/>
      <c r="KO85" s="113"/>
      <c r="KP85" s="113"/>
      <c r="KQ85" s="113"/>
      <c r="KR85" s="113"/>
      <c r="KS85" s="113"/>
      <c r="KT85" s="113"/>
      <c r="KU85" s="113"/>
      <c r="KV85" s="113"/>
      <c r="KW85" s="113"/>
      <c r="KX85" s="113"/>
      <c r="KY85" s="113"/>
      <c r="KZ85" s="113"/>
      <c r="LA85" s="113"/>
      <c r="LB85" s="113"/>
      <c r="LC85" s="113"/>
      <c r="LD85" s="113"/>
      <c r="LE85" s="113"/>
      <c r="LF85" s="113"/>
      <c r="LG85" s="113"/>
      <c r="LH85" s="113"/>
      <c r="LI85" s="113"/>
      <c r="LJ85" s="113"/>
      <c r="LK85" s="113"/>
      <c r="LL85" s="113"/>
      <c r="LM85" s="113"/>
      <c r="LN85" s="113"/>
      <c r="LO85" s="113"/>
      <c r="LP85" s="113"/>
      <c r="LQ85" s="113"/>
      <c r="LR85" s="113"/>
      <c r="LS85" s="113"/>
      <c r="LT85" s="113"/>
      <c r="LU85" s="113"/>
      <c r="LV85" s="113"/>
      <c r="LW85" s="113"/>
      <c r="LX85" s="113"/>
      <c r="LY85" s="113"/>
      <c r="LZ85" s="113"/>
      <c r="MA85" s="113"/>
      <c r="MB85" s="113"/>
      <c r="MC85" s="113"/>
      <c r="MD85" s="113"/>
      <c r="ME85" s="113"/>
      <c r="MF85" s="113"/>
      <c r="MG85" s="113"/>
      <c r="MH85" s="113"/>
      <c r="MI85" s="113"/>
      <c r="MJ85" s="113"/>
      <c r="MK85" s="113"/>
      <c r="ML85" s="113"/>
      <c r="MM85" s="113"/>
      <c r="MN85" s="113"/>
      <c r="MO85" s="113"/>
      <c r="MP85" s="113"/>
      <c r="MQ85" s="113"/>
      <c r="MR85" s="113"/>
      <c r="MS85" s="113"/>
      <c r="MT85" s="113"/>
      <c r="MU85" s="113"/>
      <c r="MV85" s="113"/>
      <c r="MW85" s="113"/>
      <c r="MX85" s="113"/>
      <c r="MY85" s="113"/>
      <c r="MZ85" s="113"/>
      <c r="NA85" s="113"/>
      <c r="NB85" s="113"/>
      <c r="NC85" s="113"/>
      <c r="ND85" s="113"/>
      <c r="NE85" s="113"/>
      <c r="NF85" s="113"/>
      <c r="NG85" s="113"/>
      <c r="NH85" s="113"/>
      <c r="NI85" s="113"/>
      <c r="NJ85" s="113"/>
      <c r="NK85" s="113"/>
      <c r="NL85" s="113"/>
      <c r="NM85" s="113"/>
      <c r="NN85" s="113"/>
      <c r="NO85" s="113"/>
      <c r="NP85" s="113"/>
      <c r="NQ85" s="113"/>
      <c r="NR85" s="113"/>
      <c r="NS85" s="113"/>
      <c r="NT85" s="113"/>
      <c r="NU85" s="113"/>
      <c r="NV85" s="113"/>
      <c r="NW85" s="113"/>
      <c r="NX85" s="113"/>
      <c r="NY85" s="113"/>
      <c r="NZ85" s="113"/>
      <c r="OA85" s="113"/>
      <c r="OB85" s="113"/>
      <c r="OC85" s="113"/>
      <c r="OD85" s="113"/>
      <c r="OE85" s="113"/>
      <c r="OF85" s="113"/>
      <c r="OG85" s="113"/>
      <c r="OH85" s="113"/>
      <c r="OI85" s="113"/>
      <c r="OJ85" s="113"/>
      <c r="OK85" s="113"/>
      <c r="OL85" s="113"/>
      <c r="OM85" s="113"/>
      <c r="ON85" s="113"/>
      <c r="OO85" s="113"/>
      <c r="OP85" s="113"/>
      <c r="OQ85" s="113"/>
      <c r="OR85" s="113"/>
      <c r="OS85" s="113"/>
      <c r="OT85" s="113"/>
      <c r="OU85" s="113"/>
      <c r="OV85" s="113"/>
      <c r="OW85" s="113"/>
      <c r="OX85" s="113"/>
      <c r="OY85" s="113"/>
      <c r="OZ85" s="113"/>
      <c r="PA85" s="113"/>
      <c r="PB85" s="113"/>
      <c r="PC85" s="113"/>
      <c r="PD85" s="113"/>
      <c r="PE85" s="113"/>
      <c r="PF85" s="113"/>
      <c r="PG85" s="113"/>
      <c r="PH85" s="113"/>
      <c r="PI85" s="113"/>
      <c r="PJ85" s="113"/>
      <c r="PK85" s="113"/>
      <c r="PL85" s="113"/>
      <c r="PM85" s="113"/>
      <c r="PN85" s="113"/>
      <c r="PO85" s="113"/>
      <c r="PP85" s="113"/>
      <c r="PQ85" s="113"/>
      <c r="PR85" s="113"/>
      <c r="PS85" s="113"/>
      <c r="PT85" s="113"/>
      <c r="PU85" s="113"/>
      <c r="PV85" s="113"/>
      <c r="PW85" s="113"/>
      <c r="PX85" s="113"/>
      <c r="PY85" s="113"/>
      <c r="PZ85" s="113"/>
      <c r="QA85" s="113"/>
      <c r="QB85" s="113"/>
      <c r="QC85" s="113"/>
      <c r="QD85" s="113"/>
      <c r="QE85" s="113"/>
      <c r="QF85" s="113"/>
      <c r="QG85" s="113"/>
      <c r="QH85" s="113"/>
      <c r="QI85" s="113"/>
      <c r="QJ85" s="113"/>
      <c r="QK85" s="113"/>
      <c r="QL85" s="113"/>
      <c r="QM85" s="113"/>
      <c r="QN85" s="113"/>
      <c r="QO85" s="113"/>
      <c r="QP85" s="113"/>
      <c r="QQ85" s="113"/>
      <c r="QR85" s="113"/>
      <c r="QS85" s="113"/>
      <c r="QT85" s="113"/>
      <c r="QU85" s="113"/>
      <c r="QV85" s="113"/>
      <c r="QW85" s="113"/>
      <c r="QX85" s="113"/>
      <c r="QY85" s="113"/>
      <c r="QZ85" s="113"/>
      <c r="RA85" s="113"/>
      <c r="RB85" s="113"/>
      <c r="RC85" s="113"/>
      <c r="RD85" s="113"/>
      <c r="RE85" s="113"/>
      <c r="RF85" s="113"/>
      <c r="RG85" s="113"/>
      <c r="RH85" s="113"/>
      <c r="RI85" s="113"/>
      <c r="RJ85" s="113"/>
      <c r="RK85" s="113"/>
      <c r="RL85" s="113"/>
      <c r="RM85" s="113"/>
      <c r="RN85" s="113"/>
      <c r="RO85" s="113"/>
      <c r="RP85" s="113"/>
      <c r="RQ85" s="113"/>
      <c r="RR85" s="113"/>
      <c r="RS85" s="113"/>
      <c r="RT85" s="113"/>
      <c r="RU85" s="113"/>
      <c r="RV85" s="113"/>
      <c r="RW85" s="113"/>
      <c r="RX85" s="113"/>
      <c r="RY85" s="113"/>
      <c r="RZ85" s="113"/>
      <c r="SA85" s="113"/>
      <c r="SB85" s="113"/>
      <c r="SC85" s="113"/>
      <c r="SD85" s="113"/>
      <c r="SE85" s="113"/>
      <c r="SF85" s="113"/>
      <c r="SG85" s="113"/>
      <c r="SH85" s="113"/>
      <c r="SI85" s="113"/>
      <c r="SJ85" s="113"/>
      <c r="SK85" s="113"/>
      <c r="SL85" s="113"/>
      <c r="SM85" s="113"/>
      <c r="SN85" s="113"/>
      <c r="SO85" s="113"/>
      <c r="SP85" s="113"/>
      <c r="SQ85" s="113"/>
      <c r="SR85" s="113"/>
      <c r="SS85" s="113"/>
      <c r="ST85" s="113"/>
      <c r="SU85" s="113"/>
      <c r="SV85" s="113"/>
      <c r="SW85" s="113"/>
      <c r="SX85" s="113"/>
      <c r="SY85" s="113"/>
      <c r="SZ85" s="113"/>
      <c r="TA85" s="113"/>
      <c r="TB85" s="113"/>
      <c r="TC85" s="113"/>
      <c r="TD85" s="113"/>
      <c r="TE85" s="113"/>
      <c r="TF85" s="113"/>
      <c r="TG85" s="113"/>
      <c r="TH85" s="113"/>
      <c r="TI85" s="113"/>
      <c r="TJ85" s="113"/>
      <c r="TK85" s="113"/>
      <c r="TL85" s="113"/>
      <c r="TM85" s="113"/>
      <c r="TN85" s="113"/>
      <c r="TO85" s="113"/>
      <c r="TP85" s="113"/>
      <c r="TQ85" s="113"/>
      <c r="TR85" s="113"/>
      <c r="TS85" s="113"/>
      <c r="TT85" s="113"/>
      <c r="TU85" s="113"/>
      <c r="TV85" s="113"/>
      <c r="TW85" s="113"/>
      <c r="TX85" s="113"/>
      <c r="TY85" s="113"/>
      <c r="TZ85" s="113"/>
      <c r="UA85" s="113"/>
      <c r="UB85" s="113"/>
      <c r="UC85" s="113"/>
      <c r="UD85" s="113"/>
      <c r="UE85" s="113"/>
      <c r="UF85" s="113"/>
      <c r="UG85" s="113"/>
      <c r="UH85" s="113"/>
      <c r="UI85" s="113"/>
      <c r="UJ85" s="113"/>
      <c r="UK85" s="113"/>
      <c r="UL85" s="113"/>
      <c r="UM85" s="113"/>
      <c r="UN85" s="113"/>
      <c r="UO85" s="113"/>
      <c r="UP85" s="113"/>
      <c r="UQ85" s="113"/>
      <c r="UR85" s="113"/>
      <c r="US85" s="113"/>
      <c r="UT85" s="113"/>
      <c r="UU85" s="113"/>
      <c r="UV85" s="113"/>
      <c r="UW85" s="113"/>
      <c r="UX85" s="113"/>
      <c r="UY85" s="113"/>
      <c r="UZ85" s="113"/>
      <c r="VA85" s="113"/>
      <c r="VB85" s="113"/>
      <c r="VC85" s="113"/>
      <c r="VD85" s="113"/>
      <c r="VE85" s="113"/>
      <c r="VF85" s="113"/>
      <c r="VG85" s="113"/>
      <c r="VH85" s="113"/>
      <c r="VI85" s="113"/>
      <c r="VJ85" s="113"/>
      <c r="VK85" s="113"/>
      <c r="VL85" s="113"/>
      <c r="VM85" s="113"/>
      <c r="VN85" s="113"/>
      <c r="VO85" s="113"/>
      <c r="VP85" s="113"/>
      <c r="VQ85" s="113"/>
      <c r="VR85" s="113"/>
      <c r="VS85" s="113"/>
      <c r="VT85" s="113"/>
      <c r="VU85" s="113"/>
      <c r="VV85" s="113"/>
      <c r="VW85" s="113"/>
      <c r="VX85" s="113"/>
      <c r="VY85" s="113"/>
      <c r="VZ85" s="113"/>
      <c r="WA85" s="113"/>
      <c r="WB85" s="113"/>
      <c r="WC85" s="113"/>
      <c r="WD85" s="113"/>
      <c r="WE85" s="113"/>
      <c r="WF85" s="113"/>
      <c r="WG85" s="113"/>
      <c r="WH85" s="113"/>
      <c r="WI85" s="113"/>
      <c r="WJ85" s="113"/>
      <c r="WK85" s="113"/>
      <c r="WL85" s="113"/>
      <c r="WM85" s="113"/>
      <c r="WN85" s="113"/>
      <c r="WO85" s="113"/>
      <c r="WP85" s="113"/>
      <c r="WQ85" s="113"/>
      <c r="WR85" s="113"/>
      <c r="WS85" s="113"/>
      <c r="WT85" s="113"/>
      <c r="WU85" s="113"/>
      <c r="WV85" s="113"/>
      <c r="WW85" s="113"/>
      <c r="WX85" s="113"/>
      <c r="WY85" s="113"/>
      <c r="WZ85" s="113"/>
      <c r="XA85" s="113"/>
      <c r="XB85" s="113"/>
      <c r="XC85" s="113"/>
      <c r="XD85" s="113"/>
      <c r="XE85" s="113"/>
      <c r="XF85" s="113"/>
      <c r="XG85" s="113"/>
      <c r="XH85" s="113"/>
      <c r="XI85" s="113"/>
      <c r="XJ85" s="113"/>
      <c r="XK85" s="113"/>
      <c r="XL85" s="113"/>
      <c r="XM85" s="113"/>
      <c r="XN85" s="113"/>
      <c r="XO85" s="113"/>
      <c r="XP85" s="113"/>
      <c r="XQ85" s="113"/>
      <c r="XR85" s="113"/>
      <c r="XS85" s="113"/>
      <c r="XT85" s="113"/>
      <c r="XU85" s="113"/>
      <c r="XV85" s="113"/>
      <c r="XW85" s="113"/>
      <c r="XX85" s="113"/>
      <c r="XY85" s="113"/>
      <c r="XZ85" s="113"/>
      <c r="YA85" s="113"/>
      <c r="YB85" s="113"/>
      <c r="YC85" s="113"/>
      <c r="YD85" s="113"/>
      <c r="YE85" s="113"/>
      <c r="YF85" s="113"/>
      <c r="YG85" s="113"/>
      <c r="YH85" s="113"/>
      <c r="YI85" s="113"/>
      <c r="YJ85" s="113"/>
      <c r="YK85" s="113"/>
      <c r="YL85" s="113"/>
      <c r="YM85" s="113"/>
      <c r="YN85" s="113"/>
      <c r="YO85" s="113"/>
      <c r="YP85" s="113"/>
      <c r="YQ85" s="113"/>
      <c r="YR85" s="113"/>
      <c r="YS85" s="113"/>
      <c r="YT85" s="113"/>
      <c r="YU85" s="113"/>
      <c r="YV85" s="113"/>
      <c r="YW85" s="113"/>
      <c r="YX85" s="113"/>
      <c r="YY85" s="113"/>
      <c r="YZ85" s="113"/>
      <c r="ZA85" s="113"/>
      <c r="ZB85" s="113"/>
      <c r="ZC85" s="113"/>
      <c r="ZD85" s="113"/>
      <c r="ZE85" s="113"/>
      <c r="ZF85" s="113"/>
      <c r="ZG85" s="113"/>
      <c r="ZH85" s="113"/>
      <c r="ZI85" s="113"/>
      <c r="ZJ85" s="113"/>
      <c r="ZK85" s="113"/>
      <c r="ZL85" s="113"/>
      <c r="ZM85" s="113"/>
      <c r="ZN85" s="113"/>
      <c r="ZO85" s="113"/>
      <c r="ZP85" s="113"/>
      <c r="ZQ85" s="113"/>
      <c r="ZR85" s="113"/>
      <c r="ZS85" s="113"/>
      <c r="ZT85" s="113"/>
      <c r="ZU85" s="113"/>
      <c r="ZV85" s="113"/>
      <c r="ZW85" s="113"/>
      <c r="ZX85" s="113"/>
      <c r="ZY85" s="113"/>
      <c r="ZZ85" s="113"/>
      <c r="AAA85" s="113"/>
      <c r="AAB85" s="113"/>
      <c r="AAC85" s="113"/>
      <c r="AAD85" s="113"/>
      <c r="AAE85" s="113"/>
      <c r="AAF85" s="113"/>
      <c r="AAG85" s="113"/>
      <c r="AAH85" s="113"/>
      <c r="AAI85" s="113"/>
      <c r="AAJ85" s="113"/>
      <c r="AAK85" s="113"/>
      <c r="AAL85" s="113"/>
      <c r="AAM85" s="113"/>
      <c r="AAN85" s="113"/>
      <c r="AAO85" s="113"/>
      <c r="AAP85" s="113"/>
      <c r="AAQ85" s="113"/>
      <c r="AAR85" s="113"/>
      <c r="AAS85" s="113"/>
      <c r="AAT85" s="113"/>
      <c r="AAU85" s="113"/>
      <c r="AAV85" s="113"/>
      <c r="AAW85" s="113"/>
      <c r="AAX85" s="113"/>
      <c r="AAY85" s="113"/>
      <c r="AAZ85" s="113"/>
      <c r="ABA85" s="113"/>
      <c r="ABB85" s="113"/>
      <c r="ABC85" s="113"/>
      <c r="ABD85" s="113"/>
      <c r="ABE85" s="113"/>
      <c r="ABF85" s="113"/>
      <c r="ABG85" s="113"/>
      <c r="ABH85" s="113"/>
      <c r="ABI85" s="113"/>
      <c r="ABJ85" s="113"/>
      <c r="ABK85" s="113"/>
      <c r="ABL85" s="113"/>
      <c r="ABM85" s="113"/>
      <c r="ABN85" s="113"/>
      <c r="ABO85" s="113"/>
      <c r="ABP85" s="113"/>
      <c r="ABQ85" s="113"/>
      <c r="ABR85" s="113"/>
      <c r="ABS85" s="113"/>
      <c r="ABT85" s="113"/>
      <c r="ABU85" s="113"/>
      <c r="ABV85" s="113"/>
      <c r="ABW85" s="113"/>
      <c r="ABX85" s="113"/>
      <c r="ABY85" s="113"/>
      <c r="ABZ85" s="113"/>
      <c r="ACA85" s="113"/>
      <c r="ACB85" s="113"/>
      <c r="ACC85" s="113"/>
      <c r="ACD85" s="113"/>
      <c r="ACE85" s="113"/>
      <c r="ACF85" s="113"/>
      <c r="ACG85" s="113"/>
      <c r="ACH85" s="113"/>
      <c r="ACI85" s="113"/>
      <c r="ACJ85" s="113"/>
      <c r="ACK85" s="113"/>
      <c r="ACL85" s="113"/>
      <c r="ACM85" s="113"/>
      <c r="ACN85" s="113"/>
      <c r="ACO85" s="113"/>
      <c r="ACP85" s="113"/>
      <c r="ACQ85" s="113"/>
      <c r="ACR85" s="113"/>
      <c r="ACS85" s="113"/>
      <c r="ACT85" s="113"/>
      <c r="ACU85" s="113"/>
      <c r="ACV85" s="113"/>
      <c r="ACW85" s="113"/>
      <c r="ACX85" s="113"/>
      <c r="ACY85" s="113"/>
      <c r="ACZ85" s="113"/>
      <c r="ADA85" s="113"/>
      <c r="ADB85" s="113"/>
      <c r="ADC85" s="113"/>
      <c r="ADD85" s="113"/>
      <c r="ADE85" s="113"/>
      <c r="ADF85" s="113"/>
      <c r="ADG85" s="113"/>
      <c r="ADH85" s="113"/>
      <c r="ADI85" s="113"/>
      <c r="ADJ85" s="113"/>
      <c r="ADK85" s="113"/>
      <c r="ADL85" s="113"/>
      <c r="ADM85" s="113"/>
      <c r="ADN85" s="113"/>
      <c r="ADO85" s="113"/>
      <c r="ADP85" s="113"/>
      <c r="ADQ85" s="113"/>
      <c r="ADR85" s="113"/>
      <c r="ADS85" s="113"/>
      <c r="ADT85" s="113"/>
      <c r="ADU85" s="113"/>
      <c r="ADV85" s="113"/>
      <c r="ADW85" s="113"/>
      <c r="ADX85" s="113"/>
      <c r="ADY85" s="113"/>
      <c r="ADZ85" s="113"/>
      <c r="AEA85" s="113"/>
      <c r="AEB85" s="113"/>
      <c r="AEC85" s="113"/>
      <c r="AED85" s="113"/>
      <c r="AEE85" s="113"/>
      <c r="AEF85" s="113"/>
      <c r="AEG85" s="113"/>
      <c r="AEH85" s="113"/>
      <c r="AEI85" s="113"/>
      <c r="AEJ85" s="113"/>
      <c r="AEK85" s="113"/>
      <c r="AEL85" s="113"/>
      <c r="AEM85" s="113"/>
      <c r="AEN85" s="113"/>
      <c r="AEO85" s="113"/>
      <c r="AEP85" s="113"/>
      <c r="AEQ85" s="113"/>
      <c r="AER85" s="113"/>
      <c r="AES85" s="113"/>
      <c r="AET85" s="113"/>
      <c r="AEU85" s="113"/>
      <c r="AEV85" s="113"/>
      <c r="AEW85" s="113"/>
      <c r="AEX85" s="113"/>
      <c r="AEY85" s="113"/>
      <c r="AEZ85" s="113"/>
      <c r="AFA85" s="113"/>
      <c r="AFB85" s="113"/>
      <c r="AFC85" s="113"/>
      <c r="AFD85" s="113"/>
      <c r="AFE85" s="113"/>
      <c r="AFF85" s="113"/>
      <c r="AFG85" s="113"/>
      <c r="AFH85" s="113"/>
      <c r="AFI85" s="113"/>
      <c r="AFJ85" s="113"/>
      <c r="AFK85" s="113"/>
      <c r="AFL85" s="113"/>
      <c r="AFM85" s="113"/>
      <c r="AFN85" s="113"/>
      <c r="AFO85" s="113"/>
      <c r="AFP85" s="113"/>
      <c r="AFQ85" s="113"/>
      <c r="AFR85" s="113"/>
      <c r="AFS85" s="113"/>
      <c r="AFT85" s="113"/>
      <c r="AFU85" s="113"/>
      <c r="AFV85" s="113"/>
      <c r="AFW85" s="113"/>
      <c r="AFX85" s="113"/>
      <c r="AFY85" s="113"/>
      <c r="AFZ85" s="113"/>
      <c r="AGA85" s="113"/>
      <c r="AGB85" s="113"/>
      <c r="AGC85" s="113"/>
      <c r="AGD85" s="113"/>
      <c r="AGE85" s="113"/>
      <c r="AGF85" s="113"/>
      <c r="AGG85" s="113"/>
      <c r="AGH85" s="113"/>
      <c r="AGI85" s="113"/>
      <c r="AGJ85" s="113"/>
      <c r="AGK85" s="113"/>
      <c r="AGL85" s="113"/>
      <c r="AGM85" s="113"/>
      <c r="AGN85" s="113"/>
      <c r="AGO85" s="113"/>
      <c r="AGP85" s="113"/>
      <c r="AGQ85" s="113"/>
      <c r="AGR85" s="113"/>
      <c r="AGS85" s="113"/>
      <c r="AGT85" s="113"/>
      <c r="AGU85" s="113"/>
      <c r="AGV85" s="113"/>
      <c r="AGW85" s="113"/>
      <c r="AGX85" s="113"/>
      <c r="AGY85" s="113"/>
      <c r="AGZ85" s="113"/>
      <c r="AHA85" s="113"/>
      <c r="AHB85" s="113"/>
      <c r="AHC85" s="113"/>
      <c r="AHD85" s="113"/>
      <c r="AHE85" s="113"/>
      <c r="AHF85" s="113"/>
      <c r="AHG85" s="113"/>
      <c r="AHH85" s="113"/>
      <c r="AHI85" s="113"/>
      <c r="AHJ85" s="113"/>
      <c r="AHK85" s="113"/>
      <c r="AHL85" s="113"/>
      <c r="AHM85" s="113"/>
      <c r="AHN85" s="113"/>
      <c r="AHO85" s="113"/>
      <c r="AHP85" s="113"/>
      <c r="AHQ85" s="113"/>
      <c r="AHR85" s="113"/>
      <c r="AHS85" s="113"/>
      <c r="AHT85" s="113"/>
      <c r="AHU85" s="113"/>
      <c r="AHV85" s="113"/>
      <c r="AHW85" s="113"/>
      <c r="AHX85" s="113"/>
      <c r="AHY85" s="113"/>
      <c r="AHZ85" s="113"/>
      <c r="AIA85" s="113"/>
      <c r="AIB85" s="113"/>
      <c r="AIC85" s="113"/>
      <c r="AID85" s="113"/>
      <c r="AIE85" s="113"/>
      <c r="AIF85" s="113"/>
      <c r="AIG85" s="113"/>
      <c r="AIH85" s="113"/>
      <c r="AII85" s="113"/>
      <c r="AIJ85" s="113"/>
      <c r="AIK85" s="113"/>
      <c r="AIL85" s="113"/>
      <c r="AIM85" s="113"/>
      <c r="AIN85" s="113"/>
      <c r="AIO85" s="113"/>
      <c r="AIP85" s="113"/>
      <c r="AIQ85" s="113"/>
      <c r="AIR85" s="113"/>
      <c r="AIS85" s="113"/>
      <c r="AIT85" s="113"/>
      <c r="AIU85" s="113"/>
      <c r="AIV85" s="113"/>
      <c r="AIW85" s="113"/>
      <c r="AIX85" s="113"/>
      <c r="AIY85" s="113"/>
      <c r="AIZ85" s="113"/>
      <c r="AJA85" s="113"/>
      <c r="AJB85" s="113"/>
      <c r="AJC85" s="113"/>
      <c r="AJD85" s="113"/>
      <c r="AJE85" s="113"/>
      <c r="AJF85" s="113"/>
      <c r="AJG85" s="113"/>
      <c r="AJH85" s="113"/>
      <c r="AJI85" s="113"/>
      <c r="AJJ85" s="113"/>
      <c r="AJK85" s="113"/>
      <c r="AJL85" s="113"/>
      <c r="AJM85" s="113"/>
      <c r="AJN85" s="113"/>
      <c r="AJO85" s="113"/>
      <c r="AJP85" s="113"/>
      <c r="AJQ85" s="113"/>
      <c r="AJR85" s="113"/>
      <c r="AJS85" s="113"/>
      <c r="AJT85" s="113"/>
      <c r="AJU85" s="113"/>
      <c r="AJV85" s="113"/>
      <c r="AJW85" s="113"/>
      <c r="AJX85" s="113"/>
      <c r="AJY85" s="113"/>
      <c r="AJZ85" s="113"/>
      <c r="AKA85" s="113"/>
      <c r="AKB85" s="113"/>
      <c r="AKC85" s="113"/>
      <c r="AKD85" s="113"/>
      <c r="AKE85" s="113"/>
      <c r="AKF85" s="113"/>
      <c r="AKG85" s="113"/>
      <c r="AKH85" s="113"/>
      <c r="AKI85" s="113"/>
      <c r="AKJ85" s="113"/>
      <c r="AKK85" s="113"/>
      <c r="AKL85" s="113"/>
      <c r="AKM85" s="113"/>
      <c r="AKN85" s="113"/>
      <c r="AKO85" s="113"/>
      <c r="AKP85" s="113"/>
      <c r="AKQ85" s="113"/>
      <c r="AKR85" s="113"/>
      <c r="AKS85" s="113"/>
      <c r="AKT85" s="113"/>
      <c r="AKU85" s="113"/>
      <c r="AKV85" s="113"/>
      <c r="AKW85" s="113"/>
      <c r="AKX85" s="113"/>
      <c r="AKY85" s="113"/>
      <c r="AKZ85" s="113"/>
      <c r="ALA85" s="113"/>
      <c r="ALB85" s="113"/>
      <c r="ALC85" s="113"/>
      <c r="ALD85" s="113"/>
      <c r="ALE85" s="113"/>
      <c r="ALF85" s="113"/>
      <c r="ALG85" s="113"/>
      <c r="ALH85" s="113"/>
      <c r="ALI85" s="113"/>
      <c r="ALJ85" s="113"/>
      <c r="ALK85" s="113"/>
      <c r="ALL85" s="113"/>
      <c r="ALM85" s="113"/>
      <c r="ALN85" s="113"/>
      <c r="ALO85" s="113"/>
      <c r="ALP85" s="113"/>
      <c r="ALQ85" s="113"/>
      <c r="ALR85" s="113"/>
      <c r="ALS85" s="113"/>
      <c r="ALT85" s="113"/>
      <c r="ALU85" s="113"/>
      <c r="ALV85" s="113"/>
      <c r="ALW85" s="113"/>
      <c r="ALX85" s="113"/>
      <c r="ALY85" s="113"/>
      <c r="ALZ85" s="113"/>
      <c r="AMA85" s="113"/>
      <c r="AMB85" s="113"/>
      <c r="AMC85" s="113"/>
      <c r="AMD85" s="113"/>
      <c r="AME85" s="113"/>
      <c r="AMF85" s="113"/>
      <c r="AMG85" s="113"/>
      <c r="AMH85" s="113"/>
      <c r="AMI85" s="113"/>
      <c r="AMJ85" s="113"/>
      <c r="AMK85" s="113"/>
      <c r="AML85" s="113"/>
      <c r="AMM85" s="113"/>
      <c r="AMN85" s="113"/>
      <c r="AMO85" s="113"/>
      <c r="AMP85" s="113"/>
      <c r="AMQ85" s="113"/>
      <c r="AMR85" s="113"/>
      <c r="AMS85" s="113"/>
      <c r="AMT85" s="113"/>
      <c r="AMU85" s="113"/>
      <c r="AMV85" s="113"/>
      <c r="AMW85" s="113"/>
      <c r="AMX85" s="113"/>
      <c r="AMY85" s="113"/>
      <c r="AMZ85" s="113"/>
      <c r="ANA85" s="113"/>
      <c r="ANB85" s="113"/>
      <c r="ANC85" s="113"/>
      <c r="AND85" s="113"/>
      <c r="ANE85" s="113"/>
      <c r="ANF85" s="113"/>
      <c r="ANG85" s="113"/>
      <c r="ANH85" s="113"/>
      <c r="ANI85" s="113"/>
      <c r="ANJ85" s="113"/>
      <c r="ANK85" s="113"/>
      <c r="ANL85" s="113"/>
      <c r="ANM85" s="113"/>
      <c r="ANN85" s="113"/>
      <c r="ANO85" s="113"/>
      <c r="ANP85" s="113"/>
      <c r="ANQ85" s="113"/>
      <c r="ANR85" s="113"/>
      <c r="ANS85" s="113"/>
      <c r="ANT85" s="113"/>
      <c r="ANU85" s="113"/>
      <c r="ANV85" s="113"/>
      <c r="ANW85" s="113"/>
      <c r="ANX85" s="113"/>
      <c r="ANY85" s="113"/>
      <c r="ANZ85" s="113"/>
      <c r="AOA85" s="113"/>
      <c r="AOB85" s="113"/>
      <c r="AOC85" s="113"/>
      <c r="AOD85" s="113"/>
      <c r="AOE85" s="113"/>
      <c r="AOF85" s="113"/>
      <c r="AOG85" s="113"/>
      <c r="AOH85" s="113"/>
      <c r="AOI85" s="113"/>
      <c r="AOJ85" s="113"/>
      <c r="AOK85" s="113"/>
      <c r="AOL85" s="113"/>
      <c r="AOM85" s="113"/>
      <c r="AON85" s="113"/>
      <c r="AOO85" s="113"/>
      <c r="AOP85" s="113"/>
      <c r="AOQ85" s="113"/>
      <c r="AOR85" s="113"/>
      <c r="AOS85" s="113"/>
      <c r="AOT85" s="113"/>
      <c r="AOU85" s="113"/>
      <c r="AOV85" s="113"/>
      <c r="AOW85" s="113"/>
      <c r="AOX85" s="113"/>
      <c r="AOY85" s="113"/>
      <c r="AOZ85" s="113"/>
      <c r="APA85" s="113"/>
      <c r="APB85" s="113"/>
      <c r="APC85" s="113"/>
      <c r="APD85" s="113"/>
      <c r="APE85" s="113"/>
      <c r="APF85" s="113"/>
      <c r="APG85" s="113"/>
      <c r="APH85" s="113"/>
      <c r="API85" s="113"/>
      <c r="APJ85" s="113"/>
      <c r="APK85" s="113"/>
      <c r="APL85" s="113"/>
      <c r="APM85" s="113"/>
      <c r="APN85" s="113"/>
      <c r="APO85" s="113"/>
      <c r="APP85" s="113"/>
      <c r="APQ85" s="113"/>
      <c r="APR85" s="113"/>
      <c r="APS85" s="113"/>
      <c r="APT85" s="113"/>
      <c r="APU85" s="113"/>
      <c r="APV85" s="113"/>
      <c r="APW85" s="113"/>
      <c r="APX85" s="113"/>
      <c r="APY85" s="113"/>
      <c r="APZ85" s="113"/>
      <c r="AQA85" s="113"/>
      <c r="AQB85" s="113"/>
      <c r="AQC85" s="113"/>
      <c r="AQD85" s="113"/>
      <c r="AQE85" s="113"/>
      <c r="AQF85" s="113"/>
      <c r="AQG85" s="113"/>
      <c r="AQH85" s="113"/>
      <c r="AQI85" s="113"/>
      <c r="AQJ85" s="113"/>
      <c r="AQK85" s="113"/>
      <c r="AQL85" s="113"/>
      <c r="AQM85" s="113"/>
      <c r="AQN85" s="113"/>
      <c r="AQO85" s="113"/>
      <c r="AQP85" s="113"/>
      <c r="AQQ85" s="113"/>
      <c r="AQR85" s="113"/>
      <c r="AQS85" s="113"/>
      <c r="AQT85" s="113"/>
      <c r="AQU85" s="113"/>
      <c r="AQV85" s="113"/>
      <c r="AQW85" s="113"/>
      <c r="AQX85" s="113"/>
      <c r="AQY85" s="113"/>
      <c r="AQZ85" s="113"/>
      <c r="ARA85" s="113"/>
      <c r="ARB85" s="113"/>
      <c r="ARC85" s="113"/>
      <c r="ARD85" s="113"/>
      <c r="ARE85" s="113"/>
      <c r="ARF85" s="113"/>
      <c r="ARG85" s="113"/>
      <c r="ARH85" s="113"/>
      <c r="ARI85" s="113"/>
      <c r="ARJ85" s="113"/>
      <c r="ARK85" s="113"/>
      <c r="ARL85" s="113"/>
      <c r="ARM85" s="113"/>
      <c r="ARN85" s="113"/>
      <c r="ARO85" s="113"/>
      <c r="ARP85" s="113"/>
      <c r="ARQ85" s="113"/>
      <c r="ARR85" s="113"/>
      <c r="ARS85" s="113"/>
      <c r="ART85" s="113"/>
      <c r="ARU85" s="113"/>
      <c r="ARV85" s="113"/>
      <c r="ARW85" s="113"/>
      <c r="ARX85" s="113"/>
      <c r="ARY85" s="113"/>
      <c r="ARZ85" s="113"/>
      <c r="ASA85" s="113"/>
      <c r="ASB85" s="113"/>
      <c r="ASC85" s="113"/>
      <c r="ASD85" s="113"/>
      <c r="ASE85" s="113"/>
      <c r="ASF85" s="113"/>
      <c r="ASG85" s="113"/>
      <c r="ASH85" s="113"/>
      <c r="ASI85" s="113"/>
      <c r="ASJ85" s="113"/>
      <c r="ASK85" s="113"/>
      <c r="ASL85" s="113"/>
      <c r="ASM85" s="113"/>
      <c r="ASN85" s="113"/>
      <c r="ASO85" s="113"/>
      <c r="ASP85" s="113"/>
      <c r="ASQ85" s="113"/>
      <c r="ASR85" s="113"/>
      <c r="ASS85" s="113"/>
      <c r="AST85" s="113"/>
      <c r="ASU85" s="113"/>
      <c r="ASV85" s="113"/>
      <c r="ASW85" s="113"/>
      <c r="ASX85" s="113"/>
      <c r="ASY85" s="113"/>
      <c r="ASZ85" s="113"/>
      <c r="ATA85" s="113"/>
      <c r="ATB85" s="113"/>
      <c r="ATC85" s="113"/>
      <c r="ATD85" s="113"/>
      <c r="ATE85" s="113"/>
      <c r="ATF85" s="113"/>
      <c r="ATG85" s="113"/>
      <c r="ATH85" s="113"/>
      <c r="ATI85" s="113"/>
      <c r="ATJ85" s="113"/>
      <c r="ATK85" s="113"/>
      <c r="ATL85" s="113"/>
      <c r="ATM85" s="113"/>
      <c r="ATN85" s="113"/>
      <c r="ATO85" s="113"/>
      <c r="ATP85" s="113"/>
      <c r="ATQ85" s="113"/>
      <c r="ATR85" s="113"/>
      <c r="ATS85" s="113"/>
      <c r="ATT85" s="113"/>
      <c r="ATU85" s="113"/>
      <c r="ATV85" s="113"/>
      <c r="ATW85" s="113"/>
      <c r="ATX85" s="113"/>
      <c r="ATY85" s="113"/>
      <c r="ATZ85" s="113"/>
      <c r="AUA85" s="113"/>
      <c r="AUB85" s="113"/>
      <c r="AUC85" s="113"/>
      <c r="AUD85" s="113"/>
      <c r="AUE85" s="113"/>
      <c r="AUF85" s="113"/>
      <c r="AUG85" s="113"/>
      <c r="AUH85" s="113"/>
      <c r="AUI85" s="113"/>
      <c r="AUJ85" s="113"/>
      <c r="AUK85" s="113"/>
      <c r="AUL85" s="113"/>
      <c r="AUM85" s="113"/>
      <c r="AUN85" s="113"/>
      <c r="AUO85" s="113"/>
      <c r="AUP85" s="113"/>
      <c r="AUQ85" s="113"/>
      <c r="AUR85" s="113"/>
      <c r="AUS85" s="113"/>
      <c r="AUT85" s="113"/>
      <c r="AUU85" s="113"/>
      <c r="AUV85" s="113"/>
      <c r="AUW85" s="113"/>
      <c r="AUX85" s="113"/>
      <c r="AUY85" s="113"/>
      <c r="AUZ85" s="113"/>
      <c r="AVA85" s="113"/>
      <c r="AVB85" s="113"/>
      <c r="AVC85" s="113"/>
      <c r="AVD85" s="113"/>
      <c r="AVE85" s="113"/>
      <c r="AVF85" s="113"/>
      <c r="AVG85" s="113"/>
      <c r="AVH85" s="113"/>
      <c r="AVI85" s="113"/>
      <c r="AVJ85" s="113"/>
      <c r="AVK85" s="113"/>
      <c r="AVL85" s="113"/>
      <c r="AVM85" s="113"/>
      <c r="AVN85" s="113"/>
      <c r="AVO85" s="113"/>
      <c r="AVP85" s="113"/>
      <c r="AVQ85" s="113"/>
      <c r="AVR85" s="113"/>
      <c r="AVS85" s="113"/>
      <c r="AVT85" s="113"/>
      <c r="AVU85" s="113"/>
      <c r="AVV85" s="113"/>
      <c r="AVW85" s="113"/>
      <c r="AVX85" s="113"/>
      <c r="AVY85" s="113"/>
      <c r="AVZ85" s="113"/>
      <c r="AWA85" s="113"/>
      <c r="AWB85" s="113"/>
      <c r="AWC85" s="113"/>
      <c r="AWD85" s="113"/>
    </row>
    <row r="86" spans="1:1278" s="156" customFormat="1" ht="15.5">
      <c r="A86" s="126"/>
      <c r="B86" s="127" t="s">
        <v>332</v>
      </c>
      <c r="C86" s="126"/>
      <c r="D86" s="126"/>
      <c r="E86" s="126"/>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13"/>
      <c r="AD86" s="113"/>
      <c r="AE86" s="113"/>
      <c r="AF86" s="113"/>
      <c r="AG86" s="113"/>
      <c r="AH86" s="113"/>
      <c r="AI86" s="113"/>
      <c r="AJ86" s="113"/>
      <c r="AK86" s="113"/>
      <c r="AL86" s="113"/>
      <c r="AM86" s="113"/>
      <c r="AN86" s="113"/>
      <c r="AO86" s="113"/>
      <c r="AP86" s="113"/>
      <c r="AQ86" s="113"/>
      <c r="AR86" s="113"/>
      <c r="AS86" s="113"/>
      <c r="AT86" s="113"/>
      <c r="AU86" s="113"/>
      <c r="AV86" s="113"/>
      <c r="AW86" s="113"/>
      <c r="AX86" s="113"/>
      <c r="AY86" s="113"/>
      <c r="AZ86" s="113"/>
      <c r="BA86" s="113"/>
      <c r="BB86" s="113"/>
      <c r="BC86" s="113"/>
      <c r="BD86" s="113"/>
      <c r="BE86" s="113"/>
      <c r="BF86" s="113"/>
      <c r="BG86" s="113"/>
      <c r="BH86" s="113"/>
      <c r="BI86" s="113"/>
      <c r="BJ86" s="113"/>
      <c r="BK86" s="113"/>
      <c r="BL86" s="113"/>
      <c r="BM86" s="113"/>
      <c r="BN86" s="113"/>
      <c r="BO86" s="113"/>
      <c r="BP86" s="113"/>
      <c r="BQ86" s="113"/>
      <c r="BR86" s="113"/>
      <c r="BS86" s="113"/>
      <c r="BT86" s="113"/>
      <c r="BU86" s="113"/>
      <c r="BV86" s="113"/>
      <c r="BW86" s="113"/>
      <c r="BX86" s="113"/>
      <c r="BY86" s="113"/>
      <c r="BZ86" s="113"/>
      <c r="CA86" s="113"/>
      <c r="CB86" s="113"/>
      <c r="CC86" s="113"/>
      <c r="CD86" s="113"/>
      <c r="CE86" s="113"/>
      <c r="CF86" s="113"/>
      <c r="CG86" s="113"/>
      <c r="CH86" s="113"/>
      <c r="CI86" s="113"/>
      <c r="CJ86" s="113"/>
      <c r="CK86" s="113"/>
      <c r="CL86" s="113"/>
      <c r="CM86" s="113"/>
      <c r="CN86" s="113"/>
      <c r="CO86" s="113"/>
      <c r="CP86" s="113"/>
      <c r="CQ86" s="113"/>
      <c r="CR86" s="113"/>
      <c r="CS86" s="113"/>
      <c r="CT86" s="113"/>
      <c r="CU86" s="113"/>
      <c r="CV86" s="113"/>
      <c r="CW86" s="113"/>
      <c r="CX86" s="113"/>
      <c r="CY86" s="113"/>
      <c r="CZ86" s="113"/>
      <c r="DA86" s="113"/>
      <c r="DB86" s="113"/>
      <c r="DC86" s="113"/>
      <c r="DD86" s="113"/>
      <c r="DE86" s="113"/>
      <c r="DF86" s="113"/>
      <c r="DG86" s="113"/>
      <c r="DH86" s="113"/>
      <c r="DI86" s="113"/>
      <c r="DJ86" s="113"/>
      <c r="DK86" s="113"/>
      <c r="DL86" s="113"/>
      <c r="DM86" s="113"/>
      <c r="DN86" s="113"/>
      <c r="DO86" s="113"/>
      <c r="DP86" s="113"/>
      <c r="DQ86" s="113"/>
      <c r="DR86" s="113"/>
      <c r="DS86" s="113"/>
      <c r="DT86" s="113"/>
      <c r="DU86" s="113"/>
      <c r="DV86" s="113"/>
      <c r="DW86" s="113"/>
      <c r="DX86" s="113"/>
      <c r="DY86" s="113"/>
      <c r="DZ86" s="113"/>
      <c r="EA86" s="113"/>
      <c r="EB86" s="113"/>
      <c r="EC86" s="113"/>
      <c r="ED86" s="113"/>
      <c r="EE86" s="113"/>
      <c r="EF86" s="113"/>
      <c r="EG86" s="113"/>
      <c r="EH86" s="113"/>
      <c r="EI86" s="113"/>
      <c r="EJ86" s="113"/>
      <c r="EK86" s="113"/>
      <c r="EL86" s="113"/>
      <c r="EM86" s="113"/>
      <c r="EN86" s="113"/>
      <c r="EO86" s="113"/>
      <c r="EP86" s="113"/>
      <c r="EQ86" s="113"/>
      <c r="ER86" s="113"/>
      <c r="ES86" s="113"/>
      <c r="ET86" s="113"/>
      <c r="EU86" s="113"/>
      <c r="EV86" s="113"/>
      <c r="EW86" s="113"/>
      <c r="EX86" s="113"/>
      <c r="EY86" s="113"/>
      <c r="EZ86" s="113"/>
      <c r="FA86" s="113"/>
      <c r="FB86" s="113"/>
      <c r="FC86" s="113"/>
      <c r="FD86" s="113"/>
      <c r="FE86" s="113"/>
      <c r="FF86" s="113"/>
      <c r="FG86" s="113"/>
      <c r="FH86" s="113"/>
      <c r="FI86" s="113"/>
      <c r="FJ86" s="113"/>
      <c r="FK86" s="113"/>
      <c r="FL86" s="113"/>
      <c r="FM86" s="113"/>
      <c r="FN86" s="113"/>
      <c r="FO86" s="113"/>
      <c r="FP86" s="113"/>
      <c r="FQ86" s="113"/>
      <c r="FR86" s="113"/>
      <c r="FS86" s="113"/>
      <c r="FT86" s="113"/>
      <c r="FU86" s="113"/>
      <c r="FV86" s="113"/>
      <c r="FW86" s="113"/>
      <c r="FX86" s="113"/>
      <c r="FY86" s="113"/>
      <c r="FZ86" s="113"/>
      <c r="GA86" s="113"/>
      <c r="GB86" s="113"/>
      <c r="GC86" s="113"/>
      <c r="GD86" s="113"/>
      <c r="GE86" s="113"/>
      <c r="GF86" s="113"/>
      <c r="GG86" s="113"/>
      <c r="GH86" s="113"/>
      <c r="GI86" s="113"/>
      <c r="GJ86" s="113"/>
      <c r="GK86" s="113"/>
      <c r="GL86" s="113"/>
      <c r="GM86" s="113"/>
      <c r="GN86" s="113"/>
      <c r="GO86" s="113"/>
      <c r="GP86" s="113"/>
      <c r="GQ86" s="113"/>
      <c r="GR86" s="113"/>
      <c r="GS86" s="113"/>
      <c r="GT86" s="113"/>
      <c r="GU86" s="113"/>
      <c r="GV86" s="113"/>
      <c r="GW86" s="113"/>
      <c r="GX86" s="113"/>
      <c r="GY86" s="113"/>
      <c r="GZ86" s="113"/>
      <c r="HA86" s="113"/>
      <c r="HB86" s="113"/>
      <c r="HC86" s="113"/>
      <c r="HD86" s="113"/>
      <c r="HE86" s="113"/>
      <c r="HF86" s="113"/>
      <c r="HG86" s="113"/>
      <c r="HH86" s="113"/>
      <c r="HI86" s="113"/>
      <c r="HJ86" s="113"/>
      <c r="HK86" s="113"/>
      <c r="HL86" s="113"/>
      <c r="HM86" s="113"/>
      <c r="HN86" s="113"/>
      <c r="HO86" s="113"/>
      <c r="HP86" s="113"/>
      <c r="HQ86" s="113"/>
      <c r="HR86" s="113"/>
      <c r="HS86" s="113"/>
      <c r="HT86" s="113"/>
      <c r="HU86" s="113"/>
      <c r="HV86" s="113"/>
      <c r="HW86" s="113"/>
      <c r="HX86" s="113"/>
      <c r="HY86" s="113"/>
      <c r="HZ86" s="113"/>
      <c r="IA86" s="113"/>
      <c r="IB86" s="113"/>
      <c r="IC86" s="113"/>
      <c r="ID86" s="113"/>
      <c r="IE86" s="113"/>
      <c r="IF86" s="113"/>
      <c r="IG86" s="113"/>
      <c r="IH86" s="113"/>
      <c r="II86" s="113"/>
      <c r="IJ86" s="113"/>
      <c r="IK86" s="113"/>
      <c r="IL86" s="113"/>
      <c r="IM86" s="113"/>
      <c r="IN86" s="113"/>
      <c r="IO86" s="113"/>
      <c r="IP86" s="113"/>
      <c r="IQ86" s="113"/>
      <c r="IR86" s="113"/>
      <c r="IS86" s="113"/>
      <c r="IT86" s="113"/>
      <c r="IU86" s="113"/>
      <c r="IV86" s="113"/>
      <c r="IW86" s="113"/>
      <c r="IX86" s="113"/>
      <c r="IY86" s="113"/>
      <c r="IZ86" s="113"/>
      <c r="JA86" s="113"/>
      <c r="JB86" s="113"/>
      <c r="JC86" s="113"/>
      <c r="JD86" s="113"/>
      <c r="JE86" s="113"/>
      <c r="JF86" s="113"/>
      <c r="JG86" s="113"/>
      <c r="JH86" s="113"/>
      <c r="JI86" s="113"/>
      <c r="JJ86" s="113"/>
      <c r="JK86" s="113"/>
      <c r="JL86" s="113"/>
      <c r="JM86" s="113"/>
      <c r="JN86" s="113"/>
      <c r="JO86" s="113"/>
      <c r="JP86" s="113"/>
      <c r="JQ86" s="113"/>
      <c r="JR86" s="113"/>
      <c r="JS86" s="113"/>
      <c r="JT86" s="113"/>
      <c r="JU86" s="113"/>
      <c r="JV86" s="113"/>
      <c r="JW86" s="113"/>
      <c r="JX86" s="113"/>
      <c r="JY86" s="113"/>
      <c r="JZ86" s="113"/>
      <c r="KA86" s="113"/>
      <c r="KB86" s="113"/>
      <c r="KC86" s="113"/>
      <c r="KD86" s="113"/>
      <c r="KE86" s="113"/>
      <c r="KF86" s="113"/>
      <c r="KG86" s="113"/>
      <c r="KH86" s="113"/>
      <c r="KI86" s="113"/>
      <c r="KJ86" s="113"/>
      <c r="KK86" s="113"/>
      <c r="KL86" s="113"/>
      <c r="KM86" s="113"/>
      <c r="KN86" s="113"/>
      <c r="KO86" s="113"/>
      <c r="KP86" s="113"/>
      <c r="KQ86" s="113"/>
      <c r="KR86" s="113"/>
      <c r="KS86" s="113"/>
      <c r="KT86" s="113"/>
      <c r="KU86" s="113"/>
      <c r="KV86" s="113"/>
      <c r="KW86" s="113"/>
      <c r="KX86" s="113"/>
      <c r="KY86" s="113"/>
      <c r="KZ86" s="113"/>
      <c r="LA86" s="113"/>
      <c r="LB86" s="113"/>
      <c r="LC86" s="113"/>
      <c r="LD86" s="113"/>
      <c r="LE86" s="113"/>
      <c r="LF86" s="113"/>
      <c r="LG86" s="113"/>
      <c r="LH86" s="113"/>
      <c r="LI86" s="113"/>
      <c r="LJ86" s="113"/>
      <c r="LK86" s="113"/>
      <c r="LL86" s="113"/>
      <c r="LM86" s="113"/>
      <c r="LN86" s="113"/>
      <c r="LO86" s="113"/>
      <c r="LP86" s="113"/>
      <c r="LQ86" s="113"/>
      <c r="LR86" s="113"/>
      <c r="LS86" s="113"/>
      <c r="LT86" s="113"/>
      <c r="LU86" s="113"/>
      <c r="LV86" s="113"/>
      <c r="LW86" s="113"/>
      <c r="LX86" s="113"/>
      <c r="LY86" s="113"/>
      <c r="LZ86" s="113"/>
      <c r="MA86" s="113"/>
      <c r="MB86" s="113"/>
      <c r="MC86" s="113"/>
      <c r="MD86" s="113"/>
      <c r="ME86" s="113"/>
      <c r="MF86" s="113"/>
      <c r="MG86" s="113"/>
      <c r="MH86" s="113"/>
      <c r="MI86" s="113"/>
      <c r="MJ86" s="113"/>
      <c r="MK86" s="113"/>
      <c r="ML86" s="113"/>
      <c r="MM86" s="113"/>
      <c r="MN86" s="113"/>
      <c r="MO86" s="113"/>
      <c r="MP86" s="113"/>
      <c r="MQ86" s="113"/>
      <c r="MR86" s="113"/>
      <c r="MS86" s="113"/>
      <c r="MT86" s="113"/>
      <c r="MU86" s="113"/>
      <c r="MV86" s="113"/>
      <c r="MW86" s="113"/>
      <c r="MX86" s="113"/>
      <c r="MY86" s="113"/>
      <c r="MZ86" s="113"/>
      <c r="NA86" s="113"/>
      <c r="NB86" s="113"/>
      <c r="NC86" s="113"/>
      <c r="ND86" s="113"/>
      <c r="NE86" s="113"/>
      <c r="NF86" s="113"/>
      <c r="NG86" s="113"/>
      <c r="NH86" s="113"/>
      <c r="NI86" s="113"/>
      <c r="NJ86" s="113"/>
      <c r="NK86" s="113"/>
      <c r="NL86" s="113"/>
      <c r="NM86" s="113"/>
      <c r="NN86" s="113"/>
      <c r="NO86" s="113"/>
      <c r="NP86" s="113"/>
      <c r="NQ86" s="113"/>
      <c r="NR86" s="113"/>
      <c r="NS86" s="113"/>
      <c r="NT86" s="113"/>
      <c r="NU86" s="113"/>
      <c r="NV86" s="113"/>
      <c r="NW86" s="113"/>
      <c r="NX86" s="113"/>
      <c r="NY86" s="113"/>
      <c r="NZ86" s="113"/>
      <c r="OA86" s="113"/>
      <c r="OB86" s="113"/>
      <c r="OC86" s="113"/>
      <c r="OD86" s="113"/>
      <c r="OE86" s="113"/>
      <c r="OF86" s="113"/>
      <c r="OG86" s="113"/>
      <c r="OH86" s="113"/>
      <c r="OI86" s="113"/>
      <c r="OJ86" s="113"/>
      <c r="OK86" s="113"/>
      <c r="OL86" s="113"/>
      <c r="OM86" s="113"/>
      <c r="ON86" s="113"/>
      <c r="OO86" s="113"/>
      <c r="OP86" s="113"/>
      <c r="OQ86" s="113"/>
      <c r="OR86" s="113"/>
      <c r="OS86" s="113"/>
      <c r="OT86" s="113"/>
      <c r="OU86" s="113"/>
      <c r="OV86" s="113"/>
      <c r="OW86" s="113"/>
      <c r="OX86" s="113"/>
      <c r="OY86" s="113"/>
      <c r="OZ86" s="113"/>
      <c r="PA86" s="113"/>
      <c r="PB86" s="113"/>
      <c r="PC86" s="113"/>
      <c r="PD86" s="113"/>
      <c r="PE86" s="113"/>
      <c r="PF86" s="113"/>
      <c r="PG86" s="113"/>
      <c r="PH86" s="113"/>
      <c r="PI86" s="113"/>
      <c r="PJ86" s="113"/>
      <c r="PK86" s="113"/>
      <c r="PL86" s="113"/>
      <c r="PM86" s="113"/>
      <c r="PN86" s="113"/>
      <c r="PO86" s="113"/>
      <c r="PP86" s="113"/>
      <c r="PQ86" s="113"/>
      <c r="PR86" s="113"/>
      <c r="PS86" s="113"/>
      <c r="PT86" s="113"/>
      <c r="PU86" s="113"/>
      <c r="PV86" s="113"/>
      <c r="PW86" s="113"/>
      <c r="PX86" s="113"/>
      <c r="PY86" s="113"/>
      <c r="PZ86" s="113"/>
      <c r="QA86" s="113"/>
      <c r="QB86" s="113"/>
      <c r="QC86" s="113"/>
      <c r="QD86" s="113"/>
      <c r="QE86" s="113"/>
      <c r="QF86" s="113"/>
      <c r="QG86" s="113"/>
      <c r="QH86" s="113"/>
      <c r="QI86" s="113"/>
      <c r="QJ86" s="113"/>
      <c r="QK86" s="113"/>
      <c r="QL86" s="113"/>
      <c r="QM86" s="113"/>
      <c r="QN86" s="113"/>
      <c r="QO86" s="113"/>
      <c r="QP86" s="113"/>
      <c r="QQ86" s="113"/>
      <c r="QR86" s="113"/>
      <c r="QS86" s="113"/>
      <c r="QT86" s="113"/>
      <c r="QU86" s="113"/>
      <c r="QV86" s="113"/>
      <c r="QW86" s="113"/>
      <c r="QX86" s="113"/>
      <c r="QY86" s="113"/>
      <c r="QZ86" s="113"/>
      <c r="RA86" s="113"/>
      <c r="RB86" s="113"/>
      <c r="RC86" s="113"/>
      <c r="RD86" s="113"/>
      <c r="RE86" s="113"/>
      <c r="RF86" s="113"/>
      <c r="RG86" s="113"/>
      <c r="RH86" s="113"/>
      <c r="RI86" s="113"/>
      <c r="RJ86" s="113"/>
      <c r="RK86" s="113"/>
      <c r="RL86" s="113"/>
      <c r="RM86" s="113"/>
      <c r="RN86" s="113"/>
      <c r="RO86" s="113"/>
      <c r="RP86" s="113"/>
      <c r="RQ86" s="113"/>
      <c r="RR86" s="113"/>
      <c r="RS86" s="113"/>
      <c r="RT86" s="113"/>
      <c r="RU86" s="113"/>
      <c r="RV86" s="113"/>
      <c r="RW86" s="113"/>
      <c r="RX86" s="113"/>
      <c r="RY86" s="113"/>
      <c r="RZ86" s="113"/>
      <c r="SA86" s="113"/>
      <c r="SB86" s="113"/>
      <c r="SC86" s="113"/>
      <c r="SD86" s="113"/>
      <c r="SE86" s="113"/>
      <c r="SF86" s="113"/>
      <c r="SG86" s="113"/>
      <c r="SH86" s="113"/>
      <c r="SI86" s="113"/>
      <c r="SJ86" s="113"/>
      <c r="SK86" s="113"/>
      <c r="SL86" s="113"/>
      <c r="SM86" s="113"/>
      <c r="SN86" s="113"/>
      <c r="SO86" s="113"/>
      <c r="SP86" s="113"/>
      <c r="SQ86" s="113"/>
      <c r="SR86" s="113"/>
      <c r="SS86" s="113"/>
      <c r="ST86" s="113"/>
      <c r="SU86" s="113"/>
      <c r="SV86" s="113"/>
      <c r="SW86" s="113"/>
      <c r="SX86" s="113"/>
      <c r="SY86" s="113"/>
      <c r="SZ86" s="113"/>
      <c r="TA86" s="113"/>
      <c r="TB86" s="113"/>
      <c r="TC86" s="113"/>
      <c r="TD86" s="113"/>
      <c r="TE86" s="113"/>
      <c r="TF86" s="113"/>
      <c r="TG86" s="113"/>
      <c r="TH86" s="113"/>
      <c r="TI86" s="113"/>
      <c r="TJ86" s="113"/>
      <c r="TK86" s="113"/>
      <c r="TL86" s="113"/>
      <c r="TM86" s="113"/>
      <c r="TN86" s="113"/>
      <c r="TO86" s="113"/>
      <c r="TP86" s="113"/>
      <c r="TQ86" s="113"/>
      <c r="TR86" s="113"/>
      <c r="TS86" s="113"/>
      <c r="TT86" s="113"/>
      <c r="TU86" s="113"/>
      <c r="TV86" s="113"/>
      <c r="TW86" s="113"/>
      <c r="TX86" s="113"/>
      <c r="TY86" s="113"/>
      <c r="TZ86" s="113"/>
      <c r="UA86" s="113"/>
      <c r="UB86" s="113"/>
      <c r="UC86" s="113"/>
      <c r="UD86" s="113"/>
      <c r="UE86" s="113"/>
      <c r="UF86" s="113"/>
      <c r="UG86" s="113"/>
      <c r="UH86" s="113"/>
      <c r="UI86" s="113"/>
      <c r="UJ86" s="113"/>
      <c r="UK86" s="113"/>
      <c r="UL86" s="113"/>
      <c r="UM86" s="113"/>
      <c r="UN86" s="113"/>
      <c r="UO86" s="113"/>
      <c r="UP86" s="113"/>
      <c r="UQ86" s="113"/>
      <c r="UR86" s="113"/>
      <c r="US86" s="113"/>
      <c r="UT86" s="113"/>
      <c r="UU86" s="113"/>
      <c r="UV86" s="113"/>
      <c r="UW86" s="113"/>
      <c r="UX86" s="113"/>
      <c r="UY86" s="113"/>
      <c r="UZ86" s="113"/>
      <c r="VA86" s="113"/>
      <c r="VB86" s="113"/>
      <c r="VC86" s="113"/>
      <c r="VD86" s="113"/>
      <c r="VE86" s="113"/>
      <c r="VF86" s="113"/>
      <c r="VG86" s="113"/>
      <c r="VH86" s="113"/>
      <c r="VI86" s="113"/>
      <c r="VJ86" s="113"/>
      <c r="VK86" s="113"/>
      <c r="VL86" s="113"/>
      <c r="VM86" s="113"/>
      <c r="VN86" s="113"/>
      <c r="VO86" s="113"/>
      <c r="VP86" s="113"/>
      <c r="VQ86" s="113"/>
      <c r="VR86" s="113"/>
      <c r="VS86" s="113"/>
      <c r="VT86" s="113"/>
      <c r="VU86" s="113"/>
      <c r="VV86" s="113"/>
      <c r="VW86" s="113"/>
      <c r="VX86" s="113"/>
      <c r="VY86" s="113"/>
      <c r="VZ86" s="113"/>
      <c r="WA86" s="113"/>
      <c r="WB86" s="113"/>
      <c r="WC86" s="113"/>
      <c r="WD86" s="113"/>
      <c r="WE86" s="113"/>
      <c r="WF86" s="113"/>
      <c r="WG86" s="113"/>
      <c r="WH86" s="113"/>
      <c r="WI86" s="113"/>
      <c r="WJ86" s="113"/>
      <c r="WK86" s="113"/>
      <c r="WL86" s="113"/>
      <c r="WM86" s="113"/>
      <c r="WN86" s="113"/>
      <c r="WO86" s="113"/>
      <c r="WP86" s="113"/>
      <c r="WQ86" s="113"/>
      <c r="WR86" s="113"/>
      <c r="WS86" s="113"/>
      <c r="WT86" s="113"/>
      <c r="WU86" s="113"/>
      <c r="WV86" s="113"/>
      <c r="WW86" s="113"/>
      <c r="WX86" s="113"/>
      <c r="WY86" s="113"/>
      <c r="WZ86" s="113"/>
      <c r="XA86" s="113"/>
      <c r="XB86" s="113"/>
      <c r="XC86" s="113"/>
      <c r="XD86" s="113"/>
      <c r="XE86" s="113"/>
      <c r="XF86" s="113"/>
      <c r="XG86" s="113"/>
      <c r="XH86" s="113"/>
      <c r="XI86" s="113"/>
      <c r="XJ86" s="113"/>
      <c r="XK86" s="113"/>
      <c r="XL86" s="113"/>
      <c r="XM86" s="113"/>
      <c r="XN86" s="113"/>
      <c r="XO86" s="113"/>
      <c r="XP86" s="113"/>
      <c r="XQ86" s="113"/>
      <c r="XR86" s="113"/>
      <c r="XS86" s="113"/>
      <c r="XT86" s="113"/>
      <c r="XU86" s="113"/>
      <c r="XV86" s="113"/>
      <c r="XW86" s="113"/>
      <c r="XX86" s="113"/>
      <c r="XY86" s="113"/>
      <c r="XZ86" s="113"/>
      <c r="YA86" s="113"/>
      <c r="YB86" s="113"/>
      <c r="YC86" s="113"/>
      <c r="YD86" s="113"/>
      <c r="YE86" s="113"/>
      <c r="YF86" s="113"/>
      <c r="YG86" s="113"/>
      <c r="YH86" s="113"/>
      <c r="YI86" s="113"/>
      <c r="YJ86" s="113"/>
      <c r="YK86" s="113"/>
      <c r="YL86" s="113"/>
      <c r="YM86" s="113"/>
      <c r="YN86" s="113"/>
      <c r="YO86" s="113"/>
      <c r="YP86" s="113"/>
      <c r="YQ86" s="113"/>
      <c r="YR86" s="113"/>
      <c r="YS86" s="113"/>
      <c r="YT86" s="113"/>
      <c r="YU86" s="113"/>
      <c r="YV86" s="113"/>
      <c r="YW86" s="113"/>
      <c r="YX86" s="113"/>
      <c r="YY86" s="113"/>
      <c r="YZ86" s="113"/>
      <c r="ZA86" s="113"/>
      <c r="ZB86" s="113"/>
      <c r="ZC86" s="113"/>
      <c r="ZD86" s="113"/>
      <c r="ZE86" s="113"/>
      <c r="ZF86" s="113"/>
      <c r="ZG86" s="113"/>
      <c r="ZH86" s="113"/>
      <c r="ZI86" s="113"/>
      <c r="ZJ86" s="113"/>
      <c r="ZK86" s="113"/>
      <c r="ZL86" s="113"/>
      <c r="ZM86" s="113"/>
      <c r="ZN86" s="113"/>
      <c r="ZO86" s="113"/>
      <c r="ZP86" s="113"/>
      <c r="ZQ86" s="113"/>
      <c r="ZR86" s="113"/>
      <c r="ZS86" s="113"/>
      <c r="ZT86" s="113"/>
      <c r="ZU86" s="113"/>
      <c r="ZV86" s="113"/>
      <c r="ZW86" s="113"/>
      <c r="ZX86" s="113"/>
      <c r="ZY86" s="113"/>
      <c r="ZZ86" s="113"/>
      <c r="AAA86" s="113"/>
      <c r="AAB86" s="113"/>
      <c r="AAC86" s="113"/>
      <c r="AAD86" s="113"/>
      <c r="AAE86" s="113"/>
      <c r="AAF86" s="113"/>
      <c r="AAG86" s="113"/>
      <c r="AAH86" s="113"/>
      <c r="AAI86" s="113"/>
      <c r="AAJ86" s="113"/>
      <c r="AAK86" s="113"/>
      <c r="AAL86" s="113"/>
      <c r="AAM86" s="113"/>
      <c r="AAN86" s="113"/>
      <c r="AAO86" s="113"/>
      <c r="AAP86" s="113"/>
      <c r="AAQ86" s="113"/>
      <c r="AAR86" s="113"/>
      <c r="AAS86" s="113"/>
      <c r="AAT86" s="113"/>
      <c r="AAU86" s="113"/>
      <c r="AAV86" s="113"/>
      <c r="AAW86" s="113"/>
      <c r="AAX86" s="113"/>
      <c r="AAY86" s="113"/>
      <c r="AAZ86" s="113"/>
      <c r="ABA86" s="113"/>
      <c r="ABB86" s="113"/>
      <c r="ABC86" s="113"/>
      <c r="ABD86" s="113"/>
      <c r="ABE86" s="113"/>
      <c r="ABF86" s="113"/>
      <c r="ABG86" s="113"/>
      <c r="ABH86" s="113"/>
      <c r="ABI86" s="113"/>
      <c r="ABJ86" s="113"/>
      <c r="ABK86" s="113"/>
      <c r="ABL86" s="113"/>
      <c r="ABM86" s="113"/>
      <c r="ABN86" s="113"/>
      <c r="ABO86" s="113"/>
      <c r="ABP86" s="113"/>
      <c r="ABQ86" s="113"/>
      <c r="ABR86" s="113"/>
      <c r="ABS86" s="113"/>
      <c r="ABT86" s="113"/>
      <c r="ABU86" s="113"/>
      <c r="ABV86" s="113"/>
      <c r="ABW86" s="113"/>
      <c r="ABX86" s="113"/>
      <c r="ABY86" s="113"/>
      <c r="ABZ86" s="113"/>
      <c r="ACA86" s="113"/>
      <c r="ACB86" s="113"/>
      <c r="ACC86" s="113"/>
      <c r="ACD86" s="113"/>
      <c r="ACE86" s="113"/>
      <c r="ACF86" s="113"/>
      <c r="ACG86" s="113"/>
      <c r="ACH86" s="113"/>
      <c r="ACI86" s="113"/>
      <c r="ACJ86" s="113"/>
      <c r="ACK86" s="113"/>
      <c r="ACL86" s="113"/>
      <c r="ACM86" s="113"/>
      <c r="ACN86" s="113"/>
      <c r="ACO86" s="113"/>
      <c r="ACP86" s="113"/>
      <c r="ACQ86" s="113"/>
      <c r="ACR86" s="113"/>
      <c r="ACS86" s="113"/>
      <c r="ACT86" s="113"/>
      <c r="ACU86" s="113"/>
      <c r="ACV86" s="113"/>
      <c r="ACW86" s="113"/>
      <c r="ACX86" s="113"/>
      <c r="ACY86" s="113"/>
      <c r="ACZ86" s="113"/>
      <c r="ADA86" s="113"/>
      <c r="ADB86" s="113"/>
      <c r="ADC86" s="113"/>
      <c r="ADD86" s="113"/>
      <c r="ADE86" s="113"/>
      <c r="ADF86" s="113"/>
      <c r="ADG86" s="113"/>
      <c r="ADH86" s="113"/>
      <c r="ADI86" s="113"/>
      <c r="ADJ86" s="113"/>
      <c r="ADK86" s="113"/>
      <c r="ADL86" s="113"/>
      <c r="ADM86" s="113"/>
      <c r="ADN86" s="113"/>
      <c r="ADO86" s="113"/>
      <c r="ADP86" s="113"/>
      <c r="ADQ86" s="113"/>
      <c r="ADR86" s="113"/>
      <c r="ADS86" s="113"/>
      <c r="ADT86" s="113"/>
      <c r="ADU86" s="113"/>
      <c r="ADV86" s="113"/>
      <c r="ADW86" s="113"/>
      <c r="ADX86" s="113"/>
      <c r="ADY86" s="113"/>
      <c r="ADZ86" s="113"/>
      <c r="AEA86" s="113"/>
      <c r="AEB86" s="113"/>
      <c r="AEC86" s="113"/>
      <c r="AED86" s="113"/>
      <c r="AEE86" s="113"/>
      <c r="AEF86" s="113"/>
      <c r="AEG86" s="113"/>
      <c r="AEH86" s="113"/>
      <c r="AEI86" s="113"/>
      <c r="AEJ86" s="113"/>
      <c r="AEK86" s="113"/>
      <c r="AEL86" s="113"/>
      <c r="AEM86" s="113"/>
      <c r="AEN86" s="113"/>
      <c r="AEO86" s="113"/>
      <c r="AEP86" s="113"/>
      <c r="AEQ86" s="113"/>
      <c r="AER86" s="113"/>
      <c r="AES86" s="113"/>
      <c r="AET86" s="113"/>
      <c r="AEU86" s="113"/>
      <c r="AEV86" s="113"/>
      <c r="AEW86" s="113"/>
      <c r="AEX86" s="113"/>
      <c r="AEY86" s="113"/>
      <c r="AEZ86" s="113"/>
      <c r="AFA86" s="113"/>
      <c r="AFB86" s="113"/>
      <c r="AFC86" s="113"/>
      <c r="AFD86" s="113"/>
      <c r="AFE86" s="113"/>
      <c r="AFF86" s="113"/>
      <c r="AFG86" s="113"/>
      <c r="AFH86" s="113"/>
      <c r="AFI86" s="113"/>
      <c r="AFJ86" s="113"/>
      <c r="AFK86" s="113"/>
      <c r="AFL86" s="113"/>
      <c r="AFM86" s="113"/>
      <c r="AFN86" s="113"/>
      <c r="AFO86" s="113"/>
      <c r="AFP86" s="113"/>
      <c r="AFQ86" s="113"/>
      <c r="AFR86" s="113"/>
      <c r="AFS86" s="113"/>
      <c r="AFT86" s="113"/>
      <c r="AFU86" s="113"/>
      <c r="AFV86" s="113"/>
      <c r="AFW86" s="113"/>
      <c r="AFX86" s="113"/>
      <c r="AFY86" s="113"/>
      <c r="AFZ86" s="113"/>
      <c r="AGA86" s="113"/>
      <c r="AGB86" s="113"/>
      <c r="AGC86" s="113"/>
      <c r="AGD86" s="113"/>
      <c r="AGE86" s="113"/>
      <c r="AGF86" s="113"/>
      <c r="AGG86" s="113"/>
      <c r="AGH86" s="113"/>
      <c r="AGI86" s="113"/>
      <c r="AGJ86" s="113"/>
      <c r="AGK86" s="113"/>
      <c r="AGL86" s="113"/>
      <c r="AGM86" s="113"/>
      <c r="AGN86" s="113"/>
      <c r="AGO86" s="113"/>
      <c r="AGP86" s="113"/>
      <c r="AGQ86" s="113"/>
      <c r="AGR86" s="113"/>
      <c r="AGS86" s="113"/>
      <c r="AGT86" s="113"/>
      <c r="AGU86" s="113"/>
      <c r="AGV86" s="113"/>
      <c r="AGW86" s="113"/>
      <c r="AGX86" s="113"/>
      <c r="AGY86" s="113"/>
      <c r="AGZ86" s="113"/>
      <c r="AHA86" s="113"/>
      <c r="AHB86" s="113"/>
      <c r="AHC86" s="113"/>
      <c r="AHD86" s="113"/>
      <c r="AHE86" s="113"/>
      <c r="AHF86" s="113"/>
      <c r="AHG86" s="113"/>
      <c r="AHH86" s="113"/>
      <c r="AHI86" s="113"/>
      <c r="AHJ86" s="113"/>
      <c r="AHK86" s="113"/>
      <c r="AHL86" s="113"/>
      <c r="AHM86" s="113"/>
      <c r="AHN86" s="113"/>
      <c r="AHO86" s="113"/>
      <c r="AHP86" s="113"/>
      <c r="AHQ86" s="113"/>
      <c r="AHR86" s="113"/>
      <c r="AHS86" s="113"/>
      <c r="AHT86" s="113"/>
      <c r="AHU86" s="113"/>
      <c r="AHV86" s="113"/>
      <c r="AHW86" s="113"/>
      <c r="AHX86" s="113"/>
      <c r="AHY86" s="113"/>
      <c r="AHZ86" s="113"/>
      <c r="AIA86" s="113"/>
      <c r="AIB86" s="113"/>
      <c r="AIC86" s="113"/>
      <c r="AID86" s="113"/>
      <c r="AIE86" s="113"/>
      <c r="AIF86" s="113"/>
      <c r="AIG86" s="113"/>
      <c r="AIH86" s="113"/>
      <c r="AII86" s="113"/>
      <c r="AIJ86" s="113"/>
      <c r="AIK86" s="113"/>
      <c r="AIL86" s="113"/>
      <c r="AIM86" s="113"/>
      <c r="AIN86" s="113"/>
      <c r="AIO86" s="113"/>
      <c r="AIP86" s="113"/>
      <c r="AIQ86" s="113"/>
      <c r="AIR86" s="113"/>
      <c r="AIS86" s="113"/>
      <c r="AIT86" s="113"/>
      <c r="AIU86" s="113"/>
      <c r="AIV86" s="113"/>
      <c r="AIW86" s="113"/>
      <c r="AIX86" s="113"/>
      <c r="AIY86" s="113"/>
      <c r="AIZ86" s="113"/>
      <c r="AJA86" s="113"/>
      <c r="AJB86" s="113"/>
      <c r="AJC86" s="113"/>
      <c r="AJD86" s="113"/>
      <c r="AJE86" s="113"/>
      <c r="AJF86" s="113"/>
      <c r="AJG86" s="113"/>
      <c r="AJH86" s="113"/>
      <c r="AJI86" s="113"/>
      <c r="AJJ86" s="113"/>
      <c r="AJK86" s="113"/>
      <c r="AJL86" s="113"/>
      <c r="AJM86" s="113"/>
      <c r="AJN86" s="113"/>
      <c r="AJO86" s="113"/>
      <c r="AJP86" s="113"/>
      <c r="AJQ86" s="113"/>
      <c r="AJR86" s="113"/>
      <c r="AJS86" s="113"/>
      <c r="AJT86" s="113"/>
      <c r="AJU86" s="113"/>
      <c r="AJV86" s="113"/>
      <c r="AJW86" s="113"/>
      <c r="AJX86" s="113"/>
      <c r="AJY86" s="113"/>
      <c r="AJZ86" s="113"/>
      <c r="AKA86" s="113"/>
      <c r="AKB86" s="113"/>
      <c r="AKC86" s="113"/>
      <c r="AKD86" s="113"/>
      <c r="AKE86" s="113"/>
      <c r="AKF86" s="113"/>
      <c r="AKG86" s="113"/>
      <c r="AKH86" s="113"/>
      <c r="AKI86" s="113"/>
      <c r="AKJ86" s="113"/>
      <c r="AKK86" s="113"/>
      <c r="AKL86" s="113"/>
      <c r="AKM86" s="113"/>
      <c r="AKN86" s="113"/>
      <c r="AKO86" s="113"/>
      <c r="AKP86" s="113"/>
      <c r="AKQ86" s="113"/>
      <c r="AKR86" s="113"/>
      <c r="AKS86" s="113"/>
      <c r="AKT86" s="113"/>
      <c r="AKU86" s="113"/>
      <c r="AKV86" s="113"/>
      <c r="AKW86" s="113"/>
      <c r="AKX86" s="113"/>
      <c r="AKY86" s="113"/>
      <c r="AKZ86" s="113"/>
      <c r="ALA86" s="113"/>
      <c r="ALB86" s="113"/>
      <c r="ALC86" s="113"/>
      <c r="ALD86" s="113"/>
      <c r="ALE86" s="113"/>
      <c r="ALF86" s="113"/>
      <c r="ALG86" s="113"/>
      <c r="ALH86" s="113"/>
      <c r="ALI86" s="113"/>
      <c r="ALJ86" s="113"/>
      <c r="ALK86" s="113"/>
      <c r="ALL86" s="113"/>
      <c r="ALM86" s="113"/>
      <c r="ALN86" s="113"/>
      <c r="ALO86" s="113"/>
      <c r="ALP86" s="113"/>
      <c r="ALQ86" s="113"/>
      <c r="ALR86" s="113"/>
      <c r="ALS86" s="113"/>
      <c r="ALT86" s="113"/>
      <c r="ALU86" s="113"/>
      <c r="ALV86" s="113"/>
      <c r="ALW86" s="113"/>
      <c r="ALX86" s="113"/>
      <c r="ALY86" s="113"/>
      <c r="ALZ86" s="113"/>
      <c r="AMA86" s="113"/>
      <c r="AMB86" s="113"/>
      <c r="AMC86" s="113"/>
      <c r="AMD86" s="113"/>
      <c r="AME86" s="113"/>
      <c r="AMF86" s="113"/>
      <c r="AMG86" s="113"/>
      <c r="AMH86" s="113"/>
      <c r="AMI86" s="113"/>
      <c r="AMJ86" s="113"/>
      <c r="AMK86" s="113"/>
      <c r="AML86" s="113"/>
      <c r="AMM86" s="113"/>
      <c r="AMN86" s="113"/>
      <c r="AMO86" s="113"/>
      <c r="AMP86" s="113"/>
      <c r="AMQ86" s="113"/>
      <c r="AMR86" s="113"/>
      <c r="AMS86" s="113"/>
      <c r="AMT86" s="113"/>
      <c r="AMU86" s="113"/>
      <c r="AMV86" s="113"/>
      <c r="AMW86" s="113"/>
      <c r="AMX86" s="113"/>
      <c r="AMY86" s="113"/>
      <c r="AMZ86" s="113"/>
      <c r="ANA86" s="113"/>
      <c r="ANB86" s="113"/>
      <c r="ANC86" s="113"/>
      <c r="AND86" s="113"/>
      <c r="ANE86" s="113"/>
      <c r="ANF86" s="113"/>
      <c r="ANG86" s="113"/>
      <c r="ANH86" s="113"/>
      <c r="ANI86" s="113"/>
      <c r="ANJ86" s="113"/>
      <c r="ANK86" s="113"/>
      <c r="ANL86" s="113"/>
      <c r="ANM86" s="113"/>
      <c r="ANN86" s="113"/>
      <c r="ANO86" s="113"/>
      <c r="ANP86" s="113"/>
      <c r="ANQ86" s="113"/>
      <c r="ANR86" s="113"/>
      <c r="ANS86" s="113"/>
      <c r="ANT86" s="113"/>
      <c r="ANU86" s="113"/>
      <c r="ANV86" s="113"/>
      <c r="ANW86" s="113"/>
      <c r="ANX86" s="113"/>
      <c r="ANY86" s="113"/>
      <c r="ANZ86" s="113"/>
      <c r="AOA86" s="113"/>
      <c r="AOB86" s="113"/>
      <c r="AOC86" s="113"/>
      <c r="AOD86" s="113"/>
      <c r="AOE86" s="113"/>
      <c r="AOF86" s="113"/>
      <c r="AOG86" s="113"/>
      <c r="AOH86" s="113"/>
      <c r="AOI86" s="113"/>
      <c r="AOJ86" s="113"/>
      <c r="AOK86" s="113"/>
      <c r="AOL86" s="113"/>
      <c r="AOM86" s="113"/>
      <c r="AON86" s="113"/>
      <c r="AOO86" s="113"/>
      <c r="AOP86" s="113"/>
      <c r="AOQ86" s="113"/>
      <c r="AOR86" s="113"/>
      <c r="AOS86" s="113"/>
      <c r="AOT86" s="113"/>
      <c r="AOU86" s="113"/>
      <c r="AOV86" s="113"/>
      <c r="AOW86" s="113"/>
      <c r="AOX86" s="113"/>
      <c r="AOY86" s="113"/>
      <c r="AOZ86" s="113"/>
      <c r="APA86" s="113"/>
      <c r="APB86" s="113"/>
      <c r="APC86" s="113"/>
      <c r="APD86" s="113"/>
      <c r="APE86" s="113"/>
      <c r="APF86" s="113"/>
      <c r="APG86" s="113"/>
      <c r="APH86" s="113"/>
      <c r="API86" s="113"/>
      <c r="APJ86" s="113"/>
      <c r="APK86" s="113"/>
      <c r="APL86" s="113"/>
      <c r="APM86" s="113"/>
      <c r="APN86" s="113"/>
      <c r="APO86" s="113"/>
      <c r="APP86" s="113"/>
      <c r="APQ86" s="113"/>
      <c r="APR86" s="113"/>
      <c r="APS86" s="113"/>
      <c r="APT86" s="113"/>
      <c r="APU86" s="113"/>
      <c r="APV86" s="113"/>
      <c r="APW86" s="113"/>
      <c r="APX86" s="113"/>
      <c r="APY86" s="113"/>
      <c r="APZ86" s="113"/>
      <c r="AQA86" s="113"/>
      <c r="AQB86" s="113"/>
      <c r="AQC86" s="113"/>
      <c r="AQD86" s="113"/>
      <c r="AQE86" s="113"/>
      <c r="AQF86" s="113"/>
      <c r="AQG86" s="113"/>
      <c r="AQH86" s="113"/>
      <c r="AQI86" s="113"/>
      <c r="AQJ86" s="113"/>
      <c r="AQK86" s="113"/>
      <c r="AQL86" s="113"/>
      <c r="AQM86" s="113"/>
      <c r="AQN86" s="113"/>
      <c r="AQO86" s="113"/>
      <c r="AQP86" s="113"/>
      <c r="AQQ86" s="113"/>
      <c r="AQR86" s="113"/>
      <c r="AQS86" s="113"/>
      <c r="AQT86" s="113"/>
      <c r="AQU86" s="113"/>
      <c r="AQV86" s="113"/>
      <c r="AQW86" s="113"/>
      <c r="AQX86" s="113"/>
      <c r="AQY86" s="113"/>
      <c r="AQZ86" s="113"/>
      <c r="ARA86" s="113"/>
      <c r="ARB86" s="113"/>
      <c r="ARC86" s="113"/>
      <c r="ARD86" s="113"/>
      <c r="ARE86" s="113"/>
      <c r="ARF86" s="113"/>
      <c r="ARG86" s="113"/>
      <c r="ARH86" s="113"/>
      <c r="ARI86" s="113"/>
      <c r="ARJ86" s="113"/>
      <c r="ARK86" s="113"/>
      <c r="ARL86" s="113"/>
      <c r="ARM86" s="113"/>
      <c r="ARN86" s="113"/>
      <c r="ARO86" s="113"/>
      <c r="ARP86" s="113"/>
      <c r="ARQ86" s="113"/>
      <c r="ARR86" s="113"/>
      <c r="ARS86" s="113"/>
      <c r="ART86" s="113"/>
      <c r="ARU86" s="113"/>
      <c r="ARV86" s="113"/>
      <c r="ARW86" s="113"/>
      <c r="ARX86" s="113"/>
      <c r="ARY86" s="113"/>
      <c r="ARZ86" s="113"/>
      <c r="ASA86" s="113"/>
      <c r="ASB86" s="113"/>
      <c r="ASC86" s="113"/>
      <c r="ASD86" s="113"/>
      <c r="ASE86" s="113"/>
      <c r="ASF86" s="113"/>
      <c r="ASG86" s="113"/>
      <c r="ASH86" s="113"/>
      <c r="ASI86" s="113"/>
      <c r="ASJ86" s="113"/>
      <c r="ASK86" s="113"/>
      <c r="ASL86" s="113"/>
      <c r="ASM86" s="113"/>
      <c r="ASN86" s="113"/>
      <c r="ASO86" s="113"/>
      <c r="ASP86" s="113"/>
      <c r="ASQ86" s="113"/>
      <c r="ASR86" s="113"/>
      <c r="ASS86" s="113"/>
      <c r="AST86" s="113"/>
      <c r="ASU86" s="113"/>
      <c r="ASV86" s="113"/>
      <c r="ASW86" s="113"/>
      <c r="ASX86" s="113"/>
      <c r="ASY86" s="113"/>
      <c r="ASZ86" s="113"/>
      <c r="ATA86" s="113"/>
      <c r="ATB86" s="113"/>
      <c r="ATC86" s="113"/>
      <c r="ATD86" s="113"/>
      <c r="ATE86" s="113"/>
      <c r="ATF86" s="113"/>
      <c r="ATG86" s="113"/>
      <c r="ATH86" s="113"/>
      <c r="ATI86" s="113"/>
      <c r="ATJ86" s="113"/>
      <c r="ATK86" s="113"/>
      <c r="ATL86" s="113"/>
      <c r="ATM86" s="113"/>
      <c r="ATN86" s="113"/>
      <c r="ATO86" s="113"/>
      <c r="ATP86" s="113"/>
      <c r="ATQ86" s="113"/>
      <c r="ATR86" s="113"/>
      <c r="ATS86" s="113"/>
      <c r="ATT86" s="113"/>
      <c r="ATU86" s="113"/>
      <c r="ATV86" s="113"/>
      <c r="ATW86" s="113"/>
      <c r="ATX86" s="113"/>
      <c r="ATY86" s="113"/>
      <c r="ATZ86" s="113"/>
      <c r="AUA86" s="113"/>
      <c r="AUB86" s="113"/>
      <c r="AUC86" s="113"/>
      <c r="AUD86" s="113"/>
      <c r="AUE86" s="113"/>
      <c r="AUF86" s="113"/>
      <c r="AUG86" s="113"/>
      <c r="AUH86" s="113"/>
      <c r="AUI86" s="113"/>
      <c r="AUJ86" s="113"/>
      <c r="AUK86" s="113"/>
      <c r="AUL86" s="113"/>
      <c r="AUM86" s="113"/>
      <c r="AUN86" s="113"/>
      <c r="AUO86" s="113"/>
      <c r="AUP86" s="113"/>
      <c r="AUQ86" s="113"/>
      <c r="AUR86" s="113"/>
      <c r="AUS86" s="113"/>
      <c r="AUT86" s="113"/>
      <c r="AUU86" s="113"/>
      <c r="AUV86" s="113"/>
      <c r="AUW86" s="113"/>
      <c r="AUX86" s="113"/>
      <c r="AUY86" s="113"/>
      <c r="AUZ86" s="113"/>
      <c r="AVA86" s="113"/>
      <c r="AVB86" s="113"/>
      <c r="AVC86" s="113"/>
      <c r="AVD86" s="113"/>
      <c r="AVE86" s="113"/>
      <c r="AVF86" s="113"/>
      <c r="AVG86" s="113"/>
      <c r="AVH86" s="113"/>
      <c r="AVI86" s="113"/>
      <c r="AVJ86" s="113"/>
      <c r="AVK86" s="113"/>
      <c r="AVL86" s="113"/>
      <c r="AVM86" s="113"/>
      <c r="AVN86" s="113"/>
      <c r="AVO86" s="113"/>
      <c r="AVP86" s="113"/>
      <c r="AVQ86" s="113"/>
      <c r="AVR86" s="113"/>
      <c r="AVS86" s="113"/>
      <c r="AVT86" s="113"/>
      <c r="AVU86" s="113"/>
      <c r="AVV86" s="113"/>
      <c r="AVW86" s="113"/>
      <c r="AVX86" s="113"/>
      <c r="AVY86" s="113"/>
      <c r="AVZ86" s="113"/>
      <c r="AWA86" s="113"/>
      <c r="AWB86" s="113"/>
      <c r="AWC86" s="113"/>
      <c r="AWD86" s="113"/>
    </row>
    <row r="87" spans="1:1278" s="156" customFormat="1" ht="15">
      <c r="A87" s="126"/>
      <c r="B87" s="126"/>
      <c r="C87" s="126"/>
      <c r="D87" s="126"/>
      <c r="E87" s="126"/>
      <c r="F87" s="152" t="s">
        <v>335</v>
      </c>
      <c r="G87" s="131">
        <v>50</v>
      </c>
      <c r="H87" s="130" t="s">
        <v>334</v>
      </c>
      <c r="I87" s="126"/>
      <c r="J87" s="126"/>
      <c r="K87" s="126"/>
      <c r="L87" s="126"/>
      <c r="M87" s="126"/>
      <c r="N87" s="126"/>
      <c r="O87" s="126"/>
      <c r="P87" s="126"/>
      <c r="Q87" s="126"/>
      <c r="R87" s="126"/>
      <c r="S87" s="126"/>
      <c r="T87" s="126"/>
      <c r="U87" s="126"/>
      <c r="V87" s="126"/>
      <c r="W87" s="126"/>
      <c r="X87" s="126"/>
      <c r="Y87" s="126"/>
      <c r="Z87" s="126"/>
      <c r="AA87" s="126"/>
      <c r="AB87" s="126"/>
      <c r="AC87" s="113"/>
      <c r="AD87" s="113"/>
      <c r="AE87" s="113"/>
      <c r="AF87" s="113"/>
      <c r="AG87" s="113"/>
      <c r="AH87" s="113"/>
      <c r="AI87" s="113"/>
      <c r="AJ87" s="113"/>
      <c r="AK87" s="113"/>
      <c r="AL87" s="113"/>
      <c r="AM87" s="113"/>
      <c r="AN87" s="113"/>
      <c r="AO87" s="113"/>
      <c r="AP87" s="113"/>
      <c r="AQ87" s="113"/>
      <c r="AR87" s="113"/>
      <c r="AS87" s="113"/>
      <c r="AT87" s="113"/>
      <c r="AU87" s="113"/>
      <c r="AV87" s="113"/>
      <c r="AW87" s="113"/>
      <c r="AX87" s="113"/>
      <c r="AY87" s="113"/>
      <c r="AZ87" s="113"/>
      <c r="BA87" s="113"/>
      <c r="BB87" s="113"/>
      <c r="BC87" s="113"/>
      <c r="BD87" s="113"/>
      <c r="BE87" s="113"/>
      <c r="BF87" s="113"/>
      <c r="BG87" s="113"/>
      <c r="BH87" s="113"/>
      <c r="BI87" s="113"/>
      <c r="BJ87" s="113"/>
      <c r="BK87" s="113"/>
      <c r="BL87" s="113"/>
      <c r="BM87" s="113"/>
      <c r="BN87" s="113"/>
      <c r="BO87" s="113"/>
      <c r="BP87" s="113"/>
      <c r="BQ87" s="113"/>
      <c r="BR87" s="113"/>
      <c r="BS87" s="113"/>
      <c r="BT87" s="113"/>
      <c r="BU87" s="113"/>
      <c r="BV87" s="113"/>
      <c r="BW87" s="113"/>
      <c r="BX87" s="113"/>
      <c r="BY87" s="113"/>
      <c r="BZ87" s="113"/>
      <c r="CA87" s="113"/>
      <c r="CB87" s="113"/>
      <c r="CC87" s="113"/>
      <c r="CD87" s="113"/>
      <c r="CE87" s="113"/>
      <c r="CF87" s="113"/>
      <c r="CG87" s="113"/>
      <c r="CH87" s="113"/>
      <c r="CI87" s="113"/>
      <c r="CJ87" s="113"/>
      <c r="CK87" s="113"/>
      <c r="CL87" s="113"/>
      <c r="CM87" s="113"/>
      <c r="CN87" s="113"/>
      <c r="CO87" s="113"/>
      <c r="CP87" s="113"/>
      <c r="CQ87" s="113"/>
      <c r="CR87" s="113"/>
      <c r="CS87" s="113"/>
      <c r="CT87" s="113"/>
      <c r="CU87" s="113"/>
      <c r="CV87" s="113"/>
      <c r="CW87" s="113"/>
      <c r="CX87" s="113"/>
      <c r="CY87" s="113"/>
      <c r="CZ87" s="113"/>
      <c r="DA87" s="113"/>
      <c r="DB87" s="113"/>
      <c r="DC87" s="113"/>
      <c r="DD87" s="113"/>
      <c r="DE87" s="113"/>
      <c r="DF87" s="113"/>
      <c r="DG87" s="113"/>
      <c r="DH87" s="113"/>
      <c r="DI87" s="113"/>
      <c r="DJ87" s="113"/>
      <c r="DK87" s="113"/>
      <c r="DL87" s="113"/>
      <c r="DM87" s="113"/>
      <c r="DN87" s="113"/>
      <c r="DO87" s="113"/>
      <c r="DP87" s="113"/>
      <c r="DQ87" s="113"/>
      <c r="DR87" s="113"/>
      <c r="DS87" s="113"/>
      <c r="DT87" s="113"/>
      <c r="DU87" s="113"/>
      <c r="DV87" s="113"/>
      <c r="DW87" s="113"/>
      <c r="DX87" s="113"/>
      <c r="DY87" s="113"/>
      <c r="DZ87" s="113"/>
      <c r="EA87" s="113"/>
      <c r="EB87" s="113"/>
      <c r="EC87" s="113"/>
      <c r="ED87" s="113"/>
      <c r="EE87" s="113"/>
      <c r="EF87" s="113"/>
      <c r="EG87" s="113"/>
      <c r="EH87" s="113"/>
      <c r="EI87" s="113"/>
      <c r="EJ87" s="113"/>
      <c r="EK87" s="113"/>
      <c r="EL87" s="113"/>
      <c r="EM87" s="113"/>
      <c r="EN87" s="113"/>
      <c r="EO87" s="113"/>
      <c r="EP87" s="113"/>
      <c r="EQ87" s="113"/>
      <c r="ER87" s="113"/>
      <c r="ES87" s="113"/>
      <c r="ET87" s="113"/>
      <c r="EU87" s="113"/>
      <c r="EV87" s="113"/>
      <c r="EW87" s="113"/>
      <c r="EX87" s="113"/>
      <c r="EY87" s="113"/>
      <c r="EZ87" s="113"/>
      <c r="FA87" s="113"/>
      <c r="FB87" s="113"/>
      <c r="FC87" s="113"/>
      <c r="FD87" s="113"/>
      <c r="FE87" s="113"/>
      <c r="FF87" s="113"/>
      <c r="FG87" s="113"/>
      <c r="FH87" s="113"/>
      <c r="FI87" s="113"/>
      <c r="FJ87" s="113"/>
      <c r="FK87" s="113"/>
      <c r="FL87" s="113"/>
      <c r="FM87" s="113"/>
      <c r="FN87" s="113"/>
      <c r="FO87" s="113"/>
      <c r="FP87" s="113"/>
      <c r="FQ87" s="113"/>
      <c r="FR87" s="113"/>
      <c r="FS87" s="113"/>
      <c r="FT87" s="113"/>
      <c r="FU87" s="113"/>
      <c r="FV87" s="113"/>
      <c r="FW87" s="113"/>
      <c r="FX87" s="113"/>
      <c r="FY87" s="113"/>
      <c r="FZ87" s="113"/>
      <c r="GA87" s="113"/>
      <c r="GB87" s="113"/>
      <c r="GC87" s="113"/>
      <c r="GD87" s="113"/>
      <c r="GE87" s="113"/>
      <c r="GF87" s="113"/>
      <c r="GG87" s="113"/>
      <c r="GH87" s="113"/>
      <c r="GI87" s="113"/>
      <c r="GJ87" s="113"/>
      <c r="GK87" s="113"/>
      <c r="GL87" s="113"/>
      <c r="GM87" s="113"/>
      <c r="GN87" s="113"/>
      <c r="GO87" s="113"/>
      <c r="GP87" s="113"/>
      <c r="GQ87" s="113"/>
      <c r="GR87" s="113"/>
      <c r="GS87" s="113"/>
      <c r="GT87" s="113"/>
      <c r="GU87" s="113"/>
      <c r="GV87" s="113"/>
      <c r="GW87" s="113"/>
      <c r="GX87" s="113"/>
      <c r="GY87" s="113"/>
      <c r="GZ87" s="113"/>
      <c r="HA87" s="113"/>
      <c r="HB87" s="113"/>
      <c r="HC87" s="113"/>
      <c r="HD87" s="113"/>
      <c r="HE87" s="113"/>
      <c r="HF87" s="113"/>
      <c r="HG87" s="113"/>
      <c r="HH87" s="113"/>
      <c r="HI87" s="113"/>
      <c r="HJ87" s="113"/>
      <c r="HK87" s="113"/>
      <c r="HL87" s="113"/>
      <c r="HM87" s="113"/>
      <c r="HN87" s="113"/>
      <c r="HO87" s="113"/>
      <c r="HP87" s="113"/>
      <c r="HQ87" s="113"/>
      <c r="HR87" s="113"/>
      <c r="HS87" s="113"/>
      <c r="HT87" s="113"/>
      <c r="HU87" s="113"/>
      <c r="HV87" s="113"/>
      <c r="HW87" s="113"/>
      <c r="HX87" s="113"/>
      <c r="HY87" s="113"/>
      <c r="HZ87" s="113"/>
      <c r="IA87" s="113"/>
      <c r="IB87" s="113"/>
      <c r="IC87" s="113"/>
      <c r="ID87" s="113"/>
      <c r="IE87" s="113"/>
      <c r="IF87" s="113"/>
      <c r="IG87" s="113"/>
      <c r="IH87" s="113"/>
      <c r="II87" s="113"/>
      <c r="IJ87" s="113"/>
      <c r="IK87" s="113"/>
      <c r="IL87" s="113"/>
      <c r="IM87" s="113"/>
      <c r="IN87" s="113"/>
      <c r="IO87" s="113"/>
      <c r="IP87" s="113"/>
      <c r="IQ87" s="113"/>
      <c r="IR87" s="113"/>
      <c r="IS87" s="113"/>
      <c r="IT87" s="113"/>
      <c r="IU87" s="113"/>
      <c r="IV87" s="113"/>
      <c r="IW87" s="113"/>
      <c r="IX87" s="113"/>
      <c r="IY87" s="113"/>
      <c r="IZ87" s="113"/>
      <c r="JA87" s="113"/>
      <c r="JB87" s="113"/>
      <c r="JC87" s="113"/>
      <c r="JD87" s="113"/>
      <c r="JE87" s="113"/>
      <c r="JF87" s="113"/>
      <c r="JG87" s="113"/>
      <c r="JH87" s="113"/>
      <c r="JI87" s="113"/>
      <c r="JJ87" s="113"/>
      <c r="JK87" s="113"/>
      <c r="JL87" s="113"/>
      <c r="JM87" s="113"/>
      <c r="JN87" s="113"/>
      <c r="JO87" s="113"/>
      <c r="JP87" s="113"/>
      <c r="JQ87" s="113"/>
      <c r="JR87" s="113"/>
      <c r="JS87" s="113"/>
      <c r="JT87" s="113"/>
      <c r="JU87" s="113"/>
      <c r="JV87" s="113"/>
      <c r="JW87" s="113"/>
      <c r="JX87" s="113"/>
      <c r="JY87" s="113"/>
      <c r="JZ87" s="113"/>
      <c r="KA87" s="113"/>
      <c r="KB87" s="113"/>
      <c r="KC87" s="113"/>
      <c r="KD87" s="113"/>
      <c r="KE87" s="113"/>
      <c r="KF87" s="113"/>
      <c r="KG87" s="113"/>
      <c r="KH87" s="113"/>
      <c r="KI87" s="113"/>
      <c r="KJ87" s="113"/>
      <c r="KK87" s="113"/>
      <c r="KL87" s="113"/>
      <c r="KM87" s="113"/>
      <c r="KN87" s="113"/>
      <c r="KO87" s="113"/>
      <c r="KP87" s="113"/>
      <c r="KQ87" s="113"/>
      <c r="KR87" s="113"/>
      <c r="KS87" s="113"/>
      <c r="KT87" s="113"/>
      <c r="KU87" s="113"/>
      <c r="KV87" s="113"/>
      <c r="KW87" s="113"/>
      <c r="KX87" s="113"/>
      <c r="KY87" s="113"/>
      <c r="KZ87" s="113"/>
      <c r="LA87" s="113"/>
      <c r="LB87" s="113"/>
      <c r="LC87" s="113"/>
      <c r="LD87" s="113"/>
      <c r="LE87" s="113"/>
      <c r="LF87" s="113"/>
      <c r="LG87" s="113"/>
      <c r="LH87" s="113"/>
      <c r="LI87" s="113"/>
      <c r="LJ87" s="113"/>
      <c r="LK87" s="113"/>
      <c r="LL87" s="113"/>
      <c r="LM87" s="113"/>
      <c r="LN87" s="113"/>
      <c r="LO87" s="113"/>
      <c r="LP87" s="113"/>
      <c r="LQ87" s="113"/>
      <c r="LR87" s="113"/>
      <c r="LS87" s="113"/>
      <c r="LT87" s="113"/>
      <c r="LU87" s="113"/>
      <c r="LV87" s="113"/>
      <c r="LW87" s="113"/>
      <c r="LX87" s="113"/>
      <c r="LY87" s="113"/>
      <c r="LZ87" s="113"/>
      <c r="MA87" s="113"/>
      <c r="MB87" s="113"/>
      <c r="MC87" s="113"/>
      <c r="MD87" s="113"/>
      <c r="ME87" s="113"/>
      <c r="MF87" s="113"/>
      <c r="MG87" s="113"/>
      <c r="MH87" s="113"/>
      <c r="MI87" s="113"/>
      <c r="MJ87" s="113"/>
      <c r="MK87" s="113"/>
      <c r="ML87" s="113"/>
      <c r="MM87" s="113"/>
      <c r="MN87" s="113"/>
      <c r="MO87" s="113"/>
      <c r="MP87" s="113"/>
      <c r="MQ87" s="113"/>
      <c r="MR87" s="113"/>
      <c r="MS87" s="113"/>
      <c r="MT87" s="113"/>
      <c r="MU87" s="113"/>
      <c r="MV87" s="113"/>
      <c r="MW87" s="113"/>
      <c r="MX87" s="113"/>
      <c r="MY87" s="113"/>
      <c r="MZ87" s="113"/>
      <c r="NA87" s="113"/>
      <c r="NB87" s="113"/>
      <c r="NC87" s="113"/>
      <c r="ND87" s="113"/>
      <c r="NE87" s="113"/>
      <c r="NF87" s="113"/>
      <c r="NG87" s="113"/>
      <c r="NH87" s="113"/>
      <c r="NI87" s="113"/>
      <c r="NJ87" s="113"/>
      <c r="NK87" s="113"/>
      <c r="NL87" s="113"/>
      <c r="NM87" s="113"/>
      <c r="NN87" s="113"/>
      <c r="NO87" s="113"/>
      <c r="NP87" s="113"/>
      <c r="NQ87" s="113"/>
      <c r="NR87" s="113"/>
      <c r="NS87" s="113"/>
      <c r="NT87" s="113"/>
      <c r="NU87" s="113"/>
      <c r="NV87" s="113"/>
      <c r="NW87" s="113"/>
      <c r="NX87" s="113"/>
      <c r="NY87" s="113"/>
      <c r="NZ87" s="113"/>
      <c r="OA87" s="113"/>
      <c r="OB87" s="113"/>
      <c r="OC87" s="113"/>
      <c r="OD87" s="113"/>
      <c r="OE87" s="113"/>
      <c r="OF87" s="113"/>
      <c r="OG87" s="113"/>
      <c r="OH87" s="113"/>
      <c r="OI87" s="113"/>
      <c r="OJ87" s="113"/>
      <c r="OK87" s="113"/>
      <c r="OL87" s="113"/>
      <c r="OM87" s="113"/>
      <c r="ON87" s="113"/>
      <c r="OO87" s="113"/>
      <c r="OP87" s="113"/>
      <c r="OQ87" s="113"/>
      <c r="OR87" s="113"/>
      <c r="OS87" s="113"/>
      <c r="OT87" s="113"/>
      <c r="OU87" s="113"/>
      <c r="OV87" s="113"/>
      <c r="OW87" s="113"/>
      <c r="OX87" s="113"/>
      <c r="OY87" s="113"/>
      <c r="OZ87" s="113"/>
      <c r="PA87" s="113"/>
      <c r="PB87" s="113"/>
      <c r="PC87" s="113"/>
      <c r="PD87" s="113"/>
      <c r="PE87" s="113"/>
      <c r="PF87" s="113"/>
      <c r="PG87" s="113"/>
      <c r="PH87" s="113"/>
      <c r="PI87" s="113"/>
      <c r="PJ87" s="113"/>
      <c r="PK87" s="113"/>
      <c r="PL87" s="113"/>
      <c r="PM87" s="113"/>
      <c r="PN87" s="113"/>
      <c r="PO87" s="113"/>
      <c r="PP87" s="113"/>
      <c r="PQ87" s="113"/>
      <c r="PR87" s="113"/>
      <c r="PS87" s="113"/>
      <c r="PT87" s="113"/>
      <c r="PU87" s="113"/>
      <c r="PV87" s="113"/>
      <c r="PW87" s="113"/>
      <c r="PX87" s="113"/>
      <c r="PY87" s="113"/>
      <c r="PZ87" s="113"/>
      <c r="QA87" s="113"/>
      <c r="QB87" s="113"/>
      <c r="QC87" s="113"/>
      <c r="QD87" s="113"/>
      <c r="QE87" s="113"/>
      <c r="QF87" s="113"/>
      <c r="QG87" s="113"/>
      <c r="QH87" s="113"/>
      <c r="QI87" s="113"/>
      <c r="QJ87" s="113"/>
      <c r="QK87" s="113"/>
      <c r="QL87" s="113"/>
      <c r="QM87" s="113"/>
      <c r="QN87" s="113"/>
      <c r="QO87" s="113"/>
      <c r="QP87" s="113"/>
      <c r="QQ87" s="113"/>
      <c r="QR87" s="113"/>
      <c r="QS87" s="113"/>
      <c r="QT87" s="113"/>
      <c r="QU87" s="113"/>
      <c r="QV87" s="113"/>
      <c r="QW87" s="113"/>
      <c r="QX87" s="113"/>
      <c r="QY87" s="113"/>
      <c r="QZ87" s="113"/>
      <c r="RA87" s="113"/>
      <c r="RB87" s="113"/>
      <c r="RC87" s="113"/>
      <c r="RD87" s="113"/>
      <c r="RE87" s="113"/>
      <c r="RF87" s="113"/>
      <c r="RG87" s="113"/>
      <c r="RH87" s="113"/>
      <c r="RI87" s="113"/>
      <c r="RJ87" s="113"/>
      <c r="RK87" s="113"/>
      <c r="RL87" s="113"/>
      <c r="RM87" s="113"/>
      <c r="RN87" s="113"/>
      <c r="RO87" s="113"/>
      <c r="RP87" s="113"/>
      <c r="RQ87" s="113"/>
      <c r="RR87" s="113"/>
      <c r="RS87" s="113"/>
      <c r="RT87" s="113"/>
      <c r="RU87" s="113"/>
      <c r="RV87" s="113"/>
      <c r="RW87" s="113"/>
      <c r="RX87" s="113"/>
      <c r="RY87" s="113"/>
      <c r="RZ87" s="113"/>
      <c r="SA87" s="113"/>
      <c r="SB87" s="113"/>
      <c r="SC87" s="113"/>
      <c r="SD87" s="113"/>
      <c r="SE87" s="113"/>
      <c r="SF87" s="113"/>
      <c r="SG87" s="113"/>
      <c r="SH87" s="113"/>
      <c r="SI87" s="113"/>
      <c r="SJ87" s="113"/>
      <c r="SK87" s="113"/>
      <c r="SL87" s="113"/>
      <c r="SM87" s="113"/>
      <c r="SN87" s="113"/>
      <c r="SO87" s="113"/>
      <c r="SP87" s="113"/>
      <c r="SQ87" s="113"/>
      <c r="SR87" s="113"/>
      <c r="SS87" s="113"/>
      <c r="ST87" s="113"/>
      <c r="SU87" s="113"/>
      <c r="SV87" s="113"/>
      <c r="SW87" s="113"/>
      <c r="SX87" s="113"/>
      <c r="SY87" s="113"/>
      <c r="SZ87" s="113"/>
      <c r="TA87" s="113"/>
      <c r="TB87" s="113"/>
      <c r="TC87" s="113"/>
      <c r="TD87" s="113"/>
      <c r="TE87" s="113"/>
      <c r="TF87" s="113"/>
      <c r="TG87" s="113"/>
      <c r="TH87" s="113"/>
      <c r="TI87" s="113"/>
      <c r="TJ87" s="113"/>
      <c r="TK87" s="113"/>
      <c r="TL87" s="113"/>
      <c r="TM87" s="113"/>
      <c r="TN87" s="113"/>
      <c r="TO87" s="113"/>
      <c r="TP87" s="113"/>
      <c r="TQ87" s="113"/>
      <c r="TR87" s="113"/>
      <c r="TS87" s="113"/>
      <c r="TT87" s="113"/>
      <c r="TU87" s="113"/>
      <c r="TV87" s="113"/>
      <c r="TW87" s="113"/>
      <c r="TX87" s="113"/>
      <c r="TY87" s="113"/>
      <c r="TZ87" s="113"/>
      <c r="UA87" s="113"/>
      <c r="UB87" s="113"/>
      <c r="UC87" s="113"/>
      <c r="UD87" s="113"/>
      <c r="UE87" s="113"/>
      <c r="UF87" s="113"/>
      <c r="UG87" s="113"/>
      <c r="UH87" s="113"/>
      <c r="UI87" s="113"/>
      <c r="UJ87" s="113"/>
      <c r="UK87" s="113"/>
      <c r="UL87" s="113"/>
      <c r="UM87" s="113"/>
      <c r="UN87" s="113"/>
      <c r="UO87" s="113"/>
      <c r="UP87" s="113"/>
      <c r="UQ87" s="113"/>
      <c r="UR87" s="113"/>
      <c r="US87" s="113"/>
      <c r="UT87" s="113"/>
      <c r="UU87" s="113"/>
      <c r="UV87" s="113"/>
      <c r="UW87" s="113"/>
      <c r="UX87" s="113"/>
      <c r="UY87" s="113"/>
      <c r="UZ87" s="113"/>
      <c r="VA87" s="113"/>
      <c r="VB87" s="113"/>
      <c r="VC87" s="113"/>
      <c r="VD87" s="113"/>
      <c r="VE87" s="113"/>
      <c r="VF87" s="113"/>
      <c r="VG87" s="113"/>
      <c r="VH87" s="113"/>
      <c r="VI87" s="113"/>
      <c r="VJ87" s="113"/>
      <c r="VK87" s="113"/>
      <c r="VL87" s="113"/>
      <c r="VM87" s="113"/>
      <c r="VN87" s="113"/>
      <c r="VO87" s="113"/>
      <c r="VP87" s="113"/>
      <c r="VQ87" s="113"/>
      <c r="VR87" s="113"/>
      <c r="VS87" s="113"/>
      <c r="VT87" s="113"/>
      <c r="VU87" s="113"/>
      <c r="VV87" s="113"/>
      <c r="VW87" s="113"/>
      <c r="VX87" s="113"/>
      <c r="VY87" s="113"/>
      <c r="VZ87" s="113"/>
      <c r="WA87" s="113"/>
      <c r="WB87" s="113"/>
      <c r="WC87" s="113"/>
      <c r="WD87" s="113"/>
      <c r="WE87" s="113"/>
      <c r="WF87" s="113"/>
      <c r="WG87" s="113"/>
      <c r="WH87" s="113"/>
      <c r="WI87" s="113"/>
      <c r="WJ87" s="113"/>
      <c r="WK87" s="113"/>
      <c r="WL87" s="113"/>
      <c r="WM87" s="113"/>
      <c r="WN87" s="113"/>
      <c r="WO87" s="113"/>
      <c r="WP87" s="113"/>
      <c r="WQ87" s="113"/>
      <c r="WR87" s="113"/>
      <c r="WS87" s="113"/>
      <c r="WT87" s="113"/>
      <c r="WU87" s="113"/>
      <c r="WV87" s="113"/>
      <c r="WW87" s="113"/>
      <c r="WX87" s="113"/>
      <c r="WY87" s="113"/>
      <c r="WZ87" s="113"/>
      <c r="XA87" s="113"/>
      <c r="XB87" s="113"/>
      <c r="XC87" s="113"/>
      <c r="XD87" s="113"/>
      <c r="XE87" s="113"/>
      <c r="XF87" s="113"/>
      <c r="XG87" s="113"/>
      <c r="XH87" s="113"/>
      <c r="XI87" s="113"/>
      <c r="XJ87" s="113"/>
      <c r="XK87" s="113"/>
      <c r="XL87" s="113"/>
      <c r="XM87" s="113"/>
      <c r="XN87" s="113"/>
      <c r="XO87" s="113"/>
      <c r="XP87" s="113"/>
      <c r="XQ87" s="113"/>
      <c r="XR87" s="113"/>
      <c r="XS87" s="113"/>
      <c r="XT87" s="113"/>
      <c r="XU87" s="113"/>
      <c r="XV87" s="113"/>
      <c r="XW87" s="113"/>
      <c r="XX87" s="113"/>
      <c r="XY87" s="113"/>
      <c r="XZ87" s="113"/>
      <c r="YA87" s="113"/>
      <c r="YB87" s="113"/>
      <c r="YC87" s="113"/>
      <c r="YD87" s="113"/>
      <c r="YE87" s="113"/>
      <c r="YF87" s="113"/>
      <c r="YG87" s="113"/>
      <c r="YH87" s="113"/>
      <c r="YI87" s="113"/>
      <c r="YJ87" s="113"/>
      <c r="YK87" s="113"/>
      <c r="YL87" s="113"/>
      <c r="YM87" s="113"/>
      <c r="YN87" s="113"/>
      <c r="YO87" s="113"/>
      <c r="YP87" s="113"/>
      <c r="YQ87" s="113"/>
      <c r="YR87" s="113"/>
      <c r="YS87" s="113"/>
      <c r="YT87" s="113"/>
      <c r="YU87" s="113"/>
      <c r="YV87" s="113"/>
      <c r="YW87" s="113"/>
      <c r="YX87" s="113"/>
      <c r="YY87" s="113"/>
      <c r="YZ87" s="113"/>
      <c r="ZA87" s="113"/>
      <c r="ZB87" s="113"/>
      <c r="ZC87" s="113"/>
      <c r="ZD87" s="113"/>
      <c r="ZE87" s="113"/>
      <c r="ZF87" s="113"/>
      <c r="ZG87" s="113"/>
      <c r="ZH87" s="113"/>
      <c r="ZI87" s="113"/>
      <c r="ZJ87" s="113"/>
      <c r="ZK87" s="113"/>
      <c r="ZL87" s="113"/>
      <c r="ZM87" s="113"/>
      <c r="ZN87" s="113"/>
      <c r="ZO87" s="113"/>
      <c r="ZP87" s="113"/>
      <c r="ZQ87" s="113"/>
      <c r="ZR87" s="113"/>
      <c r="ZS87" s="113"/>
      <c r="ZT87" s="113"/>
      <c r="ZU87" s="113"/>
      <c r="ZV87" s="113"/>
      <c r="ZW87" s="113"/>
      <c r="ZX87" s="113"/>
      <c r="ZY87" s="113"/>
      <c r="ZZ87" s="113"/>
      <c r="AAA87" s="113"/>
      <c r="AAB87" s="113"/>
      <c r="AAC87" s="113"/>
      <c r="AAD87" s="113"/>
      <c r="AAE87" s="113"/>
      <c r="AAF87" s="113"/>
      <c r="AAG87" s="113"/>
      <c r="AAH87" s="113"/>
      <c r="AAI87" s="113"/>
      <c r="AAJ87" s="113"/>
      <c r="AAK87" s="113"/>
      <c r="AAL87" s="113"/>
      <c r="AAM87" s="113"/>
      <c r="AAN87" s="113"/>
      <c r="AAO87" s="113"/>
      <c r="AAP87" s="113"/>
      <c r="AAQ87" s="113"/>
      <c r="AAR87" s="113"/>
      <c r="AAS87" s="113"/>
      <c r="AAT87" s="113"/>
      <c r="AAU87" s="113"/>
      <c r="AAV87" s="113"/>
      <c r="AAW87" s="113"/>
      <c r="AAX87" s="113"/>
      <c r="AAY87" s="113"/>
      <c r="AAZ87" s="113"/>
      <c r="ABA87" s="113"/>
      <c r="ABB87" s="113"/>
      <c r="ABC87" s="113"/>
      <c r="ABD87" s="113"/>
      <c r="ABE87" s="113"/>
      <c r="ABF87" s="113"/>
      <c r="ABG87" s="113"/>
      <c r="ABH87" s="113"/>
      <c r="ABI87" s="113"/>
      <c r="ABJ87" s="113"/>
      <c r="ABK87" s="113"/>
      <c r="ABL87" s="113"/>
      <c r="ABM87" s="113"/>
      <c r="ABN87" s="113"/>
      <c r="ABO87" s="113"/>
      <c r="ABP87" s="113"/>
      <c r="ABQ87" s="113"/>
      <c r="ABR87" s="113"/>
      <c r="ABS87" s="113"/>
      <c r="ABT87" s="113"/>
      <c r="ABU87" s="113"/>
      <c r="ABV87" s="113"/>
      <c r="ABW87" s="113"/>
      <c r="ABX87" s="113"/>
      <c r="ABY87" s="113"/>
      <c r="ABZ87" s="113"/>
      <c r="ACA87" s="113"/>
      <c r="ACB87" s="113"/>
      <c r="ACC87" s="113"/>
      <c r="ACD87" s="113"/>
      <c r="ACE87" s="113"/>
      <c r="ACF87" s="113"/>
      <c r="ACG87" s="113"/>
      <c r="ACH87" s="113"/>
      <c r="ACI87" s="113"/>
      <c r="ACJ87" s="113"/>
      <c r="ACK87" s="113"/>
      <c r="ACL87" s="113"/>
      <c r="ACM87" s="113"/>
      <c r="ACN87" s="113"/>
      <c r="ACO87" s="113"/>
      <c r="ACP87" s="113"/>
      <c r="ACQ87" s="113"/>
      <c r="ACR87" s="113"/>
      <c r="ACS87" s="113"/>
      <c r="ACT87" s="113"/>
      <c r="ACU87" s="113"/>
      <c r="ACV87" s="113"/>
      <c r="ACW87" s="113"/>
      <c r="ACX87" s="113"/>
      <c r="ACY87" s="113"/>
      <c r="ACZ87" s="113"/>
      <c r="ADA87" s="113"/>
      <c r="ADB87" s="113"/>
      <c r="ADC87" s="113"/>
      <c r="ADD87" s="113"/>
      <c r="ADE87" s="113"/>
      <c r="ADF87" s="113"/>
      <c r="ADG87" s="113"/>
      <c r="ADH87" s="113"/>
      <c r="ADI87" s="113"/>
      <c r="ADJ87" s="113"/>
      <c r="ADK87" s="113"/>
      <c r="ADL87" s="113"/>
      <c r="ADM87" s="113"/>
      <c r="ADN87" s="113"/>
      <c r="ADO87" s="113"/>
      <c r="ADP87" s="113"/>
      <c r="ADQ87" s="113"/>
      <c r="ADR87" s="113"/>
      <c r="ADS87" s="113"/>
      <c r="ADT87" s="113"/>
      <c r="ADU87" s="113"/>
      <c r="ADV87" s="113"/>
      <c r="ADW87" s="113"/>
      <c r="ADX87" s="113"/>
      <c r="ADY87" s="113"/>
      <c r="ADZ87" s="113"/>
      <c r="AEA87" s="113"/>
      <c r="AEB87" s="113"/>
      <c r="AEC87" s="113"/>
      <c r="AED87" s="113"/>
      <c r="AEE87" s="113"/>
      <c r="AEF87" s="113"/>
      <c r="AEG87" s="113"/>
      <c r="AEH87" s="113"/>
      <c r="AEI87" s="113"/>
      <c r="AEJ87" s="113"/>
      <c r="AEK87" s="113"/>
      <c r="AEL87" s="113"/>
      <c r="AEM87" s="113"/>
      <c r="AEN87" s="113"/>
      <c r="AEO87" s="113"/>
      <c r="AEP87" s="113"/>
      <c r="AEQ87" s="113"/>
      <c r="AER87" s="113"/>
      <c r="AES87" s="113"/>
      <c r="AET87" s="113"/>
      <c r="AEU87" s="113"/>
      <c r="AEV87" s="113"/>
      <c r="AEW87" s="113"/>
      <c r="AEX87" s="113"/>
      <c r="AEY87" s="113"/>
      <c r="AEZ87" s="113"/>
      <c r="AFA87" s="113"/>
      <c r="AFB87" s="113"/>
      <c r="AFC87" s="113"/>
      <c r="AFD87" s="113"/>
      <c r="AFE87" s="113"/>
      <c r="AFF87" s="113"/>
      <c r="AFG87" s="113"/>
      <c r="AFH87" s="113"/>
      <c r="AFI87" s="113"/>
      <c r="AFJ87" s="113"/>
      <c r="AFK87" s="113"/>
      <c r="AFL87" s="113"/>
      <c r="AFM87" s="113"/>
      <c r="AFN87" s="113"/>
      <c r="AFO87" s="113"/>
      <c r="AFP87" s="113"/>
      <c r="AFQ87" s="113"/>
      <c r="AFR87" s="113"/>
      <c r="AFS87" s="113"/>
      <c r="AFT87" s="113"/>
      <c r="AFU87" s="113"/>
      <c r="AFV87" s="113"/>
      <c r="AFW87" s="113"/>
      <c r="AFX87" s="113"/>
      <c r="AFY87" s="113"/>
      <c r="AFZ87" s="113"/>
      <c r="AGA87" s="113"/>
      <c r="AGB87" s="113"/>
      <c r="AGC87" s="113"/>
      <c r="AGD87" s="113"/>
      <c r="AGE87" s="113"/>
      <c r="AGF87" s="113"/>
      <c r="AGG87" s="113"/>
      <c r="AGH87" s="113"/>
      <c r="AGI87" s="113"/>
      <c r="AGJ87" s="113"/>
      <c r="AGK87" s="113"/>
      <c r="AGL87" s="113"/>
      <c r="AGM87" s="113"/>
      <c r="AGN87" s="113"/>
      <c r="AGO87" s="113"/>
      <c r="AGP87" s="113"/>
      <c r="AGQ87" s="113"/>
      <c r="AGR87" s="113"/>
      <c r="AGS87" s="113"/>
      <c r="AGT87" s="113"/>
      <c r="AGU87" s="113"/>
      <c r="AGV87" s="113"/>
      <c r="AGW87" s="113"/>
      <c r="AGX87" s="113"/>
      <c r="AGY87" s="113"/>
      <c r="AGZ87" s="113"/>
      <c r="AHA87" s="113"/>
      <c r="AHB87" s="113"/>
      <c r="AHC87" s="113"/>
      <c r="AHD87" s="113"/>
      <c r="AHE87" s="113"/>
      <c r="AHF87" s="113"/>
      <c r="AHG87" s="113"/>
      <c r="AHH87" s="113"/>
      <c r="AHI87" s="113"/>
      <c r="AHJ87" s="113"/>
      <c r="AHK87" s="113"/>
      <c r="AHL87" s="113"/>
      <c r="AHM87" s="113"/>
      <c r="AHN87" s="113"/>
      <c r="AHO87" s="113"/>
      <c r="AHP87" s="113"/>
      <c r="AHQ87" s="113"/>
      <c r="AHR87" s="113"/>
      <c r="AHS87" s="113"/>
      <c r="AHT87" s="113"/>
      <c r="AHU87" s="113"/>
      <c r="AHV87" s="113"/>
      <c r="AHW87" s="113"/>
      <c r="AHX87" s="113"/>
      <c r="AHY87" s="113"/>
      <c r="AHZ87" s="113"/>
      <c r="AIA87" s="113"/>
      <c r="AIB87" s="113"/>
      <c r="AIC87" s="113"/>
      <c r="AID87" s="113"/>
      <c r="AIE87" s="113"/>
      <c r="AIF87" s="113"/>
      <c r="AIG87" s="113"/>
      <c r="AIH87" s="113"/>
      <c r="AII87" s="113"/>
      <c r="AIJ87" s="113"/>
      <c r="AIK87" s="113"/>
      <c r="AIL87" s="113"/>
      <c r="AIM87" s="113"/>
      <c r="AIN87" s="113"/>
      <c r="AIO87" s="113"/>
      <c r="AIP87" s="113"/>
      <c r="AIQ87" s="113"/>
      <c r="AIR87" s="113"/>
      <c r="AIS87" s="113"/>
      <c r="AIT87" s="113"/>
      <c r="AIU87" s="113"/>
      <c r="AIV87" s="113"/>
      <c r="AIW87" s="113"/>
      <c r="AIX87" s="113"/>
      <c r="AIY87" s="113"/>
      <c r="AIZ87" s="113"/>
      <c r="AJA87" s="113"/>
      <c r="AJB87" s="113"/>
      <c r="AJC87" s="113"/>
      <c r="AJD87" s="113"/>
      <c r="AJE87" s="113"/>
      <c r="AJF87" s="113"/>
      <c r="AJG87" s="113"/>
      <c r="AJH87" s="113"/>
      <c r="AJI87" s="113"/>
      <c r="AJJ87" s="113"/>
      <c r="AJK87" s="113"/>
      <c r="AJL87" s="113"/>
      <c r="AJM87" s="113"/>
      <c r="AJN87" s="113"/>
      <c r="AJO87" s="113"/>
      <c r="AJP87" s="113"/>
      <c r="AJQ87" s="113"/>
      <c r="AJR87" s="113"/>
      <c r="AJS87" s="113"/>
      <c r="AJT87" s="113"/>
      <c r="AJU87" s="113"/>
      <c r="AJV87" s="113"/>
      <c r="AJW87" s="113"/>
      <c r="AJX87" s="113"/>
      <c r="AJY87" s="113"/>
      <c r="AJZ87" s="113"/>
      <c r="AKA87" s="113"/>
      <c r="AKB87" s="113"/>
      <c r="AKC87" s="113"/>
      <c r="AKD87" s="113"/>
      <c r="AKE87" s="113"/>
      <c r="AKF87" s="113"/>
      <c r="AKG87" s="113"/>
      <c r="AKH87" s="113"/>
      <c r="AKI87" s="113"/>
      <c r="AKJ87" s="113"/>
      <c r="AKK87" s="113"/>
      <c r="AKL87" s="113"/>
      <c r="AKM87" s="113"/>
      <c r="AKN87" s="113"/>
      <c r="AKO87" s="113"/>
      <c r="AKP87" s="113"/>
      <c r="AKQ87" s="113"/>
      <c r="AKR87" s="113"/>
      <c r="AKS87" s="113"/>
      <c r="AKT87" s="113"/>
      <c r="AKU87" s="113"/>
      <c r="AKV87" s="113"/>
      <c r="AKW87" s="113"/>
      <c r="AKX87" s="113"/>
      <c r="AKY87" s="113"/>
      <c r="AKZ87" s="113"/>
      <c r="ALA87" s="113"/>
      <c r="ALB87" s="113"/>
      <c r="ALC87" s="113"/>
      <c r="ALD87" s="113"/>
      <c r="ALE87" s="113"/>
      <c r="ALF87" s="113"/>
      <c r="ALG87" s="113"/>
      <c r="ALH87" s="113"/>
      <c r="ALI87" s="113"/>
      <c r="ALJ87" s="113"/>
      <c r="ALK87" s="113"/>
      <c r="ALL87" s="113"/>
      <c r="ALM87" s="113"/>
      <c r="ALN87" s="113"/>
      <c r="ALO87" s="113"/>
      <c r="ALP87" s="113"/>
      <c r="ALQ87" s="113"/>
      <c r="ALR87" s="113"/>
      <c r="ALS87" s="113"/>
      <c r="ALT87" s="113"/>
      <c r="ALU87" s="113"/>
      <c r="ALV87" s="113"/>
      <c r="ALW87" s="113"/>
      <c r="ALX87" s="113"/>
      <c r="ALY87" s="113"/>
      <c r="ALZ87" s="113"/>
      <c r="AMA87" s="113"/>
      <c r="AMB87" s="113"/>
      <c r="AMC87" s="113"/>
      <c r="AMD87" s="113"/>
      <c r="AME87" s="113"/>
      <c r="AMF87" s="113"/>
      <c r="AMG87" s="113"/>
      <c r="AMH87" s="113"/>
      <c r="AMI87" s="113"/>
      <c r="AMJ87" s="113"/>
      <c r="AMK87" s="113"/>
      <c r="AML87" s="113"/>
      <c r="AMM87" s="113"/>
      <c r="AMN87" s="113"/>
      <c r="AMO87" s="113"/>
      <c r="AMP87" s="113"/>
      <c r="AMQ87" s="113"/>
      <c r="AMR87" s="113"/>
      <c r="AMS87" s="113"/>
      <c r="AMT87" s="113"/>
      <c r="AMU87" s="113"/>
      <c r="AMV87" s="113"/>
      <c r="AMW87" s="113"/>
      <c r="AMX87" s="113"/>
      <c r="AMY87" s="113"/>
      <c r="AMZ87" s="113"/>
      <c r="ANA87" s="113"/>
      <c r="ANB87" s="113"/>
      <c r="ANC87" s="113"/>
      <c r="AND87" s="113"/>
      <c r="ANE87" s="113"/>
      <c r="ANF87" s="113"/>
      <c r="ANG87" s="113"/>
      <c r="ANH87" s="113"/>
      <c r="ANI87" s="113"/>
      <c r="ANJ87" s="113"/>
      <c r="ANK87" s="113"/>
      <c r="ANL87" s="113"/>
      <c r="ANM87" s="113"/>
      <c r="ANN87" s="113"/>
      <c r="ANO87" s="113"/>
      <c r="ANP87" s="113"/>
      <c r="ANQ87" s="113"/>
      <c r="ANR87" s="113"/>
      <c r="ANS87" s="113"/>
      <c r="ANT87" s="113"/>
      <c r="ANU87" s="113"/>
      <c r="ANV87" s="113"/>
      <c r="ANW87" s="113"/>
      <c r="ANX87" s="113"/>
      <c r="ANY87" s="113"/>
      <c r="ANZ87" s="113"/>
      <c r="AOA87" s="113"/>
      <c r="AOB87" s="113"/>
      <c r="AOC87" s="113"/>
      <c r="AOD87" s="113"/>
      <c r="AOE87" s="113"/>
      <c r="AOF87" s="113"/>
      <c r="AOG87" s="113"/>
      <c r="AOH87" s="113"/>
      <c r="AOI87" s="113"/>
      <c r="AOJ87" s="113"/>
      <c r="AOK87" s="113"/>
      <c r="AOL87" s="113"/>
      <c r="AOM87" s="113"/>
      <c r="AON87" s="113"/>
      <c r="AOO87" s="113"/>
      <c r="AOP87" s="113"/>
      <c r="AOQ87" s="113"/>
      <c r="AOR87" s="113"/>
      <c r="AOS87" s="113"/>
      <c r="AOT87" s="113"/>
      <c r="AOU87" s="113"/>
      <c r="AOV87" s="113"/>
      <c r="AOW87" s="113"/>
      <c r="AOX87" s="113"/>
      <c r="AOY87" s="113"/>
      <c r="AOZ87" s="113"/>
      <c r="APA87" s="113"/>
      <c r="APB87" s="113"/>
      <c r="APC87" s="113"/>
      <c r="APD87" s="113"/>
      <c r="APE87" s="113"/>
      <c r="APF87" s="113"/>
      <c r="APG87" s="113"/>
      <c r="APH87" s="113"/>
      <c r="API87" s="113"/>
      <c r="APJ87" s="113"/>
      <c r="APK87" s="113"/>
      <c r="APL87" s="113"/>
      <c r="APM87" s="113"/>
      <c r="APN87" s="113"/>
      <c r="APO87" s="113"/>
      <c r="APP87" s="113"/>
      <c r="APQ87" s="113"/>
      <c r="APR87" s="113"/>
      <c r="APS87" s="113"/>
      <c r="APT87" s="113"/>
      <c r="APU87" s="113"/>
      <c r="APV87" s="113"/>
      <c r="APW87" s="113"/>
      <c r="APX87" s="113"/>
      <c r="APY87" s="113"/>
      <c r="APZ87" s="113"/>
      <c r="AQA87" s="113"/>
      <c r="AQB87" s="113"/>
      <c r="AQC87" s="113"/>
      <c r="AQD87" s="113"/>
      <c r="AQE87" s="113"/>
      <c r="AQF87" s="113"/>
      <c r="AQG87" s="113"/>
      <c r="AQH87" s="113"/>
      <c r="AQI87" s="113"/>
      <c r="AQJ87" s="113"/>
      <c r="AQK87" s="113"/>
      <c r="AQL87" s="113"/>
      <c r="AQM87" s="113"/>
      <c r="AQN87" s="113"/>
      <c r="AQO87" s="113"/>
      <c r="AQP87" s="113"/>
      <c r="AQQ87" s="113"/>
      <c r="AQR87" s="113"/>
      <c r="AQS87" s="113"/>
      <c r="AQT87" s="113"/>
      <c r="AQU87" s="113"/>
      <c r="AQV87" s="113"/>
      <c r="AQW87" s="113"/>
      <c r="AQX87" s="113"/>
      <c r="AQY87" s="113"/>
      <c r="AQZ87" s="113"/>
      <c r="ARA87" s="113"/>
      <c r="ARB87" s="113"/>
      <c r="ARC87" s="113"/>
      <c r="ARD87" s="113"/>
      <c r="ARE87" s="113"/>
      <c r="ARF87" s="113"/>
      <c r="ARG87" s="113"/>
      <c r="ARH87" s="113"/>
      <c r="ARI87" s="113"/>
      <c r="ARJ87" s="113"/>
      <c r="ARK87" s="113"/>
      <c r="ARL87" s="113"/>
      <c r="ARM87" s="113"/>
      <c r="ARN87" s="113"/>
      <c r="ARO87" s="113"/>
      <c r="ARP87" s="113"/>
      <c r="ARQ87" s="113"/>
      <c r="ARR87" s="113"/>
      <c r="ARS87" s="113"/>
      <c r="ART87" s="113"/>
      <c r="ARU87" s="113"/>
      <c r="ARV87" s="113"/>
      <c r="ARW87" s="113"/>
      <c r="ARX87" s="113"/>
      <c r="ARY87" s="113"/>
      <c r="ARZ87" s="113"/>
      <c r="ASA87" s="113"/>
      <c r="ASB87" s="113"/>
      <c r="ASC87" s="113"/>
      <c r="ASD87" s="113"/>
      <c r="ASE87" s="113"/>
      <c r="ASF87" s="113"/>
      <c r="ASG87" s="113"/>
      <c r="ASH87" s="113"/>
      <c r="ASI87" s="113"/>
      <c r="ASJ87" s="113"/>
      <c r="ASK87" s="113"/>
      <c r="ASL87" s="113"/>
      <c r="ASM87" s="113"/>
      <c r="ASN87" s="113"/>
      <c r="ASO87" s="113"/>
      <c r="ASP87" s="113"/>
      <c r="ASQ87" s="113"/>
      <c r="ASR87" s="113"/>
      <c r="ASS87" s="113"/>
      <c r="AST87" s="113"/>
      <c r="ASU87" s="113"/>
      <c r="ASV87" s="113"/>
      <c r="ASW87" s="113"/>
      <c r="ASX87" s="113"/>
      <c r="ASY87" s="113"/>
      <c r="ASZ87" s="113"/>
      <c r="ATA87" s="113"/>
      <c r="ATB87" s="113"/>
      <c r="ATC87" s="113"/>
      <c r="ATD87" s="113"/>
      <c r="ATE87" s="113"/>
      <c r="ATF87" s="113"/>
      <c r="ATG87" s="113"/>
      <c r="ATH87" s="113"/>
      <c r="ATI87" s="113"/>
      <c r="ATJ87" s="113"/>
      <c r="ATK87" s="113"/>
      <c r="ATL87" s="113"/>
      <c r="ATM87" s="113"/>
      <c r="ATN87" s="113"/>
      <c r="ATO87" s="113"/>
      <c r="ATP87" s="113"/>
      <c r="ATQ87" s="113"/>
      <c r="ATR87" s="113"/>
      <c r="ATS87" s="113"/>
      <c r="ATT87" s="113"/>
      <c r="ATU87" s="113"/>
      <c r="ATV87" s="113"/>
      <c r="ATW87" s="113"/>
      <c r="ATX87" s="113"/>
      <c r="ATY87" s="113"/>
      <c r="ATZ87" s="113"/>
      <c r="AUA87" s="113"/>
      <c r="AUB87" s="113"/>
      <c r="AUC87" s="113"/>
      <c r="AUD87" s="113"/>
      <c r="AUE87" s="113"/>
      <c r="AUF87" s="113"/>
      <c r="AUG87" s="113"/>
      <c r="AUH87" s="113"/>
      <c r="AUI87" s="113"/>
      <c r="AUJ87" s="113"/>
      <c r="AUK87" s="113"/>
      <c r="AUL87" s="113"/>
      <c r="AUM87" s="113"/>
      <c r="AUN87" s="113"/>
      <c r="AUO87" s="113"/>
      <c r="AUP87" s="113"/>
      <c r="AUQ87" s="113"/>
      <c r="AUR87" s="113"/>
      <c r="AUS87" s="113"/>
      <c r="AUT87" s="113"/>
      <c r="AUU87" s="113"/>
      <c r="AUV87" s="113"/>
      <c r="AUW87" s="113"/>
      <c r="AUX87" s="113"/>
      <c r="AUY87" s="113"/>
      <c r="AUZ87" s="113"/>
      <c r="AVA87" s="113"/>
      <c r="AVB87" s="113"/>
      <c r="AVC87" s="113"/>
      <c r="AVD87" s="113"/>
      <c r="AVE87" s="113"/>
      <c r="AVF87" s="113"/>
      <c r="AVG87" s="113"/>
      <c r="AVH87" s="113"/>
      <c r="AVI87" s="113"/>
      <c r="AVJ87" s="113"/>
      <c r="AVK87" s="113"/>
      <c r="AVL87" s="113"/>
      <c r="AVM87" s="113"/>
      <c r="AVN87" s="113"/>
      <c r="AVO87" s="113"/>
      <c r="AVP87" s="113"/>
      <c r="AVQ87" s="113"/>
      <c r="AVR87" s="113"/>
      <c r="AVS87" s="113"/>
      <c r="AVT87" s="113"/>
      <c r="AVU87" s="113"/>
      <c r="AVV87" s="113"/>
      <c r="AVW87" s="113"/>
      <c r="AVX87" s="113"/>
      <c r="AVY87" s="113"/>
      <c r="AVZ87" s="113"/>
      <c r="AWA87" s="113"/>
      <c r="AWB87" s="113"/>
      <c r="AWC87" s="113"/>
      <c r="AWD87" s="113"/>
    </row>
    <row r="88" spans="1:1278" s="156" customFormat="1" ht="13">
      <c r="A88" s="126"/>
      <c r="B88" s="126"/>
      <c r="C88" s="126"/>
      <c r="D88" s="126"/>
      <c r="E88" s="126"/>
      <c r="F88" s="130" t="s">
        <v>333</v>
      </c>
      <c r="G88" s="131">
        <v>20</v>
      </c>
      <c r="H88" s="130" t="s">
        <v>187</v>
      </c>
      <c r="I88" s="126"/>
      <c r="J88" s="126"/>
      <c r="K88" s="126"/>
      <c r="L88" s="126"/>
      <c r="M88" s="126"/>
      <c r="N88" s="126"/>
      <c r="O88" s="126"/>
      <c r="P88" s="126"/>
      <c r="Q88" s="126"/>
      <c r="R88" s="126"/>
      <c r="S88" s="126"/>
      <c r="T88" s="126"/>
      <c r="U88" s="126"/>
      <c r="V88" s="126"/>
      <c r="W88" s="126"/>
      <c r="X88" s="126"/>
      <c r="Y88" s="126"/>
      <c r="Z88" s="126"/>
      <c r="AA88" s="126"/>
      <c r="AB88" s="126"/>
      <c r="AC88" s="113"/>
      <c r="AD88" s="113"/>
      <c r="AE88" s="113"/>
      <c r="AF88" s="113"/>
      <c r="AG88" s="113"/>
      <c r="AH88" s="113"/>
      <c r="AI88" s="113"/>
      <c r="AJ88" s="113"/>
      <c r="AK88" s="113"/>
      <c r="AL88" s="113"/>
      <c r="AM88" s="113"/>
      <c r="AN88" s="113"/>
      <c r="AO88" s="113"/>
      <c r="AP88" s="113"/>
      <c r="AQ88" s="113"/>
      <c r="AR88" s="113"/>
      <c r="AS88" s="113"/>
      <c r="AT88" s="113"/>
      <c r="AU88" s="113"/>
      <c r="AV88" s="113"/>
      <c r="AW88" s="113"/>
      <c r="AX88" s="113"/>
      <c r="AY88" s="113"/>
      <c r="AZ88" s="113"/>
      <c r="BA88" s="113"/>
      <c r="BB88" s="113"/>
      <c r="BC88" s="113"/>
      <c r="BD88" s="113"/>
      <c r="BE88" s="113"/>
      <c r="BF88" s="113"/>
      <c r="BG88" s="113"/>
      <c r="BH88" s="113"/>
      <c r="BI88" s="113"/>
      <c r="BJ88" s="113"/>
      <c r="BK88" s="113"/>
      <c r="BL88" s="113"/>
      <c r="BM88" s="113"/>
      <c r="BN88" s="113"/>
      <c r="BO88" s="113"/>
      <c r="BP88" s="113"/>
      <c r="BQ88" s="113"/>
      <c r="BR88" s="113"/>
      <c r="BS88" s="113"/>
      <c r="BT88" s="113"/>
      <c r="BU88" s="113"/>
      <c r="BV88" s="113"/>
      <c r="BW88" s="113"/>
      <c r="BX88" s="113"/>
      <c r="BY88" s="113"/>
      <c r="BZ88" s="113"/>
      <c r="CA88" s="113"/>
      <c r="CB88" s="113"/>
      <c r="CC88" s="113"/>
      <c r="CD88" s="113"/>
      <c r="CE88" s="113"/>
      <c r="CF88" s="113"/>
      <c r="CG88" s="113"/>
      <c r="CH88" s="113"/>
      <c r="CI88" s="113"/>
      <c r="CJ88" s="113"/>
      <c r="CK88" s="113"/>
      <c r="CL88" s="113"/>
      <c r="CM88" s="113"/>
      <c r="CN88" s="113"/>
      <c r="CO88" s="113"/>
      <c r="CP88" s="113"/>
      <c r="CQ88" s="113"/>
      <c r="CR88" s="113"/>
      <c r="CS88" s="113"/>
      <c r="CT88" s="113"/>
      <c r="CU88" s="113"/>
      <c r="CV88" s="113"/>
      <c r="CW88" s="113"/>
      <c r="CX88" s="113"/>
      <c r="CY88" s="113"/>
      <c r="CZ88" s="113"/>
      <c r="DA88" s="113"/>
      <c r="DB88" s="113"/>
      <c r="DC88" s="113"/>
      <c r="DD88" s="113"/>
      <c r="DE88" s="113"/>
      <c r="DF88" s="113"/>
      <c r="DG88" s="113"/>
      <c r="DH88" s="113"/>
      <c r="DI88" s="113"/>
      <c r="DJ88" s="113"/>
      <c r="DK88" s="113"/>
      <c r="DL88" s="113"/>
      <c r="DM88" s="113"/>
      <c r="DN88" s="113"/>
      <c r="DO88" s="113"/>
      <c r="DP88" s="113"/>
      <c r="DQ88" s="113"/>
      <c r="DR88" s="113"/>
      <c r="DS88" s="113"/>
      <c r="DT88" s="113"/>
      <c r="DU88" s="113"/>
      <c r="DV88" s="113"/>
      <c r="DW88" s="113"/>
      <c r="DX88" s="113"/>
      <c r="DY88" s="113"/>
      <c r="DZ88" s="113"/>
      <c r="EA88" s="113"/>
      <c r="EB88" s="113"/>
      <c r="EC88" s="113"/>
      <c r="ED88" s="113"/>
      <c r="EE88" s="113"/>
      <c r="EF88" s="113"/>
      <c r="EG88" s="113"/>
      <c r="EH88" s="113"/>
      <c r="EI88" s="113"/>
      <c r="EJ88" s="113"/>
      <c r="EK88" s="113"/>
      <c r="EL88" s="113"/>
      <c r="EM88" s="113"/>
      <c r="EN88" s="113"/>
      <c r="EO88" s="113"/>
      <c r="EP88" s="113"/>
      <c r="EQ88" s="113"/>
      <c r="ER88" s="113"/>
      <c r="ES88" s="113"/>
      <c r="ET88" s="113"/>
      <c r="EU88" s="113"/>
      <c r="EV88" s="113"/>
      <c r="EW88" s="113"/>
      <c r="EX88" s="113"/>
      <c r="EY88" s="113"/>
      <c r="EZ88" s="113"/>
      <c r="FA88" s="113"/>
      <c r="FB88" s="113"/>
      <c r="FC88" s="113"/>
      <c r="FD88" s="113"/>
      <c r="FE88" s="113"/>
      <c r="FF88" s="113"/>
      <c r="FG88" s="113"/>
      <c r="FH88" s="113"/>
      <c r="FI88" s="113"/>
      <c r="FJ88" s="113"/>
      <c r="FK88" s="113"/>
      <c r="FL88" s="113"/>
      <c r="FM88" s="113"/>
      <c r="FN88" s="113"/>
      <c r="FO88" s="113"/>
      <c r="FP88" s="113"/>
      <c r="FQ88" s="113"/>
      <c r="FR88" s="113"/>
      <c r="FS88" s="113"/>
      <c r="FT88" s="113"/>
      <c r="FU88" s="113"/>
      <c r="FV88" s="113"/>
      <c r="FW88" s="113"/>
      <c r="FX88" s="113"/>
      <c r="FY88" s="113"/>
      <c r="FZ88" s="113"/>
      <c r="GA88" s="113"/>
      <c r="GB88" s="113"/>
      <c r="GC88" s="113"/>
      <c r="GD88" s="113"/>
      <c r="GE88" s="113"/>
      <c r="GF88" s="113"/>
      <c r="GG88" s="113"/>
      <c r="GH88" s="113"/>
      <c r="GI88" s="113"/>
      <c r="GJ88" s="113"/>
      <c r="GK88" s="113"/>
      <c r="GL88" s="113"/>
      <c r="GM88" s="113"/>
      <c r="GN88" s="113"/>
      <c r="GO88" s="113"/>
      <c r="GP88" s="113"/>
      <c r="GQ88" s="113"/>
      <c r="GR88" s="113"/>
      <c r="GS88" s="113"/>
      <c r="GT88" s="113"/>
      <c r="GU88" s="113"/>
      <c r="GV88" s="113"/>
      <c r="GW88" s="113"/>
      <c r="GX88" s="113"/>
      <c r="GY88" s="113"/>
      <c r="GZ88" s="113"/>
      <c r="HA88" s="113"/>
      <c r="HB88" s="113"/>
      <c r="HC88" s="113"/>
      <c r="HD88" s="113"/>
      <c r="HE88" s="113"/>
      <c r="HF88" s="113"/>
      <c r="HG88" s="113"/>
      <c r="HH88" s="113"/>
      <c r="HI88" s="113"/>
      <c r="HJ88" s="113"/>
      <c r="HK88" s="113"/>
      <c r="HL88" s="113"/>
      <c r="HM88" s="113"/>
      <c r="HN88" s="113"/>
      <c r="HO88" s="113"/>
      <c r="HP88" s="113"/>
      <c r="HQ88" s="113"/>
      <c r="HR88" s="113"/>
      <c r="HS88" s="113"/>
      <c r="HT88" s="113"/>
      <c r="HU88" s="113"/>
      <c r="HV88" s="113"/>
      <c r="HW88" s="113"/>
      <c r="HX88" s="113"/>
      <c r="HY88" s="113"/>
      <c r="HZ88" s="113"/>
      <c r="IA88" s="113"/>
      <c r="IB88" s="113"/>
      <c r="IC88" s="113"/>
      <c r="ID88" s="113"/>
      <c r="IE88" s="113"/>
      <c r="IF88" s="113"/>
      <c r="IG88" s="113"/>
      <c r="IH88" s="113"/>
      <c r="II88" s="113"/>
      <c r="IJ88" s="113"/>
      <c r="IK88" s="113"/>
      <c r="IL88" s="113"/>
      <c r="IM88" s="113"/>
      <c r="IN88" s="113"/>
      <c r="IO88" s="113"/>
      <c r="IP88" s="113"/>
      <c r="IQ88" s="113"/>
      <c r="IR88" s="113"/>
      <c r="IS88" s="113"/>
      <c r="IT88" s="113"/>
      <c r="IU88" s="113"/>
      <c r="IV88" s="113"/>
      <c r="IW88" s="113"/>
      <c r="IX88" s="113"/>
      <c r="IY88" s="113"/>
      <c r="IZ88" s="113"/>
      <c r="JA88" s="113"/>
      <c r="JB88" s="113"/>
      <c r="JC88" s="113"/>
      <c r="JD88" s="113"/>
      <c r="JE88" s="113"/>
      <c r="JF88" s="113"/>
      <c r="JG88" s="113"/>
      <c r="JH88" s="113"/>
      <c r="JI88" s="113"/>
      <c r="JJ88" s="113"/>
      <c r="JK88" s="113"/>
      <c r="JL88" s="113"/>
      <c r="JM88" s="113"/>
      <c r="JN88" s="113"/>
      <c r="JO88" s="113"/>
      <c r="JP88" s="113"/>
      <c r="JQ88" s="113"/>
      <c r="JR88" s="113"/>
      <c r="JS88" s="113"/>
      <c r="JT88" s="113"/>
      <c r="JU88" s="113"/>
      <c r="JV88" s="113"/>
      <c r="JW88" s="113"/>
      <c r="JX88" s="113"/>
      <c r="JY88" s="113"/>
      <c r="JZ88" s="113"/>
      <c r="KA88" s="113"/>
      <c r="KB88" s="113"/>
      <c r="KC88" s="113"/>
      <c r="KD88" s="113"/>
      <c r="KE88" s="113"/>
      <c r="KF88" s="113"/>
      <c r="KG88" s="113"/>
      <c r="KH88" s="113"/>
      <c r="KI88" s="113"/>
      <c r="KJ88" s="113"/>
      <c r="KK88" s="113"/>
      <c r="KL88" s="113"/>
      <c r="KM88" s="113"/>
      <c r="KN88" s="113"/>
      <c r="KO88" s="113"/>
      <c r="KP88" s="113"/>
      <c r="KQ88" s="113"/>
      <c r="KR88" s="113"/>
      <c r="KS88" s="113"/>
      <c r="KT88" s="113"/>
      <c r="KU88" s="113"/>
      <c r="KV88" s="113"/>
      <c r="KW88" s="113"/>
      <c r="KX88" s="113"/>
      <c r="KY88" s="113"/>
      <c r="KZ88" s="113"/>
      <c r="LA88" s="113"/>
      <c r="LB88" s="113"/>
      <c r="LC88" s="113"/>
      <c r="LD88" s="113"/>
      <c r="LE88" s="113"/>
      <c r="LF88" s="113"/>
      <c r="LG88" s="113"/>
      <c r="LH88" s="113"/>
      <c r="LI88" s="113"/>
      <c r="LJ88" s="113"/>
      <c r="LK88" s="113"/>
      <c r="LL88" s="113"/>
      <c r="LM88" s="113"/>
      <c r="LN88" s="113"/>
      <c r="LO88" s="113"/>
      <c r="LP88" s="113"/>
      <c r="LQ88" s="113"/>
      <c r="LR88" s="113"/>
      <c r="LS88" s="113"/>
      <c r="LT88" s="113"/>
      <c r="LU88" s="113"/>
      <c r="LV88" s="113"/>
      <c r="LW88" s="113"/>
      <c r="LX88" s="113"/>
      <c r="LY88" s="113"/>
      <c r="LZ88" s="113"/>
      <c r="MA88" s="113"/>
      <c r="MB88" s="113"/>
      <c r="MC88" s="113"/>
      <c r="MD88" s="113"/>
      <c r="ME88" s="113"/>
      <c r="MF88" s="113"/>
      <c r="MG88" s="113"/>
      <c r="MH88" s="113"/>
      <c r="MI88" s="113"/>
      <c r="MJ88" s="113"/>
      <c r="MK88" s="113"/>
      <c r="ML88" s="113"/>
      <c r="MM88" s="113"/>
      <c r="MN88" s="113"/>
      <c r="MO88" s="113"/>
      <c r="MP88" s="113"/>
      <c r="MQ88" s="113"/>
      <c r="MR88" s="113"/>
      <c r="MS88" s="113"/>
      <c r="MT88" s="113"/>
      <c r="MU88" s="113"/>
      <c r="MV88" s="113"/>
      <c r="MW88" s="113"/>
      <c r="MX88" s="113"/>
      <c r="MY88" s="113"/>
      <c r="MZ88" s="113"/>
      <c r="NA88" s="113"/>
      <c r="NB88" s="113"/>
      <c r="NC88" s="113"/>
      <c r="ND88" s="113"/>
      <c r="NE88" s="113"/>
      <c r="NF88" s="113"/>
      <c r="NG88" s="113"/>
      <c r="NH88" s="113"/>
      <c r="NI88" s="113"/>
      <c r="NJ88" s="113"/>
      <c r="NK88" s="113"/>
      <c r="NL88" s="113"/>
      <c r="NM88" s="113"/>
      <c r="NN88" s="113"/>
      <c r="NO88" s="113"/>
      <c r="NP88" s="113"/>
      <c r="NQ88" s="113"/>
      <c r="NR88" s="113"/>
      <c r="NS88" s="113"/>
      <c r="NT88" s="113"/>
      <c r="NU88" s="113"/>
      <c r="NV88" s="113"/>
      <c r="NW88" s="113"/>
      <c r="NX88" s="113"/>
      <c r="NY88" s="113"/>
      <c r="NZ88" s="113"/>
      <c r="OA88" s="113"/>
      <c r="OB88" s="113"/>
      <c r="OC88" s="113"/>
      <c r="OD88" s="113"/>
      <c r="OE88" s="113"/>
      <c r="OF88" s="113"/>
      <c r="OG88" s="113"/>
      <c r="OH88" s="113"/>
      <c r="OI88" s="113"/>
      <c r="OJ88" s="113"/>
      <c r="OK88" s="113"/>
      <c r="OL88" s="113"/>
      <c r="OM88" s="113"/>
      <c r="ON88" s="113"/>
      <c r="OO88" s="113"/>
      <c r="OP88" s="113"/>
      <c r="OQ88" s="113"/>
      <c r="OR88" s="113"/>
      <c r="OS88" s="113"/>
      <c r="OT88" s="113"/>
      <c r="OU88" s="113"/>
      <c r="OV88" s="113"/>
      <c r="OW88" s="113"/>
      <c r="OX88" s="113"/>
      <c r="OY88" s="113"/>
      <c r="OZ88" s="113"/>
      <c r="PA88" s="113"/>
      <c r="PB88" s="113"/>
      <c r="PC88" s="113"/>
      <c r="PD88" s="113"/>
      <c r="PE88" s="113"/>
      <c r="PF88" s="113"/>
      <c r="PG88" s="113"/>
      <c r="PH88" s="113"/>
      <c r="PI88" s="113"/>
      <c r="PJ88" s="113"/>
      <c r="PK88" s="113"/>
      <c r="PL88" s="113"/>
      <c r="PM88" s="113"/>
      <c r="PN88" s="113"/>
      <c r="PO88" s="113"/>
      <c r="PP88" s="113"/>
      <c r="PQ88" s="113"/>
      <c r="PR88" s="113"/>
      <c r="PS88" s="113"/>
      <c r="PT88" s="113"/>
      <c r="PU88" s="113"/>
      <c r="PV88" s="113"/>
      <c r="PW88" s="113"/>
      <c r="PX88" s="113"/>
      <c r="PY88" s="113"/>
      <c r="PZ88" s="113"/>
      <c r="QA88" s="113"/>
      <c r="QB88" s="113"/>
      <c r="QC88" s="113"/>
      <c r="QD88" s="113"/>
      <c r="QE88" s="113"/>
      <c r="QF88" s="113"/>
      <c r="QG88" s="113"/>
      <c r="QH88" s="113"/>
      <c r="QI88" s="113"/>
      <c r="QJ88" s="113"/>
      <c r="QK88" s="113"/>
      <c r="QL88" s="113"/>
      <c r="QM88" s="113"/>
      <c r="QN88" s="113"/>
      <c r="QO88" s="113"/>
      <c r="QP88" s="113"/>
      <c r="QQ88" s="113"/>
      <c r="QR88" s="113"/>
      <c r="QS88" s="113"/>
      <c r="QT88" s="113"/>
      <c r="QU88" s="113"/>
      <c r="QV88" s="113"/>
      <c r="QW88" s="113"/>
      <c r="QX88" s="113"/>
      <c r="QY88" s="113"/>
      <c r="QZ88" s="113"/>
      <c r="RA88" s="113"/>
      <c r="RB88" s="113"/>
      <c r="RC88" s="113"/>
      <c r="RD88" s="113"/>
      <c r="RE88" s="113"/>
      <c r="RF88" s="113"/>
      <c r="RG88" s="113"/>
      <c r="RH88" s="113"/>
      <c r="RI88" s="113"/>
      <c r="RJ88" s="113"/>
      <c r="RK88" s="113"/>
      <c r="RL88" s="113"/>
      <c r="RM88" s="113"/>
      <c r="RN88" s="113"/>
      <c r="RO88" s="113"/>
      <c r="RP88" s="113"/>
      <c r="RQ88" s="113"/>
      <c r="RR88" s="113"/>
      <c r="RS88" s="113"/>
      <c r="RT88" s="113"/>
      <c r="RU88" s="113"/>
      <c r="RV88" s="113"/>
      <c r="RW88" s="113"/>
      <c r="RX88" s="113"/>
      <c r="RY88" s="113"/>
      <c r="RZ88" s="113"/>
      <c r="SA88" s="113"/>
      <c r="SB88" s="113"/>
      <c r="SC88" s="113"/>
      <c r="SD88" s="113"/>
      <c r="SE88" s="113"/>
      <c r="SF88" s="113"/>
      <c r="SG88" s="113"/>
      <c r="SH88" s="113"/>
      <c r="SI88" s="113"/>
      <c r="SJ88" s="113"/>
      <c r="SK88" s="113"/>
      <c r="SL88" s="113"/>
      <c r="SM88" s="113"/>
      <c r="SN88" s="113"/>
      <c r="SO88" s="113"/>
      <c r="SP88" s="113"/>
      <c r="SQ88" s="113"/>
      <c r="SR88" s="113"/>
      <c r="SS88" s="113"/>
      <c r="ST88" s="113"/>
      <c r="SU88" s="113"/>
      <c r="SV88" s="113"/>
      <c r="SW88" s="113"/>
      <c r="SX88" s="113"/>
      <c r="SY88" s="113"/>
      <c r="SZ88" s="113"/>
      <c r="TA88" s="113"/>
      <c r="TB88" s="113"/>
      <c r="TC88" s="113"/>
      <c r="TD88" s="113"/>
      <c r="TE88" s="113"/>
      <c r="TF88" s="113"/>
      <c r="TG88" s="113"/>
      <c r="TH88" s="113"/>
      <c r="TI88" s="113"/>
      <c r="TJ88" s="113"/>
      <c r="TK88" s="113"/>
      <c r="TL88" s="113"/>
      <c r="TM88" s="113"/>
      <c r="TN88" s="113"/>
      <c r="TO88" s="113"/>
      <c r="TP88" s="113"/>
      <c r="TQ88" s="113"/>
      <c r="TR88" s="113"/>
      <c r="TS88" s="113"/>
      <c r="TT88" s="113"/>
      <c r="TU88" s="113"/>
      <c r="TV88" s="113"/>
      <c r="TW88" s="113"/>
      <c r="TX88" s="113"/>
      <c r="TY88" s="113"/>
      <c r="TZ88" s="113"/>
      <c r="UA88" s="113"/>
      <c r="UB88" s="113"/>
      <c r="UC88" s="113"/>
      <c r="UD88" s="113"/>
      <c r="UE88" s="113"/>
      <c r="UF88" s="113"/>
      <c r="UG88" s="113"/>
      <c r="UH88" s="113"/>
      <c r="UI88" s="113"/>
      <c r="UJ88" s="113"/>
      <c r="UK88" s="113"/>
      <c r="UL88" s="113"/>
      <c r="UM88" s="113"/>
      <c r="UN88" s="113"/>
      <c r="UO88" s="113"/>
      <c r="UP88" s="113"/>
      <c r="UQ88" s="113"/>
      <c r="UR88" s="113"/>
      <c r="US88" s="113"/>
      <c r="UT88" s="113"/>
      <c r="UU88" s="113"/>
      <c r="UV88" s="113"/>
      <c r="UW88" s="113"/>
      <c r="UX88" s="113"/>
      <c r="UY88" s="113"/>
      <c r="UZ88" s="113"/>
      <c r="VA88" s="113"/>
      <c r="VB88" s="113"/>
      <c r="VC88" s="113"/>
      <c r="VD88" s="113"/>
      <c r="VE88" s="113"/>
      <c r="VF88" s="113"/>
      <c r="VG88" s="113"/>
      <c r="VH88" s="113"/>
      <c r="VI88" s="113"/>
      <c r="VJ88" s="113"/>
      <c r="VK88" s="113"/>
      <c r="VL88" s="113"/>
      <c r="VM88" s="113"/>
      <c r="VN88" s="113"/>
      <c r="VO88" s="113"/>
      <c r="VP88" s="113"/>
      <c r="VQ88" s="113"/>
      <c r="VR88" s="113"/>
      <c r="VS88" s="113"/>
      <c r="VT88" s="113"/>
      <c r="VU88" s="113"/>
      <c r="VV88" s="113"/>
      <c r="VW88" s="113"/>
      <c r="VX88" s="113"/>
      <c r="VY88" s="113"/>
      <c r="VZ88" s="113"/>
      <c r="WA88" s="113"/>
      <c r="WB88" s="113"/>
      <c r="WC88" s="113"/>
      <c r="WD88" s="113"/>
      <c r="WE88" s="113"/>
      <c r="WF88" s="113"/>
      <c r="WG88" s="113"/>
      <c r="WH88" s="113"/>
      <c r="WI88" s="113"/>
      <c r="WJ88" s="113"/>
      <c r="WK88" s="113"/>
      <c r="WL88" s="113"/>
      <c r="WM88" s="113"/>
      <c r="WN88" s="113"/>
      <c r="WO88" s="113"/>
      <c r="WP88" s="113"/>
      <c r="WQ88" s="113"/>
      <c r="WR88" s="113"/>
      <c r="WS88" s="113"/>
      <c r="WT88" s="113"/>
      <c r="WU88" s="113"/>
      <c r="WV88" s="113"/>
      <c r="WW88" s="113"/>
      <c r="WX88" s="113"/>
      <c r="WY88" s="113"/>
      <c r="WZ88" s="113"/>
      <c r="XA88" s="113"/>
      <c r="XB88" s="113"/>
      <c r="XC88" s="113"/>
      <c r="XD88" s="113"/>
      <c r="XE88" s="113"/>
      <c r="XF88" s="113"/>
      <c r="XG88" s="113"/>
      <c r="XH88" s="113"/>
      <c r="XI88" s="113"/>
      <c r="XJ88" s="113"/>
      <c r="XK88" s="113"/>
      <c r="XL88" s="113"/>
      <c r="XM88" s="113"/>
      <c r="XN88" s="113"/>
      <c r="XO88" s="113"/>
      <c r="XP88" s="113"/>
      <c r="XQ88" s="113"/>
      <c r="XR88" s="113"/>
      <c r="XS88" s="113"/>
      <c r="XT88" s="113"/>
      <c r="XU88" s="113"/>
      <c r="XV88" s="113"/>
      <c r="XW88" s="113"/>
      <c r="XX88" s="113"/>
      <c r="XY88" s="113"/>
      <c r="XZ88" s="113"/>
      <c r="YA88" s="113"/>
      <c r="YB88" s="113"/>
      <c r="YC88" s="113"/>
      <c r="YD88" s="113"/>
      <c r="YE88" s="113"/>
      <c r="YF88" s="113"/>
      <c r="YG88" s="113"/>
      <c r="YH88" s="113"/>
      <c r="YI88" s="113"/>
      <c r="YJ88" s="113"/>
      <c r="YK88" s="113"/>
      <c r="YL88" s="113"/>
      <c r="YM88" s="113"/>
      <c r="YN88" s="113"/>
      <c r="YO88" s="113"/>
      <c r="YP88" s="113"/>
      <c r="YQ88" s="113"/>
      <c r="YR88" s="113"/>
      <c r="YS88" s="113"/>
      <c r="YT88" s="113"/>
      <c r="YU88" s="113"/>
      <c r="YV88" s="113"/>
      <c r="YW88" s="113"/>
      <c r="YX88" s="113"/>
      <c r="YY88" s="113"/>
      <c r="YZ88" s="113"/>
      <c r="ZA88" s="113"/>
      <c r="ZB88" s="113"/>
      <c r="ZC88" s="113"/>
      <c r="ZD88" s="113"/>
      <c r="ZE88" s="113"/>
      <c r="ZF88" s="113"/>
      <c r="ZG88" s="113"/>
      <c r="ZH88" s="113"/>
      <c r="ZI88" s="113"/>
      <c r="ZJ88" s="113"/>
      <c r="ZK88" s="113"/>
      <c r="ZL88" s="113"/>
      <c r="ZM88" s="113"/>
      <c r="ZN88" s="113"/>
      <c r="ZO88" s="113"/>
      <c r="ZP88" s="113"/>
      <c r="ZQ88" s="113"/>
      <c r="ZR88" s="113"/>
      <c r="ZS88" s="113"/>
      <c r="ZT88" s="113"/>
      <c r="ZU88" s="113"/>
      <c r="ZV88" s="113"/>
      <c r="ZW88" s="113"/>
      <c r="ZX88" s="113"/>
      <c r="ZY88" s="113"/>
      <c r="ZZ88" s="113"/>
      <c r="AAA88" s="113"/>
      <c r="AAB88" s="113"/>
      <c r="AAC88" s="113"/>
      <c r="AAD88" s="113"/>
      <c r="AAE88" s="113"/>
      <c r="AAF88" s="113"/>
      <c r="AAG88" s="113"/>
      <c r="AAH88" s="113"/>
      <c r="AAI88" s="113"/>
      <c r="AAJ88" s="113"/>
      <c r="AAK88" s="113"/>
      <c r="AAL88" s="113"/>
      <c r="AAM88" s="113"/>
      <c r="AAN88" s="113"/>
      <c r="AAO88" s="113"/>
      <c r="AAP88" s="113"/>
      <c r="AAQ88" s="113"/>
      <c r="AAR88" s="113"/>
      <c r="AAS88" s="113"/>
      <c r="AAT88" s="113"/>
      <c r="AAU88" s="113"/>
      <c r="AAV88" s="113"/>
      <c r="AAW88" s="113"/>
      <c r="AAX88" s="113"/>
      <c r="AAY88" s="113"/>
      <c r="AAZ88" s="113"/>
      <c r="ABA88" s="113"/>
      <c r="ABB88" s="113"/>
      <c r="ABC88" s="113"/>
      <c r="ABD88" s="113"/>
      <c r="ABE88" s="113"/>
      <c r="ABF88" s="113"/>
      <c r="ABG88" s="113"/>
      <c r="ABH88" s="113"/>
      <c r="ABI88" s="113"/>
      <c r="ABJ88" s="113"/>
      <c r="ABK88" s="113"/>
      <c r="ABL88" s="113"/>
      <c r="ABM88" s="113"/>
      <c r="ABN88" s="113"/>
      <c r="ABO88" s="113"/>
      <c r="ABP88" s="113"/>
      <c r="ABQ88" s="113"/>
      <c r="ABR88" s="113"/>
      <c r="ABS88" s="113"/>
      <c r="ABT88" s="113"/>
      <c r="ABU88" s="113"/>
      <c r="ABV88" s="113"/>
      <c r="ABW88" s="113"/>
      <c r="ABX88" s="113"/>
      <c r="ABY88" s="113"/>
      <c r="ABZ88" s="113"/>
      <c r="ACA88" s="113"/>
      <c r="ACB88" s="113"/>
      <c r="ACC88" s="113"/>
      <c r="ACD88" s="113"/>
      <c r="ACE88" s="113"/>
      <c r="ACF88" s="113"/>
      <c r="ACG88" s="113"/>
      <c r="ACH88" s="113"/>
      <c r="ACI88" s="113"/>
      <c r="ACJ88" s="113"/>
      <c r="ACK88" s="113"/>
      <c r="ACL88" s="113"/>
      <c r="ACM88" s="113"/>
      <c r="ACN88" s="113"/>
      <c r="ACO88" s="113"/>
      <c r="ACP88" s="113"/>
      <c r="ACQ88" s="113"/>
      <c r="ACR88" s="113"/>
      <c r="ACS88" s="113"/>
      <c r="ACT88" s="113"/>
      <c r="ACU88" s="113"/>
      <c r="ACV88" s="113"/>
      <c r="ACW88" s="113"/>
      <c r="ACX88" s="113"/>
      <c r="ACY88" s="113"/>
      <c r="ACZ88" s="113"/>
      <c r="ADA88" s="113"/>
      <c r="ADB88" s="113"/>
      <c r="ADC88" s="113"/>
      <c r="ADD88" s="113"/>
      <c r="ADE88" s="113"/>
      <c r="ADF88" s="113"/>
      <c r="ADG88" s="113"/>
      <c r="ADH88" s="113"/>
      <c r="ADI88" s="113"/>
      <c r="ADJ88" s="113"/>
      <c r="ADK88" s="113"/>
      <c r="ADL88" s="113"/>
      <c r="ADM88" s="113"/>
      <c r="ADN88" s="113"/>
      <c r="ADO88" s="113"/>
      <c r="ADP88" s="113"/>
      <c r="ADQ88" s="113"/>
      <c r="ADR88" s="113"/>
      <c r="ADS88" s="113"/>
      <c r="ADT88" s="113"/>
      <c r="ADU88" s="113"/>
      <c r="ADV88" s="113"/>
      <c r="ADW88" s="113"/>
      <c r="ADX88" s="113"/>
      <c r="ADY88" s="113"/>
      <c r="ADZ88" s="113"/>
      <c r="AEA88" s="113"/>
      <c r="AEB88" s="113"/>
      <c r="AEC88" s="113"/>
      <c r="AED88" s="113"/>
      <c r="AEE88" s="113"/>
      <c r="AEF88" s="113"/>
      <c r="AEG88" s="113"/>
      <c r="AEH88" s="113"/>
      <c r="AEI88" s="113"/>
      <c r="AEJ88" s="113"/>
      <c r="AEK88" s="113"/>
      <c r="AEL88" s="113"/>
      <c r="AEM88" s="113"/>
      <c r="AEN88" s="113"/>
      <c r="AEO88" s="113"/>
      <c r="AEP88" s="113"/>
      <c r="AEQ88" s="113"/>
      <c r="AER88" s="113"/>
      <c r="AES88" s="113"/>
      <c r="AET88" s="113"/>
      <c r="AEU88" s="113"/>
      <c r="AEV88" s="113"/>
      <c r="AEW88" s="113"/>
      <c r="AEX88" s="113"/>
      <c r="AEY88" s="113"/>
      <c r="AEZ88" s="113"/>
      <c r="AFA88" s="113"/>
      <c r="AFB88" s="113"/>
      <c r="AFC88" s="113"/>
      <c r="AFD88" s="113"/>
      <c r="AFE88" s="113"/>
      <c r="AFF88" s="113"/>
      <c r="AFG88" s="113"/>
      <c r="AFH88" s="113"/>
      <c r="AFI88" s="113"/>
      <c r="AFJ88" s="113"/>
      <c r="AFK88" s="113"/>
      <c r="AFL88" s="113"/>
      <c r="AFM88" s="113"/>
      <c r="AFN88" s="113"/>
      <c r="AFO88" s="113"/>
      <c r="AFP88" s="113"/>
      <c r="AFQ88" s="113"/>
      <c r="AFR88" s="113"/>
      <c r="AFS88" s="113"/>
      <c r="AFT88" s="113"/>
      <c r="AFU88" s="113"/>
      <c r="AFV88" s="113"/>
      <c r="AFW88" s="113"/>
      <c r="AFX88" s="113"/>
      <c r="AFY88" s="113"/>
      <c r="AFZ88" s="113"/>
      <c r="AGA88" s="113"/>
      <c r="AGB88" s="113"/>
      <c r="AGC88" s="113"/>
      <c r="AGD88" s="113"/>
      <c r="AGE88" s="113"/>
      <c r="AGF88" s="113"/>
      <c r="AGG88" s="113"/>
      <c r="AGH88" s="113"/>
      <c r="AGI88" s="113"/>
      <c r="AGJ88" s="113"/>
      <c r="AGK88" s="113"/>
      <c r="AGL88" s="113"/>
      <c r="AGM88" s="113"/>
      <c r="AGN88" s="113"/>
      <c r="AGO88" s="113"/>
      <c r="AGP88" s="113"/>
      <c r="AGQ88" s="113"/>
      <c r="AGR88" s="113"/>
      <c r="AGS88" s="113"/>
      <c r="AGT88" s="113"/>
      <c r="AGU88" s="113"/>
      <c r="AGV88" s="113"/>
      <c r="AGW88" s="113"/>
      <c r="AGX88" s="113"/>
      <c r="AGY88" s="113"/>
      <c r="AGZ88" s="113"/>
      <c r="AHA88" s="113"/>
      <c r="AHB88" s="113"/>
      <c r="AHC88" s="113"/>
      <c r="AHD88" s="113"/>
      <c r="AHE88" s="113"/>
      <c r="AHF88" s="113"/>
      <c r="AHG88" s="113"/>
      <c r="AHH88" s="113"/>
      <c r="AHI88" s="113"/>
      <c r="AHJ88" s="113"/>
      <c r="AHK88" s="113"/>
      <c r="AHL88" s="113"/>
      <c r="AHM88" s="113"/>
      <c r="AHN88" s="113"/>
      <c r="AHO88" s="113"/>
      <c r="AHP88" s="113"/>
      <c r="AHQ88" s="113"/>
      <c r="AHR88" s="113"/>
      <c r="AHS88" s="113"/>
      <c r="AHT88" s="113"/>
      <c r="AHU88" s="113"/>
      <c r="AHV88" s="113"/>
      <c r="AHW88" s="113"/>
      <c r="AHX88" s="113"/>
      <c r="AHY88" s="113"/>
      <c r="AHZ88" s="113"/>
      <c r="AIA88" s="113"/>
      <c r="AIB88" s="113"/>
      <c r="AIC88" s="113"/>
      <c r="AID88" s="113"/>
      <c r="AIE88" s="113"/>
      <c r="AIF88" s="113"/>
      <c r="AIG88" s="113"/>
      <c r="AIH88" s="113"/>
      <c r="AII88" s="113"/>
      <c r="AIJ88" s="113"/>
      <c r="AIK88" s="113"/>
      <c r="AIL88" s="113"/>
      <c r="AIM88" s="113"/>
      <c r="AIN88" s="113"/>
      <c r="AIO88" s="113"/>
      <c r="AIP88" s="113"/>
      <c r="AIQ88" s="113"/>
      <c r="AIR88" s="113"/>
      <c r="AIS88" s="113"/>
      <c r="AIT88" s="113"/>
      <c r="AIU88" s="113"/>
      <c r="AIV88" s="113"/>
      <c r="AIW88" s="113"/>
      <c r="AIX88" s="113"/>
      <c r="AIY88" s="113"/>
      <c r="AIZ88" s="113"/>
      <c r="AJA88" s="113"/>
      <c r="AJB88" s="113"/>
      <c r="AJC88" s="113"/>
      <c r="AJD88" s="113"/>
      <c r="AJE88" s="113"/>
      <c r="AJF88" s="113"/>
      <c r="AJG88" s="113"/>
      <c r="AJH88" s="113"/>
      <c r="AJI88" s="113"/>
      <c r="AJJ88" s="113"/>
      <c r="AJK88" s="113"/>
      <c r="AJL88" s="113"/>
      <c r="AJM88" s="113"/>
      <c r="AJN88" s="113"/>
      <c r="AJO88" s="113"/>
      <c r="AJP88" s="113"/>
      <c r="AJQ88" s="113"/>
      <c r="AJR88" s="113"/>
      <c r="AJS88" s="113"/>
      <c r="AJT88" s="113"/>
      <c r="AJU88" s="113"/>
      <c r="AJV88" s="113"/>
      <c r="AJW88" s="113"/>
      <c r="AJX88" s="113"/>
      <c r="AJY88" s="113"/>
      <c r="AJZ88" s="113"/>
      <c r="AKA88" s="113"/>
      <c r="AKB88" s="113"/>
      <c r="AKC88" s="113"/>
      <c r="AKD88" s="113"/>
      <c r="AKE88" s="113"/>
      <c r="AKF88" s="113"/>
      <c r="AKG88" s="113"/>
      <c r="AKH88" s="113"/>
      <c r="AKI88" s="113"/>
      <c r="AKJ88" s="113"/>
      <c r="AKK88" s="113"/>
      <c r="AKL88" s="113"/>
      <c r="AKM88" s="113"/>
      <c r="AKN88" s="113"/>
      <c r="AKO88" s="113"/>
      <c r="AKP88" s="113"/>
      <c r="AKQ88" s="113"/>
      <c r="AKR88" s="113"/>
      <c r="AKS88" s="113"/>
      <c r="AKT88" s="113"/>
      <c r="AKU88" s="113"/>
      <c r="AKV88" s="113"/>
      <c r="AKW88" s="113"/>
      <c r="AKX88" s="113"/>
      <c r="AKY88" s="113"/>
      <c r="AKZ88" s="113"/>
      <c r="ALA88" s="113"/>
      <c r="ALB88" s="113"/>
      <c r="ALC88" s="113"/>
      <c r="ALD88" s="113"/>
      <c r="ALE88" s="113"/>
      <c r="ALF88" s="113"/>
      <c r="ALG88" s="113"/>
      <c r="ALH88" s="113"/>
      <c r="ALI88" s="113"/>
      <c r="ALJ88" s="113"/>
      <c r="ALK88" s="113"/>
      <c r="ALL88" s="113"/>
      <c r="ALM88" s="113"/>
      <c r="ALN88" s="113"/>
      <c r="ALO88" s="113"/>
      <c r="ALP88" s="113"/>
      <c r="ALQ88" s="113"/>
      <c r="ALR88" s="113"/>
      <c r="ALS88" s="113"/>
      <c r="ALT88" s="113"/>
      <c r="ALU88" s="113"/>
      <c r="ALV88" s="113"/>
      <c r="ALW88" s="113"/>
      <c r="ALX88" s="113"/>
      <c r="ALY88" s="113"/>
      <c r="ALZ88" s="113"/>
      <c r="AMA88" s="113"/>
      <c r="AMB88" s="113"/>
      <c r="AMC88" s="113"/>
      <c r="AMD88" s="113"/>
      <c r="AME88" s="113"/>
      <c r="AMF88" s="113"/>
      <c r="AMG88" s="113"/>
      <c r="AMH88" s="113"/>
      <c r="AMI88" s="113"/>
      <c r="AMJ88" s="113"/>
      <c r="AMK88" s="113"/>
      <c r="AML88" s="113"/>
      <c r="AMM88" s="113"/>
      <c r="AMN88" s="113"/>
      <c r="AMO88" s="113"/>
      <c r="AMP88" s="113"/>
      <c r="AMQ88" s="113"/>
      <c r="AMR88" s="113"/>
      <c r="AMS88" s="113"/>
      <c r="AMT88" s="113"/>
      <c r="AMU88" s="113"/>
      <c r="AMV88" s="113"/>
      <c r="AMW88" s="113"/>
      <c r="AMX88" s="113"/>
      <c r="AMY88" s="113"/>
      <c r="AMZ88" s="113"/>
      <c r="ANA88" s="113"/>
      <c r="ANB88" s="113"/>
      <c r="ANC88" s="113"/>
      <c r="AND88" s="113"/>
      <c r="ANE88" s="113"/>
      <c r="ANF88" s="113"/>
      <c r="ANG88" s="113"/>
      <c r="ANH88" s="113"/>
      <c r="ANI88" s="113"/>
      <c r="ANJ88" s="113"/>
      <c r="ANK88" s="113"/>
      <c r="ANL88" s="113"/>
      <c r="ANM88" s="113"/>
      <c r="ANN88" s="113"/>
      <c r="ANO88" s="113"/>
      <c r="ANP88" s="113"/>
      <c r="ANQ88" s="113"/>
      <c r="ANR88" s="113"/>
      <c r="ANS88" s="113"/>
      <c r="ANT88" s="113"/>
      <c r="ANU88" s="113"/>
      <c r="ANV88" s="113"/>
      <c r="ANW88" s="113"/>
      <c r="ANX88" s="113"/>
      <c r="ANY88" s="113"/>
      <c r="ANZ88" s="113"/>
      <c r="AOA88" s="113"/>
      <c r="AOB88" s="113"/>
      <c r="AOC88" s="113"/>
      <c r="AOD88" s="113"/>
      <c r="AOE88" s="113"/>
      <c r="AOF88" s="113"/>
      <c r="AOG88" s="113"/>
      <c r="AOH88" s="113"/>
      <c r="AOI88" s="113"/>
      <c r="AOJ88" s="113"/>
      <c r="AOK88" s="113"/>
      <c r="AOL88" s="113"/>
      <c r="AOM88" s="113"/>
      <c r="AON88" s="113"/>
      <c r="AOO88" s="113"/>
      <c r="AOP88" s="113"/>
      <c r="AOQ88" s="113"/>
      <c r="AOR88" s="113"/>
      <c r="AOS88" s="113"/>
      <c r="AOT88" s="113"/>
      <c r="AOU88" s="113"/>
      <c r="AOV88" s="113"/>
      <c r="AOW88" s="113"/>
      <c r="AOX88" s="113"/>
      <c r="AOY88" s="113"/>
      <c r="AOZ88" s="113"/>
      <c r="APA88" s="113"/>
      <c r="APB88" s="113"/>
      <c r="APC88" s="113"/>
      <c r="APD88" s="113"/>
      <c r="APE88" s="113"/>
      <c r="APF88" s="113"/>
      <c r="APG88" s="113"/>
      <c r="APH88" s="113"/>
      <c r="API88" s="113"/>
      <c r="APJ88" s="113"/>
      <c r="APK88" s="113"/>
      <c r="APL88" s="113"/>
      <c r="APM88" s="113"/>
      <c r="APN88" s="113"/>
      <c r="APO88" s="113"/>
      <c r="APP88" s="113"/>
      <c r="APQ88" s="113"/>
      <c r="APR88" s="113"/>
      <c r="APS88" s="113"/>
      <c r="APT88" s="113"/>
      <c r="APU88" s="113"/>
      <c r="APV88" s="113"/>
      <c r="APW88" s="113"/>
      <c r="APX88" s="113"/>
      <c r="APY88" s="113"/>
      <c r="APZ88" s="113"/>
      <c r="AQA88" s="113"/>
      <c r="AQB88" s="113"/>
      <c r="AQC88" s="113"/>
      <c r="AQD88" s="113"/>
      <c r="AQE88" s="113"/>
      <c r="AQF88" s="113"/>
      <c r="AQG88" s="113"/>
      <c r="AQH88" s="113"/>
      <c r="AQI88" s="113"/>
      <c r="AQJ88" s="113"/>
      <c r="AQK88" s="113"/>
      <c r="AQL88" s="113"/>
      <c r="AQM88" s="113"/>
      <c r="AQN88" s="113"/>
      <c r="AQO88" s="113"/>
      <c r="AQP88" s="113"/>
      <c r="AQQ88" s="113"/>
      <c r="AQR88" s="113"/>
      <c r="AQS88" s="113"/>
      <c r="AQT88" s="113"/>
      <c r="AQU88" s="113"/>
      <c r="AQV88" s="113"/>
      <c r="AQW88" s="113"/>
      <c r="AQX88" s="113"/>
      <c r="AQY88" s="113"/>
      <c r="AQZ88" s="113"/>
      <c r="ARA88" s="113"/>
      <c r="ARB88" s="113"/>
      <c r="ARC88" s="113"/>
      <c r="ARD88" s="113"/>
      <c r="ARE88" s="113"/>
      <c r="ARF88" s="113"/>
      <c r="ARG88" s="113"/>
      <c r="ARH88" s="113"/>
      <c r="ARI88" s="113"/>
      <c r="ARJ88" s="113"/>
      <c r="ARK88" s="113"/>
      <c r="ARL88" s="113"/>
      <c r="ARM88" s="113"/>
      <c r="ARN88" s="113"/>
      <c r="ARO88" s="113"/>
      <c r="ARP88" s="113"/>
      <c r="ARQ88" s="113"/>
      <c r="ARR88" s="113"/>
      <c r="ARS88" s="113"/>
      <c r="ART88" s="113"/>
      <c r="ARU88" s="113"/>
      <c r="ARV88" s="113"/>
      <c r="ARW88" s="113"/>
      <c r="ARX88" s="113"/>
      <c r="ARY88" s="113"/>
      <c r="ARZ88" s="113"/>
      <c r="ASA88" s="113"/>
      <c r="ASB88" s="113"/>
      <c r="ASC88" s="113"/>
      <c r="ASD88" s="113"/>
      <c r="ASE88" s="113"/>
      <c r="ASF88" s="113"/>
      <c r="ASG88" s="113"/>
      <c r="ASH88" s="113"/>
      <c r="ASI88" s="113"/>
      <c r="ASJ88" s="113"/>
      <c r="ASK88" s="113"/>
      <c r="ASL88" s="113"/>
      <c r="ASM88" s="113"/>
      <c r="ASN88" s="113"/>
      <c r="ASO88" s="113"/>
      <c r="ASP88" s="113"/>
      <c r="ASQ88" s="113"/>
      <c r="ASR88" s="113"/>
      <c r="ASS88" s="113"/>
      <c r="AST88" s="113"/>
      <c r="ASU88" s="113"/>
      <c r="ASV88" s="113"/>
      <c r="ASW88" s="113"/>
      <c r="ASX88" s="113"/>
      <c r="ASY88" s="113"/>
      <c r="ASZ88" s="113"/>
      <c r="ATA88" s="113"/>
      <c r="ATB88" s="113"/>
      <c r="ATC88" s="113"/>
      <c r="ATD88" s="113"/>
      <c r="ATE88" s="113"/>
      <c r="ATF88" s="113"/>
      <c r="ATG88" s="113"/>
      <c r="ATH88" s="113"/>
      <c r="ATI88" s="113"/>
      <c r="ATJ88" s="113"/>
      <c r="ATK88" s="113"/>
      <c r="ATL88" s="113"/>
      <c r="ATM88" s="113"/>
      <c r="ATN88" s="113"/>
      <c r="ATO88" s="113"/>
      <c r="ATP88" s="113"/>
      <c r="ATQ88" s="113"/>
      <c r="ATR88" s="113"/>
      <c r="ATS88" s="113"/>
      <c r="ATT88" s="113"/>
      <c r="ATU88" s="113"/>
      <c r="ATV88" s="113"/>
      <c r="ATW88" s="113"/>
      <c r="ATX88" s="113"/>
      <c r="ATY88" s="113"/>
      <c r="ATZ88" s="113"/>
      <c r="AUA88" s="113"/>
      <c r="AUB88" s="113"/>
      <c r="AUC88" s="113"/>
      <c r="AUD88" s="113"/>
      <c r="AUE88" s="113"/>
      <c r="AUF88" s="113"/>
      <c r="AUG88" s="113"/>
      <c r="AUH88" s="113"/>
      <c r="AUI88" s="113"/>
      <c r="AUJ88" s="113"/>
      <c r="AUK88" s="113"/>
      <c r="AUL88" s="113"/>
      <c r="AUM88" s="113"/>
      <c r="AUN88" s="113"/>
      <c r="AUO88" s="113"/>
      <c r="AUP88" s="113"/>
      <c r="AUQ88" s="113"/>
      <c r="AUR88" s="113"/>
      <c r="AUS88" s="113"/>
      <c r="AUT88" s="113"/>
      <c r="AUU88" s="113"/>
      <c r="AUV88" s="113"/>
      <c r="AUW88" s="113"/>
      <c r="AUX88" s="113"/>
      <c r="AUY88" s="113"/>
      <c r="AUZ88" s="113"/>
      <c r="AVA88" s="113"/>
      <c r="AVB88" s="113"/>
      <c r="AVC88" s="113"/>
      <c r="AVD88" s="113"/>
      <c r="AVE88" s="113"/>
      <c r="AVF88" s="113"/>
      <c r="AVG88" s="113"/>
      <c r="AVH88" s="113"/>
      <c r="AVI88" s="113"/>
      <c r="AVJ88" s="113"/>
      <c r="AVK88" s="113"/>
      <c r="AVL88" s="113"/>
      <c r="AVM88" s="113"/>
      <c r="AVN88" s="113"/>
      <c r="AVO88" s="113"/>
      <c r="AVP88" s="113"/>
      <c r="AVQ88" s="113"/>
      <c r="AVR88" s="113"/>
      <c r="AVS88" s="113"/>
      <c r="AVT88" s="113"/>
      <c r="AVU88" s="113"/>
      <c r="AVV88" s="113"/>
      <c r="AVW88" s="113"/>
      <c r="AVX88" s="113"/>
      <c r="AVY88" s="113"/>
      <c r="AVZ88" s="113"/>
      <c r="AWA88" s="113"/>
      <c r="AWB88" s="113"/>
      <c r="AWC88" s="113"/>
      <c r="AWD88" s="113"/>
    </row>
    <row r="89" spans="1:1278" s="156" customFormat="1" ht="15.5">
      <c r="A89" s="126"/>
      <c r="B89" s="126"/>
      <c r="C89" s="126"/>
      <c r="D89" s="126"/>
      <c r="E89" s="126"/>
      <c r="F89" s="148" t="s">
        <v>394</v>
      </c>
      <c r="G89" s="168">
        <f>Calculation!AO328</f>
        <v>81.226330116188237</v>
      </c>
      <c r="H89" s="126" t="s">
        <v>334</v>
      </c>
      <c r="I89" s="126"/>
      <c r="J89" s="126"/>
      <c r="K89" s="126"/>
      <c r="L89" s="126"/>
      <c r="M89" s="126"/>
      <c r="N89" s="126"/>
      <c r="O89" s="126"/>
      <c r="P89" s="126"/>
      <c r="Q89" s="126"/>
      <c r="R89" s="126"/>
      <c r="S89" s="126"/>
      <c r="T89" s="126"/>
      <c r="U89" s="126"/>
      <c r="V89" s="126"/>
      <c r="W89" s="126"/>
      <c r="X89" s="126"/>
      <c r="Y89" s="126"/>
      <c r="Z89" s="126"/>
      <c r="AA89" s="126"/>
      <c r="AB89" s="126"/>
      <c r="AC89" s="113"/>
      <c r="AD89" s="113"/>
      <c r="AE89" s="113"/>
      <c r="AF89" s="113"/>
      <c r="AG89" s="113"/>
      <c r="AH89" s="113"/>
      <c r="AI89" s="113"/>
      <c r="AJ89" s="113"/>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13"/>
      <c r="BG89" s="113"/>
      <c r="BH89" s="113"/>
      <c r="BI89" s="113"/>
      <c r="BJ89" s="113"/>
      <c r="BK89" s="113"/>
      <c r="BL89" s="113"/>
      <c r="BM89" s="113"/>
      <c r="BN89" s="113"/>
      <c r="BO89" s="113"/>
      <c r="BP89" s="113"/>
      <c r="BQ89" s="113"/>
      <c r="BR89" s="113"/>
      <c r="BS89" s="113"/>
      <c r="BT89" s="113"/>
      <c r="BU89" s="113"/>
      <c r="BV89" s="113"/>
      <c r="BW89" s="113"/>
      <c r="BX89" s="113"/>
      <c r="BY89" s="113"/>
      <c r="BZ89" s="113"/>
      <c r="CA89" s="113"/>
      <c r="CB89" s="113"/>
      <c r="CC89" s="113"/>
      <c r="CD89" s="113"/>
      <c r="CE89" s="113"/>
      <c r="CF89" s="113"/>
      <c r="CG89" s="113"/>
      <c r="CH89" s="113"/>
      <c r="CI89" s="113"/>
      <c r="CJ89" s="113"/>
      <c r="CK89" s="113"/>
      <c r="CL89" s="113"/>
      <c r="CM89" s="113"/>
      <c r="CN89" s="113"/>
      <c r="CO89" s="113"/>
      <c r="CP89" s="113"/>
      <c r="CQ89" s="113"/>
      <c r="CR89" s="113"/>
      <c r="CS89" s="113"/>
      <c r="CT89" s="113"/>
      <c r="CU89" s="113"/>
      <c r="CV89" s="113"/>
      <c r="CW89" s="113"/>
      <c r="CX89" s="113"/>
      <c r="CY89" s="113"/>
      <c r="CZ89" s="113"/>
      <c r="DA89" s="113"/>
      <c r="DB89" s="113"/>
      <c r="DC89" s="113"/>
      <c r="DD89" s="113"/>
      <c r="DE89" s="113"/>
      <c r="DF89" s="113"/>
      <c r="DG89" s="113"/>
      <c r="DH89" s="113"/>
      <c r="DI89" s="113"/>
      <c r="DJ89" s="113"/>
      <c r="DK89" s="113"/>
      <c r="DL89" s="113"/>
      <c r="DM89" s="113"/>
      <c r="DN89" s="113"/>
      <c r="DO89" s="113"/>
      <c r="DP89" s="113"/>
      <c r="DQ89" s="113"/>
      <c r="DR89" s="113"/>
      <c r="DS89" s="113"/>
      <c r="DT89" s="113"/>
      <c r="DU89" s="113"/>
      <c r="DV89" s="113"/>
      <c r="DW89" s="113"/>
      <c r="DX89" s="113"/>
      <c r="DY89" s="113"/>
      <c r="DZ89" s="113"/>
      <c r="EA89" s="113"/>
      <c r="EB89" s="113"/>
      <c r="EC89" s="113"/>
      <c r="ED89" s="113"/>
      <c r="EE89" s="113"/>
      <c r="EF89" s="113"/>
      <c r="EG89" s="113"/>
      <c r="EH89" s="113"/>
      <c r="EI89" s="113"/>
      <c r="EJ89" s="113"/>
      <c r="EK89" s="113"/>
      <c r="EL89" s="113"/>
      <c r="EM89" s="113"/>
      <c r="EN89" s="113"/>
      <c r="EO89" s="113"/>
      <c r="EP89" s="113"/>
      <c r="EQ89" s="113"/>
      <c r="ER89" s="113"/>
      <c r="ES89" s="113"/>
      <c r="ET89" s="113"/>
      <c r="EU89" s="113"/>
      <c r="EV89" s="113"/>
      <c r="EW89" s="113"/>
      <c r="EX89" s="113"/>
      <c r="EY89" s="113"/>
      <c r="EZ89" s="113"/>
      <c r="FA89" s="113"/>
      <c r="FB89" s="113"/>
      <c r="FC89" s="113"/>
      <c r="FD89" s="113"/>
      <c r="FE89" s="113"/>
      <c r="FF89" s="113"/>
      <c r="FG89" s="113"/>
      <c r="FH89" s="113"/>
      <c r="FI89" s="113"/>
      <c r="FJ89" s="113"/>
      <c r="FK89" s="113"/>
      <c r="FL89" s="113"/>
      <c r="FM89" s="113"/>
      <c r="FN89" s="113"/>
      <c r="FO89" s="113"/>
      <c r="FP89" s="113"/>
      <c r="FQ89" s="113"/>
      <c r="FR89" s="113"/>
      <c r="FS89" s="113"/>
      <c r="FT89" s="113"/>
      <c r="FU89" s="113"/>
      <c r="FV89" s="113"/>
      <c r="FW89" s="113"/>
      <c r="FX89" s="113"/>
      <c r="FY89" s="113"/>
      <c r="FZ89" s="113"/>
      <c r="GA89" s="113"/>
      <c r="GB89" s="113"/>
      <c r="GC89" s="113"/>
      <c r="GD89" s="113"/>
      <c r="GE89" s="113"/>
      <c r="GF89" s="113"/>
      <c r="GG89" s="113"/>
      <c r="GH89" s="113"/>
      <c r="GI89" s="113"/>
      <c r="GJ89" s="113"/>
      <c r="GK89" s="113"/>
      <c r="GL89" s="113"/>
      <c r="GM89" s="113"/>
      <c r="GN89" s="113"/>
      <c r="GO89" s="113"/>
      <c r="GP89" s="113"/>
      <c r="GQ89" s="113"/>
      <c r="GR89" s="113"/>
      <c r="GS89" s="113"/>
      <c r="GT89" s="113"/>
      <c r="GU89" s="113"/>
      <c r="GV89" s="113"/>
      <c r="GW89" s="113"/>
      <c r="GX89" s="113"/>
      <c r="GY89" s="113"/>
      <c r="GZ89" s="113"/>
      <c r="HA89" s="113"/>
      <c r="HB89" s="113"/>
      <c r="HC89" s="113"/>
      <c r="HD89" s="113"/>
      <c r="HE89" s="113"/>
      <c r="HF89" s="113"/>
      <c r="HG89" s="113"/>
      <c r="HH89" s="113"/>
      <c r="HI89" s="113"/>
      <c r="HJ89" s="113"/>
      <c r="HK89" s="113"/>
      <c r="HL89" s="113"/>
      <c r="HM89" s="113"/>
      <c r="HN89" s="113"/>
      <c r="HO89" s="113"/>
      <c r="HP89" s="113"/>
      <c r="HQ89" s="113"/>
      <c r="HR89" s="113"/>
      <c r="HS89" s="113"/>
      <c r="HT89" s="113"/>
      <c r="HU89" s="113"/>
      <c r="HV89" s="113"/>
      <c r="HW89" s="113"/>
      <c r="HX89" s="113"/>
      <c r="HY89" s="113"/>
      <c r="HZ89" s="113"/>
      <c r="IA89" s="113"/>
      <c r="IB89" s="113"/>
      <c r="IC89" s="113"/>
      <c r="ID89" s="113"/>
      <c r="IE89" s="113"/>
      <c r="IF89" s="113"/>
      <c r="IG89" s="113"/>
      <c r="IH89" s="113"/>
      <c r="II89" s="113"/>
      <c r="IJ89" s="113"/>
      <c r="IK89" s="113"/>
      <c r="IL89" s="113"/>
      <c r="IM89" s="113"/>
      <c r="IN89" s="113"/>
      <c r="IO89" s="113"/>
      <c r="IP89" s="113"/>
      <c r="IQ89" s="113"/>
      <c r="IR89" s="113"/>
      <c r="IS89" s="113"/>
      <c r="IT89" s="113"/>
      <c r="IU89" s="113"/>
      <c r="IV89" s="113"/>
      <c r="IW89" s="113"/>
      <c r="IX89" s="113"/>
      <c r="IY89" s="113"/>
      <c r="IZ89" s="113"/>
      <c r="JA89" s="113"/>
      <c r="JB89" s="113"/>
      <c r="JC89" s="113"/>
      <c r="JD89" s="113"/>
      <c r="JE89" s="113"/>
      <c r="JF89" s="113"/>
      <c r="JG89" s="113"/>
      <c r="JH89" s="113"/>
      <c r="JI89" s="113"/>
      <c r="JJ89" s="113"/>
      <c r="JK89" s="113"/>
      <c r="JL89" s="113"/>
      <c r="JM89" s="113"/>
      <c r="JN89" s="113"/>
      <c r="JO89" s="113"/>
      <c r="JP89" s="113"/>
      <c r="JQ89" s="113"/>
      <c r="JR89" s="113"/>
      <c r="JS89" s="113"/>
      <c r="JT89" s="113"/>
      <c r="JU89" s="113"/>
      <c r="JV89" s="113"/>
      <c r="JW89" s="113"/>
      <c r="JX89" s="113"/>
      <c r="JY89" s="113"/>
      <c r="JZ89" s="113"/>
      <c r="KA89" s="113"/>
      <c r="KB89" s="113"/>
      <c r="KC89" s="113"/>
      <c r="KD89" s="113"/>
      <c r="KE89" s="113"/>
      <c r="KF89" s="113"/>
      <c r="KG89" s="113"/>
      <c r="KH89" s="113"/>
      <c r="KI89" s="113"/>
      <c r="KJ89" s="113"/>
      <c r="KK89" s="113"/>
      <c r="KL89" s="113"/>
      <c r="KM89" s="113"/>
      <c r="KN89" s="113"/>
      <c r="KO89" s="113"/>
      <c r="KP89" s="113"/>
      <c r="KQ89" s="113"/>
      <c r="KR89" s="113"/>
      <c r="KS89" s="113"/>
      <c r="KT89" s="113"/>
      <c r="KU89" s="113"/>
      <c r="KV89" s="113"/>
      <c r="KW89" s="113"/>
      <c r="KX89" s="113"/>
      <c r="KY89" s="113"/>
      <c r="KZ89" s="113"/>
      <c r="LA89" s="113"/>
      <c r="LB89" s="113"/>
      <c r="LC89" s="113"/>
      <c r="LD89" s="113"/>
      <c r="LE89" s="113"/>
      <c r="LF89" s="113"/>
      <c r="LG89" s="113"/>
      <c r="LH89" s="113"/>
      <c r="LI89" s="113"/>
      <c r="LJ89" s="113"/>
      <c r="LK89" s="113"/>
      <c r="LL89" s="113"/>
      <c r="LM89" s="113"/>
      <c r="LN89" s="113"/>
      <c r="LO89" s="113"/>
      <c r="LP89" s="113"/>
      <c r="LQ89" s="113"/>
      <c r="LR89" s="113"/>
      <c r="LS89" s="113"/>
      <c r="LT89" s="113"/>
      <c r="LU89" s="113"/>
      <c r="LV89" s="113"/>
      <c r="LW89" s="113"/>
      <c r="LX89" s="113"/>
      <c r="LY89" s="113"/>
      <c r="LZ89" s="113"/>
      <c r="MA89" s="113"/>
      <c r="MB89" s="113"/>
      <c r="MC89" s="113"/>
      <c r="MD89" s="113"/>
      <c r="ME89" s="113"/>
      <c r="MF89" s="113"/>
      <c r="MG89" s="113"/>
      <c r="MH89" s="113"/>
      <c r="MI89" s="113"/>
      <c r="MJ89" s="113"/>
      <c r="MK89" s="113"/>
      <c r="ML89" s="113"/>
      <c r="MM89" s="113"/>
      <c r="MN89" s="113"/>
      <c r="MO89" s="113"/>
      <c r="MP89" s="113"/>
      <c r="MQ89" s="113"/>
      <c r="MR89" s="113"/>
      <c r="MS89" s="113"/>
      <c r="MT89" s="113"/>
      <c r="MU89" s="113"/>
      <c r="MV89" s="113"/>
      <c r="MW89" s="113"/>
      <c r="MX89" s="113"/>
      <c r="MY89" s="113"/>
      <c r="MZ89" s="113"/>
      <c r="NA89" s="113"/>
      <c r="NB89" s="113"/>
      <c r="NC89" s="113"/>
      <c r="ND89" s="113"/>
      <c r="NE89" s="113"/>
      <c r="NF89" s="113"/>
      <c r="NG89" s="113"/>
      <c r="NH89" s="113"/>
      <c r="NI89" s="113"/>
      <c r="NJ89" s="113"/>
      <c r="NK89" s="113"/>
      <c r="NL89" s="113"/>
      <c r="NM89" s="113"/>
      <c r="NN89" s="113"/>
      <c r="NO89" s="113"/>
      <c r="NP89" s="113"/>
      <c r="NQ89" s="113"/>
      <c r="NR89" s="113"/>
      <c r="NS89" s="113"/>
      <c r="NT89" s="113"/>
      <c r="NU89" s="113"/>
      <c r="NV89" s="113"/>
      <c r="NW89" s="113"/>
      <c r="NX89" s="113"/>
      <c r="NY89" s="113"/>
      <c r="NZ89" s="113"/>
      <c r="OA89" s="113"/>
      <c r="OB89" s="113"/>
      <c r="OC89" s="113"/>
      <c r="OD89" s="113"/>
      <c r="OE89" s="113"/>
      <c r="OF89" s="113"/>
      <c r="OG89" s="113"/>
      <c r="OH89" s="113"/>
      <c r="OI89" s="113"/>
      <c r="OJ89" s="113"/>
      <c r="OK89" s="113"/>
      <c r="OL89" s="113"/>
      <c r="OM89" s="113"/>
      <c r="ON89" s="113"/>
      <c r="OO89" s="113"/>
      <c r="OP89" s="113"/>
      <c r="OQ89" s="113"/>
      <c r="OR89" s="113"/>
      <c r="OS89" s="113"/>
      <c r="OT89" s="113"/>
      <c r="OU89" s="113"/>
      <c r="OV89" s="113"/>
      <c r="OW89" s="113"/>
      <c r="OX89" s="113"/>
      <c r="OY89" s="113"/>
      <c r="OZ89" s="113"/>
      <c r="PA89" s="113"/>
      <c r="PB89" s="113"/>
      <c r="PC89" s="113"/>
      <c r="PD89" s="113"/>
      <c r="PE89" s="113"/>
      <c r="PF89" s="113"/>
      <c r="PG89" s="113"/>
      <c r="PH89" s="113"/>
      <c r="PI89" s="113"/>
      <c r="PJ89" s="113"/>
      <c r="PK89" s="113"/>
      <c r="PL89" s="113"/>
      <c r="PM89" s="113"/>
      <c r="PN89" s="113"/>
      <c r="PO89" s="113"/>
      <c r="PP89" s="113"/>
      <c r="PQ89" s="113"/>
      <c r="PR89" s="113"/>
      <c r="PS89" s="113"/>
      <c r="PT89" s="113"/>
      <c r="PU89" s="113"/>
      <c r="PV89" s="113"/>
      <c r="PW89" s="113"/>
      <c r="PX89" s="113"/>
      <c r="PY89" s="113"/>
      <c r="PZ89" s="113"/>
      <c r="QA89" s="113"/>
      <c r="QB89" s="113"/>
      <c r="QC89" s="113"/>
      <c r="QD89" s="113"/>
      <c r="QE89" s="113"/>
      <c r="QF89" s="113"/>
      <c r="QG89" s="113"/>
      <c r="QH89" s="113"/>
      <c r="QI89" s="113"/>
      <c r="QJ89" s="113"/>
      <c r="QK89" s="113"/>
      <c r="QL89" s="113"/>
      <c r="QM89" s="113"/>
      <c r="QN89" s="113"/>
      <c r="QO89" s="113"/>
      <c r="QP89" s="113"/>
      <c r="QQ89" s="113"/>
      <c r="QR89" s="113"/>
      <c r="QS89" s="113"/>
      <c r="QT89" s="113"/>
      <c r="QU89" s="113"/>
      <c r="QV89" s="113"/>
      <c r="QW89" s="113"/>
      <c r="QX89" s="113"/>
      <c r="QY89" s="113"/>
      <c r="QZ89" s="113"/>
      <c r="RA89" s="113"/>
      <c r="RB89" s="113"/>
      <c r="RC89" s="113"/>
      <c r="RD89" s="113"/>
      <c r="RE89" s="113"/>
      <c r="RF89" s="113"/>
      <c r="RG89" s="113"/>
      <c r="RH89" s="113"/>
      <c r="RI89" s="113"/>
      <c r="RJ89" s="113"/>
      <c r="RK89" s="113"/>
      <c r="RL89" s="113"/>
      <c r="RM89" s="113"/>
      <c r="RN89" s="113"/>
      <c r="RO89" s="113"/>
      <c r="RP89" s="113"/>
      <c r="RQ89" s="113"/>
      <c r="RR89" s="113"/>
      <c r="RS89" s="113"/>
      <c r="RT89" s="113"/>
      <c r="RU89" s="113"/>
      <c r="RV89" s="113"/>
      <c r="RW89" s="113"/>
      <c r="RX89" s="113"/>
      <c r="RY89" s="113"/>
      <c r="RZ89" s="113"/>
      <c r="SA89" s="113"/>
      <c r="SB89" s="113"/>
      <c r="SC89" s="113"/>
      <c r="SD89" s="113"/>
      <c r="SE89" s="113"/>
      <c r="SF89" s="113"/>
      <c r="SG89" s="113"/>
      <c r="SH89" s="113"/>
      <c r="SI89" s="113"/>
      <c r="SJ89" s="113"/>
      <c r="SK89" s="113"/>
      <c r="SL89" s="113"/>
      <c r="SM89" s="113"/>
      <c r="SN89" s="113"/>
      <c r="SO89" s="113"/>
      <c r="SP89" s="113"/>
      <c r="SQ89" s="113"/>
      <c r="SR89" s="113"/>
      <c r="SS89" s="113"/>
      <c r="ST89" s="113"/>
      <c r="SU89" s="113"/>
      <c r="SV89" s="113"/>
      <c r="SW89" s="113"/>
      <c r="SX89" s="113"/>
      <c r="SY89" s="113"/>
      <c r="SZ89" s="113"/>
      <c r="TA89" s="113"/>
      <c r="TB89" s="113"/>
      <c r="TC89" s="113"/>
      <c r="TD89" s="113"/>
      <c r="TE89" s="113"/>
      <c r="TF89" s="113"/>
      <c r="TG89" s="113"/>
      <c r="TH89" s="113"/>
      <c r="TI89" s="113"/>
      <c r="TJ89" s="113"/>
      <c r="TK89" s="113"/>
      <c r="TL89" s="113"/>
      <c r="TM89" s="113"/>
      <c r="TN89" s="113"/>
      <c r="TO89" s="113"/>
      <c r="TP89" s="113"/>
      <c r="TQ89" s="113"/>
      <c r="TR89" s="113"/>
      <c r="TS89" s="113"/>
      <c r="TT89" s="113"/>
      <c r="TU89" s="113"/>
      <c r="TV89" s="113"/>
      <c r="TW89" s="113"/>
      <c r="TX89" s="113"/>
      <c r="TY89" s="113"/>
      <c r="TZ89" s="113"/>
      <c r="UA89" s="113"/>
      <c r="UB89" s="113"/>
      <c r="UC89" s="113"/>
      <c r="UD89" s="113"/>
      <c r="UE89" s="113"/>
      <c r="UF89" s="113"/>
      <c r="UG89" s="113"/>
      <c r="UH89" s="113"/>
      <c r="UI89" s="113"/>
      <c r="UJ89" s="113"/>
      <c r="UK89" s="113"/>
      <c r="UL89" s="113"/>
      <c r="UM89" s="113"/>
      <c r="UN89" s="113"/>
      <c r="UO89" s="113"/>
      <c r="UP89" s="113"/>
      <c r="UQ89" s="113"/>
      <c r="UR89" s="113"/>
      <c r="US89" s="113"/>
      <c r="UT89" s="113"/>
      <c r="UU89" s="113"/>
      <c r="UV89" s="113"/>
      <c r="UW89" s="113"/>
      <c r="UX89" s="113"/>
      <c r="UY89" s="113"/>
      <c r="UZ89" s="113"/>
      <c r="VA89" s="113"/>
      <c r="VB89" s="113"/>
      <c r="VC89" s="113"/>
      <c r="VD89" s="113"/>
      <c r="VE89" s="113"/>
      <c r="VF89" s="113"/>
      <c r="VG89" s="113"/>
      <c r="VH89" s="113"/>
      <c r="VI89" s="113"/>
      <c r="VJ89" s="113"/>
      <c r="VK89" s="113"/>
      <c r="VL89" s="113"/>
      <c r="VM89" s="113"/>
      <c r="VN89" s="113"/>
      <c r="VO89" s="113"/>
      <c r="VP89" s="113"/>
      <c r="VQ89" s="113"/>
      <c r="VR89" s="113"/>
      <c r="VS89" s="113"/>
      <c r="VT89" s="113"/>
      <c r="VU89" s="113"/>
      <c r="VV89" s="113"/>
      <c r="VW89" s="113"/>
      <c r="VX89" s="113"/>
      <c r="VY89" s="113"/>
      <c r="VZ89" s="113"/>
      <c r="WA89" s="113"/>
      <c r="WB89" s="113"/>
      <c r="WC89" s="113"/>
      <c r="WD89" s="113"/>
      <c r="WE89" s="113"/>
      <c r="WF89" s="113"/>
      <c r="WG89" s="113"/>
      <c r="WH89" s="113"/>
      <c r="WI89" s="113"/>
      <c r="WJ89" s="113"/>
      <c r="WK89" s="113"/>
      <c r="WL89" s="113"/>
      <c r="WM89" s="113"/>
      <c r="WN89" s="113"/>
      <c r="WO89" s="113"/>
      <c r="WP89" s="113"/>
      <c r="WQ89" s="113"/>
      <c r="WR89" s="113"/>
      <c r="WS89" s="113"/>
      <c r="WT89" s="113"/>
      <c r="WU89" s="113"/>
      <c r="WV89" s="113"/>
      <c r="WW89" s="113"/>
      <c r="WX89" s="113"/>
      <c r="WY89" s="113"/>
      <c r="WZ89" s="113"/>
      <c r="XA89" s="113"/>
      <c r="XB89" s="113"/>
      <c r="XC89" s="113"/>
      <c r="XD89" s="113"/>
      <c r="XE89" s="113"/>
      <c r="XF89" s="113"/>
      <c r="XG89" s="113"/>
      <c r="XH89" s="113"/>
      <c r="XI89" s="113"/>
      <c r="XJ89" s="113"/>
      <c r="XK89" s="113"/>
      <c r="XL89" s="113"/>
      <c r="XM89" s="113"/>
      <c r="XN89" s="113"/>
      <c r="XO89" s="113"/>
      <c r="XP89" s="113"/>
      <c r="XQ89" s="113"/>
      <c r="XR89" s="113"/>
      <c r="XS89" s="113"/>
      <c r="XT89" s="113"/>
      <c r="XU89" s="113"/>
      <c r="XV89" s="113"/>
      <c r="XW89" s="113"/>
      <c r="XX89" s="113"/>
      <c r="XY89" s="113"/>
      <c r="XZ89" s="113"/>
      <c r="YA89" s="113"/>
      <c r="YB89" s="113"/>
      <c r="YC89" s="113"/>
      <c r="YD89" s="113"/>
      <c r="YE89" s="113"/>
      <c r="YF89" s="113"/>
      <c r="YG89" s="113"/>
      <c r="YH89" s="113"/>
      <c r="YI89" s="113"/>
      <c r="YJ89" s="113"/>
      <c r="YK89" s="113"/>
      <c r="YL89" s="113"/>
      <c r="YM89" s="113"/>
      <c r="YN89" s="113"/>
      <c r="YO89" s="113"/>
      <c r="YP89" s="113"/>
      <c r="YQ89" s="113"/>
      <c r="YR89" s="113"/>
      <c r="YS89" s="113"/>
      <c r="YT89" s="113"/>
      <c r="YU89" s="113"/>
      <c r="YV89" s="113"/>
      <c r="YW89" s="113"/>
      <c r="YX89" s="113"/>
      <c r="YY89" s="113"/>
      <c r="YZ89" s="113"/>
      <c r="ZA89" s="113"/>
      <c r="ZB89" s="113"/>
      <c r="ZC89" s="113"/>
      <c r="ZD89" s="113"/>
      <c r="ZE89" s="113"/>
      <c r="ZF89" s="113"/>
      <c r="ZG89" s="113"/>
      <c r="ZH89" s="113"/>
      <c r="ZI89" s="113"/>
      <c r="ZJ89" s="113"/>
      <c r="ZK89" s="113"/>
      <c r="ZL89" s="113"/>
      <c r="ZM89" s="113"/>
      <c r="ZN89" s="113"/>
      <c r="ZO89" s="113"/>
      <c r="ZP89" s="113"/>
      <c r="ZQ89" s="113"/>
      <c r="ZR89" s="113"/>
      <c r="ZS89" s="113"/>
      <c r="ZT89" s="113"/>
      <c r="ZU89" s="113"/>
      <c r="ZV89" s="113"/>
      <c r="ZW89" s="113"/>
      <c r="ZX89" s="113"/>
      <c r="ZY89" s="113"/>
      <c r="ZZ89" s="113"/>
      <c r="AAA89" s="113"/>
      <c r="AAB89" s="113"/>
      <c r="AAC89" s="113"/>
      <c r="AAD89" s="113"/>
      <c r="AAE89" s="113"/>
      <c r="AAF89" s="113"/>
      <c r="AAG89" s="113"/>
      <c r="AAH89" s="113"/>
      <c r="AAI89" s="113"/>
      <c r="AAJ89" s="113"/>
      <c r="AAK89" s="113"/>
      <c r="AAL89" s="113"/>
      <c r="AAM89" s="113"/>
      <c r="AAN89" s="113"/>
      <c r="AAO89" s="113"/>
      <c r="AAP89" s="113"/>
      <c r="AAQ89" s="113"/>
      <c r="AAR89" s="113"/>
      <c r="AAS89" s="113"/>
      <c r="AAT89" s="113"/>
      <c r="AAU89" s="113"/>
      <c r="AAV89" s="113"/>
      <c r="AAW89" s="113"/>
      <c r="AAX89" s="113"/>
      <c r="AAY89" s="113"/>
      <c r="AAZ89" s="113"/>
      <c r="ABA89" s="113"/>
      <c r="ABB89" s="113"/>
      <c r="ABC89" s="113"/>
      <c r="ABD89" s="113"/>
      <c r="ABE89" s="113"/>
      <c r="ABF89" s="113"/>
      <c r="ABG89" s="113"/>
      <c r="ABH89" s="113"/>
      <c r="ABI89" s="113"/>
      <c r="ABJ89" s="113"/>
      <c r="ABK89" s="113"/>
      <c r="ABL89" s="113"/>
      <c r="ABM89" s="113"/>
      <c r="ABN89" s="113"/>
      <c r="ABO89" s="113"/>
      <c r="ABP89" s="113"/>
      <c r="ABQ89" s="113"/>
      <c r="ABR89" s="113"/>
      <c r="ABS89" s="113"/>
      <c r="ABT89" s="113"/>
      <c r="ABU89" s="113"/>
      <c r="ABV89" s="113"/>
      <c r="ABW89" s="113"/>
      <c r="ABX89" s="113"/>
      <c r="ABY89" s="113"/>
      <c r="ABZ89" s="113"/>
      <c r="ACA89" s="113"/>
      <c r="ACB89" s="113"/>
      <c r="ACC89" s="113"/>
      <c r="ACD89" s="113"/>
      <c r="ACE89" s="113"/>
      <c r="ACF89" s="113"/>
      <c r="ACG89" s="113"/>
      <c r="ACH89" s="113"/>
      <c r="ACI89" s="113"/>
      <c r="ACJ89" s="113"/>
      <c r="ACK89" s="113"/>
      <c r="ACL89" s="113"/>
      <c r="ACM89" s="113"/>
      <c r="ACN89" s="113"/>
      <c r="ACO89" s="113"/>
      <c r="ACP89" s="113"/>
      <c r="ACQ89" s="113"/>
      <c r="ACR89" s="113"/>
      <c r="ACS89" s="113"/>
      <c r="ACT89" s="113"/>
      <c r="ACU89" s="113"/>
      <c r="ACV89" s="113"/>
      <c r="ACW89" s="113"/>
      <c r="ACX89" s="113"/>
      <c r="ACY89" s="113"/>
      <c r="ACZ89" s="113"/>
      <c r="ADA89" s="113"/>
      <c r="ADB89" s="113"/>
      <c r="ADC89" s="113"/>
      <c r="ADD89" s="113"/>
      <c r="ADE89" s="113"/>
      <c r="ADF89" s="113"/>
      <c r="ADG89" s="113"/>
      <c r="ADH89" s="113"/>
      <c r="ADI89" s="113"/>
      <c r="ADJ89" s="113"/>
      <c r="ADK89" s="113"/>
      <c r="ADL89" s="113"/>
      <c r="ADM89" s="113"/>
      <c r="ADN89" s="113"/>
      <c r="ADO89" s="113"/>
      <c r="ADP89" s="113"/>
      <c r="ADQ89" s="113"/>
      <c r="ADR89" s="113"/>
      <c r="ADS89" s="113"/>
      <c r="ADT89" s="113"/>
      <c r="ADU89" s="113"/>
      <c r="ADV89" s="113"/>
      <c r="ADW89" s="113"/>
      <c r="ADX89" s="113"/>
      <c r="ADY89" s="113"/>
      <c r="ADZ89" s="113"/>
      <c r="AEA89" s="113"/>
      <c r="AEB89" s="113"/>
      <c r="AEC89" s="113"/>
      <c r="AED89" s="113"/>
      <c r="AEE89" s="113"/>
      <c r="AEF89" s="113"/>
      <c r="AEG89" s="113"/>
      <c r="AEH89" s="113"/>
      <c r="AEI89" s="113"/>
      <c r="AEJ89" s="113"/>
      <c r="AEK89" s="113"/>
      <c r="AEL89" s="113"/>
      <c r="AEM89" s="113"/>
      <c r="AEN89" s="113"/>
      <c r="AEO89" s="113"/>
      <c r="AEP89" s="113"/>
      <c r="AEQ89" s="113"/>
      <c r="AER89" s="113"/>
      <c r="AES89" s="113"/>
      <c r="AET89" s="113"/>
      <c r="AEU89" s="113"/>
      <c r="AEV89" s="113"/>
      <c r="AEW89" s="113"/>
      <c r="AEX89" s="113"/>
      <c r="AEY89" s="113"/>
      <c r="AEZ89" s="113"/>
      <c r="AFA89" s="113"/>
      <c r="AFB89" s="113"/>
      <c r="AFC89" s="113"/>
      <c r="AFD89" s="113"/>
      <c r="AFE89" s="113"/>
      <c r="AFF89" s="113"/>
      <c r="AFG89" s="113"/>
      <c r="AFH89" s="113"/>
      <c r="AFI89" s="113"/>
      <c r="AFJ89" s="113"/>
      <c r="AFK89" s="113"/>
      <c r="AFL89" s="113"/>
      <c r="AFM89" s="113"/>
      <c r="AFN89" s="113"/>
      <c r="AFO89" s="113"/>
      <c r="AFP89" s="113"/>
      <c r="AFQ89" s="113"/>
      <c r="AFR89" s="113"/>
      <c r="AFS89" s="113"/>
      <c r="AFT89" s="113"/>
      <c r="AFU89" s="113"/>
      <c r="AFV89" s="113"/>
      <c r="AFW89" s="113"/>
      <c r="AFX89" s="113"/>
      <c r="AFY89" s="113"/>
      <c r="AFZ89" s="113"/>
      <c r="AGA89" s="113"/>
      <c r="AGB89" s="113"/>
      <c r="AGC89" s="113"/>
      <c r="AGD89" s="113"/>
      <c r="AGE89" s="113"/>
      <c r="AGF89" s="113"/>
      <c r="AGG89" s="113"/>
      <c r="AGH89" s="113"/>
      <c r="AGI89" s="113"/>
      <c r="AGJ89" s="113"/>
      <c r="AGK89" s="113"/>
      <c r="AGL89" s="113"/>
      <c r="AGM89" s="113"/>
      <c r="AGN89" s="113"/>
      <c r="AGO89" s="113"/>
      <c r="AGP89" s="113"/>
      <c r="AGQ89" s="113"/>
      <c r="AGR89" s="113"/>
      <c r="AGS89" s="113"/>
      <c r="AGT89" s="113"/>
      <c r="AGU89" s="113"/>
      <c r="AGV89" s="113"/>
      <c r="AGW89" s="113"/>
      <c r="AGX89" s="113"/>
      <c r="AGY89" s="113"/>
      <c r="AGZ89" s="113"/>
      <c r="AHA89" s="113"/>
      <c r="AHB89" s="113"/>
      <c r="AHC89" s="113"/>
      <c r="AHD89" s="113"/>
      <c r="AHE89" s="113"/>
      <c r="AHF89" s="113"/>
      <c r="AHG89" s="113"/>
      <c r="AHH89" s="113"/>
      <c r="AHI89" s="113"/>
      <c r="AHJ89" s="113"/>
      <c r="AHK89" s="113"/>
      <c r="AHL89" s="113"/>
      <c r="AHM89" s="113"/>
      <c r="AHN89" s="113"/>
      <c r="AHO89" s="113"/>
      <c r="AHP89" s="113"/>
      <c r="AHQ89" s="113"/>
      <c r="AHR89" s="113"/>
      <c r="AHS89" s="113"/>
      <c r="AHT89" s="113"/>
      <c r="AHU89" s="113"/>
      <c r="AHV89" s="113"/>
      <c r="AHW89" s="113"/>
      <c r="AHX89" s="113"/>
      <c r="AHY89" s="113"/>
      <c r="AHZ89" s="113"/>
      <c r="AIA89" s="113"/>
      <c r="AIB89" s="113"/>
      <c r="AIC89" s="113"/>
      <c r="AID89" s="113"/>
      <c r="AIE89" s="113"/>
      <c r="AIF89" s="113"/>
      <c r="AIG89" s="113"/>
      <c r="AIH89" s="113"/>
      <c r="AII89" s="113"/>
      <c r="AIJ89" s="113"/>
      <c r="AIK89" s="113"/>
      <c r="AIL89" s="113"/>
      <c r="AIM89" s="113"/>
      <c r="AIN89" s="113"/>
      <c r="AIO89" s="113"/>
      <c r="AIP89" s="113"/>
      <c r="AIQ89" s="113"/>
      <c r="AIR89" s="113"/>
      <c r="AIS89" s="113"/>
      <c r="AIT89" s="113"/>
      <c r="AIU89" s="113"/>
      <c r="AIV89" s="113"/>
      <c r="AIW89" s="113"/>
      <c r="AIX89" s="113"/>
      <c r="AIY89" s="113"/>
      <c r="AIZ89" s="113"/>
      <c r="AJA89" s="113"/>
      <c r="AJB89" s="113"/>
      <c r="AJC89" s="113"/>
      <c r="AJD89" s="113"/>
      <c r="AJE89" s="113"/>
      <c r="AJF89" s="113"/>
      <c r="AJG89" s="113"/>
      <c r="AJH89" s="113"/>
      <c r="AJI89" s="113"/>
      <c r="AJJ89" s="113"/>
      <c r="AJK89" s="113"/>
      <c r="AJL89" s="113"/>
      <c r="AJM89" s="113"/>
      <c r="AJN89" s="113"/>
      <c r="AJO89" s="113"/>
      <c r="AJP89" s="113"/>
      <c r="AJQ89" s="113"/>
      <c r="AJR89" s="113"/>
      <c r="AJS89" s="113"/>
      <c r="AJT89" s="113"/>
      <c r="AJU89" s="113"/>
      <c r="AJV89" s="113"/>
      <c r="AJW89" s="113"/>
      <c r="AJX89" s="113"/>
      <c r="AJY89" s="113"/>
      <c r="AJZ89" s="113"/>
      <c r="AKA89" s="113"/>
      <c r="AKB89" s="113"/>
      <c r="AKC89" s="113"/>
      <c r="AKD89" s="113"/>
      <c r="AKE89" s="113"/>
      <c r="AKF89" s="113"/>
      <c r="AKG89" s="113"/>
      <c r="AKH89" s="113"/>
      <c r="AKI89" s="113"/>
      <c r="AKJ89" s="113"/>
      <c r="AKK89" s="113"/>
      <c r="AKL89" s="113"/>
      <c r="AKM89" s="113"/>
      <c r="AKN89" s="113"/>
      <c r="AKO89" s="113"/>
      <c r="AKP89" s="113"/>
      <c r="AKQ89" s="113"/>
      <c r="AKR89" s="113"/>
      <c r="AKS89" s="113"/>
      <c r="AKT89" s="113"/>
      <c r="AKU89" s="113"/>
      <c r="AKV89" s="113"/>
      <c r="AKW89" s="113"/>
      <c r="AKX89" s="113"/>
      <c r="AKY89" s="113"/>
      <c r="AKZ89" s="113"/>
      <c r="ALA89" s="113"/>
      <c r="ALB89" s="113"/>
      <c r="ALC89" s="113"/>
      <c r="ALD89" s="113"/>
      <c r="ALE89" s="113"/>
      <c r="ALF89" s="113"/>
      <c r="ALG89" s="113"/>
      <c r="ALH89" s="113"/>
      <c r="ALI89" s="113"/>
      <c r="ALJ89" s="113"/>
      <c r="ALK89" s="113"/>
      <c r="ALL89" s="113"/>
      <c r="ALM89" s="113"/>
      <c r="ALN89" s="113"/>
      <c r="ALO89" s="113"/>
      <c r="ALP89" s="113"/>
      <c r="ALQ89" s="113"/>
      <c r="ALR89" s="113"/>
      <c r="ALS89" s="113"/>
      <c r="ALT89" s="113"/>
      <c r="ALU89" s="113"/>
      <c r="ALV89" s="113"/>
      <c r="ALW89" s="113"/>
      <c r="ALX89" s="113"/>
      <c r="ALY89" s="113"/>
      <c r="ALZ89" s="113"/>
      <c r="AMA89" s="113"/>
      <c r="AMB89" s="113"/>
      <c r="AMC89" s="113"/>
      <c r="AMD89" s="113"/>
      <c r="AME89" s="113"/>
      <c r="AMF89" s="113"/>
      <c r="AMG89" s="113"/>
      <c r="AMH89" s="113"/>
      <c r="AMI89" s="113"/>
      <c r="AMJ89" s="113"/>
      <c r="AMK89" s="113"/>
      <c r="AML89" s="113"/>
      <c r="AMM89" s="113"/>
      <c r="AMN89" s="113"/>
      <c r="AMO89" s="113"/>
      <c r="AMP89" s="113"/>
      <c r="AMQ89" s="113"/>
      <c r="AMR89" s="113"/>
      <c r="AMS89" s="113"/>
      <c r="AMT89" s="113"/>
      <c r="AMU89" s="113"/>
      <c r="AMV89" s="113"/>
      <c r="AMW89" s="113"/>
      <c r="AMX89" s="113"/>
      <c r="AMY89" s="113"/>
      <c r="AMZ89" s="113"/>
      <c r="ANA89" s="113"/>
      <c r="ANB89" s="113"/>
      <c r="ANC89" s="113"/>
      <c r="AND89" s="113"/>
      <c r="ANE89" s="113"/>
      <c r="ANF89" s="113"/>
      <c r="ANG89" s="113"/>
      <c r="ANH89" s="113"/>
      <c r="ANI89" s="113"/>
      <c r="ANJ89" s="113"/>
      <c r="ANK89" s="113"/>
      <c r="ANL89" s="113"/>
      <c r="ANM89" s="113"/>
      <c r="ANN89" s="113"/>
      <c r="ANO89" s="113"/>
      <c r="ANP89" s="113"/>
      <c r="ANQ89" s="113"/>
      <c r="ANR89" s="113"/>
      <c r="ANS89" s="113"/>
      <c r="ANT89" s="113"/>
      <c r="ANU89" s="113"/>
      <c r="ANV89" s="113"/>
      <c r="ANW89" s="113"/>
      <c r="ANX89" s="113"/>
      <c r="ANY89" s="113"/>
      <c r="ANZ89" s="113"/>
      <c r="AOA89" s="113"/>
      <c r="AOB89" s="113"/>
      <c r="AOC89" s="113"/>
      <c r="AOD89" s="113"/>
      <c r="AOE89" s="113"/>
      <c r="AOF89" s="113"/>
      <c r="AOG89" s="113"/>
      <c r="AOH89" s="113"/>
      <c r="AOI89" s="113"/>
      <c r="AOJ89" s="113"/>
      <c r="AOK89" s="113"/>
      <c r="AOL89" s="113"/>
      <c r="AOM89" s="113"/>
      <c r="AON89" s="113"/>
      <c r="AOO89" s="113"/>
      <c r="AOP89" s="113"/>
      <c r="AOQ89" s="113"/>
      <c r="AOR89" s="113"/>
      <c r="AOS89" s="113"/>
      <c r="AOT89" s="113"/>
      <c r="AOU89" s="113"/>
      <c r="AOV89" s="113"/>
      <c r="AOW89" s="113"/>
      <c r="AOX89" s="113"/>
      <c r="AOY89" s="113"/>
      <c r="AOZ89" s="113"/>
      <c r="APA89" s="113"/>
      <c r="APB89" s="113"/>
      <c r="APC89" s="113"/>
      <c r="APD89" s="113"/>
      <c r="APE89" s="113"/>
      <c r="APF89" s="113"/>
      <c r="APG89" s="113"/>
      <c r="APH89" s="113"/>
      <c r="API89" s="113"/>
      <c r="APJ89" s="113"/>
      <c r="APK89" s="113"/>
      <c r="APL89" s="113"/>
      <c r="APM89" s="113"/>
      <c r="APN89" s="113"/>
      <c r="APO89" s="113"/>
      <c r="APP89" s="113"/>
      <c r="APQ89" s="113"/>
      <c r="APR89" s="113"/>
      <c r="APS89" s="113"/>
      <c r="APT89" s="113"/>
      <c r="APU89" s="113"/>
      <c r="APV89" s="113"/>
      <c r="APW89" s="113"/>
      <c r="APX89" s="113"/>
      <c r="APY89" s="113"/>
      <c r="APZ89" s="113"/>
      <c r="AQA89" s="113"/>
      <c r="AQB89" s="113"/>
      <c r="AQC89" s="113"/>
      <c r="AQD89" s="113"/>
      <c r="AQE89" s="113"/>
      <c r="AQF89" s="113"/>
      <c r="AQG89" s="113"/>
      <c r="AQH89" s="113"/>
      <c r="AQI89" s="113"/>
      <c r="AQJ89" s="113"/>
      <c r="AQK89" s="113"/>
      <c r="AQL89" s="113"/>
      <c r="AQM89" s="113"/>
      <c r="AQN89" s="113"/>
      <c r="AQO89" s="113"/>
      <c r="AQP89" s="113"/>
      <c r="AQQ89" s="113"/>
      <c r="AQR89" s="113"/>
      <c r="AQS89" s="113"/>
      <c r="AQT89" s="113"/>
      <c r="AQU89" s="113"/>
      <c r="AQV89" s="113"/>
      <c r="AQW89" s="113"/>
      <c r="AQX89" s="113"/>
      <c r="AQY89" s="113"/>
      <c r="AQZ89" s="113"/>
      <c r="ARA89" s="113"/>
      <c r="ARB89" s="113"/>
      <c r="ARC89" s="113"/>
      <c r="ARD89" s="113"/>
      <c r="ARE89" s="113"/>
      <c r="ARF89" s="113"/>
      <c r="ARG89" s="113"/>
      <c r="ARH89" s="113"/>
      <c r="ARI89" s="113"/>
      <c r="ARJ89" s="113"/>
      <c r="ARK89" s="113"/>
      <c r="ARL89" s="113"/>
      <c r="ARM89" s="113"/>
      <c r="ARN89" s="113"/>
      <c r="ARO89" s="113"/>
      <c r="ARP89" s="113"/>
      <c r="ARQ89" s="113"/>
      <c r="ARR89" s="113"/>
      <c r="ARS89" s="113"/>
      <c r="ART89" s="113"/>
      <c r="ARU89" s="113"/>
      <c r="ARV89" s="113"/>
      <c r="ARW89" s="113"/>
      <c r="ARX89" s="113"/>
      <c r="ARY89" s="113"/>
      <c r="ARZ89" s="113"/>
      <c r="ASA89" s="113"/>
      <c r="ASB89" s="113"/>
      <c r="ASC89" s="113"/>
      <c r="ASD89" s="113"/>
      <c r="ASE89" s="113"/>
      <c r="ASF89" s="113"/>
      <c r="ASG89" s="113"/>
      <c r="ASH89" s="113"/>
      <c r="ASI89" s="113"/>
      <c r="ASJ89" s="113"/>
      <c r="ASK89" s="113"/>
      <c r="ASL89" s="113"/>
      <c r="ASM89" s="113"/>
      <c r="ASN89" s="113"/>
      <c r="ASO89" s="113"/>
      <c r="ASP89" s="113"/>
      <c r="ASQ89" s="113"/>
      <c r="ASR89" s="113"/>
      <c r="ASS89" s="113"/>
      <c r="AST89" s="113"/>
      <c r="ASU89" s="113"/>
      <c r="ASV89" s="113"/>
      <c r="ASW89" s="113"/>
      <c r="ASX89" s="113"/>
      <c r="ASY89" s="113"/>
      <c r="ASZ89" s="113"/>
      <c r="ATA89" s="113"/>
      <c r="ATB89" s="113"/>
      <c r="ATC89" s="113"/>
      <c r="ATD89" s="113"/>
      <c r="ATE89" s="113"/>
      <c r="ATF89" s="113"/>
      <c r="ATG89" s="113"/>
      <c r="ATH89" s="113"/>
      <c r="ATI89" s="113"/>
      <c r="ATJ89" s="113"/>
      <c r="ATK89" s="113"/>
      <c r="ATL89" s="113"/>
      <c r="ATM89" s="113"/>
      <c r="ATN89" s="113"/>
      <c r="ATO89" s="113"/>
      <c r="ATP89" s="113"/>
      <c r="ATQ89" s="113"/>
      <c r="ATR89" s="113"/>
      <c r="ATS89" s="113"/>
      <c r="ATT89" s="113"/>
      <c r="ATU89" s="113"/>
      <c r="ATV89" s="113"/>
      <c r="ATW89" s="113"/>
      <c r="ATX89" s="113"/>
      <c r="ATY89" s="113"/>
      <c r="ATZ89" s="113"/>
      <c r="AUA89" s="113"/>
      <c r="AUB89" s="113"/>
      <c r="AUC89" s="113"/>
      <c r="AUD89" s="113"/>
      <c r="AUE89" s="113"/>
      <c r="AUF89" s="113"/>
      <c r="AUG89" s="113"/>
      <c r="AUH89" s="113"/>
      <c r="AUI89" s="113"/>
      <c r="AUJ89" s="113"/>
      <c r="AUK89" s="113"/>
      <c r="AUL89" s="113"/>
      <c r="AUM89" s="113"/>
      <c r="AUN89" s="113"/>
      <c r="AUO89" s="113"/>
      <c r="AUP89" s="113"/>
      <c r="AUQ89" s="113"/>
      <c r="AUR89" s="113"/>
      <c r="AUS89" s="113"/>
      <c r="AUT89" s="113"/>
      <c r="AUU89" s="113"/>
      <c r="AUV89" s="113"/>
      <c r="AUW89" s="113"/>
      <c r="AUX89" s="113"/>
      <c r="AUY89" s="113"/>
      <c r="AUZ89" s="113"/>
      <c r="AVA89" s="113"/>
      <c r="AVB89" s="113"/>
      <c r="AVC89" s="113"/>
      <c r="AVD89" s="113"/>
      <c r="AVE89" s="113"/>
      <c r="AVF89" s="113"/>
      <c r="AVG89" s="113"/>
      <c r="AVH89" s="113"/>
      <c r="AVI89" s="113"/>
      <c r="AVJ89" s="113"/>
      <c r="AVK89" s="113"/>
      <c r="AVL89" s="113"/>
      <c r="AVM89" s="113"/>
      <c r="AVN89" s="113"/>
      <c r="AVO89" s="113"/>
      <c r="AVP89" s="113"/>
      <c r="AVQ89" s="113"/>
      <c r="AVR89" s="113"/>
      <c r="AVS89" s="113"/>
      <c r="AVT89" s="113"/>
      <c r="AVU89" s="113"/>
      <c r="AVV89" s="113"/>
      <c r="AVW89" s="113"/>
      <c r="AVX89" s="113"/>
      <c r="AVY89" s="113"/>
      <c r="AVZ89" s="113"/>
      <c r="AWA89" s="113"/>
      <c r="AWB89" s="113"/>
      <c r="AWC89" s="113"/>
      <c r="AWD89" s="113"/>
    </row>
    <row r="90" spans="1:1278" s="156" customFormat="1" ht="12.5">
      <c r="A90" s="126"/>
      <c r="B90" s="126"/>
      <c r="C90" s="126"/>
      <c r="D90" s="126"/>
      <c r="E90" s="126"/>
      <c r="F90" s="169"/>
      <c r="G90" s="126"/>
      <c r="H90" s="126"/>
      <c r="I90" s="126"/>
      <c r="J90" s="126"/>
      <c r="K90" s="126"/>
      <c r="L90" s="126"/>
      <c r="M90" s="126"/>
      <c r="N90" s="126"/>
      <c r="O90" s="126"/>
      <c r="P90" s="126"/>
      <c r="Q90" s="126"/>
      <c r="R90" s="126"/>
      <c r="S90" s="126"/>
      <c r="T90" s="126"/>
      <c r="U90" s="126"/>
      <c r="V90" s="126"/>
      <c r="W90" s="126"/>
      <c r="X90" s="126"/>
      <c r="Y90" s="126"/>
      <c r="Z90" s="126"/>
      <c r="AA90" s="126"/>
      <c r="AB90" s="126"/>
      <c r="AC90" s="113"/>
      <c r="AD90" s="113"/>
      <c r="AE90" s="113"/>
      <c r="AF90" s="113"/>
      <c r="AG90" s="113"/>
      <c r="AH90" s="113"/>
      <c r="AI90" s="113"/>
      <c r="AJ90" s="113"/>
      <c r="AK90" s="113"/>
      <c r="AL90" s="113"/>
      <c r="AM90" s="113"/>
      <c r="AN90" s="113"/>
      <c r="AO90" s="113"/>
      <c r="AP90" s="113"/>
      <c r="AQ90" s="113"/>
      <c r="AR90" s="113"/>
      <c r="AS90" s="113"/>
      <c r="AT90" s="113"/>
      <c r="AU90" s="113"/>
      <c r="AV90" s="113"/>
      <c r="AW90" s="113"/>
      <c r="AX90" s="113"/>
      <c r="AY90" s="113"/>
      <c r="AZ90" s="113"/>
      <c r="BA90" s="113"/>
      <c r="BB90" s="113"/>
      <c r="BC90" s="113"/>
      <c r="BD90" s="113"/>
      <c r="BE90" s="113"/>
      <c r="BF90" s="113"/>
      <c r="BG90" s="113"/>
      <c r="BH90" s="113"/>
      <c r="BI90" s="113"/>
      <c r="BJ90" s="113"/>
      <c r="BK90" s="113"/>
      <c r="BL90" s="113"/>
      <c r="BM90" s="113"/>
      <c r="BN90" s="113"/>
      <c r="BO90" s="113"/>
      <c r="BP90" s="113"/>
      <c r="BQ90" s="113"/>
      <c r="BR90" s="113"/>
      <c r="BS90" s="113"/>
      <c r="BT90" s="113"/>
      <c r="BU90" s="113"/>
      <c r="BV90" s="113"/>
      <c r="BW90" s="113"/>
      <c r="BX90" s="113"/>
      <c r="BY90" s="113"/>
      <c r="BZ90" s="113"/>
      <c r="CA90" s="113"/>
      <c r="CB90" s="113"/>
      <c r="CC90" s="113"/>
      <c r="CD90" s="113"/>
      <c r="CE90" s="113"/>
      <c r="CF90" s="113"/>
      <c r="CG90" s="113"/>
      <c r="CH90" s="113"/>
      <c r="CI90" s="113"/>
      <c r="CJ90" s="113"/>
      <c r="CK90" s="113"/>
      <c r="CL90" s="113"/>
      <c r="CM90" s="113"/>
      <c r="CN90" s="113"/>
      <c r="CO90" s="113"/>
      <c r="CP90" s="113"/>
      <c r="CQ90" s="113"/>
      <c r="CR90" s="113"/>
      <c r="CS90" s="113"/>
      <c r="CT90" s="113"/>
      <c r="CU90" s="113"/>
      <c r="CV90" s="113"/>
      <c r="CW90" s="113"/>
      <c r="CX90" s="113"/>
      <c r="CY90" s="113"/>
      <c r="CZ90" s="113"/>
      <c r="DA90" s="113"/>
      <c r="DB90" s="113"/>
      <c r="DC90" s="113"/>
      <c r="DD90" s="113"/>
      <c r="DE90" s="113"/>
      <c r="DF90" s="113"/>
      <c r="DG90" s="113"/>
      <c r="DH90" s="113"/>
      <c r="DI90" s="113"/>
      <c r="DJ90" s="113"/>
      <c r="DK90" s="113"/>
      <c r="DL90" s="113"/>
      <c r="DM90" s="113"/>
      <c r="DN90" s="113"/>
      <c r="DO90" s="113"/>
      <c r="DP90" s="113"/>
      <c r="DQ90" s="113"/>
      <c r="DR90" s="113"/>
      <c r="DS90" s="113"/>
      <c r="DT90" s="113"/>
      <c r="DU90" s="113"/>
      <c r="DV90" s="113"/>
      <c r="DW90" s="113"/>
      <c r="DX90" s="113"/>
      <c r="DY90" s="113"/>
      <c r="DZ90" s="113"/>
      <c r="EA90" s="113"/>
      <c r="EB90" s="113"/>
      <c r="EC90" s="113"/>
      <c r="ED90" s="113"/>
      <c r="EE90" s="113"/>
      <c r="EF90" s="113"/>
      <c r="EG90" s="113"/>
      <c r="EH90" s="113"/>
      <c r="EI90" s="113"/>
      <c r="EJ90" s="113"/>
      <c r="EK90" s="113"/>
      <c r="EL90" s="113"/>
      <c r="EM90" s="113"/>
      <c r="EN90" s="113"/>
      <c r="EO90" s="113"/>
      <c r="EP90" s="113"/>
      <c r="EQ90" s="113"/>
      <c r="ER90" s="113"/>
      <c r="ES90" s="113"/>
      <c r="ET90" s="113"/>
      <c r="EU90" s="113"/>
      <c r="EV90" s="113"/>
      <c r="EW90" s="113"/>
      <c r="EX90" s="113"/>
      <c r="EY90" s="113"/>
      <c r="EZ90" s="113"/>
      <c r="FA90" s="113"/>
      <c r="FB90" s="113"/>
      <c r="FC90" s="113"/>
      <c r="FD90" s="113"/>
      <c r="FE90" s="113"/>
      <c r="FF90" s="113"/>
      <c r="FG90" s="113"/>
      <c r="FH90" s="113"/>
      <c r="FI90" s="113"/>
      <c r="FJ90" s="113"/>
      <c r="FK90" s="113"/>
      <c r="FL90" s="113"/>
      <c r="FM90" s="113"/>
      <c r="FN90" s="113"/>
      <c r="FO90" s="113"/>
      <c r="FP90" s="113"/>
      <c r="FQ90" s="113"/>
      <c r="FR90" s="113"/>
      <c r="FS90" s="113"/>
      <c r="FT90" s="113"/>
      <c r="FU90" s="113"/>
      <c r="FV90" s="113"/>
      <c r="FW90" s="113"/>
      <c r="FX90" s="113"/>
      <c r="FY90" s="113"/>
      <c r="FZ90" s="113"/>
      <c r="GA90" s="113"/>
      <c r="GB90" s="113"/>
      <c r="GC90" s="113"/>
      <c r="GD90" s="113"/>
      <c r="GE90" s="113"/>
      <c r="GF90" s="113"/>
      <c r="GG90" s="113"/>
      <c r="GH90" s="113"/>
      <c r="GI90" s="113"/>
      <c r="GJ90" s="113"/>
      <c r="GK90" s="113"/>
      <c r="GL90" s="113"/>
      <c r="GM90" s="113"/>
      <c r="GN90" s="113"/>
      <c r="GO90" s="113"/>
      <c r="GP90" s="113"/>
      <c r="GQ90" s="113"/>
      <c r="GR90" s="113"/>
      <c r="GS90" s="113"/>
      <c r="GT90" s="113"/>
      <c r="GU90" s="113"/>
      <c r="GV90" s="113"/>
      <c r="GW90" s="113"/>
      <c r="GX90" s="113"/>
      <c r="GY90" s="113"/>
      <c r="GZ90" s="113"/>
      <c r="HA90" s="113"/>
      <c r="HB90" s="113"/>
      <c r="HC90" s="113"/>
      <c r="HD90" s="113"/>
      <c r="HE90" s="113"/>
      <c r="HF90" s="113"/>
      <c r="HG90" s="113"/>
      <c r="HH90" s="113"/>
      <c r="HI90" s="113"/>
      <c r="HJ90" s="113"/>
      <c r="HK90" s="113"/>
      <c r="HL90" s="113"/>
      <c r="HM90" s="113"/>
      <c r="HN90" s="113"/>
      <c r="HO90" s="113"/>
      <c r="HP90" s="113"/>
      <c r="HQ90" s="113"/>
      <c r="HR90" s="113"/>
      <c r="HS90" s="113"/>
      <c r="HT90" s="113"/>
      <c r="HU90" s="113"/>
      <c r="HV90" s="113"/>
      <c r="HW90" s="113"/>
      <c r="HX90" s="113"/>
      <c r="HY90" s="113"/>
      <c r="HZ90" s="113"/>
      <c r="IA90" s="113"/>
      <c r="IB90" s="113"/>
      <c r="IC90" s="113"/>
      <c r="ID90" s="113"/>
      <c r="IE90" s="113"/>
      <c r="IF90" s="113"/>
      <c r="IG90" s="113"/>
      <c r="IH90" s="113"/>
      <c r="II90" s="113"/>
      <c r="IJ90" s="113"/>
      <c r="IK90" s="113"/>
      <c r="IL90" s="113"/>
      <c r="IM90" s="113"/>
      <c r="IN90" s="113"/>
      <c r="IO90" s="113"/>
      <c r="IP90" s="113"/>
      <c r="IQ90" s="113"/>
      <c r="IR90" s="113"/>
      <c r="IS90" s="113"/>
      <c r="IT90" s="113"/>
      <c r="IU90" s="113"/>
      <c r="IV90" s="113"/>
      <c r="IW90" s="113"/>
      <c r="IX90" s="113"/>
      <c r="IY90" s="113"/>
      <c r="IZ90" s="113"/>
      <c r="JA90" s="113"/>
      <c r="JB90" s="113"/>
      <c r="JC90" s="113"/>
      <c r="JD90" s="113"/>
      <c r="JE90" s="113"/>
      <c r="JF90" s="113"/>
      <c r="JG90" s="113"/>
      <c r="JH90" s="113"/>
      <c r="JI90" s="113"/>
      <c r="JJ90" s="113"/>
      <c r="JK90" s="113"/>
      <c r="JL90" s="113"/>
      <c r="JM90" s="113"/>
      <c r="JN90" s="113"/>
      <c r="JO90" s="113"/>
      <c r="JP90" s="113"/>
      <c r="JQ90" s="113"/>
      <c r="JR90" s="113"/>
      <c r="JS90" s="113"/>
      <c r="JT90" s="113"/>
      <c r="JU90" s="113"/>
      <c r="JV90" s="113"/>
      <c r="JW90" s="113"/>
      <c r="JX90" s="113"/>
      <c r="JY90" s="113"/>
      <c r="JZ90" s="113"/>
      <c r="KA90" s="113"/>
      <c r="KB90" s="113"/>
      <c r="KC90" s="113"/>
      <c r="KD90" s="113"/>
      <c r="KE90" s="113"/>
      <c r="KF90" s="113"/>
      <c r="KG90" s="113"/>
      <c r="KH90" s="113"/>
      <c r="KI90" s="113"/>
      <c r="KJ90" s="113"/>
      <c r="KK90" s="113"/>
      <c r="KL90" s="113"/>
      <c r="KM90" s="113"/>
      <c r="KN90" s="113"/>
      <c r="KO90" s="113"/>
      <c r="KP90" s="113"/>
      <c r="KQ90" s="113"/>
      <c r="KR90" s="113"/>
      <c r="KS90" s="113"/>
      <c r="KT90" s="113"/>
      <c r="KU90" s="113"/>
      <c r="KV90" s="113"/>
      <c r="KW90" s="113"/>
      <c r="KX90" s="113"/>
      <c r="KY90" s="113"/>
      <c r="KZ90" s="113"/>
      <c r="LA90" s="113"/>
      <c r="LB90" s="113"/>
      <c r="LC90" s="113"/>
      <c r="LD90" s="113"/>
      <c r="LE90" s="113"/>
      <c r="LF90" s="113"/>
      <c r="LG90" s="113"/>
      <c r="LH90" s="113"/>
      <c r="LI90" s="113"/>
      <c r="LJ90" s="113"/>
      <c r="LK90" s="113"/>
      <c r="LL90" s="113"/>
      <c r="LM90" s="113"/>
      <c r="LN90" s="113"/>
      <c r="LO90" s="113"/>
      <c r="LP90" s="113"/>
      <c r="LQ90" s="113"/>
      <c r="LR90" s="113"/>
      <c r="LS90" s="113"/>
      <c r="LT90" s="113"/>
      <c r="LU90" s="113"/>
      <c r="LV90" s="113"/>
      <c r="LW90" s="113"/>
      <c r="LX90" s="113"/>
      <c r="LY90" s="113"/>
      <c r="LZ90" s="113"/>
      <c r="MA90" s="113"/>
      <c r="MB90" s="113"/>
      <c r="MC90" s="113"/>
      <c r="MD90" s="113"/>
      <c r="ME90" s="113"/>
      <c r="MF90" s="113"/>
      <c r="MG90" s="113"/>
      <c r="MH90" s="113"/>
      <c r="MI90" s="113"/>
      <c r="MJ90" s="113"/>
      <c r="MK90" s="113"/>
      <c r="ML90" s="113"/>
      <c r="MM90" s="113"/>
      <c r="MN90" s="113"/>
      <c r="MO90" s="113"/>
      <c r="MP90" s="113"/>
      <c r="MQ90" s="113"/>
      <c r="MR90" s="113"/>
      <c r="MS90" s="113"/>
      <c r="MT90" s="113"/>
      <c r="MU90" s="113"/>
      <c r="MV90" s="113"/>
      <c r="MW90" s="113"/>
      <c r="MX90" s="113"/>
      <c r="MY90" s="113"/>
      <c r="MZ90" s="113"/>
      <c r="NA90" s="113"/>
      <c r="NB90" s="113"/>
      <c r="NC90" s="113"/>
      <c r="ND90" s="113"/>
      <c r="NE90" s="113"/>
      <c r="NF90" s="113"/>
      <c r="NG90" s="113"/>
      <c r="NH90" s="113"/>
      <c r="NI90" s="113"/>
      <c r="NJ90" s="113"/>
      <c r="NK90" s="113"/>
      <c r="NL90" s="113"/>
      <c r="NM90" s="113"/>
      <c r="NN90" s="113"/>
      <c r="NO90" s="113"/>
      <c r="NP90" s="113"/>
      <c r="NQ90" s="113"/>
      <c r="NR90" s="113"/>
      <c r="NS90" s="113"/>
      <c r="NT90" s="113"/>
      <c r="NU90" s="113"/>
      <c r="NV90" s="113"/>
      <c r="NW90" s="113"/>
      <c r="NX90" s="113"/>
      <c r="NY90" s="113"/>
      <c r="NZ90" s="113"/>
      <c r="OA90" s="113"/>
      <c r="OB90" s="113"/>
      <c r="OC90" s="113"/>
      <c r="OD90" s="113"/>
      <c r="OE90" s="113"/>
      <c r="OF90" s="113"/>
      <c r="OG90" s="113"/>
      <c r="OH90" s="113"/>
      <c r="OI90" s="113"/>
      <c r="OJ90" s="113"/>
      <c r="OK90" s="113"/>
      <c r="OL90" s="113"/>
      <c r="OM90" s="113"/>
      <c r="ON90" s="113"/>
      <c r="OO90" s="113"/>
      <c r="OP90" s="113"/>
      <c r="OQ90" s="113"/>
      <c r="OR90" s="113"/>
      <c r="OS90" s="113"/>
      <c r="OT90" s="113"/>
      <c r="OU90" s="113"/>
      <c r="OV90" s="113"/>
      <c r="OW90" s="113"/>
      <c r="OX90" s="113"/>
      <c r="OY90" s="113"/>
      <c r="OZ90" s="113"/>
      <c r="PA90" s="113"/>
      <c r="PB90" s="113"/>
      <c r="PC90" s="113"/>
      <c r="PD90" s="113"/>
      <c r="PE90" s="113"/>
      <c r="PF90" s="113"/>
      <c r="PG90" s="113"/>
      <c r="PH90" s="113"/>
      <c r="PI90" s="113"/>
      <c r="PJ90" s="113"/>
      <c r="PK90" s="113"/>
      <c r="PL90" s="113"/>
      <c r="PM90" s="113"/>
      <c r="PN90" s="113"/>
      <c r="PO90" s="113"/>
      <c r="PP90" s="113"/>
      <c r="PQ90" s="113"/>
      <c r="PR90" s="113"/>
      <c r="PS90" s="113"/>
      <c r="PT90" s="113"/>
      <c r="PU90" s="113"/>
      <c r="PV90" s="113"/>
      <c r="PW90" s="113"/>
      <c r="PX90" s="113"/>
      <c r="PY90" s="113"/>
      <c r="PZ90" s="113"/>
      <c r="QA90" s="113"/>
      <c r="QB90" s="113"/>
      <c r="QC90" s="113"/>
      <c r="QD90" s="113"/>
      <c r="QE90" s="113"/>
      <c r="QF90" s="113"/>
      <c r="QG90" s="113"/>
      <c r="QH90" s="113"/>
      <c r="QI90" s="113"/>
      <c r="QJ90" s="113"/>
      <c r="QK90" s="113"/>
      <c r="QL90" s="113"/>
      <c r="QM90" s="113"/>
      <c r="QN90" s="113"/>
      <c r="QO90" s="113"/>
      <c r="QP90" s="113"/>
      <c r="QQ90" s="113"/>
      <c r="QR90" s="113"/>
      <c r="QS90" s="113"/>
      <c r="QT90" s="113"/>
      <c r="QU90" s="113"/>
      <c r="QV90" s="113"/>
      <c r="QW90" s="113"/>
      <c r="QX90" s="113"/>
      <c r="QY90" s="113"/>
      <c r="QZ90" s="113"/>
      <c r="RA90" s="113"/>
      <c r="RB90" s="113"/>
      <c r="RC90" s="113"/>
      <c r="RD90" s="113"/>
      <c r="RE90" s="113"/>
      <c r="RF90" s="113"/>
      <c r="RG90" s="113"/>
      <c r="RH90" s="113"/>
      <c r="RI90" s="113"/>
      <c r="RJ90" s="113"/>
      <c r="RK90" s="113"/>
      <c r="RL90" s="113"/>
      <c r="RM90" s="113"/>
      <c r="RN90" s="113"/>
      <c r="RO90" s="113"/>
      <c r="RP90" s="113"/>
      <c r="RQ90" s="113"/>
      <c r="RR90" s="113"/>
      <c r="RS90" s="113"/>
      <c r="RT90" s="113"/>
      <c r="RU90" s="113"/>
      <c r="RV90" s="113"/>
      <c r="RW90" s="113"/>
      <c r="RX90" s="113"/>
      <c r="RY90" s="113"/>
      <c r="RZ90" s="113"/>
      <c r="SA90" s="113"/>
      <c r="SB90" s="113"/>
      <c r="SC90" s="113"/>
      <c r="SD90" s="113"/>
      <c r="SE90" s="113"/>
      <c r="SF90" s="113"/>
      <c r="SG90" s="113"/>
      <c r="SH90" s="113"/>
      <c r="SI90" s="113"/>
      <c r="SJ90" s="113"/>
      <c r="SK90" s="113"/>
      <c r="SL90" s="113"/>
      <c r="SM90" s="113"/>
      <c r="SN90" s="113"/>
      <c r="SO90" s="113"/>
      <c r="SP90" s="113"/>
      <c r="SQ90" s="113"/>
      <c r="SR90" s="113"/>
      <c r="SS90" s="113"/>
      <c r="ST90" s="113"/>
      <c r="SU90" s="113"/>
      <c r="SV90" s="113"/>
      <c r="SW90" s="113"/>
      <c r="SX90" s="113"/>
      <c r="SY90" s="113"/>
      <c r="SZ90" s="113"/>
      <c r="TA90" s="113"/>
      <c r="TB90" s="113"/>
      <c r="TC90" s="113"/>
      <c r="TD90" s="113"/>
      <c r="TE90" s="113"/>
      <c r="TF90" s="113"/>
      <c r="TG90" s="113"/>
      <c r="TH90" s="113"/>
      <c r="TI90" s="113"/>
      <c r="TJ90" s="113"/>
      <c r="TK90" s="113"/>
      <c r="TL90" s="113"/>
      <c r="TM90" s="113"/>
      <c r="TN90" s="113"/>
      <c r="TO90" s="113"/>
      <c r="TP90" s="113"/>
      <c r="TQ90" s="113"/>
      <c r="TR90" s="113"/>
      <c r="TS90" s="113"/>
      <c r="TT90" s="113"/>
      <c r="TU90" s="113"/>
      <c r="TV90" s="113"/>
      <c r="TW90" s="113"/>
      <c r="TX90" s="113"/>
      <c r="TY90" s="113"/>
      <c r="TZ90" s="113"/>
      <c r="UA90" s="113"/>
      <c r="UB90" s="113"/>
      <c r="UC90" s="113"/>
      <c r="UD90" s="113"/>
      <c r="UE90" s="113"/>
      <c r="UF90" s="113"/>
      <c r="UG90" s="113"/>
      <c r="UH90" s="113"/>
      <c r="UI90" s="113"/>
      <c r="UJ90" s="113"/>
      <c r="UK90" s="113"/>
      <c r="UL90" s="113"/>
      <c r="UM90" s="113"/>
      <c r="UN90" s="113"/>
      <c r="UO90" s="113"/>
      <c r="UP90" s="113"/>
      <c r="UQ90" s="113"/>
      <c r="UR90" s="113"/>
      <c r="US90" s="113"/>
      <c r="UT90" s="113"/>
      <c r="UU90" s="113"/>
      <c r="UV90" s="113"/>
      <c r="UW90" s="113"/>
      <c r="UX90" s="113"/>
      <c r="UY90" s="113"/>
      <c r="UZ90" s="113"/>
      <c r="VA90" s="113"/>
      <c r="VB90" s="113"/>
      <c r="VC90" s="113"/>
      <c r="VD90" s="113"/>
      <c r="VE90" s="113"/>
      <c r="VF90" s="113"/>
      <c r="VG90" s="113"/>
      <c r="VH90" s="113"/>
      <c r="VI90" s="113"/>
      <c r="VJ90" s="113"/>
      <c r="VK90" s="113"/>
      <c r="VL90" s="113"/>
      <c r="VM90" s="113"/>
      <c r="VN90" s="113"/>
      <c r="VO90" s="113"/>
      <c r="VP90" s="113"/>
      <c r="VQ90" s="113"/>
      <c r="VR90" s="113"/>
      <c r="VS90" s="113"/>
      <c r="VT90" s="113"/>
      <c r="VU90" s="113"/>
      <c r="VV90" s="113"/>
      <c r="VW90" s="113"/>
      <c r="VX90" s="113"/>
      <c r="VY90" s="113"/>
      <c r="VZ90" s="113"/>
      <c r="WA90" s="113"/>
      <c r="WB90" s="113"/>
      <c r="WC90" s="113"/>
      <c r="WD90" s="113"/>
      <c r="WE90" s="113"/>
      <c r="WF90" s="113"/>
      <c r="WG90" s="113"/>
      <c r="WH90" s="113"/>
      <c r="WI90" s="113"/>
      <c r="WJ90" s="113"/>
      <c r="WK90" s="113"/>
      <c r="WL90" s="113"/>
      <c r="WM90" s="113"/>
      <c r="WN90" s="113"/>
      <c r="WO90" s="113"/>
      <c r="WP90" s="113"/>
      <c r="WQ90" s="113"/>
      <c r="WR90" s="113"/>
      <c r="WS90" s="113"/>
      <c r="WT90" s="113"/>
      <c r="WU90" s="113"/>
      <c r="WV90" s="113"/>
      <c r="WW90" s="113"/>
      <c r="WX90" s="113"/>
      <c r="WY90" s="113"/>
      <c r="WZ90" s="113"/>
      <c r="XA90" s="113"/>
      <c r="XB90" s="113"/>
      <c r="XC90" s="113"/>
      <c r="XD90" s="113"/>
      <c r="XE90" s="113"/>
      <c r="XF90" s="113"/>
      <c r="XG90" s="113"/>
      <c r="XH90" s="113"/>
      <c r="XI90" s="113"/>
      <c r="XJ90" s="113"/>
      <c r="XK90" s="113"/>
      <c r="XL90" s="113"/>
      <c r="XM90" s="113"/>
      <c r="XN90" s="113"/>
      <c r="XO90" s="113"/>
      <c r="XP90" s="113"/>
      <c r="XQ90" s="113"/>
      <c r="XR90" s="113"/>
      <c r="XS90" s="113"/>
      <c r="XT90" s="113"/>
      <c r="XU90" s="113"/>
      <c r="XV90" s="113"/>
      <c r="XW90" s="113"/>
      <c r="XX90" s="113"/>
      <c r="XY90" s="113"/>
      <c r="XZ90" s="113"/>
      <c r="YA90" s="113"/>
      <c r="YB90" s="113"/>
      <c r="YC90" s="113"/>
      <c r="YD90" s="113"/>
      <c r="YE90" s="113"/>
      <c r="YF90" s="113"/>
      <c r="YG90" s="113"/>
      <c r="YH90" s="113"/>
      <c r="YI90" s="113"/>
      <c r="YJ90" s="113"/>
      <c r="YK90" s="113"/>
      <c r="YL90" s="113"/>
      <c r="YM90" s="113"/>
      <c r="YN90" s="113"/>
      <c r="YO90" s="113"/>
      <c r="YP90" s="113"/>
      <c r="YQ90" s="113"/>
      <c r="YR90" s="113"/>
      <c r="YS90" s="113"/>
      <c r="YT90" s="113"/>
      <c r="YU90" s="113"/>
      <c r="YV90" s="113"/>
      <c r="YW90" s="113"/>
      <c r="YX90" s="113"/>
      <c r="YY90" s="113"/>
      <c r="YZ90" s="113"/>
      <c r="ZA90" s="113"/>
      <c r="ZB90" s="113"/>
      <c r="ZC90" s="113"/>
      <c r="ZD90" s="113"/>
      <c r="ZE90" s="113"/>
      <c r="ZF90" s="113"/>
      <c r="ZG90" s="113"/>
      <c r="ZH90" s="113"/>
      <c r="ZI90" s="113"/>
      <c r="ZJ90" s="113"/>
      <c r="ZK90" s="113"/>
      <c r="ZL90" s="113"/>
      <c r="ZM90" s="113"/>
      <c r="ZN90" s="113"/>
      <c r="ZO90" s="113"/>
      <c r="ZP90" s="113"/>
      <c r="ZQ90" s="113"/>
      <c r="ZR90" s="113"/>
      <c r="ZS90" s="113"/>
      <c r="ZT90" s="113"/>
      <c r="ZU90" s="113"/>
      <c r="ZV90" s="113"/>
      <c r="ZW90" s="113"/>
      <c r="ZX90" s="113"/>
      <c r="ZY90" s="113"/>
      <c r="ZZ90" s="113"/>
      <c r="AAA90" s="113"/>
      <c r="AAB90" s="113"/>
      <c r="AAC90" s="113"/>
      <c r="AAD90" s="113"/>
      <c r="AAE90" s="113"/>
      <c r="AAF90" s="113"/>
      <c r="AAG90" s="113"/>
      <c r="AAH90" s="113"/>
      <c r="AAI90" s="113"/>
      <c r="AAJ90" s="113"/>
      <c r="AAK90" s="113"/>
      <c r="AAL90" s="113"/>
      <c r="AAM90" s="113"/>
      <c r="AAN90" s="113"/>
      <c r="AAO90" s="113"/>
      <c r="AAP90" s="113"/>
      <c r="AAQ90" s="113"/>
      <c r="AAR90" s="113"/>
      <c r="AAS90" s="113"/>
      <c r="AAT90" s="113"/>
      <c r="AAU90" s="113"/>
      <c r="AAV90" s="113"/>
      <c r="AAW90" s="113"/>
      <c r="AAX90" s="113"/>
      <c r="AAY90" s="113"/>
      <c r="AAZ90" s="113"/>
      <c r="ABA90" s="113"/>
      <c r="ABB90" s="113"/>
      <c r="ABC90" s="113"/>
      <c r="ABD90" s="113"/>
      <c r="ABE90" s="113"/>
      <c r="ABF90" s="113"/>
      <c r="ABG90" s="113"/>
      <c r="ABH90" s="113"/>
      <c r="ABI90" s="113"/>
      <c r="ABJ90" s="113"/>
      <c r="ABK90" s="113"/>
      <c r="ABL90" s="113"/>
      <c r="ABM90" s="113"/>
      <c r="ABN90" s="113"/>
      <c r="ABO90" s="113"/>
      <c r="ABP90" s="113"/>
      <c r="ABQ90" s="113"/>
      <c r="ABR90" s="113"/>
      <c r="ABS90" s="113"/>
      <c r="ABT90" s="113"/>
      <c r="ABU90" s="113"/>
      <c r="ABV90" s="113"/>
      <c r="ABW90" s="113"/>
      <c r="ABX90" s="113"/>
      <c r="ABY90" s="113"/>
      <c r="ABZ90" s="113"/>
      <c r="ACA90" s="113"/>
      <c r="ACB90" s="113"/>
      <c r="ACC90" s="113"/>
      <c r="ACD90" s="113"/>
      <c r="ACE90" s="113"/>
      <c r="ACF90" s="113"/>
      <c r="ACG90" s="113"/>
      <c r="ACH90" s="113"/>
      <c r="ACI90" s="113"/>
      <c r="ACJ90" s="113"/>
      <c r="ACK90" s="113"/>
      <c r="ACL90" s="113"/>
      <c r="ACM90" s="113"/>
      <c r="ACN90" s="113"/>
      <c r="ACO90" s="113"/>
      <c r="ACP90" s="113"/>
      <c r="ACQ90" s="113"/>
      <c r="ACR90" s="113"/>
      <c r="ACS90" s="113"/>
      <c r="ACT90" s="113"/>
      <c r="ACU90" s="113"/>
      <c r="ACV90" s="113"/>
      <c r="ACW90" s="113"/>
      <c r="ACX90" s="113"/>
      <c r="ACY90" s="113"/>
      <c r="ACZ90" s="113"/>
      <c r="ADA90" s="113"/>
      <c r="ADB90" s="113"/>
      <c r="ADC90" s="113"/>
      <c r="ADD90" s="113"/>
      <c r="ADE90" s="113"/>
      <c r="ADF90" s="113"/>
      <c r="ADG90" s="113"/>
      <c r="ADH90" s="113"/>
      <c r="ADI90" s="113"/>
      <c r="ADJ90" s="113"/>
      <c r="ADK90" s="113"/>
      <c r="ADL90" s="113"/>
      <c r="ADM90" s="113"/>
      <c r="ADN90" s="113"/>
      <c r="ADO90" s="113"/>
      <c r="ADP90" s="113"/>
      <c r="ADQ90" s="113"/>
      <c r="ADR90" s="113"/>
      <c r="ADS90" s="113"/>
      <c r="ADT90" s="113"/>
      <c r="ADU90" s="113"/>
      <c r="ADV90" s="113"/>
      <c r="ADW90" s="113"/>
      <c r="ADX90" s="113"/>
      <c r="ADY90" s="113"/>
      <c r="ADZ90" s="113"/>
      <c r="AEA90" s="113"/>
      <c r="AEB90" s="113"/>
      <c r="AEC90" s="113"/>
      <c r="AED90" s="113"/>
      <c r="AEE90" s="113"/>
      <c r="AEF90" s="113"/>
      <c r="AEG90" s="113"/>
      <c r="AEH90" s="113"/>
      <c r="AEI90" s="113"/>
      <c r="AEJ90" s="113"/>
      <c r="AEK90" s="113"/>
      <c r="AEL90" s="113"/>
      <c r="AEM90" s="113"/>
      <c r="AEN90" s="113"/>
      <c r="AEO90" s="113"/>
      <c r="AEP90" s="113"/>
      <c r="AEQ90" s="113"/>
      <c r="AER90" s="113"/>
      <c r="AES90" s="113"/>
      <c r="AET90" s="113"/>
      <c r="AEU90" s="113"/>
      <c r="AEV90" s="113"/>
      <c r="AEW90" s="113"/>
      <c r="AEX90" s="113"/>
      <c r="AEY90" s="113"/>
      <c r="AEZ90" s="113"/>
      <c r="AFA90" s="113"/>
      <c r="AFB90" s="113"/>
      <c r="AFC90" s="113"/>
      <c r="AFD90" s="113"/>
      <c r="AFE90" s="113"/>
      <c r="AFF90" s="113"/>
      <c r="AFG90" s="113"/>
      <c r="AFH90" s="113"/>
      <c r="AFI90" s="113"/>
      <c r="AFJ90" s="113"/>
      <c r="AFK90" s="113"/>
      <c r="AFL90" s="113"/>
      <c r="AFM90" s="113"/>
      <c r="AFN90" s="113"/>
      <c r="AFO90" s="113"/>
      <c r="AFP90" s="113"/>
      <c r="AFQ90" s="113"/>
      <c r="AFR90" s="113"/>
      <c r="AFS90" s="113"/>
      <c r="AFT90" s="113"/>
      <c r="AFU90" s="113"/>
      <c r="AFV90" s="113"/>
      <c r="AFW90" s="113"/>
      <c r="AFX90" s="113"/>
      <c r="AFY90" s="113"/>
      <c r="AFZ90" s="113"/>
      <c r="AGA90" s="113"/>
      <c r="AGB90" s="113"/>
      <c r="AGC90" s="113"/>
      <c r="AGD90" s="113"/>
      <c r="AGE90" s="113"/>
      <c r="AGF90" s="113"/>
      <c r="AGG90" s="113"/>
      <c r="AGH90" s="113"/>
      <c r="AGI90" s="113"/>
      <c r="AGJ90" s="113"/>
      <c r="AGK90" s="113"/>
      <c r="AGL90" s="113"/>
      <c r="AGM90" s="113"/>
      <c r="AGN90" s="113"/>
      <c r="AGO90" s="113"/>
      <c r="AGP90" s="113"/>
      <c r="AGQ90" s="113"/>
      <c r="AGR90" s="113"/>
      <c r="AGS90" s="113"/>
      <c r="AGT90" s="113"/>
      <c r="AGU90" s="113"/>
      <c r="AGV90" s="113"/>
      <c r="AGW90" s="113"/>
      <c r="AGX90" s="113"/>
      <c r="AGY90" s="113"/>
      <c r="AGZ90" s="113"/>
      <c r="AHA90" s="113"/>
      <c r="AHB90" s="113"/>
      <c r="AHC90" s="113"/>
      <c r="AHD90" s="113"/>
      <c r="AHE90" s="113"/>
      <c r="AHF90" s="113"/>
      <c r="AHG90" s="113"/>
      <c r="AHH90" s="113"/>
      <c r="AHI90" s="113"/>
      <c r="AHJ90" s="113"/>
      <c r="AHK90" s="113"/>
      <c r="AHL90" s="113"/>
      <c r="AHM90" s="113"/>
      <c r="AHN90" s="113"/>
      <c r="AHO90" s="113"/>
      <c r="AHP90" s="113"/>
      <c r="AHQ90" s="113"/>
      <c r="AHR90" s="113"/>
      <c r="AHS90" s="113"/>
      <c r="AHT90" s="113"/>
      <c r="AHU90" s="113"/>
      <c r="AHV90" s="113"/>
      <c r="AHW90" s="113"/>
      <c r="AHX90" s="113"/>
      <c r="AHY90" s="113"/>
      <c r="AHZ90" s="113"/>
      <c r="AIA90" s="113"/>
      <c r="AIB90" s="113"/>
      <c r="AIC90" s="113"/>
      <c r="AID90" s="113"/>
      <c r="AIE90" s="113"/>
      <c r="AIF90" s="113"/>
      <c r="AIG90" s="113"/>
      <c r="AIH90" s="113"/>
      <c r="AII90" s="113"/>
      <c r="AIJ90" s="113"/>
      <c r="AIK90" s="113"/>
      <c r="AIL90" s="113"/>
      <c r="AIM90" s="113"/>
      <c r="AIN90" s="113"/>
      <c r="AIO90" s="113"/>
      <c r="AIP90" s="113"/>
      <c r="AIQ90" s="113"/>
      <c r="AIR90" s="113"/>
      <c r="AIS90" s="113"/>
      <c r="AIT90" s="113"/>
      <c r="AIU90" s="113"/>
      <c r="AIV90" s="113"/>
      <c r="AIW90" s="113"/>
      <c r="AIX90" s="113"/>
      <c r="AIY90" s="113"/>
      <c r="AIZ90" s="113"/>
      <c r="AJA90" s="113"/>
      <c r="AJB90" s="113"/>
      <c r="AJC90" s="113"/>
      <c r="AJD90" s="113"/>
      <c r="AJE90" s="113"/>
      <c r="AJF90" s="113"/>
      <c r="AJG90" s="113"/>
      <c r="AJH90" s="113"/>
      <c r="AJI90" s="113"/>
      <c r="AJJ90" s="113"/>
      <c r="AJK90" s="113"/>
      <c r="AJL90" s="113"/>
      <c r="AJM90" s="113"/>
      <c r="AJN90" s="113"/>
      <c r="AJO90" s="113"/>
      <c r="AJP90" s="113"/>
      <c r="AJQ90" s="113"/>
      <c r="AJR90" s="113"/>
      <c r="AJS90" s="113"/>
      <c r="AJT90" s="113"/>
      <c r="AJU90" s="113"/>
      <c r="AJV90" s="113"/>
      <c r="AJW90" s="113"/>
      <c r="AJX90" s="113"/>
      <c r="AJY90" s="113"/>
      <c r="AJZ90" s="113"/>
      <c r="AKA90" s="113"/>
      <c r="AKB90" s="113"/>
      <c r="AKC90" s="113"/>
      <c r="AKD90" s="113"/>
      <c r="AKE90" s="113"/>
      <c r="AKF90" s="113"/>
      <c r="AKG90" s="113"/>
      <c r="AKH90" s="113"/>
      <c r="AKI90" s="113"/>
      <c r="AKJ90" s="113"/>
      <c r="AKK90" s="113"/>
      <c r="AKL90" s="113"/>
      <c r="AKM90" s="113"/>
      <c r="AKN90" s="113"/>
      <c r="AKO90" s="113"/>
      <c r="AKP90" s="113"/>
      <c r="AKQ90" s="113"/>
      <c r="AKR90" s="113"/>
      <c r="AKS90" s="113"/>
      <c r="AKT90" s="113"/>
      <c r="AKU90" s="113"/>
      <c r="AKV90" s="113"/>
      <c r="AKW90" s="113"/>
      <c r="AKX90" s="113"/>
      <c r="AKY90" s="113"/>
      <c r="AKZ90" s="113"/>
      <c r="ALA90" s="113"/>
      <c r="ALB90" s="113"/>
      <c r="ALC90" s="113"/>
      <c r="ALD90" s="113"/>
      <c r="ALE90" s="113"/>
      <c r="ALF90" s="113"/>
      <c r="ALG90" s="113"/>
      <c r="ALH90" s="113"/>
      <c r="ALI90" s="113"/>
      <c r="ALJ90" s="113"/>
      <c r="ALK90" s="113"/>
      <c r="ALL90" s="113"/>
      <c r="ALM90" s="113"/>
      <c r="ALN90" s="113"/>
      <c r="ALO90" s="113"/>
      <c r="ALP90" s="113"/>
      <c r="ALQ90" s="113"/>
      <c r="ALR90" s="113"/>
      <c r="ALS90" s="113"/>
      <c r="ALT90" s="113"/>
      <c r="ALU90" s="113"/>
      <c r="ALV90" s="113"/>
      <c r="ALW90" s="113"/>
      <c r="ALX90" s="113"/>
      <c r="ALY90" s="113"/>
      <c r="ALZ90" s="113"/>
      <c r="AMA90" s="113"/>
      <c r="AMB90" s="113"/>
      <c r="AMC90" s="113"/>
      <c r="AMD90" s="113"/>
      <c r="AME90" s="113"/>
      <c r="AMF90" s="113"/>
      <c r="AMG90" s="113"/>
      <c r="AMH90" s="113"/>
      <c r="AMI90" s="113"/>
      <c r="AMJ90" s="113"/>
      <c r="AMK90" s="113"/>
      <c r="AML90" s="113"/>
      <c r="AMM90" s="113"/>
      <c r="AMN90" s="113"/>
      <c r="AMO90" s="113"/>
      <c r="AMP90" s="113"/>
      <c r="AMQ90" s="113"/>
      <c r="AMR90" s="113"/>
      <c r="AMS90" s="113"/>
      <c r="AMT90" s="113"/>
      <c r="AMU90" s="113"/>
      <c r="AMV90" s="113"/>
      <c r="AMW90" s="113"/>
      <c r="AMX90" s="113"/>
      <c r="AMY90" s="113"/>
      <c r="AMZ90" s="113"/>
      <c r="ANA90" s="113"/>
      <c r="ANB90" s="113"/>
      <c r="ANC90" s="113"/>
      <c r="AND90" s="113"/>
      <c r="ANE90" s="113"/>
      <c r="ANF90" s="113"/>
      <c r="ANG90" s="113"/>
      <c r="ANH90" s="113"/>
      <c r="ANI90" s="113"/>
      <c r="ANJ90" s="113"/>
      <c r="ANK90" s="113"/>
      <c r="ANL90" s="113"/>
      <c r="ANM90" s="113"/>
      <c r="ANN90" s="113"/>
      <c r="ANO90" s="113"/>
      <c r="ANP90" s="113"/>
      <c r="ANQ90" s="113"/>
      <c r="ANR90" s="113"/>
      <c r="ANS90" s="113"/>
      <c r="ANT90" s="113"/>
      <c r="ANU90" s="113"/>
      <c r="ANV90" s="113"/>
      <c r="ANW90" s="113"/>
      <c r="ANX90" s="113"/>
      <c r="ANY90" s="113"/>
      <c r="ANZ90" s="113"/>
      <c r="AOA90" s="113"/>
      <c r="AOB90" s="113"/>
      <c r="AOC90" s="113"/>
      <c r="AOD90" s="113"/>
      <c r="AOE90" s="113"/>
      <c r="AOF90" s="113"/>
      <c r="AOG90" s="113"/>
      <c r="AOH90" s="113"/>
      <c r="AOI90" s="113"/>
      <c r="AOJ90" s="113"/>
      <c r="AOK90" s="113"/>
      <c r="AOL90" s="113"/>
      <c r="AOM90" s="113"/>
      <c r="AON90" s="113"/>
      <c r="AOO90" s="113"/>
      <c r="AOP90" s="113"/>
      <c r="AOQ90" s="113"/>
      <c r="AOR90" s="113"/>
      <c r="AOS90" s="113"/>
      <c r="AOT90" s="113"/>
      <c r="AOU90" s="113"/>
      <c r="AOV90" s="113"/>
      <c r="AOW90" s="113"/>
      <c r="AOX90" s="113"/>
      <c r="AOY90" s="113"/>
      <c r="AOZ90" s="113"/>
      <c r="APA90" s="113"/>
      <c r="APB90" s="113"/>
      <c r="APC90" s="113"/>
      <c r="APD90" s="113"/>
      <c r="APE90" s="113"/>
      <c r="APF90" s="113"/>
      <c r="APG90" s="113"/>
      <c r="APH90" s="113"/>
      <c r="API90" s="113"/>
      <c r="APJ90" s="113"/>
      <c r="APK90" s="113"/>
      <c r="APL90" s="113"/>
      <c r="APM90" s="113"/>
      <c r="APN90" s="113"/>
      <c r="APO90" s="113"/>
      <c r="APP90" s="113"/>
      <c r="APQ90" s="113"/>
      <c r="APR90" s="113"/>
      <c r="APS90" s="113"/>
      <c r="APT90" s="113"/>
      <c r="APU90" s="113"/>
      <c r="APV90" s="113"/>
      <c r="APW90" s="113"/>
      <c r="APX90" s="113"/>
      <c r="APY90" s="113"/>
      <c r="APZ90" s="113"/>
      <c r="AQA90" s="113"/>
      <c r="AQB90" s="113"/>
      <c r="AQC90" s="113"/>
      <c r="AQD90" s="113"/>
      <c r="AQE90" s="113"/>
      <c r="AQF90" s="113"/>
      <c r="AQG90" s="113"/>
      <c r="AQH90" s="113"/>
      <c r="AQI90" s="113"/>
      <c r="AQJ90" s="113"/>
      <c r="AQK90" s="113"/>
      <c r="AQL90" s="113"/>
      <c r="AQM90" s="113"/>
      <c r="AQN90" s="113"/>
      <c r="AQO90" s="113"/>
      <c r="AQP90" s="113"/>
      <c r="AQQ90" s="113"/>
      <c r="AQR90" s="113"/>
      <c r="AQS90" s="113"/>
      <c r="AQT90" s="113"/>
      <c r="AQU90" s="113"/>
      <c r="AQV90" s="113"/>
      <c r="AQW90" s="113"/>
      <c r="AQX90" s="113"/>
      <c r="AQY90" s="113"/>
      <c r="AQZ90" s="113"/>
      <c r="ARA90" s="113"/>
      <c r="ARB90" s="113"/>
      <c r="ARC90" s="113"/>
      <c r="ARD90" s="113"/>
      <c r="ARE90" s="113"/>
      <c r="ARF90" s="113"/>
      <c r="ARG90" s="113"/>
      <c r="ARH90" s="113"/>
      <c r="ARI90" s="113"/>
      <c r="ARJ90" s="113"/>
      <c r="ARK90" s="113"/>
      <c r="ARL90" s="113"/>
      <c r="ARM90" s="113"/>
      <c r="ARN90" s="113"/>
      <c r="ARO90" s="113"/>
      <c r="ARP90" s="113"/>
      <c r="ARQ90" s="113"/>
      <c r="ARR90" s="113"/>
      <c r="ARS90" s="113"/>
      <c r="ART90" s="113"/>
      <c r="ARU90" s="113"/>
      <c r="ARV90" s="113"/>
      <c r="ARW90" s="113"/>
      <c r="ARX90" s="113"/>
      <c r="ARY90" s="113"/>
      <c r="ARZ90" s="113"/>
      <c r="ASA90" s="113"/>
      <c r="ASB90" s="113"/>
      <c r="ASC90" s="113"/>
      <c r="ASD90" s="113"/>
      <c r="ASE90" s="113"/>
      <c r="ASF90" s="113"/>
      <c r="ASG90" s="113"/>
      <c r="ASH90" s="113"/>
      <c r="ASI90" s="113"/>
      <c r="ASJ90" s="113"/>
      <c r="ASK90" s="113"/>
      <c r="ASL90" s="113"/>
      <c r="ASM90" s="113"/>
      <c r="ASN90" s="113"/>
      <c r="ASO90" s="113"/>
      <c r="ASP90" s="113"/>
      <c r="ASQ90" s="113"/>
      <c r="ASR90" s="113"/>
      <c r="ASS90" s="113"/>
      <c r="AST90" s="113"/>
      <c r="ASU90" s="113"/>
      <c r="ASV90" s="113"/>
      <c r="ASW90" s="113"/>
      <c r="ASX90" s="113"/>
      <c r="ASY90" s="113"/>
      <c r="ASZ90" s="113"/>
      <c r="ATA90" s="113"/>
      <c r="ATB90" s="113"/>
      <c r="ATC90" s="113"/>
      <c r="ATD90" s="113"/>
      <c r="ATE90" s="113"/>
      <c r="ATF90" s="113"/>
      <c r="ATG90" s="113"/>
      <c r="ATH90" s="113"/>
      <c r="ATI90" s="113"/>
      <c r="ATJ90" s="113"/>
      <c r="ATK90" s="113"/>
      <c r="ATL90" s="113"/>
      <c r="ATM90" s="113"/>
      <c r="ATN90" s="113"/>
      <c r="ATO90" s="113"/>
      <c r="ATP90" s="113"/>
      <c r="ATQ90" s="113"/>
      <c r="ATR90" s="113"/>
      <c r="ATS90" s="113"/>
      <c r="ATT90" s="113"/>
      <c r="ATU90" s="113"/>
      <c r="ATV90" s="113"/>
      <c r="ATW90" s="113"/>
      <c r="ATX90" s="113"/>
      <c r="ATY90" s="113"/>
      <c r="ATZ90" s="113"/>
      <c r="AUA90" s="113"/>
      <c r="AUB90" s="113"/>
      <c r="AUC90" s="113"/>
      <c r="AUD90" s="113"/>
      <c r="AUE90" s="113"/>
      <c r="AUF90" s="113"/>
      <c r="AUG90" s="113"/>
      <c r="AUH90" s="113"/>
      <c r="AUI90" s="113"/>
      <c r="AUJ90" s="113"/>
      <c r="AUK90" s="113"/>
      <c r="AUL90" s="113"/>
      <c r="AUM90" s="113"/>
      <c r="AUN90" s="113"/>
      <c r="AUO90" s="113"/>
      <c r="AUP90" s="113"/>
      <c r="AUQ90" s="113"/>
      <c r="AUR90" s="113"/>
      <c r="AUS90" s="113"/>
      <c r="AUT90" s="113"/>
      <c r="AUU90" s="113"/>
      <c r="AUV90" s="113"/>
      <c r="AUW90" s="113"/>
      <c r="AUX90" s="113"/>
      <c r="AUY90" s="113"/>
      <c r="AUZ90" s="113"/>
      <c r="AVA90" s="113"/>
      <c r="AVB90" s="113"/>
      <c r="AVC90" s="113"/>
      <c r="AVD90" s="113"/>
      <c r="AVE90" s="113"/>
      <c r="AVF90" s="113"/>
      <c r="AVG90" s="113"/>
      <c r="AVH90" s="113"/>
      <c r="AVI90" s="113"/>
      <c r="AVJ90" s="113"/>
      <c r="AVK90" s="113"/>
      <c r="AVL90" s="113"/>
      <c r="AVM90" s="113"/>
      <c r="AVN90" s="113"/>
      <c r="AVO90" s="113"/>
      <c r="AVP90" s="113"/>
      <c r="AVQ90" s="113"/>
      <c r="AVR90" s="113"/>
      <c r="AVS90" s="113"/>
      <c r="AVT90" s="113"/>
      <c r="AVU90" s="113"/>
      <c r="AVV90" s="113"/>
      <c r="AVW90" s="113"/>
      <c r="AVX90" s="113"/>
      <c r="AVY90" s="113"/>
      <c r="AVZ90" s="113"/>
      <c r="AWA90" s="113"/>
      <c r="AWB90" s="113"/>
      <c r="AWC90" s="113"/>
      <c r="AWD90" s="113"/>
    </row>
    <row r="91" spans="1:1278" s="156" customFormat="1" ht="15.5">
      <c r="A91" s="126"/>
      <c r="B91" s="127" t="s">
        <v>370</v>
      </c>
      <c r="C91" s="126"/>
      <c r="D91" s="126"/>
      <c r="E91" s="126"/>
      <c r="F91" s="126"/>
      <c r="G91" s="126"/>
      <c r="H91" s="126"/>
      <c r="I91" s="126"/>
      <c r="J91" s="126"/>
      <c r="K91" s="126"/>
      <c r="L91" s="126"/>
      <c r="M91" s="126"/>
      <c r="N91" s="126"/>
      <c r="O91" s="126"/>
      <c r="P91" s="126"/>
      <c r="Q91" s="126"/>
      <c r="R91" s="126"/>
      <c r="S91" s="126"/>
      <c r="T91" s="126"/>
      <c r="U91" s="126"/>
      <c r="V91" s="126"/>
      <c r="W91" s="126"/>
      <c r="X91" s="126"/>
      <c r="Y91" s="126"/>
      <c r="Z91" s="126"/>
      <c r="AA91" s="126"/>
      <c r="AB91" s="126"/>
      <c r="AC91" s="113"/>
      <c r="AD91" s="113"/>
      <c r="AE91" s="113"/>
      <c r="AF91" s="113"/>
      <c r="AG91" s="113"/>
      <c r="AH91" s="113"/>
      <c r="AI91" s="113"/>
      <c r="AJ91" s="113"/>
      <c r="AK91" s="113"/>
      <c r="AL91" s="113"/>
      <c r="AM91" s="113"/>
      <c r="AN91" s="113"/>
      <c r="AO91" s="113"/>
      <c r="AP91" s="113"/>
      <c r="AQ91" s="113"/>
      <c r="AR91" s="113"/>
      <c r="AS91" s="113"/>
      <c r="AT91" s="113"/>
      <c r="AU91" s="113"/>
      <c r="AV91" s="113"/>
      <c r="AW91" s="113"/>
      <c r="AX91" s="113"/>
      <c r="AY91" s="113"/>
      <c r="AZ91" s="113"/>
      <c r="BA91" s="113"/>
      <c r="BB91" s="113"/>
      <c r="BC91" s="113"/>
      <c r="BD91" s="113"/>
      <c r="BE91" s="113"/>
      <c r="BF91" s="113"/>
      <c r="BG91" s="113"/>
      <c r="BH91" s="113"/>
      <c r="BI91" s="113"/>
      <c r="BJ91" s="113"/>
      <c r="BK91" s="113"/>
      <c r="BL91" s="113"/>
      <c r="BM91" s="113"/>
      <c r="BN91" s="113"/>
      <c r="BO91" s="113"/>
      <c r="BP91" s="113"/>
      <c r="BQ91" s="113"/>
      <c r="BR91" s="113"/>
      <c r="BS91" s="113"/>
      <c r="BT91" s="113"/>
      <c r="BU91" s="113"/>
      <c r="BV91" s="113"/>
      <c r="BW91" s="113"/>
      <c r="BX91" s="113"/>
      <c r="BY91" s="113"/>
      <c r="BZ91" s="113"/>
      <c r="CA91" s="113"/>
      <c r="CB91" s="113"/>
      <c r="CC91" s="113"/>
      <c r="CD91" s="113"/>
      <c r="CE91" s="113"/>
      <c r="CF91" s="113"/>
      <c r="CG91" s="113"/>
      <c r="CH91" s="113"/>
      <c r="CI91" s="113"/>
      <c r="CJ91" s="113"/>
      <c r="CK91" s="113"/>
      <c r="CL91" s="113"/>
      <c r="CM91" s="113"/>
      <c r="CN91" s="113"/>
      <c r="CO91" s="113"/>
      <c r="CP91" s="113"/>
      <c r="CQ91" s="113"/>
      <c r="CR91" s="113"/>
      <c r="CS91" s="113"/>
      <c r="CT91" s="113"/>
      <c r="CU91" s="113"/>
      <c r="CV91" s="113"/>
      <c r="CW91" s="113"/>
      <c r="CX91" s="113"/>
      <c r="CY91" s="113"/>
      <c r="CZ91" s="113"/>
      <c r="DA91" s="113"/>
      <c r="DB91" s="113"/>
      <c r="DC91" s="113"/>
      <c r="DD91" s="113"/>
      <c r="DE91" s="113"/>
      <c r="DF91" s="113"/>
      <c r="DG91" s="113"/>
      <c r="DH91" s="113"/>
      <c r="DI91" s="113"/>
      <c r="DJ91" s="113"/>
      <c r="DK91" s="113"/>
      <c r="DL91" s="113"/>
      <c r="DM91" s="113"/>
      <c r="DN91" s="113"/>
      <c r="DO91" s="113"/>
      <c r="DP91" s="113"/>
      <c r="DQ91" s="113"/>
      <c r="DR91" s="113"/>
      <c r="DS91" s="113"/>
      <c r="DT91" s="113"/>
      <c r="DU91" s="113"/>
      <c r="DV91" s="113"/>
      <c r="DW91" s="113"/>
      <c r="DX91" s="113"/>
      <c r="DY91" s="113"/>
      <c r="DZ91" s="113"/>
      <c r="EA91" s="113"/>
      <c r="EB91" s="113"/>
      <c r="EC91" s="113"/>
      <c r="ED91" s="113"/>
      <c r="EE91" s="113"/>
      <c r="EF91" s="113"/>
      <c r="EG91" s="113"/>
      <c r="EH91" s="113"/>
      <c r="EI91" s="113"/>
      <c r="EJ91" s="113"/>
      <c r="EK91" s="113"/>
      <c r="EL91" s="113"/>
      <c r="EM91" s="113"/>
      <c r="EN91" s="113"/>
      <c r="EO91" s="113"/>
      <c r="EP91" s="113"/>
      <c r="EQ91" s="113"/>
      <c r="ER91" s="113"/>
      <c r="ES91" s="113"/>
      <c r="ET91" s="113"/>
      <c r="EU91" s="113"/>
      <c r="EV91" s="113"/>
      <c r="EW91" s="113"/>
      <c r="EX91" s="113"/>
      <c r="EY91" s="113"/>
      <c r="EZ91" s="113"/>
      <c r="FA91" s="113"/>
      <c r="FB91" s="113"/>
      <c r="FC91" s="113"/>
      <c r="FD91" s="113"/>
      <c r="FE91" s="113"/>
      <c r="FF91" s="113"/>
      <c r="FG91" s="113"/>
      <c r="FH91" s="113"/>
      <c r="FI91" s="113"/>
      <c r="FJ91" s="113"/>
      <c r="FK91" s="113"/>
      <c r="FL91" s="113"/>
      <c r="FM91" s="113"/>
      <c r="FN91" s="113"/>
      <c r="FO91" s="113"/>
      <c r="FP91" s="113"/>
      <c r="FQ91" s="113"/>
      <c r="FR91" s="113"/>
      <c r="FS91" s="113"/>
      <c r="FT91" s="113"/>
      <c r="FU91" s="113"/>
      <c r="FV91" s="113"/>
      <c r="FW91" s="113"/>
      <c r="FX91" s="113"/>
      <c r="FY91" s="113"/>
      <c r="FZ91" s="113"/>
      <c r="GA91" s="113"/>
      <c r="GB91" s="113"/>
      <c r="GC91" s="113"/>
      <c r="GD91" s="113"/>
      <c r="GE91" s="113"/>
      <c r="GF91" s="113"/>
      <c r="GG91" s="113"/>
      <c r="GH91" s="113"/>
      <c r="GI91" s="113"/>
      <c r="GJ91" s="113"/>
      <c r="GK91" s="113"/>
      <c r="GL91" s="113"/>
      <c r="GM91" s="113"/>
      <c r="GN91" s="113"/>
      <c r="GO91" s="113"/>
      <c r="GP91" s="113"/>
      <c r="GQ91" s="113"/>
      <c r="GR91" s="113"/>
      <c r="GS91" s="113"/>
      <c r="GT91" s="113"/>
      <c r="GU91" s="113"/>
      <c r="GV91" s="113"/>
      <c r="GW91" s="113"/>
      <c r="GX91" s="113"/>
      <c r="GY91" s="113"/>
      <c r="GZ91" s="113"/>
      <c r="HA91" s="113"/>
      <c r="HB91" s="113"/>
      <c r="HC91" s="113"/>
      <c r="HD91" s="113"/>
      <c r="HE91" s="113"/>
      <c r="HF91" s="113"/>
      <c r="HG91" s="113"/>
      <c r="HH91" s="113"/>
      <c r="HI91" s="113"/>
      <c r="HJ91" s="113"/>
      <c r="HK91" s="113"/>
      <c r="HL91" s="113"/>
      <c r="HM91" s="113"/>
      <c r="HN91" s="113"/>
      <c r="HO91" s="113"/>
      <c r="HP91" s="113"/>
      <c r="HQ91" s="113"/>
      <c r="HR91" s="113"/>
      <c r="HS91" s="113"/>
      <c r="HT91" s="113"/>
      <c r="HU91" s="113"/>
      <c r="HV91" s="113"/>
      <c r="HW91" s="113"/>
      <c r="HX91" s="113"/>
      <c r="HY91" s="113"/>
      <c r="HZ91" s="113"/>
      <c r="IA91" s="113"/>
      <c r="IB91" s="113"/>
      <c r="IC91" s="113"/>
      <c r="ID91" s="113"/>
      <c r="IE91" s="113"/>
      <c r="IF91" s="113"/>
      <c r="IG91" s="113"/>
      <c r="IH91" s="113"/>
      <c r="II91" s="113"/>
      <c r="IJ91" s="113"/>
      <c r="IK91" s="113"/>
      <c r="IL91" s="113"/>
      <c r="IM91" s="113"/>
      <c r="IN91" s="113"/>
      <c r="IO91" s="113"/>
      <c r="IP91" s="113"/>
      <c r="IQ91" s="113"/>
      <c r="IR91" s="113"/>
      <c r="IS91" s="113"/>
      <c r="IT91" s="113"/>
      <c r="IU91" s="113"/>
      <c r="IV91" s="113"/>
      <c r="IW91" s="113"/>
      <c r="IX91" s="113"/>
      <c r="IY91" s="113"/>
      <c r="IZ91" s="113"/>
      <c r="JA91" s="113"/>
      <c r="JB91" s="113"/>
      <c r="JC91" s="113"/>
      <c r="JD91" s="113"/>
      <c r="JE91" s="113"/>
      <c r="JF91" s="113"/>
      <c r="JG91" s="113"/>
      <c r="JH91" s="113"/>
      <c r="JI91" s="113"/>
      <c r="JJ91" s="113"/>
      <c r="JK91" s="113"/>
      <c r="JL91" s="113"/>
      <c r="JM91" s="113"/>
      <c r="JN91" s="113"/>
      <c r="JO91" s="113"/>
      <c r="JP91" s="113"/>
      <c r="JQ91" s="113"/>
      <c r="JR91" s="113"/>
      <c r="JS91" s="113"/>
      <c r="JT91" s="113"/>
      <c r="JU91" s="113"/>
      <c r="JV91" s="113"/>
      <c r="JW91" s="113"/>
      <c r="JX91" s="113"/>
      <c r="JY91" s="113"/>
      <c r="JZ91" s="113"/>
      <c r="KA91" s="113"/>
      <c r="KB91" s="113"/>
      <c r="KC91" s="113"/>
      <c r="KD91" s="113"/>
      <c r="KE91" s="113"/>
      <c r="KF91" s="113"/>
      <c r="KG91" s="113"/>
      <c r="KH91" s="113"/>
      <c r="KI91" s="113"/>
      <c r="KJ91" s="113"/>
      <c r="KK91" s="113"/>
      <c r="KL91" s="113"/>
      <c r="KM91" s="113"/>
      <c r="KN91" s="113"/>
      <c r="KO91" s="113"/>
      <c r="KP91" s="113"/>
      <c r="KQ91" s="113"/>
      <c r="KR91" s="113"/>
      <c r="KS91" s="113"/>
      <c r="KT91" s="113"/>
      <c r="KU91" s="113"/>
      <c r="KV91" s="113"/>
      <c r="KW91" s="113"/>
      <c r="KX91" s="113"/>
      <c r="KY91" s="113"/>
      <c r="KZ91" s="113"/>
      <c r="LA91" s="113"/>
      <c r="LB91" s="113"/>
      <c r="LC91" s="113"/>
      <c r="LD91" s="113"/>
      <c r="LE91" s="113"/>
      <c r="LF91" s="113"/>
      <c r="LG91" s="113"/>
      <c r="LH91" s="113"/>
      <c r="LI91" s="113"/>
      <c r="LJ91" s="113"/>
      <c r="LK91" s="113"/>
      <c r="LL91" s="113"/>
      <c r="LM91" s="113"/>
      <c r="LN91" s="113"/>
      <c r="LO91" s="113"/>
      <c r="LP91" s="113"/>
      <c r="LQ91" s="113"/>
      <c r="LR91" s="113"/>
      <c r="LS91" s="113"/>
      <c r="LT91" s="113"/>
      <c r="LU91" s="113"/>
      <c r="LV91" s="113"/>
      <c r="LW91" s="113"/>
      <c r="LX91" s="113"/>
      <c r="LY91" s="113"/>
      <c r="LZ91" s="113"/>
      <c r="MA91" s="113"/>
      <c r="MB91" s="113"/>
      <c r="MC91" s="113"/>
      <c r="MD91" s="113"/>
      <c r="ME91" s="113"/>
      <c r="MF91" s="113"/>
      <c r="MG91" s="113"/>
      <c r="MH91" s="113"/>
      <c r="MI91" s="113"/>
      <c r="MJ91" s="113"/>
      <c r="MK91" s="113"/>
      <c r="ML91" s="113"/>
      <c r="MM91" s="113"/>
      <c r="MN91" s="113"/>
      <c r="MO91" s="113"/>
      <c r="MP91" s="113"/>
      <c r="MQ91" s="113"/>
      <c r="MR91" s="113"/>
      <c r="MS91" s="113"/>
      <c r="MT91" s="113"/>
      <c r="MU91" s="113"/>
      <c r="MV91" s="113"/>
      <c r="MW91" s="113"/>
      <c r="MX91" s="113"/>
      <c r="MY91" s="113"/>
      <c r="MZ91" s="113"/>
      <c r="NA91" s="113"/>
      <c r="NB91" s="113"/>
      <c r="NC91" s="113"/>
      <c r="ND91" s="113"/>
      <c r="NE91" s="113"/>
      <c r="NF91" s="113"/>
      <c r="NG91" s="113"/>
      <c r="NH91" s="113"/>
      <c r="NI91" s="113"/>
      <c r="NJ91" s="113"/>
      <c r="NK91" s="113"/>
      <c r="NL91" s="113"/>
      <c r="NM91" s="113"/>
      <c r="NN91" s="113"/>
      <c r="NO91" s="113"/>
      <c r="NP91" s="113"/>
      <c r="NQ91" s="113"/>
      <c r="NR91" s="113"/>
      <c r="NS91" s="113"/>
      <c r="NT91" s="113"/>
      <c r="NU91" s="113"/>
      <c r="NV91" s="113"/>
      <c r="NW91" s="113"/>
      <c r="NX91" s="113"/>
      <c r="NY91" s="113"/>
      <c r="NZ91" s="113"/>
      <c r="OA91" s="113"/>
      <c r="OB91" s="113"/>
      <c r="OC91" s="113"/>
      <c r="OD91" s="113"/>
      <c r="OE91" s="113"/>
      <c r="OF91" s="113"/>
      <c r="OG91" s="113"/>
      <c r="OH91" s="113"/>
      <c r="OI91" s="113"/>
      <c r="OJ91" s="113"/>
      <c r="OK91" s="113"/>
      <c r="OL91" s="113"/>
      <c r="OM91" s="113"/>
      <c r="ON91" s="113"/>
      <c r="OO91" s="113"/>
      <c r="OP91" s="113"/>
      <c r="OQ91" s="113"/>
      <c r="OR91" s="113"/>
      <c r="OS91" s="113"/>
      <c r="OT91" s="113"/>
      <c r="OU91" s="113"/>
      <c r="OV91" s="113"/>
      <c r="OW91" s="113"/>
      <c r="OX91" s="113"/>
      <c r="OY91" s="113"/>
      <c r="OZ91" s="113"/>
      <c r="PA91" s="113"/>
      <c r="PB91" s="113"/>
      <c r="PC91" s="113"/>
      <c r="PD91" s="113"/>
      <c r="PE91" s="113"/>
      <c r="PF91" s="113"/>
      <c r="PG91" s="113"/>
      <c r="PH91" s="113"/>
      <c r="PI91" s="113"/>
      <c r="PJ91" s="113"/>
      <c r="PK91" s="113"/>
      <c r="PL91" s="113"/>
      <c r="PM91" s="113"/>
      <c r="PN91" s="113"/>
      <c r="PO91" s="113"/>
      <c r="PP91" s="113"/>
      <c r="PQ91" s="113"/>
      <c r="PR91" s="113"/>
      <c r="PS91" s="113"/>
      <c r="PT91" s="113"/>
      <c r="PU91" s="113"/>
      <c r="PV91" s="113"/>
      <c r="PW91" s="113"/>
      <c r="PX91" s="113"/>
      <c r="PY91" s="113"/>
      <c r="PZ91" s="113"/>
      <c r="QA91" s="113"/>
      <c r="QB91" s="113"/>
      <c r="QC91" s="113"/>
      <c r="QD91" s="113"/>
      <c r="QE91" s="113"/>
      <c r="QF91" s="113"/>
      <c r="QG91" s="113"/>
      <c r="QH91" s="113"/>
      <c r="QI91" s="113"/>
      <c r="QJ91" s="113"/>
      <c r="QK91" s="113"/>
      <c r="QL91" s="113"/>
      <c r="QM91" s="113"/>
      <c r="QN91" s="113"/>
      <c r="QO91" s="113"/>
      <c r="QP91" s="113"/>
      <c r="QQ91" s="113"/>
      <c r="QR91" s="113"/>
      <c r="QS91" s="113"/>
      <c r="QT91" s="113"/>
      <c r="QU91" s="113"/>
      <c r="QV91" s="113"/>
      <c r="QW91" s="113"/>
      <c r="QX91" s="113"/>
      <c r="QY91" s="113"/>
      <c r="QZ91" s="113"/>
      <c r="RA91" s="113"/>
      <c r="RB91" s="113"/>
      <c r="RC91" s="113"/>
      <c r="RD91" s="113"/>
      <c r="RE91" s="113"/>
      <c r="RF91" s="113"/>
      <c r="RG91" s="113"/>
      <c r="RH91" s="113"/>
      <c r="RI91" s="113"/>
      <c r="RJ91" s="113"/>
      <c r="RK91" s="113"/>
      <c r="RL91" s="113"/>
      <c r="RM91" s="113"/>
      <c r="RN91" s="113"/>
      <c r="RO91" s="113"/>
      <c r="RP91" s="113"/>
      <c r="RQ91" s="113"/>
      <c r="RR91" s="113"/>
      <c r="RS91" s="113"/>
      <c r="RT91" s="113"/>
      <c r="RU91" s="113"/>
      <c r="RV91" s="113"/>
      <c r="RW91" s="113"/>
      <c r="RX91" s="113"/>
      <c r="RY91" s="113"/>
      <c r="RZ91" s="113"/>
      <c r="SA91" s="113"/>
      <c r="SB91" s="113"/>
      <c r="SC91" s="113"/>
      <c r="SD91" s="113"/>
      <c r="SE91" s="113"/>
      <c r="SF91" s="113"/>
      <c r="SG91" s="113"/>
      <c r="SH91" s="113"/>
      <c r="SI91" s="113"/>
      <c r="SJ91" s="113"/>
      <c r="SK91" s="113"/>
      <c r="SL91" s="113"/>
      <c r="SM91" s="113"/>
      <c r="SN91" s="113"/>
      <c r="SO91" s="113"/>
      <c r="SP91" s="113"/>
      <c r="SQ91" s="113"/>
      <c r="SR91" s="113"/>
      <c r="SS91" s="113"/>
      <c r="ST91" s="113"/>
      <c r="SU91" s="113"/>
      <c r="SV91" s="113"/>
      <c r="SW91" s="113"/>
      <c r="SX91" s="113"/>
      <c r="SY91" s="113"/>
      <c r="SZ91" s="113"/>
      <c r="TA91" s="113"/>
      <c r="TB91" s="113"/>
      <c r="TC91" s="113"/>
      <c r="TD91" s="113"/>
      <c r="TE91" s="113"/>
      <c r="TF91" s="113"/>
      <c r="TG91" s="113"/>
      <c r="TH91" s="113"/>
      <c r="TI91" s="113"/>
      <c r="TJ91" s="113"/>
      <c r="TK91" s="113"/>
      <c r="TL91" s="113"/>
      <c r="TM91" s="113"/>
      <c r="TN91" s="113"/>
      <c r="TO91" s="113"/>
      <c r="TP91" s="113"/>
      <c r="TQ91" s="113"/>
      <c r="TR91" s="113"/>
      <c r="TS91" s="113"/>
      <c r="TT91" s="113"/>
      <c r="TU91" s="113"/>
      <c r="TV91" s="113"/>
      <c r="TW91" s="113"/>
      <c r="TX91" s="113"/>
      <c r="TY91" s="113"/>
      <c r="TZ91" s="113"/>
      <c r="UA91" s="113"/>
      <c r="UB91" s="113"/>
      <c r="UC91" s="113"/>
      <c r="UD91" s="113"/>
      <c r="UE91" s="113"/>
      <c r="UF91" s="113"/>
      <c r="UG91" s="113"/>
      <c r="UH91" s="113"/>
      <c r="UI91" s="113"/>
      <c r="UJ91" s="113"/>
      <c r="UK91" s="113"/>
      <c r="UL91" s="113"/>
      <c r="UM91" s="113"/>
      <c r="UN91" s="113"/>
      <c r="UO91" s="113"/>
      <c r="UP91" s="113"/>
      <c r="UQ91" s="113"/>
      <c r="UR91" s="113"/>
      <c r="US91" s="113"/>
      <c r="UT91" s="113"/>
      <c r="UU91" s="113"/>
      <c r="UV91" s="113"/>
      <c r="UW91" s="113"/>
      <c r="UX91" s="113"/>
      <c r="UY91" s="113"/>
      <c r="UZ91" s="113"/>
      <c r="VA91" s="113"/>
      <c r="VB91" s="113"/>
      <c r="VC91" s="113"/>
      <c r="VD91" s="113"/>
      <c r="VE91" s="113"/>
      <c r="VF91" s="113"/>
      <c r="VG91" s="113"/>
      <c r="VH91" s="113"/>
      <c r="VI91" s="113"/>
      <c r="VJ91" s="113"/>
      <c r="VK91" s="113"/>
      <c r="VL91" s="113"/>
      <c r="VM91" s="113"/>
      <c r="VN91" s="113"/>
      <c r="VO91" s="113"/>
      <c r="VP91" s="113"/>
      <c r="VQ91" s="113"/>
      <c r="VR91" s="113"/>
      <c r="VS91" s="113"/>
      <c r="VT91" s="113"/>
      <c r="VU91" s="113"/>
      <c r="VV91" s="113"/>
      <c r="VW91" s="113"/>
      <c r="VX91" s="113"/>
      <c r="VY91" s="113"/>
      <c r="VZ91" s="113"/>
      <c r="WA91" s="113"/>
      <c r="WB91" s="113"/>
      <c r="WC91" s="113"/>
      <c r="WD91" s="113"/>
      <c r="WE91" s="113"/>
      <c r="WF91" s="113"/>
      <c r="WG91" s="113"/>
      <c r="WH91" s="113"/>
      <c r="WI91" s="113"/>
      <c r="WJ91" s="113"/>
      <c r="WK91" s="113"/>
      <c r="WL91" s="113"/>
      <c r="WM91" s="113"/>
      <c r="WN91" s="113"/>
      <c r="WO91" s="113"/>
      <c r="WP91" s="113"/>
      <c r="WQ91" s="113"/>
      <c r="WR91" s="113"/>
      <c r="WS91" s="113"/>
      <c r="WT91" s="113"/>
      <c r="WU91" s="113"/>
      <c r="WV91" s="113"/>
      <c r="WW91" s="113"/>
      <c r="WX91" s="113"/>
      <c r="WY91" s="113"/>
      <c r="WZ91" s="113"/>
      <c r="XA91" s="113"/>
      <c r="XB91" s="113"/>
      <c r="XC91" s="113"/>
      <c r="XD91" s="113"/>
      <c r="XE91" s="113"/>
      <c r="XF91" s="113"/>
      <c r="XG91" s="113"/>
      <c r="XH91" s="113"/>
      <c r="XI91" s="113"/>
      <c r="XJ91" s="113"/>
      <c r="XK91" s="113"/>
      <c r="XL91" s="113"/>
      <c r="XM91" s="113"/>
      <c r="XN91" s="113"/>
      <c r="XO91" s="113"/>
      <c r="XP91" s="113"/>
      <c r="XQ91" s="113"/>
      <c r="XR91" s="113"/>
      <c r="XS91" s="113"/>
      <c r="XT91" s="113"/>
      <c r="XU91" s="113"/>
      <c r="XV91" s="113"/>
      <c r="XW91" s="113"/>
      <c r="XX91" s="113"/>
      <c r="XY91" s="113"/>
      <c r="XZ91" s="113"/>
      <c r="YA91" s="113"/>
      <c r="YB91" s="113"/>
      <c r="YC91" s="113"/>
      <c r="YD91" s="113"/>
      <c r="YE91" s="113"/>
      <c r="YF91" s="113"/>
      <c r="YG91" s="113"/>
      <c r="YH91" s="113"/>
      <c r="YI91" s="113"/>
      <c r="YJ91" s="113"/>
      <c r="YK91" s="113"/>
      <c r="YL91" s="113"/>
      <c r="YM91" s="113"/>
      <c r="YN91" s="113"/>
      <c r="YO91" s="113"/>
      <c r="YP91" s="113"/>
      <c r="YQ91" s="113"/>
      <c r="YR91" s="113"/>
      <c r="YS91" s="113"/>
      <c r="YT91" s="113"/>
      <c r="YU91" s="113"/>
      <c r="YV91" s="113"/>
      <c r="YW91" s="113"/>
      <c r="YX91" s="113"/>
      <c r="YY91" s="113"/>
      <c r="YZ91" s="113"/>
      <c r="ZA91" s="113"/>
      <c r="ZB91" s="113"/>
      <c r="ZC91" s="113"/>
      <c r="ZD91" s="113"/>
      <c r="ZE91" s="113"/>
      <c r="ZF91" s="113"/>
      <c r="ZG91" s="113"/>
      <c r="ZH91" s="113"/>
      <c r="ZI91" s="113"/>
      <c r="ZJ91" s="113"/>
      <c r="ZK91" s="113"/>
      <c r="ZL91" s="113"/>
      <c r="ZM91" s="113"/>
      <c r="ZN91" s="113"/>
      <c r="ZO91" s="113"/>
      <c r="ZP91" s="113"/>
      <c r="ZQ91" s="113"/>
      <c r="ZR91" s="113"/>
      <c r="ZS91" s="113"/>
      <c r="ZT91" s="113"/>
      <c r="ZU91" s="113"/>
      <c r="ZV91" s="113"/>
      <c r="ZW91" s="113"/>
      <c r="ZX91" s="113"/>
      <c r="ZY91" s="113"/>
      <c r="ZZ91" s="113"/>
      <c r="AAA91" s="113"/>
      <c r="AAB91" s="113"/>
      <c r="AAC91" s="113"/>
      <c r="AAD91" s="113"/>
      <c r="AAE91" s="113"/>
      <c r="AAF91" s="113"/>
      <c r="AAG91" s="113"/>
      <c r="AAH91" s="113"/>
      <c r="AAI91" s="113"/>
      <c r="AAJ91" s="113"/>
      <c r="AAK91" s="113"/>
      <c r="AAL91" s="113"/>
      <c r="AAM91" s="113"/>
      <c r="AAN91" s="113"/>
      <c r="AAO91" s="113"/>
      <c r="AAP91" s="113"/>
      <c r="AAQ91" s="113"/>
      <c r="AAR91" s="113"/>
      <c r="AAS91" s="113"/>
      <c r="AAT91" s="113"/>
      <c r="AAU91" s="113"/>
      <c r="AAV91" s="113"/>
      <c r="AAW91" s="113"/>
      <c r="AAX91" s="113"/>
      <c r="AAY91" s="113"/>
      <c r="AAZ91" s="113"/>
      <c r="ABA91" s="113"/>
      <c r="ABB91" s="113"/>
      <c r="ABC91" s="113"/>
      <c r="ABD91" s="113"/>
      <c r="ABE91" s="113"/>
      <c r="ABF91" s="113"/>
      <c r="ABG91" s="113"/>
      <c r="ABH91" s="113"/>
      <c r="ABI91" s="113"/>
      <c r="ABJ91" s="113"/>
      <c r="ABK91" s="113"/>
      <c r="ABL91" s="113"/>
      <c r="ABM91" s="113"/>
      <c r="ABN91" s="113"/>
      <c r="ABO91" s="113"/>
      <c r="ABP91" s="113"/>
      <c r="ABQ91" s="113"/>
      <c r="ABR91" s="113"/>
      <c r="ABS91" s="113"/>
      <c r="ABT91" s="113"/>
      <c r="ABU91" s="113"/>
      <c r="ABV91" s="113"/>
      <c r="ABW91" s="113"/>
      <c r="ABX91" s="113"/>
      <c r="ABY91" s="113"/>
      <c r="ABZ91" s="113"/>
      <c r="ACA91" s="113"/>
      <c r="ACB91" s="113"/>
      <c r="ACC91" s="113"/>
      <c r="ACD91" s="113"/>
      <c r="ACE91" s="113"/>
      <c r="ACF91" s="113"/>
      <c r="ACG91" s="113"/>
      <c r="ACH91" s="113"/>
      <c r="ACI91" s="113"/>
      <c r="ACJ91" s="113"/>
      <c r="ACK91" s="113"/>
      <c r="ACL91" s="113"/>
      <c r="ACM91" s="113"/>
      <c r="ACN91" s="113"/>
      <c r="ACO91" s="113"/>
      <c r="ACP91" s="113"/>
      <c r="ACQ91" s="113"/>
      <c r="ACR91" s="113"/>
      <c r="ACS91" s="113"/>
      <c r="ACT91" s="113"/>
      <c r="ACU91" s="113"/>
      <c r="ACV91" s="113"/>
      <c r="ACW91" s="113"/>
      <c r="ACX91" s="113"/>
      <c r="ACY91" s="113"/>
      <c r="ACZ91" s="113"/>
      <c r="ADA91" s="113"/>
      <c r="ADB91" s="113"/>
      <c r="ADC91" s="113"/>
      <c r="ADD91" s="113"/>
      <c r="ADE91" s="113"/>
      <c r="ADF91" s="113"/>
      <c r="ADG91" s="113"/>
      <c r="ADH91" s="113"/>
      <c r="ADI91" s="113"/>
      <c r="ADJ91" s="113"/>
      <c r="ADK91" s="113"/>
      <c r="ADL91" s="113"/>
      <c r="ADM91" s="113"/>
      <c r="ADN91" s="113"/>
      <c r="ADO91" s="113"/>
      <c r="ADP91" s="113"/>
      <c r="ADQ91" s="113"/>
      <c r="ADR91" s="113"/>
      <c r="ADS91" s="113"/>
      <c r="ADT91" s="113"/>
      <c r="ADU91" s="113"/>
      <c r="ADV91" s="113"/>
      <c r="ADW91" s="113"/>
      <c r="ADX91" s="113"/>
      <c r="ADY91" s="113"/>
      <c r="ADZ91" s="113"/>
      <c r="AEA91" s="113"/>
      <c r="AEB91" s="113"/>
      <c r="AEC91" s="113"/>
      <c r="AED91" s="113"/>
      <c r="AEE91" s="113"/>
      <c r="AEF91" s="113"/>
      <c r="AEG91" s="113"/>
      <c r="AEH91" s="113"/>
      <c r="AEI91" s="113"/>
      <c r="AEJ91" s="113"/>
      <c r="AEK91" s="113"/>
      <c r="AEL91" s="113"/>
      <c r="AEM91" s="113"/>
      <c r="AEN91" s="113"/>
      <c r="AEO91" s="113"/>
      <c r="AEP91" s="113"/>
      <c r="AEQ91" s="113"/>
      <c r="AER91" s="113"/>
      <c r="AES91" s="113"/>
      <c r="AET91" s="113"/>
      <c r="AEU91" s="113"/>
      <c r="AEV91" s="113"/>
      <c r="AEW91" s="113"/>
      <c r="AEX91" s="113"/>
      <c r="AEY91" s="113"/>
      <c r="AEZ91" s="113"/>
      <c r="AFA91" s="113"/>
      <c r="AFB91" s="113"/>
      <c r="AFC91" s="113"/>
      <c r="AFD91" s="113"/>
      <c r="AFE91" s="113"/>
      <c r="AFF91" s="113"/>
      <c r="AFG91" s="113"/>
      <c r="AFH91" s="113"/>
      <c r="AFI91" s="113"/>
      <c r="AFJ91" s="113"/>
      <c r="AFK91" s="113"/>
      <c r="AFL91" s="113"/>
      <c r="AFM91" s="113"/>
      <c r="AFN91" s="113"/>
      <c r="AFO91" s="113"/>
      <c r="AFP91" s="113"/>
      <c r="AFQ91" s="113"/>
      <c r="AFR91" s="113"/>
      <c r="AFS91" s="113"/>
      <c r="AFT91" s="113"/>
      <c r="AFU91" s="113"/>
      <c r="AFV91" s="113"/>
      <c r="AFW91" s="113"/>
      <c r="AFX91" s="113"/>
      <c r="AFY91" s="113"/>
      <c r="AFZ91" s="113"/>
      <c r="AGA91" s="113"/>
      <c r="AGB91" s="113"/>
      <c r="AGC91" s="113"/>
      <c r="AGD91" s="113"/>
      <c r="AGE91" s="113"/>
      <c r="AGF91" s="113"/>
      <c r="AGG91" s="113"/>
      <c r="AGH91" s="113"/>
      <c r="AGI91" s="113"/>
      <c r="AGJ91" s="113"/>
      <c r="AGK91" s="113"/>
      <c r="AGL91" s="113"/>
      <c r="AGM91" s="113"/>
      <c r="AGN91" s="113"/>
      <c r="AGO91" s="113"/>
      <c r="AGP91" s="113"/>
      <c r="AGQ91" s="113"/>
      <c r="AGR91" s="113"/>
      <c r="AGS91" s="113"/>
      <c r="AGT91" s="113"/>
      <c r="AGU91" s="113"/>
      <c r="AGV91" s="113"/>
      <c r="AGW91" s="113"/>
      <c r="AGX91" s="113"/>
      <c r="AGY91" s="113"/>
      <c r="AGZ91" s="113"/>
      <c r="AHA91" s="113"/>
      <c r="AHB91" s="113"/>
      <c r="AHC91" s="113"/>
      <c r="AHD91" s="113"/>
      <c r="AHE91" s="113"/>
      <c r="AHF91" s="113"/>
      <c r="AHG91" s="113"/>
      <c r="AHH91" s="113"/>
      <c r="AHI91" s="113"/>
      <c r="AHJ91" s="113"/>
      <c r="AHK91" s="113"/>
      <c r="AHL91" s="113"/>
      <c r="AHM91" s="113"/>
      <c r="AHN91" s="113"/>
      <c r="AHO91" s="113"/>
      <c r="AHP91" s="113"/>
      <c r="AHQ91" s="113"/>
      <c r="AHR91" s="113"/>
      <c r="AHS91" s="113"/>
      <c r="AHT91" s="113"/>
      <c r="AHU91" s="113"/>
      <c r="AHV91" s="113"/>
      <c r="AHW91" s="113"/>
      <c r="AHX91" s="113"/>
      <c r="AHY91" s="113"/>
      <c r="AHZ91" s="113"/>
      <c r="AIA91" s="113"/>
      <c r="AIB91" s="113"/>
      <c r="AIC91" s="113"/>
      <c r="AID91" s="113"/>
      <c r="AIE91" s="113"/>
      <c r="AIF91" s="113"/>
      <c r="AIG91" s="113"/>
      <c r="AIH91" s="113"/>
      <c r="AII91" s="113"/>
      <c r="AIJ91" s="113"/>
      <c r="AIK91" s="113"/>
      <c r="AIL91" s="113"/>
      <c r="AIM91" s="113"/>
      <c r="AIN91" s="113"/>
      <c r="AIO91" s="113"/>
      <c r="AIP91" s="113"/>
      <c r="AIQ91" s="113"/>
      <c r="AIR91" s="113"/>
      <c r="AIS91" s="113"/>
      <c r="AIT91" s="113"/>
      <c r="AIU91" s="113"/>
      <c r="AIV91" s="113"/>
      <c r="AIW91" s="113"/>
      <c r="AIX91" s="113"/>
      <c r="AIY91" s="113"/>
      <c r="AIZ91" s="113"/>
      <c r="AJA91" s="113"/>
      <c r="AJB91" s="113"/>
      <c r="AJC91" s="113"/>
      <c r="AJD91" s="113"/>
      <c r="AJE91" s="113"/>
      <c r="AJF91" s="113"/>
      <c r="AJG91" s="113"/>
      <c r="AJH91" s="113"/>
      <c r="AJI91" s="113"/>
      <c r="AJJ91" s="113"/>
      <c r="AJK91" s="113"/>
      <c r="AJL91" s="113"/>
      <c r="AJM91" s="113"/>
      <c r="AJN91" s="113"/>
      <c r="AJO91" s="113"/>
      <c r="AJP91" s="113"/>
      <c r="AJQ91" s="113"/>
      <c r="AJR91" s="113"/>
      <c r="AJS91" s="113"/>
      <c r="AJT91" s="113"/>
      <c r="AJU91" s="113"/>
      <c r="AJV91" s="113"/>
      <c r="AJW91" s="113"/>
      <c r="AJX91" s="113"/>
      <c r="AJY91" s="113"/>
      <c r="AJZ91" s="113"/>
      <c r="AKA91" s="113"/>
      <c r="AKB91" s="113"/>
      <c r="AKC91" s="113"/>
      <c r="AKD91" s="113"/>
      <c r="AKE91" s="113"/>
      <c r="AKF91" s="113"/>
      <c r="AKG91" s="113"/>
      <c r="AKH91" s="113"/>
      <c r="AKI91" s="113"/>
      <c r="AKJ91" s="113"/>
      <c r="AKK91" s="113"/>
      <c r="AKL91" s="113"/>
      <c r="AKM91" s="113"/>
      <c r="AKN91" s="113"/>
      <c r="AKO91" s="113"/>
      <c r="AKP91" s="113"/>
      <c r="AKQ91" s="113"/>
      <c r="AKR91" s="113"/>
      <c r="AKS91" s="113"/>
      <c r="AKT91" s="113"/>
      <c r="AKU91" s="113"/>
      <c r="AKV91" s="113"/>
      <c r="AKW91" s="113"/>
      <c r="AKX91" s="113"/>
      <c r="AKY91" s="113"/>
      <c r="AKZ91" s="113"/>
      <c r="ALA91" s="113"/>
      <c r="ALB91" s="113"/>
      <c r="ALC91" s="113"/>
      <c r="ALD91" s="113"/>
      <c r="ALE91" s="113"/>
      <c r="ALF91" s="113"/>
      <c r="ALG91" s="113"/>
      <c r="ALH91" s="113"/>
      <c r="ALI91" s="113"/>
      <c r="ALJ91" s="113"/>
      <c r="ALK91" s="113"/>
      <c r="ALL91" s="113"/>
      <c r="ALM91" s="113"/>
      <c r="ALN91" s="113"/>
      <c r="ALO91" s="113"/>
      <c r="ALP91" s="113"/>
      <c r="ALQ91" s="113"/>
      <c r="ALR91" s="113"/>
      <c r="ALS91" s="113"/>
      <c r="ALT91" s="113"/>
      <c r="ALU91" s="113"/>
      <c r="ALV91" s="113"/>
      <c r="ALW91" s="113"/>
      <c r="ALX91" s="113"/>
      <c r="ALY91" s="113"/>
      <c r="ALZ91" s="113"/>
      <c r="AMA91" s="113"/>
      <c r="AMB91" s="113"/>
      <c r="AMC91" s="113"/>
      <c r="AMD91" s="113"/>
      <c r="AME91" s="113"/>
      <c r="AMF91" s="113"/>
      <c r="AMG91" s="113"/>
      <c r="AMH91" s="113"/>
      <c r="AMI91" s="113"/>
      <c r="AMJ91" s="113"/>
      <c r="AMK91" s="113"/>
      <c r="AML91" s="113"/>
      <c r="AMM91" s="113"/>
      <c r="AMN91" s="113"/>
      <c r="AMO91" s="113"/>
      <c r="AMP91" s="113"/>
      <c r="AMQ91" s="113"/>
      <c r="AMR91" s="113"/>
      <c r="AMS91" s="113"/>
      <c r="AMT91" s="113"/>
      <c r="AMU91" s="113"/>
      <c r="AMV91" s="113"/>
      <c r="AMW91" s="113"/>
      <c r="AMX91" s="113"/>
      <c r="AMY91" s="113"/>
      <c r="AMZ91" s="113"/>
      <c r="ANA91" s="113"/>
      <c r="ANB91" s="113"/>
      <c r="ANC91" s="113"/>
      <c r="AND91" s="113"/>
      <c r="ANE91" s="113"/>
      <c r="ANF91" s="113"/>
      <c r="ANG91" s="113"/>
      <c r="ANH91" s="113"/>
      <c r="ANI91" s="113"/>
      <c r="ANJ91" s="113"/>
      <c r="ANK91" s="113"/>
      <c r="ANL91" s="113"/>
      <c r="ANM91" s="113"/>
      <c r="ANN91" s="113"/>
      <c r="ANO91" s="113"/>
      <c r="ANP91" s="113"/>
      <c r="ANQ91" s="113"/>
      <c r="ANR91" s="113"/>
      <c r="ANS91" s="113"/>
      <c r="ANT91" s="113"/>
      <c r="ANU91" s="113"/>
      <c r="ANV91" s="113"/>
      <c r="ANW91" s="113"/>
      <c r="ANX91" s="113"/>
      <c r="ANY91" s="113"/>
      <c r="ANZ91" s="113"/>
      <c r="AOA91" s="113"/>
      <c r="AOB91" s="113"/>
      <c r="AOC91" s="113"/>
      <c r="AOD91" s="113"/>
      <c r="AOE91" s="113"/>
      <c r="AOF91" s="113"/>
      <c r="AOG91" s="113"/>
      <c r="AOH91" s="113"/>
      <c r="AOI91" s="113"/>
      <c r="AOJ91" s="113"/>
      <c r="AOK91" s="113"/>
      <c r="AOL91" s="113"/>
      <c r="AOM91" s="113"/>
      <c r="AON91" s="113"/>
      <c r="AOO91" s="113"/>
      <c r="AOP91" s="113"/>
      <c r="AOQ91" s="113"/>
      <c r="AOR91" s="113"/>
      <c r="AOS91" s="113"/>
      <c r="AOT91" s="113"/>
      <c r="AOU91" s="113"/>
      <c r="AOV91" s="113"/>
      <c r="AOW91" s="113"/>
      <c r="AOX91" s="113"/>
      <c r="AOY91" s="113"/>
      <c r="AOZ91" s="113"/>
      <c r="APA91" s="113"/>
      <c r="APB91" s="113"/>
      <c r="APC91" s="113"/>
      <c r="APD91" s="113"/>
      <c r="APE91" s="113"/>
      <c r="APF91" s="113"/>
      <c r="APG91" s="113"/>
      <c r="APH91" s="113"/>
      <c r="API91" s="113"/>
      <c r="APJ91" s="113"/>
      <c r="APK91" s="113"/>
      <c r="APL91" s="113"/>
      <c r="APM91" s="113"/>
      <c r="APN91" s="113"/>
      <c r="APO91" s="113"/>
      <c r="APP91" s="113"/>
      <c r="APQ91" s="113"/>
      <c r="APR91" s="113"/>
      <c r="APS91" s="113"/>
      <c r="APT91" s="113"/>
      <c r="APU91" s="113"/>
      <c r="APV91" s="113"/>
      <c r="APW91" s="113"/>
      <c r="APX91" s="113"/>
      <c r="APY91" s="113"/>
      <c r="APZ91" s="113"/>
      <c r="AQA91" s="113"/>
      <c r="AQB91" s="113"/>
      <c r="AQC91" s="113"/>
      <c r="AQD91" s="113"/>
      <c r="AQE91" s="113"/>
      <c r="AQF91" s="113"/>
      <c r="AQG91" s="113"/>
      <c r="AQH91" s="113"/>
      <c r="AQI91" s="113"/>
      <c r="AQJ91" s="113"/>
      <c r="AQK91" s="113"/>
      <c r="AQL91" s="113"/>
      <c r="AQM91" s="113"/>
      <c r="AQN91" s="113"/>
      <c r="AQO91" s="113"/>
      <c r="AQP91" s="113"/>
      <c r="AQQ91" s="113"/>
      <c r="AQR91" s="113"/>
      <c r="AQS91" s="113"/>
      <c r="AQT91" s="113"/>
      <c r="AQU91" s="113"/>
      <c r="AQV91" s="113"/>
      <c r="AQW91" s="113"/>
      <c r="AQX91" s="113"/>
      <c r="AQY91" s="113"/>
      <c r="AQZ91" s="113"/>
      <c r="ARA91" s="113"/>
      <c r="ARB91" s="113"/>
      <c r="ARC91" s="113"/>
      <c r="ARD91" s="113"/>
      <c r="ARE91" s="113"/>
      <c r="ARF91" s="113"/>
      <c r="ARG91" s="113"/>
      <c r="ARH91" s="113"/>
      <c r="ARI91" s="113"/>
      <c r="ARJ91" s="113"/>
      <c r="ARK91" s="113"/>
      <c r="ARL91" s="113"/>
      <c r="ARM91" s="113"/>
      <c r="ARN91" s="113"/>
      <c r="ARO91" s="113"/>
      <c r="ARP91" s="113"/>
      <c r="ARQ91" s="113"/>
      <c r="ARR91" s="113"/>
      <c r="ARS91" s="113"/>
      <c r="ART91" s="113"/>
      <c r="ARU91" s="113"/>
      <c r="ARV91" s="113"/>
      <c r="ARW91" s="113"/>
      <c r="ARX91" s="113"/>
      <c r="ARY91" s="113"/>
      <c r="ARZ91" s="113"/>
      <c r="ASA91" s="113"/>
      <c r="ASB91" s="113"/>
      <c r="ASC91" s="113"/>
      <c r="ASD91" s="113"/>
      <c r="ASE91" s="113"/>
      <c r="ASF91" s="113"/>
      <c r="ASG91" s="113"/>
      <c r="ASH91" s="113"/>
      <c r="ASI91" s="113"/>
      <c r="ASJ91" s="113"/>
      <c r="ASK91" s="113"/>
      <c r="ASL91" s="113"/>
      <c r="ASM91" s="113"/>
      <c r="ASN91" s="113"/>
      <c r="ASO91" s="113"/>
      <c r="ASP91" s="113"/>
      <c r="ASQ91" s="113"/>
      <c r="ASR91" s="113"/>
      <c r="ASS91" s="113"/>
      <c r="AST91" s="113"/>
      <c r="ASU91" s="113"/>
      <c r="ASV91" s="113"/>
      <c r="ASW91" s="113"/>
      <c r="ASX91" s="113"/>
      <c r="ASY91" s="113"/>
      <c r="ASZ91" s="113"/>
      <c r="ATA91" s="113"/>
      <c r="ATB91" s="113"/>
      <c r="ATC91" s="113"/>
      <c r="ATD91" s="113"/>
      <c r="ATE91" s="113"/>
      <c r="ATF91" s="113"/>
      <c r="ATG91" s="113"/>
      <c r="ATH91" s="113"/>
      <c r="ATI91" s="113"/>
      <c r="ATJ91" s="113"/>
      <c r="ATK91" s="113"/>
      <c r="ATL91" s="113"/>
      <c r="ATM91" s="113"/>
      <c r="ATN91" s="113"/>
      <c r="ATO91" s="113"/>
      <c r="ATP91" s="113"/>
      <c r="ATQ91" s="113"/>
      <c r="ATR91" s="113"/>
      <c r="ATS91" s="113"/>
      <c r="ATT91" s="113"/>
      <c r="ATU91" s="113"/>
      <c r="ATV91" s="113"/>
      <c r="ATW91" s="113"/>
      <c r="ATX91" s="113"/>
      <c r="ATY91" s="113"/>
      <c r="ATZ91" s="113"/>
      <c r="AUA91" s="113"/>
      <c r="AUB91" s="113"/>
      <c r="AUC91" s="113"/>
      <c r="AUD91" s="113"/>
      <c r="AUE91" s="113"/>
      <c r="AUF91" s="113"/>
      <c r="AUG91" s="113"/>
      <c r="AUH91" s="113"/>
      <c r="AUI91" s="113"/>
      <c r="AUJ91" s="113"/>
      <c r="AUK91" s="113"/>
      <c r="AUL91" s="113"/>
      <c r="AUM91" s="113"/>
      <c r="AUN91" s="113"/>
      <c r="AUO91" s="113"/>
      <c r="AUP91" s="113"/>
      <c r="AUQ91" s="113"/>
      <c r="AUR91" s="113"/>
      <c r="AUS91" s="113"/>
      <c r="AUT91" s="113"/>
      <c r="AUU91" s="113"/>
      <c r="AUV91" s="113"/>
      <c r="AUW91" s="113"/>
      <c r="AUX91" s="113"/>
      <c r="AUY91" s="113"/>
      <c r="AUZ91" s="113"/>
      <c r="AVA91" s="113"/>
      <c r="AVB91" s="113"/>
      <c r="AVC91" s="113"/>
      <c r="AVD91" s="113"/>
      <c r="AVE91" s="113"/>
      <c r="AVF91" s="113"/>
      <c r="AVG91" s="113"/>
      <c r="AVH91" s="113"/>
      <c r="AVI91" s="113"/>
      <c r="AVJ91" s="113"/>
      <c r="AVK91" s="113"/>
      <c r="AVL91" s="113"/>
      <c r="AVM91" s="113"/>
      <c r="AVN91" s="113"/>
      <c r="AVO91" s="113"/>
      <c r="AVP91" s="113"/>
      <c r="AVQ91" s="113"/>
      <c r="AVR91" s="113"/>
      <c r="AVS91" s="113"/>
      <c r="AVT91" s="113"/>
      <c r="AVU91" s="113"/>
      <c r="AVV91" s="113"/>
      <c r="AVW91" s="113"/>
      <c r="AVX91" s="113"/>
      <c r="AVY91" s="113"/>
      <c r="AVZ91" s="113"/>
      <c r="AWA91" s="113"/>
      <c r="AWB91" s="113"/>
      <c r="AWC91" s="113"/>
      <c r="AWD91" s="113"/>
    </row>
    <row r="92" spans="1:1278" s="156" customFormat="1" ht="13">
      <c r="A92" s="126"/>
      <c r="B92" s="126"/>
      <c r="C92" s="126"/>
      <c r="D92" s="126"/>
      <c r="E92" s="126"/>
      <c r="F92" s="152" t="s">
        <v>371</v>
      </c>
      <c r="G92" s="131">
        <v>35</v>
      </c>
      <c r="H92" s="130" t="s">
        <v>320</v>
      </c>
      <c r="I92" s="126"/>
      <c r="J92" s="126"/>
      <c r="K92" s="126"/>
      <c r="L92" s="126"/>
      <c r="M92" s="126"/>
      <c r="N92" s="126"/>
      <c r="O92" s="126"/>
      <c r="P92" s="126"/>
      <c r="Q92" s="126"/>
      <c r="R92" s="126"/>
      <c r="S92" s="126"/>
      <c r="T92" s="126"/>
      <c r="U92" s="126"/>
      <c r="V92" s="126"/>
      <c r="W92" s="126"/>
      <c r="X92" s="126"/>
      <c r="Y92" s="126"/>
      <c r="Z92" s="126"/>
      <c r="AA92" s="126"/>
      <c r="AB92" s="126"/>
      <c r="AC92" s="113"/>
      <c r="AD92" s="113"/>
      <c r="AE92" s="113"/>
      <c r="AF92" s="113"/>
      <c r="AG92" s="113"/>
      <c r="AH92" s="113"/>
      <c r="AI92" s="113"/>
      <c r="AJ92" s="113"/>
      <c r="AK92" s="113"/>
      <c r="AL92" s="113"/>
      <c r="AM92" s="113"/>
      <c r="AN92" s="113"/>
      <c r="AO92" s="113"/>
      <c r="AP92" s="113"/>
      <c r="AQ92" s="113"/>
      <c r="AR92" s="113"/>
      <c r="AS92" s="113"/>
      <c r="AT92" s="113"/>
      <c r="AU92" s="113"/>
      <c r="AV92" s="113"/>
      <c r="AW92" s="113"/>
      <c r="AX92" s="113"/>
      <c r="AY92" s="113"/>
      <c r="AZ92" s="113"/>
      <c r="BA92" s="113"/>
      <c r="BB92" s="113"/>
      <c r="BC92" s="113"/>
      <c r="BD92" s="113"/>
      <c r="BE92" s="113"/>
      <c r="BF92" s="113"/>
      <c r="BG92" s="113"/>
      <c r="BH92" s="113"/>
      <c r="BI92" s="113"/>
      <c r="BJ92" s="113"/>
      <c r="BK92" s="113"/>
      <c r="BL92" s="113"/>
      <c r="BM92" s="113"/>
      <c r="BN92" s="113"/>
      <c r="BO92" s="113"/>
      <c r="BP92" s="113"/>
      <c r="BQ92" s="113"/>
      <c r="BR92" s="113"/>
      <c r="BS92" s="113"/>
      <c r="BT92" s="113"/>
      <c r="BU92" s="113"/>
      <c r="BV92" s="113"/>
      <c r="BW92" s="113"/>
      <c r="BX92" s="113"/>
      <c r="BY92" s="113"/>
      <c r="BZ92" s="113"/>
      <c r="CA92" s="113"/>
      <c r="CB92" s="113"/>
      <c r="CC92" s="113"/>
      <c r="CD92" s="113"/>
      <c r="CE92" s="113"/>
      <c r="CF92" s="113"/>
      <c r="CG92" s="113"/>
      <c r="CH92" s="113"/>
      <c r="CI92" s="113"/>
      <c r="CJ92" s="113"/>
      <c r="CK92" s="113"/>
      <c r="CL92" s="113"/>
      <c r="CM92" s="113"/>
      <c r="CN92" s="113"/>
      <c r="CO92" s="113"/>
      <c r="CP92" s="113"/>
      <c r="CQ92" s="113"/>
      <c r="CR92" s="113"/>
      <c r="CS92" s="113"/>
      <c r="CT92" s="113"/>
      <c r="CU92" s="113"/>
      <c r="CV92" s="113"/>
      <c r="CW92" s="113"/>
      <c r="CX92" s="113"/>
      <c r="CY92" s="113"/>
      <c r="CZ92" s="113"/>
      <c r="DA92" s="113"/>
      <c r="DB92" s="113"/>
      <c r="DC92" s="113"/>
      <c r="DD92" s="113"/>
      <c r="DE92" s="113"/>
      <c r="DF92" s="113"/>
      <c r="DG92" s="113"/>
      <c r="DH92" s="113"/>
      <c r="DI92" s="113"/>
      <c r="DJ92" s="113"/>
      <c r="DK92" s="113"/>
      <c r="DL92" s="113"/>
      <c r="DM92" s="113"/>
      <c r="DN92" s="113"/>
      <c r="DO92" s="113"/>
      <c r="DP92" s="113"/>
      <c r="DQ92" s="113"/>
      <c r="DR92" s="113"/>
      <c r="DS92" s="113"/>
      <c r="DT92" s="113"/>
      <c r="DU92" s="113"/>
      <c r="DV92" s="113"/>
      <c r="DW92" s="113"/>
      <c r="DX92" s="113"/>
      <c r="DY92" s="113"/>
      <c r="DZ92" s="113"/>
      <c r="EA92" s="113"/>
      <c r="EB92" s="113"/>
      <c r="EC92" s="113"/>
      <c r="ED92" s="113"/>
      <c r="EE92" s="113"/>
      <c r="EF92" s="113"/>
      <c r="EG92" s="113"/>
      <c r="EH92" s="113"/>
      <c r="EI92" s="113"/>
      <c r="EJ92" s="113"/>
      <c r="EK92" s="113"/>
      <c r="EL92" s="113"/>
      <c r="EM92" s="113"/>
      <c r="EN92" s="113"/>
      <c r="EO92" s="113"/>
      <c r="EP92" s="113"/>
      <c r="EQ92" s="113"/>
      <c r="ER92" s="113"/>
      <c r="ES92" s="113"/>
      <c r="ET92" s="113"/>
      <c r="EU92" s="113"/>
      <c r="EV92" s="113"/>
      <c r="EW92" s="113"/>
      <c r="EX92" s="113"/>
      <c r="EY92" s="113"/>
      <c r="EZ92" s="113"/>
      <c r="FA92" s="113"/>
      <c r="FB92" s="113"/>
      <c r="FC92" s="113"/>
      <c r="FD92" s="113"/>
      <c r="FE92" s="113"/>
      <c r="FF92" s="113"/>
      <c r="FG92" s="113"/>
      <c r="FH92" s="113"/>
      <c r="FI92" s="113"/>
      <c r="FJ92" s="113"/>
      <c r="FK92" s="113"/>
      <c r="FL92" s="113"/>
      <c r="FM92" s="113"/>
      <c r="FN92" s="113"/>
      <c r="FO92" s="113"/>
      <c r="FP92" s="113"/>
      <c r="FQ92" s="113"/>
      <c r="FR92" s="113"/>
      <c r="FS92" s="113"/>
      <c r="FT92" s="113"/>
      <c r="FU92" s="113"/>
      <c r="FV92" s="113"/>
      <c r="FW92" s="113"/>
      <c r="FX92" s="113"/>
      <c r="FY92" s="113"/>
      <c r="FZ92" s="113"/>
      <c r="GA92" s="113"/>
      <c r="GB92" s="113"/>
      <c r="GC92" s="113"/>
      <c r="GD92" s="113"/>
      <c r="GE92" s="113"/>
      <c r="GF92" s="113"/>
      <c r="GG92" s="113"/>
      <c r="GH92" s="113"/>
      <c r="GI92" s="113"/>
      <c r="GJ92" s="113"/>
      <c r="GK92" s="113"/>
      <c r="GL92" s="113"/>
      <c r="GM92" s="113"/>
      <c r="GN92" s="113"/>
      <c r="GO92" s="113"/>
      <c r="GP92" s="113"/>
      <c r="GQ92" s="113"/>
      <c r="GR92" s="113"/>
      <c r="GS92" s="113"/>
      <c r="GT92" s="113"/>
      <c r="GU92" s="113"/>
      <c r="GV92" s="113"/>
      <c r="GW92" s="113"/>
      <c r="GX92" s="113"/>
      <c r="GY92" s="113"/>
      <c r="GZ92" s="113"/>
      <c r="HA92" s="113"/>
      <c r="HB92" s="113"/>
      <c r="HC92" s="113"/>
      <c r="HD92" s="113"/>
      <c r="HE92" s="113"/>
      <c r="HF92" s="113"/>
      <c r="HG92" s="113"/>
      <c r="HH92" s="113"/>
      <c r="HI92" s="113"/>
      <c r="HJ92" s="113"/>
      <c r="HK92" s="113"/>
      <c r="HL92" s="113"/>
      <c r="HM92" s="113"/>
      <c r="HN92" s="113"/>
      <c r="HO92" s="113"/>
      <c r="HP92" s="113"/>
      <c r="HQ92" s="113"/>
      <c r="HR92" s="113"/>
      <c r="HS92" s="113"/>
      <c r="HT92" s="113"/>
      <c r="HU92" s="113"/>
      <c r="HV92" s="113"/>
      <c r="HW92" s="113"/>
      <c r="HX92" s="113"/>
      <c r="HY92" s="113"/>
      <c r="HZ92" s="113"/>
      <c r="IA92" s="113"/>
      <c r="IB92" s="113"/>
      <c r="IC92" s="113"/>
      <c r="ID92" s="113"/>
      <c r="IE92" s="113"/>
      <c r="IF92" s="113"/>
      <c r="IG92" s="113"/>
      <c r="IH92" s="113"/>
      <c r="II92" s="113"/>
      <c r="IJ92" s="113"/>
      <c r="IK92" s="113"/>
      <c r="IL92" s="113"/>
      <c r="IM92" s="113"/>
      <c r="IN92" s="113"/>
      <c r="IO92" s="113"/>
      <c r="IP92" s="113"/>
      <c r="IQ92" s="113"/>
      <c r="IR92" s="113"/>
      <c r="IS92" s="113"/>
      <c r="IT92" s="113"/>
      <c r="IU92" s="113"/>
      <c r="IV92" s="113"/>
      <c r="IW92" s="113"/>
      <c r="IX92" s="113"/>
      <c r="IY92" s="113"/>
      <c r="IZ92" s="113"/>
      <c r="JA92" s="113"/>
      <c r="JB92" s="113"/>
      <c r="JC92" s="113"/>
      <c r="JD92" s="113"/>
      <c r="JE92" s="113"/>
      <c r="JF92" s="113"/>
      <c r="JG92" s="113"/>
      <c r="JH92" s="113"/>
      <c r="JI92" s="113"/>
      <c r="JJ92" s="113"/>
      <c r="JK92" s="113"/>
      <c r="JL92" s="113"/>
      <c r="JM92" s="113"/>
      <c r="JN92" s="113"/>
      <c r="JO92" s="113"/>
      <c r="JP92" s="113"/>
      <c r="JQ92" s="113"/>
      <c r="JR92" s="113"/>
      <c r="JS92" s="113"/>
      <c r="JT92" s="113"/>
      <c r="JU92" s="113"/>
      <c r="JV92" s="113"/>
      <c r="JW92" s="113"/>
      <c r="JX92" s="113"/>
      <c r="JY92" s="113"/>
      <c r="JZ92" s="113"/>
      <c r="KA92" s="113"/>
      <c r="KB92" s="113"/>
      <c r="KC92" s="113"/>
      <c r="KD92" s="113"/>
      <c r="KE92" s="113"/>
      <c r="KF92" s="113"/>
      <c r="KG92" s="113"/>
      <c r="KH92" s="113"/>
      <c r="KI92" s="113"/>
      <c r="KJ92" s="113"/>
      <c r="KK92" s="113"/>
      <c r="KL92" s="113"/>
      <c r="KM92" s="113"/>
      <c r="KN92" s="113"/>
      <c r="KO92" s="113"/>
      <c r="KP92" s="113"/>
      <c r="KQ92" s="113"/>
      <c r="KR92" s="113"/>
      <c r="KS92" s="113"/>
      <c r="KT92" s="113"/>
      <c r="KU92" s="113"/>
      <c r="KV92" s="113"/>
      <c r="KW92" s="113"/>
      <c r="KX92" s="113"/>
      <c r="KY92" s="113"/>
      <c r="KZ92" s="113"/>
      <c r="LA92" s="113"/>
      <c r="LB92" s="113"/>
      <c r="LC92" s="113"/>
      <c r="LD92" s="113"/>
      <c r="LE92" s="113"/>
      <c r="LF92" s="113"/>
      <c r="LG92" s="113"/>
      <c r="LH92" s="113"/>
      <c r="LI92" s="113"/>
      <c r="LJ92" s="113"/>
      <c r="LK92" s="113"/>
      <c r="LL92" s="113"/>
      <c r="LM92" s="113"/>
      <c r="LN92" s="113"/>
      <c r="LO92" s="113"/>
      <c r="LP92" s="113"/>
      <c r="LQ92" s="113"/>
      <c r="LR92" s="113"/>
      <c r="LS92" s="113"/>
      <c r="LT92" s="113"/>
      <c r="LU92" s="113"/>
      <c r="LV92" s="113"/>
      <c r="LW92" s="113"/>
      <c r="LX92" s="113"/>
      <c r="LY92" s="113"/>
      <c r="LZ92" s="113"/>
      <c r="MA92" s="113"/>
      <c r="MB92" s="113"/>
      <c r="MC92" s="113"/>
      <c r="MD92" s="113"/>
      <c r="ME92" s="113"/>
      <c r="MF92" s="113"/>
      <c r="MG92" s="113"/>
      <c r="MH92" s="113"/>
      <c r="MI92" s="113"/>
      <c r="MJ92" s="113"/>
      <c r="MK92" s="113"/>
      <c r="ML92" s="113"/>
      <c r="MM92" s="113"/>
      <c r="MN92" s="113"/>
      <c r="MO92" s="113"/>
      <c r="MP92" s="113"/>
      <c r="MQ92" s="113"/>
      <c r="MR92" s="113"/>
      <c r="MS92" s="113"/>
      <c r="MT92" s="113"/>
      <c r="MU92" s="113"/>
      <c r="MV92" s="113"/>
      <c r="MW92" s="113"/>
      <c r="MX92" s="113"/>
      <c r="MY92" s="113"/>
      <c r="MZ92" s="113"/>
      <c r="NA92" s="113"/>
      <c r="NB92" s="113"/>
      <c r="NC92" s="113"/>
      <c r="ND92" s="113"/>
      <c r="NE92" s="113"/>
      <c r="NF92" s="113"/>
      <c r="NG92" s="113"/>
      <c r="NH92" s="113"/>
      <c r="NI92" s="113"/>
      <c r="NJ92" s="113"/>
      <c r="NK92" s="113"/>
      <c r="NL92" s="113"/>
      <c r="NM92" s="113"/>
      <c r="NN92" s="113"/>
      <c r="NO92" s="113"/>
      <c r="NP92" s="113"/>
      <c r="NQ92" s="113"/>
      <c r="NR92" s="113"/>
      <c r="NS92" s="113"/>
      <c r="NT92" s="113"/>
      <c r="NU92" s="113"/>
      <c r="NV92" s="113"/>
      <c r="NW92" s="113"/>
      <c r="NX92" s="113"/>
      <c r="NY92" s="113"/>
      <c r="NZ92" s="113"/>
      <c r="OA92" s="113"/>
      <c r="OB92" s="113"/>
      <c r="OC92" s="113"/>
      <c r="OD92" s="113"/>
      <c r="OE92" s="113"/>
      <c r="OF92" s="113"/>
      <c r="OG92" s="113"/>
      <c r="OH92" s="113"/>
      <c r="OI92" s="113"/>
      <c r="OJ92" s="113"/>
      <c r="OK92" s="113"/>
      <c r="OL92" s="113"/>
      <c r="OM92" s="113"/>
      <c r="ON92" s="113"/>
      <c r="OO92" s="113"/>
      <c r="OP92" s="113"/>
      <c r="OQ92" s="113"/>
      <c r="OR92" s="113"/>
      <c r="OS92" s="113"/>
      <c r="OT92" s="113"/>
      <c r="OU92" s="113"/>
      <c r="OV92" s="113"/>
      <c r="OW92" s="113"/>
      <c r="OX92" s="113"/>
      <c r="OY92" s="113"/>
      <c r="OZ92" s="113"/>
      <c r="PA92" s="113"/>
      <c r="PB92" s="113"/>
      <c r="PC92" s="113"/>
      <c r="PD92" s="113"/>
      <c r="PE92" s="113"/>
      <c r="PF92" s="113"/>
      <c r="PG92" s="113"/>
      <c r="PH92" s="113"/>
      <c r="PI92" s="113"/>
      <c r="PJ92" s="113"/>
      <c r="PK92" s="113"/>
      <c r="PL92" s="113"/>
      <c r="PM92" s="113"/>
      <c r="PN92" s="113"/>
      <c r="PO92" s="113"/>
      <c r="PP92" s="113"/>
      <c r="PQ92" s="113"/>
      <c r="PR92" s="113"/>
      <c r="PS92" s="113"/>
      <c r="PT92" s="113"/>
      <c r="PU92" s="113"/>
      <c r="PV92" s="113"/>
      <c r="PW92" s="113"/>
      <c r="PX92" s="113"/>
      <c r="PY92" s="113"/>
      <c r="PZ92" s="113"/>
      <c r="QA92" s="113"/>
      <c r="QB92" s="113"/>
      <c r="QC92" s="113"/>
      <c r="QD92" s="113"/>
      <c r="QE92" s="113"/>
      <c r="QF92" s="113"/>
      <c r="QG92" s="113"/>
      <c r="QH92" s="113"/>
      <c r="QI92" s="113"/>
      <c r="QJ92" s="113"/>
      <c r="QK92" s="113"/>
      <c r="QL92" s="113"/>
      <c r="QM92" s="113"/>
      <c r="QN92" s="113"/>
      <c r="QO92" s="113"/>
      <c r="QP92" s="113"/>
      <c r="QQ92" s="113"/>
      <c r="QR92" s="113"/>
      <c r="QS92" s="113"/>
      <c r="QT92" s="113"/>
      <c r="QU92" s="113"/>
      <c r="QV92" s="113"/>
      <c r="QW92" s="113"/>
      <c r="QX92" s="113"/>
      <c r="QY92" s="113"/>
      <c r="QZ92" s="113"/>
      <c r="RA92" s="113"/>
      <c r="RB92" s="113"/>
      <c r="RC92" s="113"/>
      <c r="RD92" s="113"/>
      <c r="RE92" s="113"/>
      <c r="RF92" s="113"/>
      <c r="RG92" s="113"/>
      <c r="RH92" s="113"/>
      <c r="RI92" s="113"/>
      <c r="RJ92" s="113"/>
      <c r="RK92" s="113"/>
      <c r="RL92" s="113"/>
      <c r="RM92" s="113"/>
      <c r="RN92" s="113"/>
      <c r="RO92" s="113"/>
      <c r="RP92" s="113"/>
      <c r="RQ92" s="113"/>
      <c r="RR92" s="113"/>
      <c r="RS92" s="113"/>
      <c r="RT92" s="113"/>
      <c r="RU92" s="113"/>
      <c r="RV92" s="113"/>
      <c r="RW92" s="113"/>
      <c r="RX92" s="113"/>
      <c r="RY92" s="113"/>
      <c r="RZ92" s="113"/>
      <c r="SA92" s="113"/>
      <c r="SB92" s="113"/>
      <c r="SC92" s="113"/>
      <c r="SD92" s="113"/>
      <c r="SE92" s="113"/>
      <c r="SF92" s="113"/>
      <c r="SG92" s="113"/>
      <c r="SH92" s="113"/>
      <c r="SI92" s="113"/>
      <c r="SJ92" s="113"/>
      <c r="SK92" s="113"/>
      <c r="SL92" s="113"/>
      <c r="SM92" s="113"/>
      <c r="SN92" s="113"/>
      <c r="SO92" s="113"/>
      <c r="SP92" s="113"/>
      <c r="SQ92" s="113"/>
      <c r="SR92" s="113"/>
      <c r="SS92" s="113"/>
      <c r="ST92" s="113"/>
      <c r="SU92" s="113"/>
      <c r="SV92" s="113"/>
      <c r="SW92" s="113"/>
      <c r="SX92" s="113"/>
      <c r="SY92" s="113"/>
      <c r="SZ92" s="113"/>
      <c r="TA92" s="113"/>
      <c r="TB92" s="113"/>
      <c r="TC92" s="113"/>
      <c r="TD92" s="113"/>
      <c r="TE92" s="113"/>
      <c r="TF92" s="113"/>
      <c r="TG92" s="113"/>
      <c r="TH92" s="113"/>
      <c r="TI92" s="113"/>
      <c r="TJ92" s="113"/>
      <c r="TK92" s="113"/>
      <c r="TL92" s="113"/>
      <c r="TM92" s="113"/>
      <c r="TN92" s="113"/>
      <c r="TO92" s="113"/>
      <c r="TP92" s="113"/>
      <c r="TQ92" s="113"/>
      <c r="TR92" s="113"/>
      <c r="TS92" s="113"/>
      <c r="TT92" s="113"/>
      <c r="TU92" s="113"/>
      <c r="TV92" s="113"/>
      <c r="TW92" s="113"/>
      <c r="TX92" s="113"/>
      <c r="TY92" s="113"/>
      <c r="TZ92" s="113"/>
      <c r="UA92" s="113"/>
      <c r="UB92" s="113"/>
      <c r="UC92" s="113"/>
      <c r="UD92" s="113"/>
      <c r="UE92" s="113"/>
      <c r="UF92" s="113"/>
      <c r="UG92" s="113"/>
      <c r="UH92" s="113"/>
      <c r="UI92" s="113"/>
      <c r="UJ92" s="113"/>
      <c r="UK92" s="113"/>
      <c r="UL92" s="113"/>
      <c r="UM92" s="113"/>
      <c r="UN92" s="113"/>
      <c r="UO92" s="113"/>
      <c r="UP92" s="113"/>
      <c r="UQ92" s="113"/>
      <c r="UR92" s="113"/>
      <c r="US92" s="113"/>
      <c r="UT92" s="113"/>
      <c r="UU92" s="113"/>
      <c r="UV92" s="113"/>
      <c r="UW92" s="113"/>
      <c r="UX92" s="113"/>
      <c r="UY92" s="113"/>
      <c r="UZ92" s="113"/>
      <c r="VA92" s="113"/>
      <c r="VB92" s="113"/>
      <c r="VC92" s="113"/>
      <c r="VD92" s="113"/>
      <c r="VE92" s="113"/>
      <c r="VF92" s="113"/>
      <c r="VG92" s="113"/>
      <c r="VH92" s="113"/>
      <c r="VI92" s="113"/>
      <c r="VJ92" s="113"/>
      <c r="VK92" s="113"/>
      <c r="VL92" s="113"/>
      <c r="VM92" s="113"/>
      <c r="VN92" s="113"/>
      <c r="VO92" s="113"/>
      <c r="VP92" s="113"/>
      <c r="VQ92" s="113"/>
      <c r="VR92" s="113"/>
      <c r="VS92" s="113"/>
      <c r="VT92" s="113"/>
      <c r="VU92" s="113"/>
      <c r="VV92" s="113"/>
      <c r="VW92" s="113"/>
      <c r="VX92" s="113"/>
      <c r="VY92" s="113"/>
      <c r="VZ92" s="113"/>
      <c r="WA92" s="113"/>
      <c r="WB92" s="113"/>
      <c r="WC92" s="113"/>
      <c r="WD92" s="113"/>
      <c r="WE92" s="113"/>
      <c r="WF92" s="113"/>
      <c r="WG92" s="113"/>
      <c r="WH92" s="113"/>
      <c r="WI92" s="113"/>
      <c r="WJ92" s="113"/>
      <c r="WK92" s="113"/>
      <c r="WL92" s="113"/>
      <c r="WM92" s="113"/>
      <c r="WN92" s="113"/>
      <c r="WO92" s="113"/>
      <c r="WP92" s="113"/>
      <c r="WQ92" s="113"/>
      <c r="WR92" s="113"/>
      <c r="WS92" s="113"/>
      <c r="WT92" s="113"/>
      <c r="WU92" s="113"/>
      <c r="WV92" s="113"/>
      <c r="WW92" s="113"/>
      <c r="WX92" s="113"/>
      <c r="WY92" s="113"/>
      <c r="WZ92" s="113"/>
      <c r="XA92" s="113"/>
      <c r="XB92" s="113"/>
      <c r="XC92" s="113"/>
      <c r="XD92" s="113"/>
      <c r="XE92" s="113"/>
      <c r="XF92" s="113"/>
      <c r="XG92" s="113"/>
      <c r="XH92" s="113"/>
      <c r="XI92" s="113"/>
      <c r="XJ92" s="113"/>
      <c r="XK92" s="113"/>
      <c r="XL92" s="113"/>
      <c r="XM92" s="113"/>
      <c r="XN92" s="113"/>
      <c r="XO92" s="113"/>
      <c r="XP92" s="113"/>
      <c r="XQ92" s="113"/>
      <c r="XR92" s="113"/>
      <c r="XS92" s="113"/>
      <c r="XT92" s="113"/>
      <c r="XU92" s="113"/>
      <c r="XV92" s="113"/>
      <c r="XW92" s="113"/>
      <c r="XX92" s="113"/>
      <c r="XY92" s="113"/>
      <c r="XZ92" s="113"/>
      <c r="YA92" s="113"/>
      <c r="YB92" s="113"/>
      <c r="YC92" s="113"/>
      <c r="YD92" s="113"/>
      <c r="YE92" s="113"/>
      <c r="YF92" s="113"/>
      <c r="YG92" s="113"/>
      <c r="YH92" s="113"/>
      <c r="YI92" s="113"/>
      <c r="YJ92" s="113"/>
      <c r="YK92" s="113"/>
      <c r="YL92" s="113"/>
      <c r="YM92" s="113"/>
      <c r="YN92" s="113"/>
      <c r="YO92" s="113"/>
      <c r="YP92" s="113"/>
      <c r="YQ92" s="113"/>
      <c r="YR92" s="113"/>
      <c r="YS92" s="113"/>
      <c r="YT92" s="113"/>
      <c r="YU92" s="113"/>
      <c r="YV92" s="113"/>
      <c r="YW92" s="113"/>
      <c r="YX92" s="113"/>
      <c r="YY92" s="113"/>
      <c r="YZ92" s="113"/>
      <c r="ZA92" s="113"/>
      <c r="ZB92" s="113"/>
      <c r="ZC92" s="113"/>
      <c r="ZD92" s="113"/>
      <c r="ZE92" s="113"/>
      <c r="ZF92" s="113"/>
      <c r="ZG92" s="113"/>
      <c r="ZH92" s="113"/>
      <c r="ZI92" s="113"/>
      <c r="ZJ92" s="113"/>
      <c r="ZK92" s="113"/>
      <c r="ZL92" s="113"/>
      <c r="ZM92" s="113"/>
      <c r="ZN92" s="113"/>
      <c r="ZO92" s="113"/>
      <c r="ZP92" s="113"/>
      <c r="ZQ92" s="113"/>
      <c r="ZR92" s="113"/>
      <c r="ZS92" s="113"/>
      <c r="ZT92" s="113"/>
      <c r="ZU92" s="113"/>
      <c r="ZV92" s="113"/>
      <c r="ZW92" s="113"/>
      <c r="ZX92" s="113"/>
      <c r="ZY92" s="113"/>
      <c r="ZZ92" s="113"/>
      <c r="AAA92" s="113"/>
      <c r="AAB92" s="113"/>
      <c r="AAC92" s="113"/>
      <c r="AAD92" s="113"/>
      <c r="AAE92" s="113"/>
      <c r="AAF92" s="113"/>
      <c r="AAG92" s="113"/>
      <c r="AAH92" s="113"/>
      <c r="AAI92" s="113"/>
      <c r="AAJ92" s="113"/>
      <c r="AAK92" s="113"/>
      <c r="AAL92" s="113"/>
      <c r="AAM92" s="113"/>
      <c r="AAN92" s="113"/>
      <c r="AAO92" s="113"/>
      <c r="AAP92" s="113"/>
      <c r="AAQ92" s="113"/>
      <c r="AAR92" s="113"/>
      <c r="AAS92" s="113"/>
      <c r="AAT92" s="113"/>
      <c r="AAU92" s="113"/>
      <c r="AAV92" s="113"/>
      <c r="AAW92" s="113"/>
      <c r="AAX92" s="113"/>
      <c r="AAY92" s="113"/>
      <c r="AAZ92" s="113"/>
      <c r="ABA92" s="113"/>
      <c r="ABB92" s="113"/>
      <c r="ABC92" s="113"/>
      <c r="ABD92" s="113"/>
      <c r="ABE92" s="113"/>
      <c r="ABF92" s="113"/>
      <c r="ABG92" s="113"/>
      <c r="ABH92" s="113"/>
      <c r="ABI92" s="113"/>
      <c r="ABJ92" s="113"/>
      <c r="ABK92" s="113"/>
      <c r="ABL92" s="113"/>
      <c r="ABM92" s="113"/>
      <c r="ABN92" s="113"/>
      <c r="ABO92" s="113"/>
      <c r="ABP92" s="113"/>
      <c r="ABQ92" s="113"/>
      <c r="ABR92" s="113"/>
      <c r="ABS92" s="113"/>
      <c r="ABT92" s="113"/>
      <c r="ABU92" s="113"/>
      <c r="ABV92" s="113"/>
      <c r="ABW92" s="113"/>
      <c r="ABX92" s="113"/>
      <c r="ABY92" s="113"/>
      <c r="ABZ92" s="113"/>
      <c r="ACA92" s="113"/>
      <c r="ACB92" s="113"/>
      <c r="ACC92" s="113"/>
      <c r="ACD92" s="113"/>
      <c r="ACE92" s="113"/>
      <c r="ACF92" s="113"/>
      <c r="ACG92" s="113"/>
      <c r="ACH92" s="113"/>
      <c r="ACI92" s="113"/>
      <c r="ACJ92" s="113"/>
      <c r="ACK92" s="113"/>
      <c r="ACL92" s="113"/>
      <c r="ACM92" s="113"/>
      <c r="ACN92" s="113"/>
      <c r="ACO92" s="113"/>
      <c r="ACP92" s="113"/>
      <c r="ACQ92" s="113"/>
      <c r="ACR92" s="113"/>
      <c r="ACS92" s="113"/>
      <c r="ACT92" s="113"/>
      <c r="ACU92" s="113"/>
      <c r="ACV92" s="113"/>
      <c r="ACW92" s="113"/>
      <c r="ACX92" s="113"/>
      <c r="ACY92" s="113"/>
      <c r="ACZ92" s="113"/>
      <c r="ADA92" s="113"/>
      <c r="ADB92" s="113"/>
      <c r="ADC92" s="113"/>
      <c r="ADD92" s="113"/>
      <c r="ADE92" s="113"/>
      <c r="ADF92" s="113"/>
      <c r="ADG92" s="113"/>
      <c r="ADH92" s="113"/>
      <c r="ADI92" s="113"/>
      <c r="ADJ92" s="113"/>
      <c r="ADK92" s="113"/>
      <c r="ADL92" s="113"/>
      <c r="ADM92" s="113"/>
      <c r="ADN92" s="113"/>
      <c r="ADO92" s="113"/>
      <c r="ADP92" s="113"/>
      <c r="ADQ92" s="113"/>
      <c r="ADR92" s="113"/>
      <c r="ADS92" s="113"/>
      <c r="ADT92" s="113"/>
      <c r="ADU92" s="113"/>
      <c r="ADV92" s="113"/>
      <c r="ADW92" s="113"/>
      <c r="ADX92" s="113"/>
      <c r="ADY92" s="113"/>
      <c r="ADZ92" s="113"/>
      <c r="AEA92" s="113"/>
      <c r="AEB92" s="113"/>
      <c r="AEC92" s="113"/>
      <c r="AED92" s="113"/>
      <c r="AEE92" s="113"/>
      <c r="AEF92" s="113"/>
      <c r="AEG92" s="113"/>
      <c r="AEH92" s="113"/>
      <c r="AEI92" s="113"/>
      <c r="AEJ92" s="113"/>
      <c r="AEK92" s="113"/>
      <c r="AEL92" s="113"/>
      <c r="AEM92" s="113"/>
      <c r="AEN92" s="113"/>
      <c r="AEO92" s="113"/>
      <c r="AEP92" s="113"/>
      <c r="AEQ92" s="113"/>
      <c r="AER92" s="113"/>
      <c r="AES92" s="113"/>
      <c r="AET92" s="113"/>
      <c r="AEU92" s="113"/>
      <c r="AEV92" s="113"/>
      <c r="AEW92" s="113"/>
      <c r="AEX92" s="113"/>
      <c r="AEY92" s="113"/>
      <c r="AEZ92" s="113"/>
      <c r="AFA92" s="113"/>
      <c r="AFB92" s="113"/>
      <c r="AFC92" s="113"/>
      <c r="AFD92" s="113"/>
      <c r="AFE92" s="113"/>
      <c r="AFF92" s="113"/>
      <c r="AFG92" s="113"/>
      <c r="AFH92" s="113"/>
      <c r="AFI92" s="113"/>
      <c r="AFJ92" s="113"/>
      <c r="AFK92" s="113"/>
      <c r="AFL92" s="113"/>
      <c r="AFM92" s="113"/>
      <c r="AFN92" s="113"/>
      <c r="AFO92" s="113"/>
      <c r="AFP92" s="113"/>
      <c r="AFQ92" s="113"/>
      <c r="AFR92" s="113"/>
      <c r="AFS92" s="113"/>
      <c r="AFT92" s="113"/>
      <c r="AFU92" s="113"/>
      <c r="AFV92" s="113"/>
      <c r="AFW92" s="113"/>
      <c r="AFX92" s="113"/>
      <c r="AFY92" s="113"/>
      <c r="AFZ92" s="113"/>
      <c r="AGA92" s="113"/>
      <c r="AGB92" s="113"/>
      <c r="AGC92" s="113"/>
      <c r="AGD92" s="113"/>
      <c r="AGE92" s="113"/>
      <c r="AGF92" s="113"/>
      <c r="AGG92" s="113"/>
      <c r="AGH92" s="113"/>
      <c r="AGI92" s="113"/>
      <c r="AGJ92" s="113"/>
      <c r="AGK92" s="113"/>
      <c r="AGL92" s="113"/>
      <c r="AGM92" s="113"/>
      <c r="AGN92" s="113"/>
      <c r="AGO92" s="113"/>
      <c r="AGP92" s="113"/>
      <c r="AGQ92" s="113"/>
      <c r="AGR92" s="113"/>
      <c r="AGS92" s="113"/>
      <c r="AGT92" s="113"/>
      <c r="AGU92" s="113"/>
      <c r="AGV92" s="113"/>
      <c r="AGW92" s="113"/>
      <c r="AGX92" s="113"/>
      <c r="AGY92" s="113"/>
      <c r="AGZ92" s="113"/>
      <c r="AHA92" s="113"/>
      <c r="AHB92" s="113"/>
      <c r="AHC92" s="113"/>
      <c r="AHD92" s="113"/>
      <c r="AHE92" s="113"/>
      <c r="AHF92" s="113"/>
      <c r="AHG92" s="113"/>
      <c r="AHH92" s="113"/>
      <c r="AHI92" s="113"/>
      <c r="AHJ92" s="113"/>
      <c r="AHK92" s="113"/>
      <c r="AHL92" s="113"/>
      <c r="AHM92" s="113"/>
      <c r="AHN92" s="113"/>
      <c r="AHO92" s="113"/>
      <c r="AHP92" s="113"/>
      <c r="AHQ92" s="113"/>
      <c r="AHR92" s="113"/>
      <c r="AHS92" s="113"/>
      <c r="AHT92" s="113"/>
      <c r="AHU92" s="113"/>
      <c r="AHV92" s="113"/>
      <c r="AHW92" s="113"/>
      <c r="AHX92" s="113"/>
      <c r="AHY92" s="113"/>
      <c r="AHZ92" s="113"/>
      <c r="AIA92" s="113"/>
      <c r="AIB92" s="113"/>
      <c r="AIC92" s="113"/>
      <c r="AID92" s="113"/>
      <c r="AIE92" s="113"/>
      <c r="AIF92" s="113"/>
      <c r="AIG92" s="113"/>
      <c r="AIH92" s="113"/>
      <c r="AII92" s="113"/>
      <c r="AIJ92" s="113"/>
      <c r="AIK92" s="113"/>
      <c r="AIL92" s="113"/>
      <c r="AIM92" s="113"/>
      <c r="AIN92" s="113"/>
      <c r="AIO92" s="113"/>
      <c r="AIP92" s="113"/>
      <c r="AIQ92" s="113"/>
      <c r="AIR92" s="113"/>
      <c r="AIS92" s="113"/>
      <c r="AIT92" s="113"/>
      <c r="AIU92" s="113"/>
      <c r="AIV92" s="113"/>
      <c r="AIW92" s="113"/>
      <c r="AIX92" s="113"/>
      <c r="AIY92" s="113"/>
      <c r="AIZ92" s="113"/>
      <c r="AJA92" s="113"/>
      <c r="AJB92" s="113"/>
      <c r="AJC92" s="113"/>
      <c r="AJD92" s="113"/>
      <c r="AJE92" s="113"/>
      <c r="AJF92" s="113"/>
      <c r="AJG92" s="113"/>
      <c r="AJH92" s="113"/>
      <c r="AJI92" s="113"/>
      <c r="AJJ92" s="113"/>
      <c r="AJK92" s="113"/>
      <c r="AJL92" s="113"/>
      <c r="AJM92" s="113"/>
      <c r="AJN92" s="113"/>
      <c r="AJO92" s="113"/>
      <c r="AJP92" s="113"/>
      <c r="AJQ92" s="113"/>
      <c r="AJR92" s="113"/>
      <c r="AJS92" s="113"/>
      <c r="AJT92" s="113"/>
      <c r="AJU92" s="113"/>
      <c r="AJV92" s="113"/>
      <c r="AJW92" s="113"/>
      <c r="AJX92" s="113"/>
      <c r="AJY92" s="113"/>
      <c r="AJZ92" s="113"/>
      <c r="AKA92" s="113"/>
      <c r="AKB92" s="113"/>
      <c r="AKC92" s="113"/>
      <c r="AKD92" s="113"/>
      <c r="AKE92" s="113"/>
      <c r="AKF92" s="113"/>
      <c r="AKG92" s="113"/>
      <c r="AKH92" s="113"/>
      <c r="AKI92" s="113"/>
      <c r="AKJ92" s="113"/>
      <c r="AKK92" s="113"/>
      <c r="AKL92" s="113"/>
      <c r="AKM92" s="113"/>
      <c r="AKN92" s="113"/>
      <c r="AKO92" s="113"/>
      <c r="AKP92" s="113"/>
      <c r="AKQ92" s="113"/>
      <c r="AKR92" s="113"/>
      <c r="AKS92" s="113"/>
      <c r="AKT92" s="113"/>
      <c r="AKU92" s="113"/>
      <c r="AKV92" s="113"/>
      <c r="AKW92" s="113"/>
      <c r="AKX92" s="113"/>
      <c r="AKY92" s="113"/>
      <c r="AKZ92" s="113"/>
      <c r="ALA92" s="113"/>
      <c r="ALB92" s="113"/>
      <c r="ALC92" s="113"/>
      <c r="ALD92" s="113"/>
      <c r="ALE92" s="113"/>
      <c r="ALF92" s="113"/>
      <c r="ALG92" s="113"/>
      <c r="ALH92" s="113"/>
      <c r="ALI92" s="113"/>
      <c r="ALJ92" s="113"/>
      <c r="ALK92" s="113"/>
      <c r="ALL92" s="113"/>
      <c r="ALM92" s="113"/>
      <c r="ALN92" s="113"/>
      <c r="ALO92" s="113"/>
      <c r="ALP92" s="113"/>
      <c r="ALQ92" s="113"/>
      <c r="ALR92" s="113"/>
      <c r="ALS92" s="113"/>
      <c r="ALT92" s="113"/>
      <c r="ALU92" s="113"/>
      <c r="ALV92" s="113"/>
      <c r="ALW92" s="113"/>
      <c r="ALX92" s="113"/>
      <c r="ALY92" s="113"/>
      <c r="ALZ92" s="113"/>
      <c r="AMA92" s="113"/>
      <c r="AMB92" s="113"/>
      <c r="AMC92" s="113"/>
      <c r="AMD92" s="113"/>
      <c r="AME92" s="113"/>
      <c r="AMF92" s="113"/>
      <c r="AMG92" s="113"/>
      <c r="AMH92" s="113"/>
      <c r="AMI92" s="113"/>
      <c r="AMJ92" s="113"/>
      <c r="AMK92" s="113"/>
      <c r="AML92" s="113"/>
      <c r="AMM92" s="113"/>
      <c r="AMN92" s="113"/>
      <c r="AMO92" s="113"/>
      <c r="AMP92" s="113"/>
      <c r="AMQ92" s="113"/>
      <c r="AMR92" s="113"/>
      <c r="AMS92" s="113"/>
      <c r="AMT92" s="113"/>
      <c r="AMU92" s="113"/>
      <c r="AMV92" s="113"/>
      <c r="AMW92" s="113"/>
      <c r="AMX92" s="113"/>
      <c r="AMY92" s="113"/>
      <c r="AMZ92" s="113"/>
      <c r="ANA92" s="113"/>
      <c r="ANB92" s="113"/>
      <c r="ANC92" s="113"/>
      <c r="AND92" s="113"/>
      <c r="ANE92" s="113"/>
      <c r="ANF92" s="113"/>
      <c r="ANG92" s="113"/>
      <c r="ANH92" s="113"/>
      <c r="ANI92" s="113"/>
      <c r="ANJ92" s="113"/>
      <c r="ANK92" s="113"/>
      <c r="ANL92" s="113"/>
      <c r="ANM92" s="113"/>
      <c r="ANN92" s="113"/>
      <c r="ANO92" s="113"/>
      <c r="ANP92" s="113"/>
      <c r="ANQ92" s="113"/>
      <c r="ANR92" s="113"/>
      <c r="ANS92" s="113"/>
      <c r="ANT92" s="113"/>
      <c r="ANU92" s="113"/>
      <c r="ANV92" s="113"/>
      <c r="ANW92" s="113"/>
      <c r="ANX92" s="113"/>
      <c r="ANY92" s="113"/>
      <c r="ANZ92" s="113"/>
      <c r="AOA92" s="113"/>
      <c r="AOB92" s="113"/>
      <c r="AOC92" s="113"/>
      <c r="AOD92" s="113"/>
      <c r="AOE92" s="113"/>
      <c r="AOF92" s="113"/>
      <c r="AOG92" s="113"/>
      <c r="AOH92" s="113"/>
      <c r="AOI92" s="113"/>
      <c r="AOJ92" s="113"/>
      <c r="AOK92" s="113"/>
      <c r="AOL92" s="113"/>
      <c r="AOM92" s="113"/>
      <c r="AON92" s="113"/>
      <c r="AOO92" s="113"/>
      <c r="AOP92" s="113"/>
      <c r="AOQ92" s="113"/>
      <c r="AOR92" s="113"/>
      <c r="AOS92" s="113"/>
      <c r="AOT92" s="113"/>
      <c r="AOU92" s="113"/>
      <c r="AOV92" s="113"/>
      <c r="AOW92" s="113"/>
      <c r="AOX92" s="113"/>
      <c r="AOY92" s="113"/>
      <c r="AOZ92" s="113"/>
      <c r="APA92" s="113"/>
      <c r="APB92" s="113"/>
      <c r="APC92" s="113"/>
      <c r="APD92" s="113"/>
      <c r="APE92" s="113"/>
      <c r="APF92" s="113"/>
      <c r="APG92" s="113"/>
      <c r="APH92" s="113"/>
      <c r="API92" s="113"/>
      <c r="APJ92" s="113"/>
      <c r="APK92" s="113"/>
      <c r="APL92" s="113"/>
      <c r="APM92" s="113"/>
      <c r="APN92" s="113"/>
      <c r="APO92" s="113"/>
      <c r="APP92" s="113"/>
      <c r="APQ92" s="113"/>
      <c r="APR92" s="113"/>
      <c r="APS92" s="113"/>
      <c r="APT92" s="113"/>
      <c r="APU92" s="113"/>
      <c r="APV92" s="113"/>
      <c r="APW92" s="113"/>
      <c r="APX92" s="113"/>
      <c r="APY92" s="113"/>
      <c r="APZ92" s="113"/>
      <c r="AQA92" s="113"/>
      <c r="AQB92" s="113"/>
      <c r="AQC92" s="113"/>
      <c r="AQD92" s="113"/>
      <c r="AQE92" s="113"/>
      <c r="AQF92" s="113"/>
      <c r="AQG92" s="113"/>
      <c r="AQH92" s="113"/>
      <c r="AQI92" s="113"/>
      <c r="AQJ92" s="113"/>
      <c r="AQK92" s="113"/>
      <c r="AQL92" s="113"/>
      <c r="AQM92" s="113"/>
      <c r="AQN92" s="113"/>
      <c r="AQO92" s="113"/>
      <c r="AQP92" s="113"/>
      <c r="AQQ92" s="113"/>
      <c r="AQR92" s="113"/>
      <c r="AQS92" s="113"/>
      <c r="AQT92" s="113"/>
      <c r="AQU92" s="113"/>
      <c r="AQV92" s="113"/>
      <c r="AQW92" s="113"/>
      <c r="AQX92" s="113"/>
      <c r="AQY92" s="113"/>
      <c r="AQZ92" s="113"/>
      <c r="ARA92" s="113"/>
      <c r="ARB92" s="113"/>
      <c r="ARC92" s="113"/>
      <c r="ARD92" s="113"/>
      <c r="ARE92" s="113"/>
      <c r="ARF92" s="113"/>
      <c r="ARG92" s="113"/>
      <c r="ARH92" s="113"/>
      <c r="ARI92" s="113"/>
      <c r="ARJ92" s="113"/>
      <c r="ARK92" s="113"/>
      <c r="ARL92" s="113"/>
      <c r="ARM92" s="113"/>
      <c r="ARN92" s="113"/>
      <c r="ARO92" s="113"/>
      <c r="ARP92" s="113"/>
      <c r="ARQ92" s="113"/>
      <c r="ARR92" s="113"/>
      <c r="ARS92" s="113"/>
      <c r="ART92" s="113"/>
      <c r="ARU92" s="113"/>
      <c r="ARV92" s="113"/>
      <c r="ARW92" s="113"/>
      <c r="ARX92" s="113"/>
      <c r="ARY92" s="113"/>
      <c r="ARZ92" s="113"/>
      <c r="ASA92" s="113"/>
      <c r="ASB92" s="113"/>
      <c r="ASC92" s="113"/>
      <c r="ASD92" s="113"/>
      <c r="ASE92" s="113"/>
      <c r="ASF92" s="113"/>
      <c r="ASG92" s="113"/>
      <c r="ASH92" s="113"/>
      <c r="ASI92" s="113"/>
      <c r="ASJ92" s="113"/>
      <c r="ASK92" s="113"/>
      <c r="ASL92" s="113"/>
      <c r="ASM92" s="113"/>
      <c r="ASN92" s="113"/>
      <c r="ASO92" s="113"/>
      <c r="ASP92" s="113"/>
      <c r="ASQ92" s="113"/>
      <c r="ASR92" s="113"/>
      <c r="ASS92" s="113"/>
      <c r="AST92" s="113"/>
      <c r="ASU92" s="113"/>
      <c r="ASV92" s="113"/>
      <c r="ASW92" s="113"/>
      <c r="ASX92" s="113"/>
      <c r="ASY92" s="113"/>
      <c r="ASZ92" s="113"/>
      <c r="ATA92" s="113"/>
      <c r="ATB92" s="113"/>
      <c r="ATC92" s="113"/>
      <c r="ATD92" s="113"/>
      <c r="ATE92" s="113"/>
      <c r="ATF92" s="113"/>
      <c r="ATG92" s="113"/>
      <c r="ATH92" s="113"/>
      <c r="ATI92" s="113"/>
      <c r="ATJ92" s="113"/>
      <c r="ATK92" s="113"/>
      <c r="ATL92" s="113"/>
      <c r="ATM92" s="113"/>
      <c r="ATN92" s="113"/>
      <c r="ATO92" s="113"/>
      <c r="ATP92" s="113"/>
      <c r="ATQ92" s="113"/>
      <c r="ATR92" s="113"/>
      <c r="ATS92" s="113"/>
      <c r="ATT92" s="113"/>
      <c r="ATU92" s="113"/>
      <c r="ATV92" s="113"/>
      <c r="ATW92" s="113"/>
      <c r="ATX92" s="113"/>
      <c r="ATY92" s="113"/>
      <c r="ATZ92" s="113"/>
      <c r="AUA92" s="113"/>
      <c r="AUB92" s="113"/>
      <c r="AUC92" s="113"/>
      <c r="AUD92" s="113"/>
      <c r="AUE92" s="113"/>
      <c r="AUF92" s="113"/>
      <c r="AUG92" s="113"/>
      <c r="AUH92" s="113"/>
      <c r="AUI92" s="113"/>
      <c r="AUJ92" s="113"/>
      <c r="AUK92" s="113"/>
      <c r="AUL92" s="113"/>
      <c r="AUM92" s="113"/>
      <c r="AUN92" s="113"/>
      <c r="AUO92" s="113"/>
      <c r="AUP92" s="113"/>
      <c r="AUQ92" s="113"/>
      <c r="AUR92" s="113"/>
      <c r="AUS92" s="113"/>
      <c r="AUT92" s="113"/>
      <c r="AUU92" s="113"/>
      <c r="AUV92" s="113"/>
      <c r="AUW92" s="113"/>
      <c r="AUX92" s="113"/>
      <c r="AUY92" s="113"/>
      <c r="AUZ92" s="113"/>
      <c r="AVA92" s="113"/>
      <c r="AVB92" s="113"/>
      <c r="AVC92" s="113"/>
      <c r="AVD92" s="113"/>
      <c r="AVE92" s="113"/>
      <c r="AVF92" s="113"/>
      <c r="AVG92" s="113"/>
      <c r="AVH92" s="113"/>
      <c r="AVI92" s="113"/>
      <c r="AVJ92" s="113"/>
      <c r="AVK92" s="113"/>
      <c r="AVL92" s="113"/>
      <c r="AVM92" s="113"/>
      <c r="AVN92" s="113"/>
      <c r="AVO92" s="113"/>
      <c r="AVP92" s="113"/>
      <c r="AVQ92" s="113"/>
      <c r="AVR92" s="113"/>
      <c r="AVS92" s="113"/>
      <c r="AVT92" s="113"/>
      <c r="AVU92" s="113"/>
      <c r="AVV92" s="113"/>
      <c r="AVW92" s="113"/>
      <c r="AVX92" s="113"/>
      <c r="AVY92" s="113"/>
      <c r="AVZ92" s="113"/>
      <c r="AWA92" s="113"/>
      <c r="AWB92" s="113"/>
      <c r="AWC92" s="113"/>
      <c r="AWD92" s="113"/>
    </row>
    <row r="93" spans="1:1278" s="156" customFormat="1" ht="15.5">
      <c r="A93" s="126"/>
      <c r="B93" s="126"/>
      <c r="C93" s="126"/>
      <c r="D93" s="126"/>
      <c r="E93" s="126"/>
      <c r="F93" s="170" t="s">
        <v>430</v>
      </c>
      <c r="G93" s="167">
        <f>Calculation!F191 *1000000</f>
        <v>21.428571428571427</v>
      </c>
      <c r="H93" s="126" t="s">
        <v>316</v>
      </c>
      <c r="I93" s="126"/>
      <c r="J93" s="126"/>
      <c r="K93" s="126"/>
      <c r="L93" s="126"/>
      <c r="M93" s="126"/>
      <c r="N93" s="126"/>
      <c r="O93" s="126"/>
      <c r="P93" s="126"/>
      <c r="Q93" s="126"/>
      <c r="R93" s="126"/>
      <c r="S93" s="126"/>
      <c r="T93" s="126"/>
      <c r="U93" s="126"/>
      <c r="V93" s="126"/>
      <c r="W93" s="126"/>
      <c r="X93" s="126"/>
      <c r="Y93" s="126"/>
      <c r="Z93" s="126"/>
      <c r="AA93" s="126"/>
      <c r="AB93" s="126"/>
      <c r="AC93" s="113"/>
      <c r="AD93" s="113"/>
      <c r="AE93" s="113"/>
      <c r="AF93" s="113"/>
      <c r="AG93" s="113"/>
      <c r="AH93" s="113"/>
      <c r="AI93" s="113"/>
      <c r="AJ93" s="113"/>
      <c r="AK93" s="113"/>
      <c r="AL93" s="113"/>
      <c r="AM93" s="113"/>
      <c r="AN93" s="113"/>
      <c r="AO93" s="113"/>
      <c r="AP93" s="113"/>
      <c r="AQ93" s="113"/>
      <c r="AR93" s="113"/>
      <c r="AS93" s="113"/>
      <c r="AT93" s="113"/>
      <c r="AU93" s="113"/>
      <c r="AV93" s="113"/>
      <c r="AW93" s="113"/>
      <c r="AX93" s="113"/>
      <c r="AY93" s="113"/>
      <c r="AZ93" s="113"/>
      <c r="BA93" s="113"/>
      <c r="BB93" s="113"/>
      <c r="BC93" s="113"/>
      <c r="BD93" s="113"/>
      <c r="BE93" s="113"/>
      <c r="BF93" s="113"/>
      <c r="BG93" s="113"/>
      <c r="BH93" s="113"/>
      <c r="BI93" s="113"/>
      <c r="BJ93" s="113"/>
      <c r="BK93" s="113"/>
      <c r="BL93" s="113"/>
      <c r="BM93" s="113"/>
      <c r="BN93" s="113"/>
      <c r="BO93" s="113"/>
      <c r="BP93" s="113"/>
      <c r="BQ93" s="113"/>
      <c r="BR93" s="113"/>
      <c r="BS93" s="113"/>
      <c r="BT93" s="113"/>
      <c r="BU93" s="113"/>
      <c r="BV93" s="113"/>
      <c r="BW93" s="113"/>
      <c r="BX93" s="113"/>
      <c r="BY93" s="113"/>
      <c r="BZ93" s="113"/>
      <c r="CA93" s="113"/>
      <c r="CB93" s="113"/>
      <c r="CC93" s="113"/>
      <c r="CD93" s="113"/>
      <c r="CE93" s="113"/>
      <c r="CF93" s="113"/>
      <c r="CG93" s="113"/>
      <c r="CH93" s="113"/>
      <c r="CI93" s="113"/>
      <c r="CJ93" s="113"/>
      <c r="CK93" s="113"/>
      <c r="CL93" s="113"/>
      <c r="CM93" s="113"/>
      <c r="CN93" s="113"/>
      <c r="CO93" s="113"/>
      <c r="CP93" s="113"/>
      <c r="CQ93" s="113"/>
      <c r="CR93" s="113"/>
      <c r="CS93" s="113"/>
      <c r="CT93" s="113"/>
      <c r="CU93" s="113"/>
      <c r="CV93" s="113"/>
      <c r="CW93" s="113"/>
      <c r="CX93" s="113"/>
      <c r="CY93" s="113"/>
      <c r="CZ93" s="113"/>
      <c r="DA93" s="113"/>
      <c r="DB93" s="113"/>
      <c r="DC93" s="113"/>
      <c r="DD93" s="113"/>
      <c r="DE93" s="113"/>
      <c r="DF93" s="113"/>
      <c r="DG93" s="113"/>
      <c r="DH93" s="113"/>
      <c r="DI93" s="113"/>
      <c r="DJ93" s="113"/>
      <c r="DK93" s="113"/>
      <c r="DL93" s="113"/>
      <c r="DM93" s="113"/>
      <c r="DN93" s="113"/>
      <c r="DO93" s="113"/>
      <c r="DP93" s="113"/>
      <c r="DQ93" s="113"/>
      <c r="DR93" s="113"/>
      <c r="DS93" s="113"/>
      <c r="DT93" s="113"/>
      <c r="DU93" s="113"/>
      <c r="DV93" s="113"/>
      <c r="DW93" s="113"/>
      <c r="DX93" s="113"/>
      <c r="DY93" s="113"/>
      <c r="DZ93" s="113"/>
      <c r="EA93" s="113"/>
      <c r="EB93" s="113"/>
      <c r="EC93" s="113"/>
      <c r="ED93" s="113"/>
      <c r="EE93" s="113"/>
      <c r="EF93" s="113"/>
      <c r="EG93" s="113"/>
      <c r="EH93" s="113"/>
      <c r="EI93" s="113"/>
      <c r="EJ93" s="113"/>
      <c r="EK93" s="113"/>
      <c r="EL93" s="113"/>
      <c r="EM93" s="113"/>
      <c r="EN93" s="113"/>
      <c r="EO93" s="113"/>
      <c r="EP93" s="113"/>
      <c r="EQ93" s="113"/>
      <c r="ER93" s="113"/>
      <c r="ES93" s="113"/>
      <c r="ET93" s="113"/>
      <c r="EU93" s="113"/>
      <c r="EV93" s="113"/>
      <c r="EW93" s="113"/>
      <c r="EX93" s="113"/>
      <c r="EY93" s="113"/>
      <c r="EZ93" s="113"/>
      <c r="FA93" s="113"/>
      <c r="FB93" s="113"/>
      <c r="FC93" s="113"/>
      <c r="FD93" s="113"/>
      <c r="FE93" s="113"/>
      <c r="FF93" s="113"/>
      <c r="FG93" s="113"/>
      <c r="FH93" s="113"/>
      <c r="FI93" s="113"/>
      <c r="FJ93" s="113"/>
      <c r="FK93" s="113"/>
      <c r="FL93" s="113"/>
      <c r="FM93" s="113"/>
      <c r="FN93" s="113"/>
      <c r="FO93" s="113"/>
      <c r="FP93" s="113"/>
      <c r="FQ93" s="113"/>
      <c r="FR93" s="113"/>
      <c r="FS93" s="113"/>
      <c r="FT93" s="113"/>
      <c r="FU93" s="113"/>
      <c r="FV93" s="113"/>
      <c r="FW93" s="113"/>
      <c r="FX93" s="113"/>
      <c r="FY93" s="113"/>
      <c r="FZ93" s="113"/>
      <c r="GA93" s="113"/>
      <c r="GB93" s="113"/>
      <c r="GC93" s="113"/>
      <c r="GD93" s="113"/>
      <c r="GE93" s="113"/>
      <c r="GF93" s="113"/>
      <c r="GG93" s="113"/>
      <c r="GH93" s="113"/>
      <c r="GI93" s="113"/>
      <c r="GJ93" s="113"/>
      <c r="GK93" s="113"/>
      <c r="GL93" s="113"/>
      <c r="GM93" s="113"/>
      <c r="GN93" s="113"/>
      <c r="GO93" s="113"/>
      <c r="GP93" s="113"/>
      <c r="GQ93" s="113"/>
      <c r="GR93" s="113"/>
      <c r="GS93" s="113"/>
      <c r="GT93" s="113"/>
      <c r="GU93" s="113"/>
      <c r="GV93" s="113"/>
      <c r="GW93" s="113"/>
      <c r="GX93" s="113"/>
      <c r="GY93" s="113"/>
      <c r="GZ93" s="113"/>
      <c r="HA93" s="113"/>
      <c r="HB93" s="113"/>
      <c r="HC93" s="113"/>
      <c r="HD93" s="113"/>
      <c r="HE93" s="113"/>
      <c r="HF93" s="113"/>
      <c r="HG93" s="113"/>
      <c r="HH93" s="113"/>
      <c r="HI93" s="113"/>
      <c r="HJ93" s="113"/>
      <c r="HK93" s="113"/>
      <c r="HL93" s="113"/>
      <c r="HM93" s="113"/>
      <c r="HN93" s="113"/>
      <c r="HO93" s="113"/>
      <c r="HP93" s="113"/>
      <c r="HQ93" s="113"/>
      <c r="HR93" s="113"/>
      <c r="HS93" s="113"/>
      <c r="HT93" s="113"/>
      <c r="HU93" s="113"/>
      <c r="HV93" s="113"/>
      <c r="HW93" s="113"/>
      <c r="HX93" s="113"/>
      <c r="HY93" s="113"/>
      <c r="HZ93" s="113"/>
      <c r="IA93" s="113"/>
      <c r="IB93" s="113"/>
      <c r="IC93" s="113"/>
      <c r="ID93" s="113"/>
      <c r="IE93" s="113"/>
      <c r="IF93" s="113"/>
      <c r="IG93" s="113"/>
      <c r="IH93" s="113"/>
      <c r="II93" s="113"/>
      <c r="IJ93" s="113"/>
      <c r="IK93" s="113"/>
      <c r="IL93" s="113"/>
      <c r="IM93" s="113"/>
      <c r="IN93" s="113"/>
      <c r="IO93" s="113"/>
      <c r="IP93" s="113"/>
      <c r="IQ93" s="113"/>
      <c r="IR93" s="113"/>
      <c r="IS93" s="113"/>
      <c r="IT93" s="113"/>
      <c r="IU93" s="113"/>
      <c r="IV93" s="113"/>
      <c r="IW93" s="113"/>
      <c r="IX93" s="113"/>
      <c r="IY93" s="113"/>
      <c r="IZ93" s="113"/>
      <c r="JA93" s="113"/>
      <c r="JB93" s="113"/>
      <c r="JC93" s="113"/>
      <c r="JD93" s="113"/>
      <c r="JE93" s="113"/>
      <c r="JF93" s="113"/>
      <c r="JG93" s="113"/>
      <c r="JH93" s="113"/>
      <c r="JI93" s="113"/>
      <c r="JJ93" s="113"/>
      <c r="JK93" s="113"/>
      <c r="JL93" s="113"/>
      <c r="JM93" s="113"/>
      <c r="JN93" s="113"/>
      <c r="JO93" s="113"/>
      <c r="JP93" s="113"/>
      <c r="JQ93" s="113"/>
      <c r="JR93" s="113"/>
      <c r="JS93" s="113"/>
      <c r="JT93" s="113"/>
      <c r="JU93" s="113"/>
      <c r="JV93" s="113"/>
      <c r="JW93" s="113"/>
      <c r="JX93" s="113"/>
      <c r="JY93" s="113"/>
      <c r="JZ93" s="113"/>
      <c r="KA93" s="113"/>
      <c r="KB93" s="113"/>
      <c r="KC93" s="113"/>
      <c r="KD93" s="113"/>
      <c r="KE93" s="113"/>
      <c r="KF93" s="113"/>
      <c r="KG93" s="113"/>
      <c r="KH93" s="113"/>
      <c r="KI93" s="113"/>
      <c r="KJ93" s="113"/>
      <c r="KK93" s="113"/>
      <c r="KL93" s="113"/>
      <c r="KM93" s="113"/>
      <c r="KN93" s="113"/>
      <c r="KO93" s="113"/>
      <c r="KP93" s="113"/>
      <c r="KQ93" s="113"/>
      <c r="KR93" s="113"/>
      <c r="KS93" s="113"/>
      <c r="KT93" s="113"/>
      <c r="KU93" s="113"/>
      <c r="KV93" s="113"/>
      <c r="KW93" s="113"/>
      <c r="KX93" s="113"/>
      <c r="KY93" s="113"/>
      <c r="KZ93" s="113"/>
      <c r="LA93" s="113"/>
      <c r="LB93" s="113"/>
      <c r="LC93" s="113"/>
      <c r="LD93" s="113"/>
      <c r="LE93" s="113"/>
      <c r="LF93" s="113"/>
      <c r="LG93" s="113"/>
      <c r="LH93" s="113"/>
      <c r="LI93" s="113"/>
      <c r="LJ93" s="113"/>
      <c r="LK93" s="113"/>
      <c r="LL93" s="113"/>
      <c r="LM93" s="113"/>
      <c r="LN93" s="113"/>
      <c r="LO93" s="113"/>
      <c r="LP93" s="113"/>
      <c r="LQ93" s="113"/>
      <c r="LR93" s="113"/>
      <c r="LS93" s="113"/>
      <c r="LT93" s="113"/>
      <c r="LU93" s="113"/>
      <c r="LV93" s="113"/>
      <c r="LW93" s="113"/>
      <c r="LX93" s="113"/>
      <c r="LY93" s="113"/>
      <c r="LZ93" s="113"/>
      <c r="MA93" s="113"/>
      <c r="MB93" s="113"/>
      <c r="MC93" s="113"/>
      <c r="MD93" s="113"/>
      <c r="ME93" s="113"/>
      <c r="MF93" s="113"/>
      <c r="MG93" s="113"/>
      <c r="MH93" s="113"/>
      <c r="MI93" s="113"/>
      <c r="MJ93" s="113"/>
      <c r="MK93" s="113"/>
      <c r="ML93" s="113"/>
      <c r="MM93" s="113"/>
      <c r="MN93" s="113"/>
      <c r="MO93" s="113"/>
      <c r="MP93" s="113"/>
      <c r="MQ93" s="113"/>
      <c r="MR93" s="113"/>
      <c r="MS93" s="113"/>
      <c r="MT93" s="113"/>
      <c r="MU93" s="113"/>
      <c r="MV93" s="113"/>
      <c r="MW93" s="113"/>
      <c r="MX93" s="113"/>
      <c r="MY93" s="113"/>
      <c r="MZ93" s="113"/>
      <c r="NA93" s="113"/>
      <c r="NB93" s="113"/>
      <c r="NC93" s="113"/>
      <c r="ND93" s="113"/>
      <c r="NE93" s="113"/>
      <c r="NF93" s="113"/>
      <c r="NG93" s="113"/>
      <c r="NH93" s="113"/>
      <c r="NI93" s="113"/>
      <c r="NJ93" s="113"/>
      <c r="NK93" s="113"/>
      <c r="NL93" s="113"/>
      <c r="NM93" s="113"/>
      <c r="NN93" s="113"/>
      <c r="NO93" s="113"/>
      <c r="NP93" s="113"/>
      <c r="NQ93" s="113"/>
      <c r="NR93" s="113"/>
      <c r="NS93" s="113"/>
      <c r="NT93" s="113"/>
      <c r="NU93" s="113"/>
      <c r="NV93" s="113"/>
      <c r="NW93" s="113"/>
      <c r="NX93" s="113"/>
      <c r="NY93" s="113"/>
      <c r="NZ93" s="113"/>
      <c r="OA93" s="113"/>
      <c r="OB93" s="113"/>
      <c r="OC93" s="113"/>
      <c r="OD93" s="113"/>
      <c r="OE93" s="113"/>
      <c r="OF93" s="113"/>
      <c r="OG93" s="113"/>
      <c r="OH93" s="113"/>
      <c r="OI93" s="113"/>
      <c r="OJ93" s="113"/>
      <c r="OK93" s="113"/>
      <c r="OL93" s="113"/>
      <c r="OM93" s="113"/>
      <c r="ON93" s="113"/>
      <c r="OO93" s="113"/>
      <c r="OP93" s="113"/>
      <c r="OQ93" s="113"/>
      <c r="OR93" s="113"/>
      <c r="OS93" s="113"/>
      <c r="OT93" s="113"/>
      <c r="OU93" s="113"/>
      <c r="OV93" s="113"/>
      <c r="OW93" s="113"/>
      <c r="OX93" s="113"/>
      <c r="OY93" s="113"/>
      <c r="OZ93" s="113"/>
      <c r="PA93" s="113"/>
      <c r="PB93" s="113"/>
      <c r="PC93" s="113"/>
      <c r="PD93" s="113"/>
      <c r="PE93" s="113"/>
      <c r="PF93" s="113"/>
      <c r="PG93" s="113"/>
      <c r="PH93" s="113"/>
      <c r="PI93" s="113"/>
      <c r="PJ93" s="113"/>
      <c r="PK93" s="113"/>
      <c r="PL93" s="113"/>
      <c r="PM93" s="113"/>
      <c r="PN93" s="113"/>
      <c r="PO93" s="113"/>
      <c r="PP93" s="113"/>
      <c r="PQ93" s="113"/>
      <c r="PR93" s="113"/>
      <c r="PS93" s="113"/>
      <c r="PT93" s="113"/>
      <c r="PU93" s="113"/>
      <c r="PV93" s="113"/>
      <c r="PW93" s="113"/>
      <c r="PX93" s="113"/>
      <c r="PY93" s="113"/>
      <c r="PZ93" s="113"/>
      <c r="QA93" s="113"/>
      <c r="QB93" s="113"/>
      <c r="QC93" s="113"/>
      <c r="QD93" s="113"/>
      <c r="QE93" s="113"/>
      <c r="QF93" s="113"/>
      <c r="QG93" s="113"/>
      <c r="QH93" s="113"/>
      <c r="QI93" s="113"/>
      <c r="QJ93" s="113"/>
      <c r="QK93" s="113"/>
      <c r="QL93" s="113"/>
      <c r="QM93" s="113"/>
      <c r="QN93" s="113"/>
      <c r="QO93" s="113"/>
      <c r="QP93" s="113"/>
      <c r="QQ93" s="113"/>
      <c r="QR93" s="113"/>
      <c r="QS93" s="113"/>
      <c r="QT93" s="113"/>
      <c r="QU93" s="113"/>
      <c r="QV93" s="113"/>
      <c r="QW93" s="113"/>
      <c r="QX93" s="113"/>
      <c r="QY93" s="113"/>
      <c r="QZ93" s="113"/>
      <c r="RA93" s="113"/>
      <c r="RB93" s="113"/>
      <c r="RC93" s="113"/>
      <c r="RD93" s="113"/>
      <c r="RE93" s="113"/>
      <c r="RF93" s="113"/>
      <c r="RG93" s="113"/>
      <c r="RH93" s="113"/>
      <c r="RI93" s="113"/>
      <c r="RJ93" s="113"/>
      <c r="RK93" s="113"/>
      <c r="RL93" s="113"/>
      <c r="RM93" s="113"/>
      <c r="RN93" s="113"/>
      <c r="RO93" s="113"/>
      <c r="RP93" s="113"/>
      <c r="RQ93" s="113"/>
      <c r="RR93" s="113"/>
      <c r="RS93" s="113"/>
      <c r="RT93" s="113"/>
      <c r="RU93" s="113"/>
      <c r="RV93" s="113"/>
      <c r="RW93" s="113"/>
      <c r="RX93" s="113"/>
      <c r="RY93" s="113"/>
      <c r="RZ93" s="113"/>
      <c r="SA93" s="113"/>
      <c r="SB93" s="113"/>
      <c r="SC93" s="113"/>
      <c r="SD93" s="113"/>
      <c r="SE93" s="113"/>
      <c r="SF93" s="113"/>
      <c r="SG93" s="113"/>
      <c r="SH93" s="113"/>
      <c r="SI93" s="113"/>
      <c r="SJ93" s="113"/>
      <c r="SK93" s="113"/>
      <c r="SL93" s="113"/>
      <c r="SM93" s="113"/>
      <c r="SN93" s="113"/>
      <c r="SO93" s="113"/>
      <c r="SP93" s="113"/>
      <c r="SQ93" s="113"/>
      <c r="SR93" s="113"/>
      <c r="SS93" s="113"/>
      <c r="ST93" s="113"/>
      <c r="SU93" s="113"/>
      <c r="SV93" s="113"/>
      <c r="SW93" s="113"/>
      <c r="SX93" s="113"/>
      <c r="SY93" s="113"/>
      <c r="SZ93" s="113"/>
      <c r="TA93" s="113"/>
      <c r="TB93" s="113"/>
      <c r="TC93" s="113"/>
      <c r="TD93" s="113"/>
      <c r="TE93" s="113"/>
      <c r="TF93" s="113"/>
      <c r="TG93" s="113"/>
      <c r="TH93" s="113"/>
      <c r="TI93" s="113"/>
      <c r="TJ93" s="113"/>
      <c r="TK93" s="113"/>
      <c r="TL93" s="113"/>
      <c r="TM93" s="113"/>
      <c r="TN93" s="113"/>
      <c r="TO93" s="113"/>
      <c r="TP93" s="113"/>
      <c r="TQ93" s="113"/>
      <c r="TR93" s="113"/>
      <c r="TS93" s="113"/>
      <c r="TT93" s="113"/>
      <c r="TU93" s="113"/>
      <c r="TV93" s="113"/>
      <c r="TW93" s="113"/>
      <c r="TX93" s="113"/>
      <c r="TY93" s="113"/>
      <c r="TZ93" s="113"/>
      <c r="UA93" s="113"/>
      <c r="UB93" s="113"/>
      <c r="UC93" s="113"/>
      <c r="UD93" s="113"/>
      <c r="UE93" s="113"/>
      <c r="UF93" s="113"/>
      <c r="UG93" s="113"/>
      <c r="UH93" s="113"/>
      <c r="UI93" s="113"/>
      <c r="UJ93" s="113"/>
      <c r="UK93" s="113"/>
      <c r="UL93" s="113"/>
      <c r="UM93" s="113"/>
      <c r="UN93" s="113"/>
      <c r="UO93" s="113"/>
      <c r="UP93" s="113"/>
      <c r="UQ93" s="113"/>
      <c r="UR93" s="113"/>
      <c r="US93" s="113"/>
      <c r="UT93" s="113"/>
      <c r="UU93" s="113"/>
      <c r="UV93" s="113"/>
      <c r="UW93" s="113"/>
      <c r="UX93" s="113"/>
      <c r="UY93" s="113"/>
      <c r="UZ93" s="113"/>
      <c r="VA93" s="113"/>
      <c r="VB93" s="113"/>
      <c r="VC93" s="113"/>
      <c r="VD93" s="113"/>
      <c r="VE93" s="113"/>
      <c r="VF93" s="113"/>
      <c r="VG93" s="113"/>
      <c r="VH93" s="113"/>
      <c r="VI93" s="113"/>
      <c r="VJ93" s="113"/>
      <c r="VK93" s="113"/>
      <c r="VL93" s="113"/>
      <c r="VM93" s="113"/>
      <c r="VN93" s="113"/>
      <c r="VO93" s="113"/>
      <c r="VP93" s="113"/>
      <c r="VQ93" s="113"/>
      <c r="VR93" s="113"/>
      <c r="VS93" s="113"/>
      <c r="VT93" s="113"/>
      <c r="VU93" s="113"/>
      <c r="VV93" s="113"/>
      <c r="VW93" s="113"/>
      <c r="VX93" s="113"/>
      <c r="VY93" s="113"/>
      <c r="VZ93" s="113"/>
      <c r="WA93" s="113"/>
      <c r="WB93" s="113"/>
      <c r="WC93" s="113"/>
      <c r="WD93" s="113"/>
      <c r="WE93" s="113"/>
      <c r="WF93" s="113"/>
      <c r="WG93" s="113"/>
      <c r="WH93" s="113"/>
      <c r="WI93" s="113"/>
      <c r="WJ93" s="113"/>
      <c r="WK93" s="113"/>
      <c r="WL93" s="113"/>
      <c r="WM93" s="113"/>
      <c r="WN93" s="113"/>
      <c r="WO93" s="113"/>
      <c r="WP93" s="113"/>
      <c r="WQ93" s="113"/>
      <c r="WR93" s="113"/>
      <c r="WS93" s="113"/>
      <c r="WT93" s="113"/>
      <c r="WU93" s="113"/>
      <c r="WV93" s="113"/>
      <c r="WW93" s="113"/>
      <c r="WX93" s="113"/>
      <c r="WY93" s="113"/>
      <c r="WZ93" s="113"/>
      <c r="XA93" s="113"/>
      <c r="XB93" s="113"/>
      <c r="XC93" s="113"/>
      <c r="XD93" s="113"/>
      <c r="XE93" s="113"/>
      <c r="XF93" s="113"/>
      <c r="XG93" s="113"/>
      <c r="XH93" s="113"/>
      <c r="XI93" s="113"/>
      <c r="XJ93" s="113"/>
      <c r="XK93" s="113"/>
      <c r="XL93" s="113"/>
      <c r="XM93" s="113"/>
      <c r="XN93" s="113"/>
      <c r="XO93" s="113"/>
      <c r="XP93" s="113"/>
      <c r="XQ93" s="113"/>
      <c r="XR93" s="113"/>
      <c r="XS93" s="113"/>
      <c r="XT93" s="113"/>
      <c r="XU93" s="113"/>
      <c r="XV93" s="113"/>
      <c r="XW93" s="113"/>
      <c r="XX93" s="113"/>
      <c r="XY93" s="113"/>
      <c r="XZ93" s="113"/>
      <c r="YA93" s="113"/>
      <c r="YB93" s="113"/>
      <c r="YC93" s="113"/>
      <c r="YD93" s="113"/>
      <c r="YE93" s="113"/>
      <c r="YF93" s="113"/>
      <c r="YG93" s="113"/>
      <c r="YH93" s="113"/>
      <c r="YI93" s="113"/>
      <c r="YJ93" s="113"/>
      <c r="YK93" s="113"/>
      <c r="YL93" s="113"/>
      <c r="YM93" s="113"/>
      <c r="YN93" s="113"/>
      <c r="YO93" s="113"/>
      <c r="YP93" s="113"/>
      <c r="YQ93" s="113"/>
      <c r="YR93" s="113"/>
      <c r="YS93" s="113"/>
      <c r="YT93" s="113"/>
      <c r="YU93" s="113"/>
      <c r="YV93" s="113"/>
      <c r="YW93" s="113"/>
      <c r="YX93" s="113"/>
      <c r="YY93" s="113"/>
      <c r="YZ93" s="113"/>
      <c r="ZA93" s="113"/>
      <c r="ZB93" s="113"/>
      <c r="ZC93" s="113"/>
      <c r="ZD93" s="113"/>
      <c r="ZE93" s="113"/>
      <c r="ZF93" s="113"/>
      <c r="ZG93" s="113"/>
      <c r="ZH93" s="113"/>
      <c r="ZI93" s="113"/>
      <c r="ZJ93" s="113"/>
      <c r="ZK93" s="113"/>
      <c r="ZL93" s="113"/>
      <c r="ZM93" s="113"/>
      <c r="ZN93" s="113"/>
      <c r="ZO93" s="113"/>
      <c r="ZP93" s="113"/>
      <c r="ZQ93" s="113"/>
      <c r="ZR93" s="113"/>
      <c r="ZS93" s="113"/>
      <c r="ZT93" s="113"/>
      <c r="ZU93" s="113"/>
      <c r="ZV93" s="113"/>
      <c r="ZW93" s="113"/>
      <c r="ZX93" s="113"/>
      <c r="ZY93" s="113"/>
      <c r="ZZ93" s="113"/>
      <c r="AAA93" s="113"/>
      <c r="AAB93" s="113"/>
      <c r="AAC93" s="113"/>
      <c r="AAD93" s="113"/>
      <c r="AAE93" s="113"/>
      <c r="AAF93" s="113"/>
      <c r="AAG93" s="113"/>
      <c r="AAH93" s="113"/>
      <c r="AAI93" s="113"/>
      <c r="AAJ93" s="113"/>
      <c r="AAK93" s="113"/>
      <c r="AAL93" s="113"/>
      <c r="AAM93" s="113"/>
      <c r="AAN93" s="113"/>
      <c r="AAO93" s="113"/>
      <c r="AAP93" s="113"/>
      <c r="AAQ93" s="113"/>
      <c r="AAR93" s="113"/>
      <c r="AAS93" s="113"/>
      <c r="AAT93" s="113"/>
      <c r="AAU93" s="113"/>
      <c r="AAV93" s="113"/>
      <c r="AAW93" s="113"/>
      <c r="AAX93" s="113"/>
      <c r="AAY93" s="113"/>
      <c r="AAZ93" s="113"/>
      <c r="ABA93" s="113"/>
      <c r="ABB93" s="113"/>
      <c r="ABC93" s="113"/>
      <c r="ABD93" s="113"/>
      <c r="ABE93" s="113"/>
      <c r="ABF93" s="113"/>
      <c r="ABG93" s="113"/>
      <c r="ABH93" s="113"/>
      <c r="ABI93" s="113"/>
      <c r="ABJ93" s="113"/>
      <c r="ABK93" s="113"/>
      <c r="ABL93" s="113"/>
      <c r="ABM93" s="113"/>
      <c r="ABN93" s="113"/>
      <c r="ABO93" s="113"/>
      <c r="ABP93" s="113"/>
      <c r="ABQ93" s="113"/>
      <c r="ABR93" s="113"/>
      <c r="ABS93" s="113"/>
      <c r="ABT93" s="113"/>
      <c r="ABU93" s="113"/>
      <c r="ABV93" s="113"/>
      <c r="ABW93" s="113"/>
      <c r="ABX93" s="113"/>
      <c r="ABY93" s="113"/>
      <c r="ABZ93" s="113"/>
      <c r="ACA93" s="113"/>
      <c r="ACB93" s="113"/>
      <c r="ACC93" s="113"/>
      <c r="ACD93" s="113"/>
      <c r="ACE93" s="113"/>
      <c r="ACF93" s="113"/>
      <c r="ACG93" s="113"/>
      <c r="ACH93" s="113"/>
      <c r="ACI93" s="113"/>
      <c r="ACJ93" s="113"/>
      <c r="ACK93" s="113"/>
      <c r="ACL93" s="113"/>
      <c r="ACM93" s="113"/>
      <c r="ACN93" s="113"/>
      <c r="ACO93" s="113"/>
      <c r="ACP93" s="113"/>
      <c r="ACQ93" s="113"/>
      <c r="ACR93" s="113"/>
      <c r="ACS93" s="113"/>
      <c r="ACT93" s="113"/>
      <c r="ACU93" s="113"/>
      <c r="ACV93" s="113"/>
      <c r="ACW93" s="113"/>
      <c r="ACX93" s="113"/>
      <c r="ACY93" s="113"/>
      <c r="ACZ93" s="113"/>
      <c r="ADA93" s="113"/>
      <c r="ADB93" s="113"/>
      <c r="ADC93" s="113"/>
      <c r="ADD93" s="113"/>
      <c r="ADE93" s="113"/>
      <c r="ADF93" s="113"/>
      <c r="ADG93" s="113"/>
      <c r="ADH93" s="113"/>
      <c r="ADI93" s="113"/>
      <c r="ADJ93" s="113"/>
      <c r="ADK93" s="113"/>
      <c r="ADL93" s="113"/>
      <c r="ADM93" s="113"/>
      <c r="ADN93" s="113"/>
      <c r="ADO93" s="113"/>
      <c r="ADP93" s="113"/>
      <c r="ADQ93" s="113"/>
      <c r="ADR93" s="113"/>
      <c r="ADS93" s="113"/>
      <c r="ADT93" s="113"/>
      <c r="ADU93" s="113"/>
      <c r="ADV93" s="113"/>
      <c r="ADW93" s="113"/>
      <c r="ADX93" s="113"/>
      <c r="ADY93" s="113"/>
      <c r="ADZ93" s="113"/>
      <c r="AEA93" s="113"/>
      <c r="AEB93" s="113"/>
      <c r="AEC93" s="113"/>
      <c r="AED93" s="113"/>
      <c r="AEE93" s="113"/>
      <c r="AEF93" s="113"/>
      <c r="AEG93" s="113"/>
      <c r="AEH93" s="113"/>
      <c r="AEI93" s="113"/>
      <c r="AEJ93" s="113"/>
      <c r="AEK93" s="113"/>
      <c r="AEL93" s="113"/>
      <c r="AEM93" s="113"/>
      <c r="AEN93" s="113"/>
      <c r="AEO93" s="113"/>
      <c r="AEP93" s="113"/>
      <c r="AEQ93" s="113"/>
      <c r="AER93" s="113"/>
      <c r="AES93" s="113"/>
      <c r="AET93" s="113"/>
      <c r="AEU93" s="113"/>
      <c r="AEV93" s="113"/>
      <c r="AEW93" s="113"/>
      <c r="AEX93" s="113"/>
      <c r="AEY93" s="113"/>
      <c r="AEZ93" s="113"/>
      <c r="AFA93" s="113"/>
      <c r="AFB93" s="113"/>
      <c r="AFC93" s="113"/>
      <c r="AFD93" s="113"/>
      <c r="AFE93" s="113"/>
      <c r="AFF93" s="113"/>
      <c r="AFG93" s="113"/>
      <c r="AFH93" s="113"/>
      <c r="AFI93" s="113"/>
      <c r="AFJ93" s="113"/>
      <c r="AFK93" s="113"/>
      <c r="AFL93" s="113"/>
      <c r="AFM93" s="113"/>
      <c r="AFN93" s="113"/>
      <c r="AFO93" s="113"/>
      <c r="AFP93" s="113"/>
      <c r="AFQ93" s="113"/>
      <c r="AFR93" s="113"/>
      <c r="AFS93" s="113"/>
      <c r="AFT93" s="113"/>
      <c r="AFU93" s="113"/>
      <c r="AFV93" s="113"/>
      <c r="AFW93" s="113"/>
      <c r="AFX93" s="113"/>
      <c r="AFY93" s="113"/>
      <c r="AFZ93" s="113"/>
      <c r="AGA93" s="113"/>
      <c r="AGB93" s="113"/>
      <c r="AGC93" s="113"/>
      <c r="AGD93" s="113"/>
      <c r="AGE93" s="113"/>
      <c r="AGF93" s="113"/>
      <c r="AGG93" s="113"/>
      <c r="AGH93" s="113"/>
      <c r="AGI93" s="113"/>
      <c r="AGJ93" s="113"/>
      <c r="AGK93" s="113"/>
      <c r="AGL93" s="113"/>
      <c r="AGM93" s="113"/>
      <c r="AGN93" s="113"/>
      <c r="AGO93" s="113"/>
      <c r="AGP93" s="113"/>
      <c r="AGQ93" s="113"/>
      <c r="AGR93" s="113"/>
      <c r="AGS93" s="113"/>
      <c r="AGT93" s="113"/>
      <c r="AGU93" s="113"/>
      <c r="AGV93" s="113"/>
      <c r="AGW93" s="113"/>
      <c r="AGX93" s="113"/>
      <c r="AGY93" s="113"/>
      <c r="AGZ93" s="113"/>
      <c r="AHA93" s="113"/>
      <c r="AHB93" s="113"/>
      <c r="AHC93" s="113"/>
      <c r="AHD93" s="113"/>
      <c r="AHE93" s="113"/>
      <c r="AHF93" s="113"/>
      <c r="AHG93" s="113"/>
      <c r="AHH93" s="113"/>
      <c r="AHI93" s="113"/>
      <c r="AHJ93" s="113"/>
      <c r="AHK93" s="113"/>
      <c r="AHL93" s="113"/>
      <c r="AHM93" s="113"/>
      <c r="AHN93" s="113"/>
      <c r="AHO93" s="113"/>
      <c r="AHP93" s="113"/>
      <c r="AHQ93" s="113"/>
      <c r="AHR93" s="113"/>
      <c r="AHS93" s="113"/>
      <c r="AHT93" s="113"/>
      <c r="AHU93" s="113"/>
      <c r="AHV93" s="113"/>
      <c r="AHW93" s="113"/>
      <c r="AHX93" s="113"/>
      <c r="AHY93" s="113"/>
      <c r="AHZ93" s="113"/>
      <c r="AIA93" s="113"/>
      <c r="AIB93" s="113"/>
      <c r="AIC93" s="113"/>
      <c r="AID93" s="113"/>
      <c r="AIE93" s="113"/>
      <c r="AIF93" s="113"/>
      <c r="AIG93" s="113"/>
      <c r="AIH93" s="113"/>
      <c r="AII93" s="113"/>
      <c r="AIJ93" s="113"/>
      <c r="AIK93" s="113"/>
      <c r="AIL93" s="113"/>
      <c r="AIM93" s="113"/>
      <c r="AIN93" s="113"/>
      <c r="AIO93" s="113"/>
      <c r="AIP93" s="113"/>
      <c r="AIQ93" s="113"/>
      <c r="AIR93" s="113"/>
      <c r="AIS93" s="113"/>
      <c r="AIT93" s="113"/>
      <c r="AIU93" s="113"/>
      <c r="AIV93" s="113"/>
      <c r="AIW93" s="113"/>
      <c r="AIX93" s="113"/>
      <c r="AIY93" s="113"/>
      <c r="AIZ93" s="113"/>
      <c r="AJA93" s="113"/>
      <c r="AJB93" s="113"/>
      <c r="AJC93" s="113"/>
      <c r="AJD93" s="113"/>
      <c r="AJE93" s="113"/>
      <c r="AJF93" s="113"/>
      <c r="AJG93" s="113"/>
      <c r="AJH93" s="113"/>
      <c r="AJI93" s="113"/>
      <c r="AJJ93" s="113"/>
      <c r="AJK93" s="113"/>
      <c r="AJL93" s="113"/>
      <c r="AJM93" s="113"/>
      <c r="AJN93" s="113"/>
      <c r="AJO93" s="113"/>
      <c r="AJP93" s="113"/>
      <c r="AJQ93" s="113"/>
      <c r="AJR93" s="113"/>
      <c r="AJS93" s="113"/>
      <c r="AJT93" s="113"/>
      <c r="AJU93" s="113"/>
      <c r="AJV93" s="113"/>
      <c r="AJW93" s="113"/>
      <c r="AJX93" s="113"/>
      <c r="AJY93" s="113"/>
      <c r="AJZ93" s="113"/>
      <c r="AKA93" s="113"/>
      <c r="AKB93" s="113"/>
      <c r="AKC93" s="113"/>
      <c r="AKD93" s="113"/>
      <c r="AKE93" s="113"/>
      <c r="AKF93" s="113"/>
      <c r="AKG93" s="113"/>
      <c r="AKH93" s="113"/>
      <c r="AKI93" s="113"/>
      <c r="AKJ93" s="113"/>
      <c r="AKK93" s="113"/>
      <c r="AKL93" s="113"/>
      <c r="AKM93" s="113"/>
      <c r="AKN93" s="113"/>
      <c r="AKO93" s="113"/>
      <c r="AKP93" s="113"/>
      <c r="AKQ93" s="113"/>
      <c r="AKR93" s="113"/>
      <c r="AKS93" s="113"/>
      <c r="AKT93" s="113"/>
      <c r="AKU93" s="113"/>
      <c r="AKV93" s="113"/>
      <c r="AKW93" s="113"/>
      <c r="AKX93" s="113"/>
      <c r="AKY93" s="113"/>
      <c r="AKZ93" s="113"/>
      <c r="ALA93" s="113"/>
      <c r="ALB93" s="113"/>
      <c r="ALC93" s="113"/>
      <c r="ALD93" s="113"/>
      <c r="ALE93" s="113"/>
      <c r="ALF93" s="113"/>
      <c r="ALG93" s="113"/>
      <c r="ALH93" s="113"/>
      <c r="ALI93" s="113"/>
      <c r="ALJ93" s="113"/>
      <c r="ALK93" s="113"/>
      <c r="ALL93" s="113"/>
      <c r="ALM93" s="113"/>
      <c r="ALN93" s="113"/>
      <c r="ALO93" s="113"/>
      <c r="ALP93" s="113"/>
      <c r="ALQ93" s="113"/>
      <c r="ALR93" s="113"/>
      <c r="ALS93" s="113"/>
      <c r="ALT93" s="113"/>
      <c r="ALU93" s="113"/>
      <c r="ALV93" s="113"/>
      <c r="ALW93" s="113"/>
      <c r="ALX93" s="113"/>
      <c r="ALY93" s="113"/>
      <c r="ALZ93" s="113"/>
      <c r="AMA93" s="113"/>
      <c r="AMB93" s="113"/>
      <c r="AMC93" s="113"/>
      <c r="AMD93" s="113"/>
      <c r="AME93" s="113"/>
      <c r="AMF93" s="113"/>
      <c r="AMG93" s="113"/>
      <c r="AMH93" s="113"/>
      <c r="AMI93" s="113"/>
      <c r="AMJ93" s="113"/>
      <c r="AMK93" s="113"/>
      <c r="AML93" s="113"/>
      <c r="AMM93" s="113"/>
      <c r="AMN93" s="113"/>
      <c r="AMO93" s="113"/>
      <c r="AMP93" s="113"/>
      <c r="AMQ93" s="113"/>
      <c r="AMR93" s="113"/>
      <c r="AMS93" s="113"/>
      <c r="AMT93" s="113"/>
      <c r="AMU93" s="113"/>
      <c r="AMV93" s="113"/>
      <c r="AMW93" s="113"/>
      <c r="AMX93" s="113"/>
      <c r="AMY93" s="113"/>
      <c r="AMZ93" s="113"/>
      <c r="ANA93" s="113"/>
      <c r="ANB93" s="113"/>
      <c r="ANC93" s="113"/>
      <c r="AND93" s="113"/>
      <c r="ANE93" s="113"/>
      <c r="ANF93" s="113"/>
      <c r="ANG93" s="113"/>
      <c r="ANH93" s="113"/>
      <c r="ANI93" s="113"/>
      <c r="ANJ93" s="113"/>
      <c r="ANK93" s="113"/>
      <c r="ANL93" s="113"/>
      <c r="ANM93" s="113"/>
      <c r="ANN93" s="113"/>
      <c r="ANO93" s="113"/>
      <c r="ANP93" s="113"/>
      <c r="ANQ93" s="113"/>
      <c r="ANR93" s="113"/>
      <c r="ANS93" s="113"/>
      <c r="ANT93" s="113"/>
      <c r="ANU93" s="113"/>
      <c r="ANV93" s="113"/>
      <c r="ANW93" s="113"/>
      <c r="ANX93" s="113"/>
      <c r="ANY93" s="113"/>
      <c r="ANZ93" s="113"/>
      <c r="AOA93" s="113"/>
      <c r="AOB93" s="113"/>
      <c r="AOC93" s="113"/>
      <c r="AOD93" s="113"/>
      <c r="AOE93" s="113"/>
      <c r="AOF93" s="113"/>
      <c r="AOG93" s="113"/>
      <c r="AOH93" s="113"/>
      <c r="AOI93" s="113"/>
      <c r="AOJ93" s="113"/>
      <c r="AOK93" s="113"/>
      <c r="AOL93" s="113"/>
      <c r="AOM93" s="113"/>
      <c r="AON93" s="113"/>
      <c r="AOO93" s="113"/>
      <c r="AOP93" s="113"/>
      <c r="AOQ93" s="113"/>
      <c r="AOR93" s="113"/>
      <c r="AOS93" s="113"/>
      <c r="AOT93" s="113"/>
      <c r="AOU93" s="113"/>
      <c r="AOV93" s="113"/>
      <c r="AOW93" s="113"/>
      <c r="AOX93" s="113"/>
      <c r="AOY93" s="113"/>
      <c r="AOZ93" s="113"/>
      <c r="APA93" s="113"/>
      <c r="APB93" s="113"/>
      <c r="APC93" s="113"/>
      <c r="APD93" s="113"/>
      <c r="APE93" s="113"/>
      <c r="APF93" s="113"/>
      <c r="APG93" s="113"/>
      <c r="APH93" s="113"/>
      <c r="API93" s="113"/>
      <c r="APJ93" s="113"/>
      <c r="APK93" s="113"/>
      <c r="APL93" s="113"/>
      <c r="APM93" s="113"/>
      <c r="APN93" s="113"/>
      <c r="APO93" s="113"/>
      <c r="APP93" s="113"/>
      <c r="APQ93" s="113"/>
      <c r="APR93" s="113"/>
      <c r="APS93" s="113"/>
      <c r="APT93" s="113"/>
      <c r="APU93" s="113"/>
      <c r="APV93" s="113"/>
      <c r="APW93" s="113"/>
      <c r="APX93" s="113"/>
      <c r="APY93" s="113"/>
      <c r="APZ93" s="113"/>
      <c r="AQA93" s="113"/>
      <c r="AQB93" s="113"/>
      <c r="AQC93" s="113"/>
      <c r="AQD93" s="113"/>
      <c r="AQE93" s="113"/>
      <c r="AQF93" s="113"/>
      <c r="AQG93" s="113"/>
      <c r="AQH93" s="113"/>
      <c r="AQI93" s="113"/>
      <c r="AQJ93" s="113"/>
      <c r="AQK93" s="113"/>
      <c r="AQL93" s="113"/>
      <c r="AQM93" s="113"/>
      <c r="AQN93" s="113"/>
      <c r="AQO93" s="113"/>
      <c r="AQP93" s="113"/>
      <c r="AQQ93" s="113"/>
      <c r="AQR93" s="113"/>
      <c r="AQS93" s="113"/>
      <c r="AQT93" s="113"/>
      <c r="AQU93" s="113"/>
      <c r="AQV93" s="113"/>
      <c r="AQW93" s="113"/>
      <c r="AQX93" s="113"/>
      <c r="AQY93" s="113"/>
      <c r="AQZ93" s="113"/>
      <c r="ARA93" s="113"/>
      <c r="ARB93" s="113"/>
      <c r="ARC93" s="113"/>
      <c r="ARD93" s="113"/>
      <c r="ARE93" s="113"/>
      <c r="ARF93" s="113"/>
      <c r="ARG93" s="113"/>
      <c r="ARH93" s="113"/>
      <c r="ARI93" s="113"/>
      <c r="ARJ93" s="113"/>
      <c r="ARK93" s="113"/>
      <c r="ARL93" s="113"/>
      <c r="ARM93" s="113"/>
      <c r="ARN93" s="113"/>
      <c r="ARO93" s="113"/>
      <c r="ARP93" s="113"/>
      <c r="ARQ93" s="113"/>
      <c r="ARR93" s="113"/>
      <c r="ARS93" s="113"/>
      <c r="ART93" s="113"/>
      <c r="ARU93" s="113"/>
      <c r="ARV93" s="113"/>
      <c r="ARW93" s="113"/>
      <c r="ARX93" s="113"/>
      <c r="ARY93" s="113"/>
      <c r="ARZ93" s="113"/>
      <c r="ASA93" s="113"/>
      <c r="ASB93" s="113"/>
      <c r="ASC93" s="113"/>
      <c r="ASD93" s="113"/>
      <c r="ASE93" s="113"/>
      <c r="ASF93" s="113"/>
      <c r="ASG93" s="113"/>
      <c r="ASH93" s="113"/>
      <c r="ASI93" s="113"/>
      <c r="ASJ93" s="113"/>
      <c r="ASK93" s="113"/>
      <c r="ASL93" s="113"/>
      <c r="ASM93" s="113"/>
      <c r="ASN93" s="113"/>
      <c r="ASO93" s="113"/>
      <c r="ASP93" s="113"/>
      <c r="ASQ93" s="113"/>
      <c r="ASR93" s="113"/>
      <c r="ASS93" s="113"/>
      <c r="AST93" s="113"/>
      <c r="ASU93" s="113"/>
      <c r="ASV93" s="113"/>
      <c r="ASW93" s="113"/>
      <c r="ASX93" s="113"/>
      <c r="ASY93" s="113"/>
      <c r="ASZ93" s="113"/>
      <c r="ATA93" s="113"/>
      <c r="ATB93" s="113"/>
      <c r="ATC93" s="113"/>
      <c r="ATD93" s="113"/>
      <c r="ATE93" s="113"/>
      <c r="ATF93" s="113"/>
      <c r="ATG93" s="113"/>
      <c r="ATH93" s="113"/>
      <c r="ATI93" s="113"/>
      <c r="ATJ93" s="113"/>
      <c r="ATK93" s="113"/>
      <c r="ATL93" s="113"/>
      <c r="ATM93" s="113"/>
      <c r="ATN93" s="113"/>
      <c r="ATO93" s="113"/>
      <c r="ATP93" s="113"/>
      <c r="ATQ93" s="113"/>
      <c r="ATR93" s="113"/>
      <c r="ATS93" s="113"/>
      <c r="ATT93" s="113"/>
      <c r="ATU93" s="113"/>
      <c r="ATV93" s="113"/>
      <c r="ATW93" s="113"/>
      <c r="ATX93" s="113"/>
      <c r="ATY93" s="113"/>
      <c r="ATZ93" s="113"/>
      <c r="AUA93" s="113"/>
      <c r="AUB93" s="113"/>
      <c r="AUC93" s="113"/>
      <c r="AUD93" s="113"/>
      <c r="AUE93" s="113"/>
      <c r="AUF93" s="113"/>
      <c r="AUG93" s="113"/>
      <c r="AUH93" s="113"/>
      <c r="AUI93" s="113"/>
      <c r="AUJ93" s="113"/>
      <c r="AUK93" s="113"/>
      <c r="AUL93" s="113"/>
      <c r="AUM93" s="113"/>
      <c r="AUN93" s="113"/>
      <c r="AUO93" s="113"/>
      <c r="AUP93" s="113"/>
      <c r="AUQ93" s="113"/>
      <c r="AUR93" s="113"/>
      <c r="AUS93" s="113"/>
      <c r="AUT93" s="113"/>
      <c r="AUU93" s="113"/>
      <c r="AUV93" s="113"/>
      <c r="AUW93" s="113"/>
      <c r="AUX93" s="113"/>
      <c r="AUY93" s="113"/>
      <c r="AUZ93" s="113"/>
      <c r="AVA93" s="113"/>
      <c r="AVB93" s="113"/>
      <c r="AVC93" s="113"/>
      <c r="AVD93" s="113"/>
      <c r="AVE93" s="113"/>
      <c r="AVF93" s="113"/>
      <c r="AVG93" s="113"/>
      <c r="AVH93" s="113"/>
      <c r="AVI93" s="113"/>
      <c r="AVJ93" s="113"/>
      <c r="AVK93" s="113"/>
      <c r="AVL93" s="113"/>
      <c r="AVM93" s="113"/>
      <c r="AVN93" s="113"/>
      <c r="AVO93" s="113"/>
      <c r="AVP93" s="113"/>
      <c r="AVQ93" s="113"/>
      <c r="AVR93" s="113"/>
      <c r="AVS93" s="113"/>
      <c r="AVT93" s="113"/>
      <c r="AVU93" s="113"/>
      <c r="AVV93" s="113"/>
      <c r="AVW93" s="113"/>
      <c r="AVX93" s="113"/>
      <c r="AVY93" s="113"/>
      <c r="AVZ93" s="113"/>
      <c r="AWA93" s="113"/>
      <c r="AWB93" s="113"/>
      <c r="AWC93" s="113"/>
      <c r="AWD93" s="113"/>
    </row>
    <row r="94" spans="1:1278" s="156" customFormat="1" ht="12.5">
      <c r="A94" s="126"/>
      <c r="B94" s="126"/>
      <c r="C94" s="126"/>
      <c r="D94" s="126"/>
      <c r="E94" s="126"/>
      <c r="F94" s="171" t="s">
        <v>386</v>
      </c>
      <c r="G94" s="172">
        <f>Calculation!C194</f>
        <v>1.5</v>
      </c>
      <c r="H94" s="173" t="s">
        <v>387</v>
      </c>
      <c r="I94" s="126"/>
      <c r="J94" s="126"/>
      <c r="K94" s="126"/>
      <c r="L94" s="126"/>
      <c r="M94" s="126"/>
      <c r="N94" s="126"/>
      <c r="O94" s="126"/>
      <c r="P94" s="126"/>
      <c r="Q94" s="126"/>
      <c r="R94" s="126"/>
      <c r="S94" s="126"/>
      <c r="T94" s="126"/>
      <c r="U94" s="126"/>
      <c r="V94" s="126"/>
      <c r="W94" s="126"/>
      <c r="X94" s="126"/>
      <c r="Y94" s="126"/>
      <c r="Z94" s="126"/>
      <c r="AA94" s="126"/>
      <c r="AB94" s="126"/>
      <c r="AC94" s="113"/>
      <c r="AD94" s="113"/>
      <c r="AE94" s="113"/>
      <c r="AF94" s="113"/>
      <c r="AG94" s="113"/>
      <c r="AH94" s="113"/>
      <c r="AI94" s="113"/>
      <c r="AJ94" s="113"/>
      <c r="AK94" s="113"/>
      <c r="AL94" s="113"/>
      <c r="AM94" s="113"/>
      <c r="AN94" s="113"/>
      <c r="AO94" s="113"/>
      <c r="AP94" s="113"/>
      <c r="AQ94" s="113"/>
      <c r="AR94" s="113"/>
      <c r="AS94" s="113"/>
      <c r="AT94" s="113"/>
      <c r="AU94" s="113"/>
      <c r="AV94" s="113"/>
      <c r="AW94" s="113"/>
      <c r="AX94" s="113"/>
      <c r="AY94" s="113"/>
      <c r="AZ94" s="113"/>
      <c r="BA94" s="113"/>
      <c r="BB94" s="113"/>
      <c r="BC94" s="113"/>
      <c r="BD94" s="113"/>
      <c r="BE94" s="113"/>
      <c r="BF94" s="113"/>
      <c r="BG94" s="113"/>
      <c r="BH94" s="113"/>
      <c r="BI94" s="113"/>
      <c r="BJ94" s="113"/>
      <c r="BK94" s="113"/>
      <c r="BL94" s="113"/>
      <c r="BM94" s="113"/>
      <c r="BN94" s="113"/>
      <c r="BO94" s="113"/>
      <c r="BP94" s="113"/>
      <c r="BQ94" s="113"/>
      <c r="BR94" s="113"/>
      <c r="BS94" s="113"/>
      <c r="BT94" s="113"/>
      <c r="BU94" s="113"/>
      <c r="BV94" s="113"/>
      <c r="BW94" s="113"/>
      <c r="BX94" s="113"/>
      <c r="BY94" s="113"/>
      <c r="BZ94" s="113"/>
      <c r="CA94" s="113"/>
      <c r="CB94" s="113"/>
      <c r="CC94" s="113"/>
      <c r="CD94" s="113"/>
      <c r="CE94" s="113"/>
      <c r="CF94" s="113"/>
      <c r="CG94" s="113"/>
      <c r="CH94" s="113"/>
      <c r="CI94" s="113"/>
      <c r="CJ94" s="113"/>
      <c r="CK94" s="113"/>
      <c r="CL94" s="113"/>
      <c r="CM94" s="113"/>
      <c r="CN94" s="113"/>
      <c r="CO94" s="113"/>
      <c r="CP94" s="113"/>
      <c r="CQ94" s="113"/>
      <c r="CR94" s="113"/>
      <c r="CS94" s="113"/>
      <c r="CT94" s="113"/>
      <c r="CU94" s="113"/>
      <c r="CV94" s="113"/>
      <c r="CW94" s="113"/>
      <c r="CX94" s="113"/>
      <c r="CY94" s="113"/>
      <c r="CZ94" s="113"/>
      <c r="DA94" s="113"/>
      <c r="DB94" s="113"/>
      <c r="DC94" s="113"/>
      <c r="DD94" s="113"/>
      <c r="DE94" s="113"/>
      <c r="DF94" s="113"/>
      <c r="DG94" s="113"/>
      <c r="DH94" s="113"/>
      <c r="DI94" s="113"/>
      <c r="DJ94" s="113"/>
      <c r="DK94" s="113"/>
      <c r="DL94" s="113"/>
      <c r="DM94" s="113"/>
      <c r="DN94" s="113"/>
      <c r="DO94" s="113"/>
      <c r="DP94" s="113"/>
      <c r="DQ94" s="113"/>
      <c r="DR94" s="113"/>
      <c r="DS94" s="113"/>
      <c r="DT94" s="113"/>
      <c r="DU94" s="113"/>
      <c r="DV94" s="113"/>
      <c r="DW94" s="113"/>
      <c r="DX94" s="113"/>
      <c r="DY94" s="113"/>
      <c r="DZ94" s="113"/>
      <c r="EA94" s="113"/>
      <c r="EB94" s="113"/>
      <c r="EC94" s="113"/>
      <c r="ED94" s="113"/>
      <c r="EE94" s="113"/>
      <c r="EF94" s="113"/>
      <c r="EG94" s="113"/>
      <c r="EH94" s="113"/>
      <c r="EI94" s="113"/>
      <c r="EJ94" s="113"/>
      <c r="EK94" s="113"/>
      <c r="EL94" s="113"/>
      <c r="EM94" s="113"/>
      <c r="EN94" s="113"/>
      <c r="EO94" s="113"/>
      <c r="EP94" s="113"/>
      <c r="EQ94" s="113"/>
      <c r="ER94" s="113"/>
      <c r="ES94" s="113"/>
      <c r="ET94" s="113"/>
      <c r="EU94" s="113"/>
      <c r="EV94" s="113"/>
      <c r="EW94" s="113"/>
      <c r="EX94" s="113"/>
      <c r="EY94" s="113"/>
      <c r="EZ94" s="113"/>
      <c r="FA94" s="113"/>
      <c r="FB94" s="113"/>
      <c r="FC94" s="113"/>
      <c r="FD94" s="113"/>
      <c r="FE94" s="113"/>
      <c r="FF94" s="113"/>
      <c r="FG94" s="113"/>
      <c r="FH94" s="113"/>
      <c r="FI94" s="113"/>
      <c r="FJ94" s="113"/>
      <c r="FK94" s="113"/>
      <c r="FL94" s="113"/>
      <c r="FM94" s="113"/>
      <c r="FN94" s="113"/>
      <c r="FO94" s="113"/>
      <c r="FP94" s="113"/>
      <c r="FQ94" s="113"/>
      <c r="FR94" s="113"/>
      <c r="FS94" s="113"/>
      <c r="FT94" s="113"/>
      <c r="FU94" s="113"/>
      <c r="FV94" s="113"/>
      <c r="FW94" s="113"/>
      <c r="FX94" s="113"/>
      <c r="FY94" s="113"/>
      <c r="FZ94" s="113"/>
      <c r="GA94" s="113"/>
      <c r="GB94" s="113"/>
      <c r="GC94" s="113"/>
      <c r="GD94" s="113"/>
      <c r="GE94" s="113"/>
      <c r="GF94" s="113"/>
      <c r="GG94" s="113"/>
      <c r="GH94" s="113"/>
      <c r="GI94" s="113"/>
      <c r="GJ94" s="113"/>
      <c r="GK94" s="113"/>
      <c r="GL94" s="113"/>
      <c r="GM94" s="113"/>
      <c r="GN94" s="113"/>
      <c r="GO94" s="113"/>
      <c r="GP94" s="113"/>
      <c r="GQ94" s="113"/>
      <c r="GR94" s="113"/>
      <c r="GS94" s="113"/>
      <c r="GT94" s="113"/>
      <c r="GU94" s="113"/>
      <c r="GV94" s="113"/>
      <c r="GW94" s="113"/>
      <c r="GX94" s="113"/>
      <c r="GY94" s="113"/>
      <c r="GZ94" s="113"/>
      <c r="HA94" s="113"/>
      <c r="HB94" s="113"/>
      <c r="HC94" s="113"/>
      <c r="HD94" s="113"/>
      <c r="HE94" s="113"/>
      <c r="HF94" s="113"/>
      <c r="HG94" s="113"/>
      <c r="HH94" s="113"/>
      <c r="HI94" s="113"/>
      <c r="HJ94" s="113"/>
      <c r="HK94" s="113"/>
      <c r="HL94" s="113"/>
      <c r="HM94" s="113"/>
      <c r="HN94" s="113"/>
      <c r="HO94" s="113"/>
      <c r="HP94" s="113"/>
      <c r="HQ94" s="113"/>
      <c r="HR94" s="113"/>
      <c r="HS94" s="113"/>
      <c r="HT94" s="113"/>
      <c r="HU94" s="113"/>
      <c r="HV94" s="113"/>
      <c r="HW94" s="113"/>
      <c r="HX94" s="113"/>
      <c r="HY94" s="113"/>
      <c r="HZ94" s="113"/>
      <c r="IA94" s="113"/>
      <c r="IB94" s="113"/>
      <c r="IC94" s="113"/>
      <c r="ID94" s="113"/>
      <c r="IE94" s="113"/>
      <c r="IF94" s="113"/>
      <c r="IG94" s="113"/>
      <c r="IH94" s="113"/>
      <c r="II94" s="113"/>
      <c r="IJ94" s="113"/>
      <c r="IK94" s="113"/>
      <c r="IL94" s="113"/>
      <c r="IM94" s="113"/>
      <c r="IN94" s="113"/>
      <c r="IO94" s="113"/>
      <c r="IP94" s="113"/>
      <c r="IQ94" s="113"/>
      <c r="IR94" s="113"/>
      <c r="IS94" s="113"/>
      <c r="IT94" s="113"/>
      <c r="IU94" s="113"/>
      <c r="IV94" s="113"/>
      <c r="IW94" s="113"/>
      <c r="IX94" s="113"/>
      <c r="IY94" s="113"/>
      <c r="IZ94" s="113"/>
      <c r="JA94" s="113"/>
      <c r="JB94" s="113"/>
      <c r="JC94" s="113"/>
      <c r="JD94" s="113"/>
      <c r="JE94" s="113"/>
      <c r="JF94" s="113"/>
      <c r="JG94" s="113"/>
      <c r="JH94" s="113"/>
      <c r="JI94" s="113"/>
      <c r="JJ94" s="113"/>
      <c r="JK94" s="113"/>
      <c r="JL94" s="113"/>
      <c r="JM94" s="113"/>
      <c r="JN94" s="113"/>
      <c r="JO94" s="113"/>
      <c r="JP94" s="113"/>
      <c r="JQ94" s="113"/>
      <c r="JR94" s="113"/>
      <c r="JS94" s="113"/>
      <c r="JT94" s="113"/>
      <c r="JU94" s="113"/>
      <c r="JV94" s="113"/>
      <c r="JW94" s="113"/>
      <c r="JX94" s="113"/>
      <c r="JY94" s="113"/>
      <c r="JZ94" s="113"/>
      <c r="KA94" s="113"/>
      <c r="KB94" s="113"/>
      <c r="KC94" s="113"/>
      <c r="KD94" s="113"/>
      <c r="KE94" s="113"/>
      <c r="KF94" s="113"/>
      <c r="KG94" s="113"/>
      <c r="KH94" s="113"/>
      <c r="KI94" s="113"/>
      <c r="KJ94" s="113"/>
      <c r="KK94" s="113"/>
      <c r="KL94" s="113"/>
      <c r="KM94" s="113"/>
      <c r="KN94" s="113"/>
      <c r="KO94" s="113"/>
      <c r="KP94" s="113"/>
      <c r="KQ94" s="113"/>
      <c r="KR94" s="113"/>
      <c r="KS94" s="113"/>
      <c r="KT94" s="113"/>
      <c r="KU94" s="113"/>
      <c r="KV94" s="113"/>
      <c r="KW94" s="113"/>
      <c r="KX94" s="113"/>
      <c r="KY94" s="113"/>
      <c r="KZ94" s="113"/>
      <c r="LA94" s="113"/>
      <c r="LB94" s="113"/>
      <c r="LC94" s="113"/>
      <c r="LD94" s="113"/>
      <c r="LE94" s="113"/>
      <c r="LF94" s="113"/>
      <c r="LG94" s="113"/>
      <c r="LH94" s="113"/>
      <c r="LI94" s="113"/>
      <c r="LJ94" s="113"/>
      <c r="LK94" s="113"/>
      <c r="LL94" s="113"/>
      <c r="LM94" s="113"/>
      <c r="LN94" s="113"/>
      <c r="LO94" s="113"/>
      <c r="LP94" s="113"/>
      <c r="LQ94" s="113"/>
      <c r="LR94" s="113"/>
      <c r="LS94" s="113"/>
      <c r="LT94" s="113"/>
      <c r="LU94" s="113"/>
      <c r="LV94" s="113"/>
      <c r="LW94" s="113"/>
      <c r="LX94" s="113"/>
      <c r="LY94" s="113"/>
      <c r="LZ94" s="113"/>
      <c r="MA94" s="113"/>
      <c r="MB94" s="113"/>
      <c r="MC94" s="113"/>
      <c r="MD94" s="113"/>
      <c r="ME94" s="113"/>
      <c r="MF94" s="113"/>
      <c r="MG94" s="113"/>
      <c r="MH94" s="113"/>
      <c r="MI94" s="113"/>
      <c r="MJ94" s="113"/>
      <c r="MK94" s="113"/>
      <c r="ML94" s="113"/>
      <c r="MM94" s="113"/>
      <c r="MN94" s="113"/>
      <c r="MO94" s="113"/>
      <c r="MP94" s="113"/>
      <c r="MQ94" s="113"/>
      <c r="MR94" s="113"/>
      <c r="MS94" s="113"/>
      <c r="MT94" s="113"/>
      <c r="MU94" s="113"/>
      <c r="MV94" s="113"/>
      <c r="MW94" s="113"/>
      <c r="MX94" s="113"/>
      <c r="MY94" s="113"/>
      <c r="MZ94" s="113"/>
      <c r="NA94" s="113"/>
      <c r="NB94" s="113"/>
      <c r="NC94" s="113"/>
      <c r="ND94" s="113"/>
      <c r="NE94" s="113"/>
      <c r="NF94" s="113"/>
      <c r="NG94" s="113"/>
      <c r="NH94" s="113"/>
      <c r="NI94" s="113"/>
      <c r="NJ94" s="113"/>
      <c r="NK94" s="113"/>
      <c r="NL94" s="113"/>
      <c r="NM94" s="113"/>
      <c r="NN94" s="113"/>
      <c r="NO94" s="113"/>
      <c r="NP94" s="113"/>
      <c r="NQ94" s="113"/>
      <c r="NR94" s="113"/>
      <c r="NS94" s="113"/>
      <c r="NT94" s="113"/>
      <c r="NU94" s="113"/>
      <c r="NV94" s="113"/>
      <c r="NW94" s="113"/>
      <c r="NX94" s="113"/>
      <c r="NY94" s="113"/>
      <c r="NZ94" s="113"/>
      <c r="OA94" s="113"/>
      <c r="OB94" s="113"/>
      <c r="OC94" s="113"/>
      <c r="OD94" s="113"/>
      <c r="OE94" s="113"/>
      <c r="OF94" s="113"/>
      <c r="OG94" s="113"/>
      <c r="OH94" s="113"/>
      <c r="OI94" s="113"/>
      <c r="OJ94" s="113"/>
      <c r="OK94" s="113"/>
      <c r="OL94" s="113"/>
      <c r="OM94" s="113"/>
      <c r="ON94" s="113"/>
      <c r="OO94" s="113"/>
      <c r="OP94" s="113"/>
      <c r="OQ94" s="113"/>
      <c r="OR94" s="113"/>
      <c r="OS94" s="113"/>
      <c r="OT94" s="113"/>
      <c r="OU94" s="113"/>
      <c r="OV94" s="113"/>
      <c r="OW94" s="113"/>
      <c r="OX94" s="113"/>
      <c r="OY94" s="113"/>
      <c r="OZ94" s="113"/>
      <c r="PA94" s="113"/>
      <c r="PB94" s="113"/>
      <c r="PC94" s="113"/>
      <c r="PD94" s="113"/>
      <c r="PE94" s="113"/>
      <c r="PF94" s="113"/>
      <c r="PG94" s="113"/>
      <c r="PH94" s="113"/>
      <c r="PI94" s="113"/>
      <c r="PJ94" s="113"/>
      <c r="PK94" s="113"/>
      <c r="PL94" s="113"/>
      <c r="PM94" s="113"/>
      <c r="PN94" s="113"/>
      <c r="PO94" s="113"/>
      <c r="PP94" s="113"/>
      <c r="PQ94" s="113"/>
      <c r="PR94" s="113"/>
      <c r="PS94" s="113"/>
      <c r="PT94" s="113"/>
      <c r="PU94" s="113"/>
      <c r="PV94" s="113"/>
      <c r="PW94" s="113"/>
      <c r="PX94" s="113"/>
      <c r="PY94" s="113"/>
      <c r="PZ94" s="113"/>
      <c r="QA94" s="113"/>
      <c r="QB94" s="113"/>
      <c r="QC94" s="113"/>
      <c r="QD94" s="113"/>
      <c r="QE94" s="113"/>
      <c r="QF94" s="113"/>
      <c r="QG94" s="113"/>
      <c r="QH94" s="113"/>
      <c r="QI94" s="113"/>
      <c r="QJ94" s="113"/>
      <c r="QK94" s="113"/>
      <c r="QL94" s="113"/>
      <c r="QM94" s="113"/>
      <c r="QN94" s="113"/>
      <c r="QO94" s="113"/>
      <c r="QP94" s="113"/>
      <c r="QQ94" s="113"/>
      <c r="QR94" s="113"/>
      <c r="QS94" s="113"/>
      <c r="QT94" s="113"/>
      <c r="QU94" s="113"/>
      <c r="QV94" s="113"/>
      <c r="QW94" s="113"/>
      <c r="QX94" s="113"/>
      <c r="QY94" s="113"/>
      <c r="QZ94" s="113"/>
      <c r="RA94" s="113"/>
      <c r="RB94" s="113"/>
      <c r="RC94" s="113"/>
      <c r="RD94" s="113"/>
      <c r="RE94" s="113"/>
      <c r="RF94" s="113"/>
      <c r="RG94" s="113"/>
      <c r="RH94" s="113"/>
      <c r="RI94" s="113"/>
      <c r="RJ94" s="113"/>
      <c r="RK94" s="113"/>
      <c r="RL94" s="113"/>
      <c r="RM94" s="113"/>
      <c r="RN94" s="113"/>
      <c r="RO94" s="113"/>
      <c r="RP94" s="113"/>
      <c r="RQ94" s="113"/>
      <c r="RR94" s="113"/>
      <c r="RS94" s="113"/>
      <c r="RT94" s="113"/>
      <c r="RU94" s="113"/>
      <c r="RV94" s="113"/>
      <c r="RW94" s="113"/>
      <c r="RX94" s="113"/>
      <c r="RY94" s="113"/>
      <c r="RZ94" s="113"/>
      <c r="SA94" s="113"/>
      <c r="SB94" s="113"/>
      <c r="SC94" s="113"/>
      <c r="SD94" s="113"/>
      <c r="SE94" s="113"/>
      <c r="SF94" s="113"/>
      <c r="SG94" s="113"/>
      <c r="SH94" s="113"/>
      <c r="SI94" s="113"/>
      <c r="SJ94" s="113"/>
      <c r="SK94" s="113"/>
      <c r="SL94" s="113"/>
      <c r="SM94" s="113"/>
      <c r="SN94" s="113"/>
      <c r="SO94" s="113"/>
      <c r="SP94" s="113"/>
      <c r="SQ94" s="113"/>
      <c r="SR94" s="113"/>
      <c r="SS94" s="113"/>
      <c r="ST94" s="113"/>
      <c r="SU94" s="113"/>
      <c r="SV94" s="113"/>
      <c r="SW94" s="113"/>
      <c r="SX94" s="113"/>
      <c r="SY94" s="113"/>
      <c r="SZ94" s="113"/>
      <c r="TA94" s="113"/>
      <c r="TB94" s="113"/>
      <c r="TC94" s="113"/>
      <c r="TD94" s="113"/>
      <c r="TE94" s="113"/>
      <c r="TF94" s="113"/>
      <c r="TG94" s="113"/>
      <c r="TH94" s="113"/>
      <c r="TI94" s="113"/>
      <c r="TJ94" s="113"/>
      <c r="TK94" s="113"/>
      <c r="TL94" s="113"/>
      <c r="TM94" s="113"/>
      <c r="TN94" s="113"/>
      <c r="TO94" s="113"/>
      <c r="TP94" s="113"/>
      <c r="TQ94" s="113"/>
      <c r="TR94" s="113"/>
      <c r="TS94" s="113"/>
      <c r="TT94" s="113"/>
      <c r="TU94" s="113"/>
      <c r="TV94" s="113"/>
      <c r="TW94" s="113"/>
      <c r="TX94" s="113"/>
      <c r="TY94" s="113"/>
      <c r="TZ94" s="113"/>
      <c r="UA94" s="113"/>
      <c r="UB94" s="113"/>
      <c r="UC94" s="113"/>
      <c r="UD94" s="113"/>
      <c r="UE94" s="113"/>
      <c r="UF94" s="113"/>
      <c r="UG94" s="113"/>
      <c r="UH94" s="113"/>
      <c r="UI94" s="113"/>
      <c r="UJ94" s="113"/>
      <c r="UK94" s="113"/>
      <c r="UL94" s="113"/>
      <c r="UM94" s="113"/>
      <c r="UN94" s="113"/>
      <c r="UO94" s="113"/>
      <c r="UP94" s="113"/>
      <c r="UQ94" s="113"/>
      <c r="UR94" s="113"/>
      <c r="US94" s="113"/>
      <c r="UT94" s="113"/>
      <c r="UU94" s="113"/>
      <c r="UV94" s="113"/>
      <c r="UW94" s="113"/>
      <c r="UX94" s="113"/>
      <c r="UY94" s="113"/>
      <c r="UZ94" s="113"/>
      <c r="VA94" s="113"/>
      <c r="VB94" s="113"/>
      <c r="VC94" s="113"/>
      <c r="VD94" s="113"/>
      <c r="VE94" s="113"/>
      <c r="VF94" s="113"/>
      <c r="VG94" s="113"/>
      <c r="VH94" s="113"/>
      <c r="VI94" s="113"/>
      <c r="VJ94" s="113"/>
      <c r="VK94" s="113"/>
      <c r="VL94" s="113"/>
      <c r="VM94" s="113"/>
      <c r="VN94" s="113"/>
      <c r="VO94" s="113"/>
      <c r="VP94" s="113"/>
      <c r="VQ94" s="113"/>
      <c r="VR94" s="113"/>
      <c r="VS94" s="113"/>
      <c r="VT94" s="113"/>
      <c r="VU94" s="113"/>
      <c r="VV94" s="113"/>
      <c r="VW94" s="113"/>
      <c r="VX94" s="113"/>
      <c r="VY94" s="113"/>
      <c r="VZ94" s="113"/>
      <c r="WA94" s="113"/>
      <c r="WB94" s="113"/>
      <c r="WC94" s="113"/>
      <c r="WD94" s="113"/>
      <c r="WE94" s="113"/>
      <c r="WF94" s="113"/>
      <c r="WG94" s="113"/>
      <c r="WH94" s="113"/>
      <c r="WI94" s="113"/>
      <c r="WJ94" s="113"/>
      <c r="WK94" s="113"/>
      <c r="WL94" s="113"/>
      <c r="WM94" s="113"/>
      <c r="WN94" s="113"/>
      <c r="WO94" s="113"/>
      <c r="WP94" s="113"/>
      <c r="WQ94" s="113"/>
      <c r="WR94" s="113"/>
      <c r="WS94" s="113"/>
      <c r="WT94" s="113"/>
      <c r="WU94" s="113"/>
      <c r="WV94" s="113"/>
      <c r="WW94" s="113"/>
      <c r="WX94" s="113"/>
      <c r="WY94" s="113"/>
      <c r="WZ94" s="113"/>
      <c r="XA94" s="113"/>
      <c r="XB94" s="113"/>
      <c r="XC94" s="113"/>
      <c r="XD94" s="113"/>
      <c r="XE94" s="113"/>
      <c r="XF94" s="113"/>
      <c r="XG94" s="113"/>
      <c r="XH94" s="113"/>
      <c r="XI94" s="113"/>
      <c r="XJ94" s="113"/>
      <c r="XK94" s="113"/>
      <c r="XL94" s="113"/>
      <c r="XM94" s="113"/>
      <c r="XN94" s="113"/>
      <c r="XO94" s="113"/>
      <c r="XP94" s="113"/>
      <c r="XQ94" s="113"/>
      <c r="XR94" s="113"/>
      <c r="XS94" s="113"/>
      <c r="XT94" s="113"/>
      <c r="XU94" s="113"/>
      <c r="XV94" s="113"/>
      <c r="XW94" s="113"/>
      <c r="XX94" s="113"/>
      <c r="XY94" s="113"/>
      <c r="XZ94" s="113"/>
      <c r="YA94" s="113"/>
      <c r="YB94" s="113"/>
      <c r="YC94" s="113"/>
      <c r="YD94" s="113"/>
      <c r="YE94" s="113"/>
      <c r="YF94" s="113"/>
      <c r="YG94" s="113"/>
      <c r="YH94" s="113"/>
      <c r="YI94" s="113"/>
      <c r="YJ94" s="113"/>
      <c r="YK94" s="113"/>
      <c r="YL94" s="113"/>
      <c r="YM94" s="113"/>
      <c r="YN94" s="113"/>
      <c r="YO94" s="113"/>
      <c r="YP94" s="113"/>
      <c r="YQ94" s="113"/>
      <c r="YR94" s="113"/>
      <c r="YS94" s="113"/>
      <c r="YT94" s="113"/>
      <c r="YU94" s="113"/>
      <c r="YV94" s="113"/>
      <c r="YW94" s="113"/>
      <c r="YX94" s="113"/>
      <c r="YY94" s="113"/>
      <c r="YZ94" s="113"/>
      <c r="ZA94" s="113"/>
      <c r="ZB94" s="113"/>
      <c r="ZC94" s="113"/>
      <c r="ZD94" s="113"/>
      <c r="ZE94" s="113"/>
      <c r="ZF94" s="113"/>
      <c r="ZG94" s="113"/>
      <c r="ZH94" s="113"/>
      <c r="ZI94" s="113"/>
      <c r="ZJ94" s="113"/>
      <c r="ZK94" s="113"/>
      <c r="ZL94" s="113"/>
      <c r="ZM94" s="113"/>
      <c r="ZN94" s="113"/>
      <c r="ZO94" s="113"/>
      <c r="ZP94" s="113"/>
      <c r="ZQ94" s="113"/>
      <c r="ZR94" s="113"/>
      <c r="ZS94" s="113"/>
      <c r="ZT94" s="113"/>
      <c r="ZU94" s="113"/>
      <c r="ZV94" s="113"/>
      <c r="ZW94" s="113"/>
      <c r="ZX94" s="113"/>
      <c r="ZY94" s="113"/>
      <c r="ZZ94" s="113"/>
      <c r="AAA94" s="113"/>
      <c r="AAB94" s="113"/>
      <c r="AAC94" s="113"/>
      <c r="AAD94" s="113"/>
      <c r="AAE94" s="113"/>
      <c r="AAF94" s="113"/>
      <c r="AAG94" s="113"/>
      <c r="AAH94" s="113"/>
      <c r="AAI94" s="113"/>
      <c r="AAJ94" s="113"/>
      <c r="AAK94" s="113"/>
      <c r="AAL94" s="113"/>
      <c r="AAM94" s="113"/>
      <c r="AAN94" s="113"/>
      <c r="AAO94" s="113"/>
      <c r="AAP94" s="113"/>
      <c r="AAQ94" s="113"/>
      <c r="AAR94" s="113"/>
      <c r="AAS94" s="113"/>
      <c r="AAT94" s="113"/>
      <c r="AAU94" s="113"/>
      <c r="AAV94" s="113"/>
      <c r="AAW94" s="113"/>
      <c r="AAX94" s="113"/>
      <c r="AAY94" s="113"/>
      <c r="AAZ94" s="113"/>
      <c r="ABA94" s="113"/>
      <c r="ABB94" s="113"/>
      <c r="ABC94" s="113"/>
      <c r="ABD94" s="113"/>
      <c r="ABE94" s="113"/>
      <c r="ABF94" s="113"/>
      <c r="ABG94" s="113"/>
      <c r="ABH94" s="113"/>
      <c r="ABI94" s="113"/>
      <c r="ABJ94" s="113"/>
      <c r="ABK94" s="113"/>
      <c r="ABL94" s="113"/>
      <c r="ABM94" s="113"/>
      <c r="ABN94" s="113"/>
      <c r="ABO94" s="113"/>
      <c r="ABP94" s="113"/>
      <c r="ABQ94" s="113"/>
      <c r="ABR94" s="113"/>
      <c r="ABS94" s="113"/>
      <c r="ABT94" s="113"/>
      <c r="ABU94" s="113"/>
      <c r="ABV94" s="113"/>
      <c r="ABW94" s="113"/>
      <c r="ABX94" s="113"/>
      <c r="ABY94" s="113"/>
      <c r="ABZ94" s="113"/>
      <c r="ACA94" s="113"/>
      <c r="ACB94" s="113"/>
      <c r="ACC94" s="113"/>
      <c r="ACD94" s="113"/>
      <c r="ACE94" s="113"/>
      <c r="ACF94" s="113"/>
      <c r="ACG94" s="113"/>
      <c r="ACH94" s="113"/>
      <c r="ACI94" s="113"/>
      <c r="ACJ94" s="113"/>
      <c r="ACK94" s="113"/>
      <c r="ACL94" s="113"/>
      <c r="ACM94" s="113"/>
      <c r="ACN94" s="113"/>
      <c r="ACO94" s="113"/>
      <c r="ACP94" s="113"/>
      <c r="ACQ94" s="113"/>
      <c r="ACR94" s="113"/>
      <c r="ACS94" s="113"/>
      <c r="ACT94" s="113"/>
      <c r="ACU94" s="113"/>
      <c r="ACV94" s="113"/>
      <c r="ACW94" s="113"/>
      <c r="ACX94" s="113"/>
      <c r="ACY94" s="113"/>
      <c r="ACZ94" s="113"/>
      <c r="ADA94" s="113"/>
      <c r="ADB94" s="113"/>
      <c r="ADC94" s="113"/>
      <c r="ADD94" s="113"/>
      <c r="ADE94" s="113"/>
      <c r="ADF94" s="113"/>
      <c r="ADG94" s="113"/>
      <c r="ADH94" s="113"/>
      <c r="ADI94" s="113"/>
      <c r="ADJ94" s="113"/>
      <c r="ADK94" s="113"/>
      <c r="ADL94" s="113"/>
      <c r="ADM94" s="113"/>
      <c r="ADN94" s="113"/>
      <c r="ADO94" s="113"/>
      <c r="ADP94" s="113"/>
      <c r="ADQ94" s="113"/>
      <c r="ADR94" s="113"/>
      <c r="ADS94" s="113"/>
      <c r="ADT94" s="113"/>
      <c r="ADU94" s="113"/>
      <c r="ADV94" s="113"/>
      <c r="ADW94" s="113"/>
      <c r="ADX94" s="113"/>
      <c r="ADY94" s="113"/>
      <c r="ADZ94" s="113"/>
      <c r="AEA94" s="113"/>
      <c r="AEB94" s="113"/>
      <c r="AEC94" s="113"/>
      <c r="AED94" s="113"/>
      <c r="AEE94" s="113"/>
      <c r="AEF94" s="113"/>
      <c r="AEG94" s="113"/>
      <c r="AEH94" s="113"/>
      <c r="AEI94" s="113"/>
      <c r="AEJ94" s="113"/>
      <c r="AEK94" s="113"/>
      <c r="AEL94" s="113"/>
      <c r="AEM94" s="113"/>
      <c r="AEN94" s="113"/>
      <c r="AEO94" s="113"/>
      <c r="AEP94" s="113"/>
      <c r="AEQ94" s="113"/>
      <c r="AER94" s="113"/>
      <c r="AES94" s="113"/>
      <c r="AET94" s="113"/>
      <c r="AEU94" s="113"/>
      <c r="AEV94" s="113"/>
      <c r="AEW94" s="113"/>
      <c r="AEX94" s="113"/>
      <c r="AEY94" s="113"/>
      <c r="AEZ94" s="113"/>
      <c r="AFA94" s="113"/>
      <c r="AFB94" s="113"/>
      <c r="AFC94" s="113"/>
      <c r="AFD94" s="113"/>
      <c r="AFE94" s="113"/>
      <c r="AFF94" s="113"/>
      <c r="AFG94" s="113"/>
      <c r="AFH94" s="113"/>
      <c r="AFI94" s="113"/>
      <c r="AFJ94" s="113"/>
      <c r="AFK94" s="113"/>
      <c r="AFL94" s="113"/>
      <c r="AFM94" s="113"/>
      <c r="AFN94" s="113"/>
      <c r="AFO94" s="113"/>
      <c r="AFP94" s="113"/>
      <c r="AFQ94" s="113"/>
      <c r="AFR94" s="113"/>
      <c r="AFS94" s="113"/>
      <c r="AFT94" s="113"/>
      <c r="AFU94" s="113"/>
      <c r="AFV94" s="113"/>
      <c r="AFW94" s="113"/>
      <c r="AFX94" s="113"/>
      <c r="AFY94" s="113"/>
      <c r="AFZ94" s="113"/>
      <c r="AGA94" s="113"/>
      <c r="AGB94" s="113"/>
      <c r="AGC94" s="113"/>
      <c r="AGD94" s="113"/>
      <c r="AGE94" s="113"/>
      <c r="AGF94" s="113"/>
      <c r="AGG94" s="113"/>
      <c r="AGH94" s="113"/>
      <c r="AGI94" s="113"/>
      <c r="AGJ94" s="113"/>
      <c r="AGK94" s="113"/>
      <c r="AGL94" s="113"/>
      <c r="AGM94" s="113"/>
      <c r="AGN94" s="113"/>
      <c r="AGO94" s="113"/>
      <c r="AGP94" s="113"/>
      <c r="AGQ94" s="113"/>
      <c r="AGR94" s="113"/>
      <c r="AGS94" s="113"/>
      <c r="AGT94" s="113"/>
      <c r="AGU94" s="113"/>
      <c r="AGV94" s="113"/>
      <c r="AGW94" s="113"/>
      <c r="AGX94" s="113"/>
      <c r="AGY94" s="113"/>
      <c r="AGZ94" s="113"/>
      <c r="AHA94" s="113"/>
      <c r="AHB94" s="113"/>
      <c r="AHC94" s="113"/>
      <c r="AHD94" s="113"/>
      <c r="AHE94" s="113"/>
      <c r="AHF94" s="113"/>
      <c r="AHG94" s="113"/>
      <c r="AHH94" s="113"/>
      <c r="AHI94" s="113"/>
      <c r="AHJ94" s="113"/>
      <c r="AHK94" s="113"/>
      <c r="AHL94" s="113"/>
      <c r="AHM94" s="113"/>
      <c r="AHN94" s="113"/>
      <c r="AHO94" s="113"/>
      <c r="AHP94" s="113"/>
      <c r="AHQ94" s="113"/>
      <c r="AHR94" s="113"/>
      <c r="AHS94" s="113"/>
      <c r="AHT94" s="113"/>
      <c r="AHU94" s="113"/>
      <c r="AHV94" s="113"/>
      <c r="AHW94" s="113"/>
      <c r="AHX94" s="113"/>
      <c r="AHY94" s="113"/>
      <c r="AHZ94" s="113"/>
      <c r="AIA94" s="113"/>
      <c r="AIB94" s="113"/>
      <c r="AIC94" s="113"/>
      <c r="AID94" s="113"/>
      <c r="AIE94" s="113"/>
      <c r="AIF94" s="113"/>
      <c r="AIG94" s="113"/>
      <c r="AIH94" s="113"/>
      <c r="AII94" s="113"/>
      <c r="AIJ94" s="113"/>
      <c r="AIK94" s="113"/>
      <c r="AIL94" s="113"/>
      <c r="AIM94" s="113"/>
      <c r="AIN94" s="113"/>
      <c r="AIO94" s="113"/>
      <c r="AIP94" s="113"/>
      <c r="AIQ94" s="113"/>
      <c r="AIR94" s="113"/>
      <c r="AIS94" s="113"/>
      <c r="AIT94" s="113"/>
      <c r="AIU94" s="113"/>
      <c r="AIV94" s="113"/>
      <c r="AIW94" s="113"/>
      <c r="AIX94" s="113"/>
      <c r="AIY94" s="113"/>
      <c r="AIZ94" s="113"/>
      <c r="AJA94" s="113"/>
      <c r="AJB94" s="113"/>
      <c r="AJC94" s="113"/>
      <c r="AJD94" s="113"/>
      <c r="AJE94" s="113"/>
      <c r="AJF94" s="113"/>
      <c r="AJG94" s="113"/>
      <c r="AJH94" s="113"/>
      <c r="AJI94" s="113"/>
      <c r="AJJ94" s="113"/>
      <c r="AJK94" s="113"/>
      <c r="AJL94" s="113"/>
      <c r="AJM94" s="113"/>
      <c r="AJN94" s="113"/>
      <c r="AJO94" s="113"/>
      <c r="AJP94" s="113"/>
      <c r="AJQ94" s="113"/>
      <c r="AJR94" s="113"/>
      <c r="AJS94" s="113"/>
      <c r="AJT94" s="113"/>
      <c r="AJU94" s="113"/>
      <c r="AJV94" s="113"/>
      <c r="AJW94" s="113"/>
      <c r="AJX94" s="113"/>
      <c r="AJY94" s="113"/>
      <c r="AJZ94" s="113"/>
      <c r="AKA94" s="113"/>
      <c r="AKB94" s="113"/>
      <c r="AKC94" s="113"/>
      <c r="AKD94" s="113"/>
      <c r="AKE94" s="113"/>
      <c r="AKF94" s="113"/>
      <c r="AKG94" s="113"/>
      <c r="AKH94" s="113"/>
      <c r="AKI94" s="113"/>
      <c r="AKJ94" s="113"/>
      <c r="AKK94" s="113"/>
      <c r="AKL94" s="113"/>
      <c r="AKM94" s="113"/>
      <c r="AKN94" s="113"/>
      <c r="AKO94" s="113"/>
      <c r="AKP94" s="113"/>
      <c r="AKQ94" s="113"/>
      <c r="AKR94" s="113"/>
      <c r="AKS94" s="113"/>
      <c r="AKT94" s="113"/>
      <c r="AKU94" s="113"/>
      <c r="AKV94" s="113"/>
      <c r="AKW94" s="113"/>
      <c r="AKX94" s="113"/>
      <c r="AKY94" s="113"/>
      <c r="AKZ94" s="113"/>
      <c r="ALA94" s="113"/>
      <c r="ALB94" s="113"/>
      <c r="ALC94" s="113"/>
      <c r="ALD94" s="113"/>
      <c r="ALE94" s="113"/>
      <c r="ALF94" s="113"/>
      <c r="ALG94" s="113"/>
      <c r="ALH94" s="113"/>
      <c r="ALI94" s="113"/>
      <c r="ALJ94" s="113"/>
      <c r="ALK94" s="113"/>
      <c r="ALL94" s="113"/>
      <c r="ALM94" s="113"/>
      <c r="ALN94" s="113"/>
      <c r="ALO94" s="113"/>
      <c r="ALP94" s="113"/>
      <c r="ALQ94" s="113"/>
      <c r="ALR94" s="113"/>
      <c r="ALS94" s="113"/>
      <c r="ALT94" s="113"/>
      <c r="ALU94" s="113"/>
      <c r="ALV94" s="113"/>
      <c r="ALW94" s="113"/>
      <c r="ALX94" s="113"/>
      <c r="ALY94" s="113"/>
      <c r="ALZ94" s="113"/>
      <c r="AMA94" s="113"/>
      <c r="AMB94" s="113"/>
      <c r="AMC94" s="113"/>
      <c r="AMD94" s="113"/>
      <c r="AME94" s="113"/>
      <c r="AMF94" s="113"/>
      <c r="AMG94" s="113"/>
      <c r="AMH94" s="113"/>
      <c r="AMI94" s="113"/>
      <c r="AMJ94" s="113"/>
      <c r="AMK94" s="113"/>
      <c r="AML94" s="113"/>
      <c r="AMM94" s="113"/>
      <c r="AMN94" s="113"/>
      <c r="AMO94" s="113"/>
      <c r="AMP94" s="113"/>
      <c r="AMQ94" s="113"/>
      <c r="AMR94" s="113"/>
      <c r="AMS94" s="113"/>
      <c r="AMT94" s="113"/>
      <c r="AMU94" s="113"/>
      <c r="AMV94" s="113"/>
      <c r="AMW94" s="113"/>
      <c r="AMX94" s="113"/>
      <c r="AMY94" s="113"/>
      <c r="AMZ94" s="113"/>
      <c r="ANA94" s="113"/>
      <c r="ANB94" s="113"/>
      <c r="ANC94" s="113"/>
      <c r="AND94" s="113"/>
      <c r="ANE94" s="113"/>
      <c r="ANF94" s="113"/>
      <c r="ANG94" s="113"/>
      <c r="ANH94" s="113"/>
      <c r="ANI94" s="113"/>
      <c r="ANJ94" s="113"/>
      <c r="ANK94" s="113"/>
      <c r="ANL94" s="113"/>
      <c r="ANM94" s="113"/>
      <c r="ANN94" s="113"/>
      <c r="ANO94" s="113"/>
      <c r="ANP94" s="113"/>
      <c r="ANQ94" s="113"/>
      <c r="ANR94" s="113"/>
      <c r="ANS94" s="113"/>
      <c r="ANT94" s="113"/>
      <c r="ANU94" s="113"/>
      <c r="ANV94" s="113"/>
      <c r="ANW94" s="113"/>
      <c r="ANX94" s="113"/>
      <c r="ANY94" s="113"/>
      <c r="ANZ94" s="113"/>
      <c r="AOA94" s="113"/>
      <c r="AOB94" s="113"/>
      <c r="AOC94" s="113"/>
      <c r="AOD94" s="113"/>
      <c r="AOE94" s="113"/>
      <c r="AOF94" s="113"/>
      <c r="AOG94" s="113"/>
      <c r="AOH94" s="113"/>
      <c r="AOI94" s="113"/>
      <c r="AOJ94" s="113"/>
      <c r="AOK94" s="113"/>
      <c r="AOL94" s="113"/>
      <c r="AOM94" s="113"/>
      <c r="AON94" s="113"/>
      <c r="AOO94" s="113"/>
      <c r="AOP94" s="113"/>
      <c r="AOQ94" s="113"/>
      <c r="AOR94" s="113"/>
      <c r="AOS94" s="113"/>
      <c r="AOT94" s="113"/>
      <c r="AOU94" s="113"/>
      <c r="AOV94" s="113"/>
      <c r="AOW94" s="113"/>
      <c r="AOX94" s="113"/>
      <c r="AOY94" s="113"/>
      <c r="AOZ94" s="113"/>
      <c r="APA94" s="113"/>
      <c r="APB94" s="113"/>
      <c r="APC94" s="113"/>
      <c r="APD94" s="113"/>
      <c r="APE94" s="113"/>
      <c r="APF94" s="113"/>
      <c r="APG94" s="113"/>
      <c r="APH94" s="113"/>
      <c r="API94" s="113"/>
      <c r="APJ94" s="113"/>
      <c r="APK94" s="113"/>
      <c r="APL94" s="113"/>
      <c r="APM94" s="113"/>
      <c r="APN94" s="113"/>
      <c r="APO94" s="113"/>
      <c r="APP94" s="113"/>
      <c r="APQ94" s="113"/>
      <c r="APR94" s="113"/>
      <c r="APS94" s="113"/>
      <c r="APT94" s="113"/>
      <c r="APU94" s="113"/>
      <c r="APV94" s="113"/>
      <c r="APW94" s="113"/>
      <c r="APX94" s="113"/>
      <c r="APY94" s="113"/>
      <c r="APZ94" s="113"/>
      <c r="AQA94" s="113"/>
      <c r="AQB94" s="113"/>
      <c r="AQC94" s="113"/>
      <c r="AQD94" s="113"/>
      <c r="AQE94" s="113"/>
      <c r="AQF94" s="113"/>
      <c r="AQG94" s="113"/>
      <c r="AQH94" s="113"/>
      <c r="AQI94" s="113"/>
      <c r="AQJ94" s="113"/>
      <c r="AQK94" s="113"/>
      <c r="AQL94" s="113"/>
      <c r="AQM94" s="113"/>
      <c r="AQN94" s="113"/>
      <c r="AQO94" s="113"/>
      <c r="AQP94" s="113"/>
      <c r="AQQ94" s="113"/>
      <c r="AQR94" s="113"/>
      <c r="AQS94" s="113"/>
      <c r="AQT94" s="113"/>
      <c r="AQU94" s="113"/>
      <c r="AQV94" s="113"/>
      <c r="AQW94" s="113"/>
      <c r="AQX94" s="113"/>
      <c r="AQY94" s="113"/>
      <c r="AQZ94" s="113"/>
      <c r="ARA94" s="113"/>
      <c r="ARB94" s="113"/>
      <c r="ARC94" s="113"/>
      <c r="ARD94" s="113"/>
      <c r="ARE94" s="113"/>
      <c r="ARF94" s="113"/>
      <c r="ARG94" s="113"/>
      <c r="ARH94" s="113"/>
      <c r="ARI94" s="113"/>
      <c r="ARJ94" s="113"/>
      <c r="ARK94" s="113"/>
      <c r="ARL94" s="113"/>
      <c r="ARM94" s="113"/>
      <c r="ARN94" s="113"/>
      <c r="ARO94" s="113"/>
      <c r="ARP94" s="113"/>
      <c r="ARQ94" s="113"/>
      <c r="ARR94" s="113"/>
      <c r="ARS94" s="113"/>
      <c r="ART94" s="113"/>
      <c r="ARU94" s="113"/>
      <c r="ARV94" s="113"/>
      <c r="ARW94" s="113"/>
      <c r="ARX94" s="113"/>
      <c r="ARY94" s="113"/>
      <c r="ARZ94" s="113"/>
      <c r="ASA94" s="113"/>
      <c r="ASB94" s="113"/>
      <c r="ASC94" s="113"/>
      <c r="ASD94" s="113"/>
      <c r="ASE94" s="113"/>
      <c r="ASF94" s="113"/>
      <c r="ASG94" s="113"/>
      <c r="ASH94" s="113"/>
      <c r="ASI94" s="113"/>
      <c r="ASJ94" s="113"/>
      <c r="ASK94" s="113"/>
      <c r="ASL94" s="113"/>
      <c r="ASM94" s="113"/>
      <c r="ASN94" s="113"/>
      <c r="ASO94" s="113"/>
      <c r="ASP94" s="113"/>
      <c r="ASQ94" s="113"/>
      <c r="ASR94" s="113"/>
      <c r="ASS94" s="113"/>
      <c r="AST94" s="113"/>
      <c r="ASU94" s="113"/>
      <c r="ASV94" s="113"/>
      <c r="ASW94" s="113"/>
      <c r="ASX94" s="113"/>
      <c r="ASY94" s="113"/>
      <c r="ASZ94" s="113"/>
      <c r="ATA94" s="113"/>
      <c r="ATB94" s="113"/>
      <c r="ATC94" s="113"/>
      <c r="ATD94" s="113"/>
      <c r="ATE94" s="113"/>
      <c r="ATF94" s="113"/>
      <c r="ATG94" s="113"/>
      <c r="ATH94" s="113"/>
      <c r="ATI94" s="113"/>
      <c r="ATJ94" s="113"/>
      <c r="ATK94" s="113"/>
      <c r="ATL94" s="113"/>
      <c r="ATM94" s="113"/>
      <c r="ATN94" s="113"/>
      <c r="ATO94" s="113"/>
      <c r="ATP94" s="113"/>
      <c r="ATQ94" s="113"/>
      <c r="ATR94" s="113"/>
      <c r="ATS94" s="113"/>
      <c r="ATT94" s="113"/>
      <c r="ATU94" s="113"/>
      <c r="ATV94" s="113"/>
      <c r="ATW94" s="113"/>
      <c r="ATX94" s="113"/>
      <c r="ATY94" s="113"/>
      <c r="ATZ94" s="113"/>
      <c r="AUA94" s="113"/>
      <c r="AUB94" s="113"/>
      <c r="AUC94" s="113"/>
      <c r="AUD94" s="113"/>
      <c r="AUE94" s="113"/>
      <c r="AUF94" s="113"/>
      <c r="AUG94" s="113"/>
      <c r="AUH94" s="113"/>
      <c r="AUI94" s="113"/>
      <c r="AUJ94" s="113"/>
      <c r="AUK94" s="113"/>
      <c r="AUL94" s="113"/>
      <c r="AUM94" s="113"/>
      <c r="AUN94" s="113"/>
      <c r="AUO94" s="113"/>
      <c r="AUP94" s="113"/>
      <c r="AUQ94" s="113"/>
      <c r="AUR94" s="113"/>
      <c r="AUS94" s="113"/>
      <c r="AUT94" s="113"/>
      <c r="AUU94" s="113"/>
      <c r="AUV94" s="113"/>
      <c r="AUW94" s="113"/>
      <c r="AUX94" s="113"/>
      <c r="AUY94" s="113"/>
      <c r="AUZ94" s="113"/>
      <c r="AVA94" s="113"/>
      <c r="AVB94" s="113"/>
      <c r="AVC94" s="113"/>
      <c r="AVD94" s="113"/>
      <c r="AVE94" s="113"/>
      <c r="AVF94" s="113"/>
      <c r="AVG94" s="113"/>
      <c r="AVH94" s="113"/>
      <c r="AVI94" s="113"/>
      <c r="AVJ94" s="113"/>
      <c r="AVK94" s="113"/>
      <c r="AVL94" s="113"/>
      <c r="AVM94" s="113"/>
      <c r="AVN94" s="113"/>
      <c r="AVO94" s="113"/>
      <c r="AVP94" s="113"/>
      <c r="AVQ94" s="113"/>
      <c r="AVR94" s="113"/>
      <c r="AVS94" s="113"/>
      <c r="AVT94" s="113"/>
      <c r="AVU94" s="113"/>
      <c r="AVV94" s="113"/>
      <c r="AVW94" s="113"/>
      <c r="AVX94" s="113"/>
      <c r="AVY94" s="113"/>
      <c r="AVZ94" s="113"/>
      <c r="AWA94" s="113"/>
      <c r="AWB94" s="113"/>
      <c r="AWC94" s="113"/>
      <c r="AWD94" s="113"/>
    </row>
    <row r="95" spans="1:1278" s="156" customFormat="1" ht="13">
      <c r="A95" s="126"/>
      <c r="B95" s="126"/>
      <c r="C95" s="126"/>
      <c r="D95" s="126"/>
      <c r="E95" s="126"/>
      <c r="F95" s="171" t="s">
        <v>374</v>
      </c>
      <c r="G95" s="174">
        <f>Calculation!F201</f>
        <v>11.666666666666668</v>
      </c>
      <c r="H95" s="173" t="s">
        <v>375</v>
      </c>
      <c r="I95" s="126"/>
      <c r="J95" s="126"/>
      <c r="K95" s="126"/>
      <c r="L95" s="126"/>
      <c r="M95" s="126"/>
      <c r="N95" s="126"/>
      <c r="O95" s="126"/>
      <c r="P95" s="126"/>
      <c r="Q95" s="126"/>
      <c r="R95" s="126"/>
      <c r="S95" s="126"/>
      <c r="T95" s="126"/>
      <c r="U95" s="126"/>
      <c r="V95" s="126"/>
      <c r="W95" s="126"/>
      <c r="X95" s="126"/>
      <c r="Y95" s="126"/>
      <c r="Z95" s="126"/>
      <c r="AA95" s="126"/>
      <c r="AB95" s="126"/>
      <c r="AC95" s="113"/>
      <c r="AD95" s="113"/>
      <c r="AE95" s="113"/>
      <c r="AF95" s="113"/>
      <c r="AG95" s="113"/>
      <c r="AH95" s="113"/>
      <c r="AI95" s="113"/>
      <c r="AJ95" s="113"/>
      <c r="AK95" s="113"/>
      <c r="AL95" s="113"/>
      <c r="AM95" s="113"/>
      <c r="AN95" s="113"/>
      <c r="AO95" s="113"/>
      <c r="AP95" s="113"/>
      <c r="AQ95" s="113"/>
      <c r="AR95" s="113"/>
      <c r="AS95" s="113"/>
      <c r="AT95" s="113"/>
      <c r="AU95" s="113"/>
      <c r="AV95" s="113"/>
      <c r="AW95" s="113"/>
      <c r="AX95" s="113"/>
      <c r="AY95" s="113"/>
      <c r="AZ95" s="113"/>
      <c r="BA95" s="113"/>
      <c r="BB95" s="113"/>
      <c r="BC95" s="113"/>
      <c r="BD95" s="113"/>
      <c r="BE95" s="113"/>
      <c r="BF95" s="113"/>
      <c r="BG95" s="113"/>
      <c r="BH95" s="113"/>
      <c r="BI95" s="113"/>
      <c r="BJ95" s="113"/>
      <c r="BK95" s="113"/>
      <c r="BL95" s="113"/>
      <c r="BM95" s="113"/>
      <c r="BN95" s="113"/>
      <c r="BO95" s="113"/>
      <c r="BP95" s="113"/>
      <c r="BQ95" s="113"/>
      <c r="BR95" s="113"/>
      <c r="BS95" s="113"/>
      <c r="BT95" s="113"/>
      <c r="BU95" s="113"/>
      <c r="BV95" s="113"/>
      <c r="BW95" s="113"/>
      <c r="BX95" s="113"/>
      <c r="BY95" s="113"/>
      <c r="BZ95" s="113"/>
      <c r="CA95" s="113"/>
      <c r="CB95" s="113"/>
      <c r="CC95" s="113"/>
      <c r="CD95" s="113"/>
      <c r="CE95" s="113"/>
      <c r="CF95" s="113"/>
      <c r="CG95" s="113"/>
      <c r="CH95" s="113"/>
      <c r="CI95" s="113"/>
      <c r="CJ95" s="113"/>
      <c r="CK95" s="113"/>
      <c r="CL95" s="113"/>
      <c r="CM95" s="113"/>
      <c r="CN95" s="113"/>
      <c r="CO95" s="113"/>
      <c r="CP95" s="113"/>
      <c r="CQ95" s="113"/>
      <c r="CR95" s="113"/>
      <c r="CS95" s="113"/>
      <c r="CT95" s="113"/>
      <c r="CU95" s="113"/>
      <c r="CV95" s="113"/>
      <c r="CW95" s="113"/>
      <c r="CX95" s="113"/>
      <c r="CY95" s="113"/>
      <c r="CZ95" s="113"/>
      <c r="DA95" s="113"/>
      <c r="DB95" s="113"/>
      <c r="DC95" s="113"/>
      <c r="DD95" s="113"/>
      <c r="DE95" s="113"/>
      <c r="DF95" s="113"/>
      <c r="DG95" s="113"/>
      <c r="DH95" s="113"/>
      <c r="DI95" s="113"/>
      <c r="DJ95" s="113"/>
      <c r="DK95" s="113"/>
      <c r="DL95" s="113"/>
      <c r="DM95" s="113"/>
      <c r="DN95" s="113"/>
      <c r="DO95" s="113"/>
      <c r="DP95" s="113"/>
      <c r="DQ95" s="113"/>
      <c r="DR95" s="113"/>
      <c r="DS95" s="113"/>
      <c r="DT95" s="113"/>
      <c r="DU95" s="113"/>
      <c r="DV95" s="113"/>
      <c r="DW95" s="113"/>
      <c r="DX95" s="113"/>
      <c r="DY95" s="113"/>
      <c r="DZ95" s="113"/>
      <c r="EA95" s="113"/>
      <c r="EB95" s="113"/>
      <c r="EC95" s="113"/>
      <c r="ED95" s="113"/>
      <c r="EE95" s="113"/>
      <c r="EF95" s="113"/>
      <c r="EG95" s="113"/>
      <c r="EH95" s="113"/>
      <c r="EI95" s="113"/>
      <c r="EJ95" s="113"/>
      <c r="EK95" s="113"/>
      <c r="EL95" s="113"/>
      <c r="EM95" s="113"/>
      <c r="EN95" s="113"/>
      <c r="EO95" s="113"/>
      <c r="EP95" s="113"/>
      <c r="EQ95" s="113"/>
      <c r="ER95" s="113"/>
      <c r="ES95" s="113"/>
      <c r="ET95" s="113"/>
      <c r="EU95" s="113"/>
      <c r="EV95" s="113"/>
      <c r="EW95" s="113"/>
      <c r="EX95" s="113"/>
      <c r="EY95" s="113"/>
      <c r="EZ95" s="113"/>
      <c r="FA95" s="113"/>
      <c r="FB95" s="113"/>
      <c r="FC95" s="113"/>
      <c r="FD95" s="113"/>
      <c r="FE95" s="113"/>
      <c r="FF95" s="113"/>
      <c r="FG95" s="113"/>
      <c r="FH95" s="113"/>
      <c r="FI95" s="113"/>
      <c r="FJ95" s="113"/>
      <c r="FK95" s="113"/>
      <c r="FL95" s="113"/>
      <c r="FM95" s="113"/>
      <c r="FN95" s="113"/>
      <c r="FO95" s="113"/>
      <c r="FP95" s="113"/>
      <c r="FQ95" s="113"/>
      <c r="FR95" s="113"/>
      <c r="FS95" s="113"/>
      <c r="FT95" s="113"/>
      <c r="FU95" s="113"/>
      <c r="FV95" s="113"/>
      <c r="FW95" s="113"/>
      <c r="FX95" s="113"/>
      <c r="FY95" s="113"/>
      <c r="FZ95" s="113"/>
      <c r="GA95" s="113"/>
      <c r="GB95" s="113"/>
      <c r="GC95" s="113"/>
      <c r="GD95" s="113"/>
      <c r="GE95" s="113"/>
      <c r="GF95" s="113"/>
      <c r="GG95" s="113"/>
      <c r="GH95" s="113"/>
      <c r="GI95" s="113"/>
      <c r="GJ95" s="113"/>
      <c r="GK95" s="113"/>
      <c r="GL95" s="113"/>
      <c r="GM95" s="113"/>
      <c r="GN95" s="113"/>
      <c r="GO95" s="113"/>
      <c r="GP95" s="113"/>
      <c r="GQ95" s="113"/>
      <c r="GR95" s="113"/>
      <c r="GS95" s="113"/>
      <c r="GT95" s="113"/>
      <c r="GU95" s="113"/>
      <c r="GV95" s="113"/>
      <c r="GW95" s="113"/>
      <c r="GX95" s="113"/>
      <c r="GY95" s="113"/>
      <c r="GZ95" s="113"/>
      <c r="HA95" s="113"/>
      <c r="HB95" s="113"/>
      <c r="HC95" s="113"/>
      <c r="HD95" s="113"/>
      <c r="HE95" s="113"/>
      <c r="HF95" s="113"/>
      <c r="HG95" s="113"/>
      <c r="HH95" s="113"/>
      <c r="HI95" s="113"/>
      <c r="HJ95" s="113"/>
      <c r="HK95" s="113"/>
      <c r="HL95" s="113"/>
      <c r="HM95" s="113"/>
      <c r="HN95" s="113"/>
      <c r="HO95" s="113"/>
      <c r="HP95" s="113"/>
      <c r="HQ95" s="113"/>
      <c r="HR95" s="113"/>
      <c r="HS95" s="113"/>
      <c r="HT95" s="113"/>
      <c r="HU95" s="113"/>
      <c r="HV95" s="113"/>
      <c r="HW95" s="113"/>
      <c r="HX95" s="113"/>
      <c r="HY95" s="113"/>
      <c r="HZ95" s="113"/>
      <c r="IA95" s="113"/>
      <c r="IB95" s="113"/>
      <c r="IC95" s="113"/>
      <c r="ID95" s="113"/>
      <c r="IE95" s="113"/>
      <c r="IF95" s="113"/>
      <c r="IG95" s="113"/>
      <c r="IH95" s="113"/>
      <c r="II95" s="113"/>
      <c r="IJ95" s="113"/>
      <c r="IK95" s="113"/>
      <c r="IL95" s="113"/>
      <c r="IM95" s="113"/>
      <c r="IN95" s="113"/>
      <c r="IO95" s="113"/>
      <c r="IP95" s="113"/>
      <c r="IQ95" s="113"/>
      <c r="IR95" s="113"/>
      <c r="IS95" s="113"/>
      <c r="IT95" s="113"/>
      <c r="IU95" s="113"/>
      <c r="IV95" s="113"/>
      <c r="IW95" s="113"/>
      <c r="IX95" s="113"/>
      <c r="IY95" s="113"/>
      <c r="IZ95" s="113"/>
      <c r="JA95" s="113"/>
      <c r="JB95" s="113"/>
      <c r="JC95" s="113"/>
      <c r="JD95" s="113"/>
      <c r="JE95" s="113"/>
      <c r="JF95" s="113"/>
      <c r="JG95" s="113"/>
      <c r="JH95" s="113"/>
      <c r="JI95" s="113"/>
      <c r="JJ95" s="113"/>
      <c r="JK95" s="113"/>
      <c r="JL95" s="113"/>
      <c r="JM95" s="113"/>
      <c r="JN95" s="113"/>
      <c r="JO95" s="113"/>
      <c r="JP95" s="113"/>
      <c r="JQ95" s="113"/>
      <c r="JR95" s="113"/>
      <c r="JS95" s="113"/>
      <c r="JT95" s="113"/>
      <c r="JU95" s="113"/>
      <c r="JV95" s="113"/>
      <c r="JW95" s="113"/>
      <c r="JX95" s="113"/>
      <c r="JY95" s="113"/>
      <c r="JZ95" s="113"/>
      <c r="KA95" s="113"/>
      <c r="KB95" s="113"/>
      <c r="KC95" s="113"/>
      <c r="KD95" s="113"/>
      <c r="KE95" s="113"/>
      <c r="KF95" s="113"/>
      <c r="KG95" s="113"/>
      <c r="KH95" s="113"/>
      <c r="KI95" s="113"/>
      <c r="KJ95" s="113"/>
      <c r="KK95" s="113"/>
      <c r="KL95" s="113"/>
      <c r="KM95" s="113"/>
      <c r="KN95" s="113"/>
      <c r="KO95" s="113"/>
      <c r="KP95" s="113"/>
      <c r="KQ95" s="113"/>
      <c r="KR95" s="113"/>
      <c r="KS95" s="113"/>
      <c r="KT95" s="113"/>
      <c r="KU95" s="113"/>
      <c r="KV95" s="113"/>
      <c r="KW95" s="113"/>
      <c r="KX95" s="113"/>
      <c r="KY95" s="113"/>
      <c r="KZ95" s="113"/>
      <c r="LA95" s="113"/>
      <c r="LB95" s="113"/>
      <c r="LC95" s="113"/>
      <c r="LD95" s="113"/>
      <c r="LE95" s="113"/>
      <c r="LF95" s="113"/>
      <c r="LG95" s="113"/>
      <c r="LH95" s="113"/>
      <c r="LI95" s="113"/>
      <c r="LJ95" s="113"/>
      <c r="LK95" s="113"/>
      <c r="LL95" s="113"/>
      <c r="LM95" s="113"/>
      <c r="LN95" s="113"/>
      <c r="LO95" s="113"/>
      <c r="LP95" s="113"/>
      <c r="LQ95" s="113"/>
      <c r="LR95" s="113"/>
      <c r="LS95" s="113"/>
      <c r="LT95" s="113"/>
      <c r="LU95" s="113"/>
      <c r="LV95" s="113"/>
      <c r="LW95" s="113"/>
      <c r="LX95" s="113"/>
      <c r="LY95" s="113"/>
      <c r="LZ95" s="113"/>
      <c r="MA95" s="113"/>
      <c r="MB95" s="113"/>
      <c r="MC95" s="113"/>
      <c r="MD95" s="113"/>
      <c r="ME95" s="113"/>
      <c r="MF95" s="113"/>
      <c r="MG95" s="113"/>
      <c r="MH95" s="113"/>
      <c r="MI95" s="113"/>
      <c r="MJ95" s="113"/>
      <c r="MK95" s="113"/>
      <c r="ML95" s="113"/>
      <c r="MM95" s="113"/>
      <c r="MN95" s="113"/>
      <c r="MO95" s="113"/>
      <c r="MP95" s="113"/>
      <c r="MQ95" s="113"/>
      <c r="MR95" s="113"/>
      <c r="MS95" s="113"/>
      <c r="MT95" s="113"/>
      <c r="MU95" s="113"/>
      <c r="MV95" s="113"/>
      <c r="MW95" s="113"/>
      <c r="MX95" s="113"/>
      <c r="MY95" s="113"/>
      <c r="MZ95" s="113"/>
      <c r="NA95" s="113"/>
      <c r="NB95" s="113"/>
      <c r="NC95" s="113"/>
      <c r="ND95" s="113"/>
      <c r="NE95" s="113"/>
      <c r="NF95" s="113"/>
      <c r="NG95" s="113"/>
      <c r="NH95" s="113"/>
      <c r="NI95" s="113"/>
      <c r="NJ95" s="113"/>
      <c r="NK95" s="113"/>
      <c r="NL95" s="113"/>
      <c r="NM95" s="113"/>
      <c r="NN95" s="113"/>
      <c r="NO95" s="113"/>
      <c r="NP95" s="113"/>
      <c r="NQ95" s="113"/>
      <c r="NR95" s="113"/>
      <c r="NS95" s="113"/>
      <c r="NT95" s="113"/>
      <c r="NU95" s="113"/>
      <c r="NV95" s="113"/>
      <c r="NW95" s="113"/>
      <c r="NX95" s="113"/>
      <c r="NY95" s="113"/>
      <c r="NZ95" s="113"/>
      <c r="OA95" s="113"/>
      <c r="OB95" s="113"/>
      <c r="OC95" s="113"/>
      <c r="OD95" s="113"/>
      <c r="OE95" s="113"/>
      <c r="OF95" s="113"/>
      <c r="OG95" s="113"/>
      <c r="OH95" s="113"/>
      <c r="OI95" s="113"/>
      <c r="OJ95" s="113"/>
      <c r="OK95" s="113"/>
      <c r="OL95" s="113"/>
      <c r="OM95" s="113"/>
      <c r="ON95" s="113"/>
      <c r="OO95" s="113"/>
      <c r="OP95" s="113"/>
      <c r="OQ95" s="113"/>
      <c r="OR95" s="113"/>
      <c r="OS95" s="113"/>
      <c r="OT95" s="113"/>
      <c r="OU95" s="113"/>
      <c r="OV95" s="113"/>
      <c r="OW95" s="113"/>
      <c r="OX95" s="113"/>
      <c r="OY95" s="113"/>
      <c r="OZ95" s="113"/>
      <c r="PA95" s="113"/>
      <c r="PB95" s="113"/>
      <c r="PC95" s="113"/>
      <c r="PD95" s="113"/>
      <c r="PE95" s="113"/>
      <c r="PF95" s="113"/>
      <c r="PG95" s="113"/>
      <c r="PH95" s="113"/>
      <c r="PI95" s="113"/>
      <c r="PJ95" s="113"/>
      <c r="PK95" s="113"/>
      <c r="PL95" s="113"/>
      <c r="PM95" s="113"/>
      <c r="PN95" s="113"/>
      <c r="PO95" s="113"/>
      <c r="PP95" s="113"/>
      <c r="PQ95" s="113"/>
      <c r="PR95" s="113"/>
      <c r="PS95" s="113"/>
      <c r="PT95" s="113"/>
      <c r="PU95" s="113"/>
      <c r="PV95" s="113"/>
      <c r="PW95" s="113"/>
      <c r="PX95" s="113"/>
      <c r="PY95" s="113"/>
      <c r="PZ95" s="113"/>
      <c r="QA95" s="113"/>
      <c r="QB95" s="113"/>
      <c r="QC95" s="113"/>
      <c r="QD95" s="113"/>
      <c r="QE95" s="113"/>
      <c r="QF95" s="113"/>
      <c r="QG95" s="113"/>
      <c r="QH95" s="113"/>
      <c r="QI95" s="113"/>
      <c r="QJ95" s="113"/>
      <c r="QK95" s="113"/>
      <c r="QL95" s="113"/>
      <c r="QM95" s="113"/>
      <c r="QN95" s="113"/>
      <c r="QO95" s="113"/>
      <c r="QP95" s="113"/>
      <c r="QQ95" s="113"/>
      <c r="QR95" s="113"/>
      <c r="QS95" s="113"/>
      <c r="QT95" s="113"/>
      <c r="QU95" s="113"/>
      <c r="QV95" s="113"/>
      <c r="QW95" s="113"/>
      <c r="QX95" s="113"/>
      <c r="QY95" s="113"/>
      <c r="QZ95" s="113"/>
      <c r="RA95" s="113"/>
      <c r="RB95" s="113"/>
      <c r="RC95" s="113"/>
      <c r="RD95" s="113"/>
      <c r="RE95" s="113"/>
      <c r="RF95" s="113"/>
      <c r="RG95" s="113"/>
      <c r="RH95" s="113"/>
      <c r="RI95" s="113"/>
      <c r="RJ95" s="113"/>
      <c r="RK95" s="113"/>
      <c r="RL95" s="113"/>
      <c r="RM95" s="113"/>
      <c r="RN95" s="113"/>
      <c r="RO95" s="113"/>
      <c r="RP95" s="113"/>
      <c r="RQ95" s="113"/>
      <c r="RR95" s="113"/>
      <c r="RS95" s="113"/>
      <c r="RT95" s="113"/>
      <c r="RU95" s="113"/>
      <c r="RV95" s="113"/>
      <c r="RW95" s="113"/>
      <c r="RX95" s="113"/>
      <c r="RY95" s="113"/>
      <c r="RZ95" s="113"/>
      <c r="SA95" s="113"/>
      <c r="SB95" s="113"/>
      <c r="SC95" s="113"/>
      <c r="SD95" s="113"/>
      <c r="SE95" s="113"/>
      <c r="SF95" s="113"/>
      <c r="SG95" s="113"/>
      <c r="SH95" s="113"/>
      <c r="SI95" s="113"/>
      <c r="SJ95" s="113"/>
      <c r="SK95" s="113"/>
      <c r="SL95" s="113"/>
      <c r="SM95" s="113"/>
      <c r="SN95" s="113"/>
      <c r="SO95" s="113"/>
      <c r="SP95" s="113"/>
      <c r="SQ95" s="113"/>
      <c r="SR95" s="113"/>
      <c r="SS95" s="113"/>
      <c r="ST95" s="113"/>
      <c r="SU95" s="113"/>
      <c r="SV95" s="113"/>
      <c r="SW95" s="113"/>
      <c r="SX95" s="113"/>
      <c r="SY95" s="113"/>
      <c r="SZ95" s="113"/>
      <c r="TA95" s="113"/>
      <c r="TB95" s="113"/>
      <c r="TC95" s="113"/>
      <c r="TD95" s="113"/>
      <c r="TE95" s="113"/>
      <c r="TF95" s="113"/>
      <c r="TG95" s="113"/>
      <c r="TH95" s="113"/>
      <c r="TI95" s="113"/>
      <c r="TJ95" s="113"/>
      <c r="TK95" s="113"/>
      <c r="TL95" s="113"/>
      <c r="TM95" s="113"/>
      <c r="TN95" s="113"/>
      <c r="TO95" s="113"/>
      <c r="TP95" s="113"/>
      <c r="TQ95" s="113"/>
      <c r="TR95" s="113"/>
      <c r="TS95" s="113"/>
      <c r="TT95" s="113"/>
      <c r="TU95" s="113"/>
      <c r="TV95" s="113"/>
      <c r="TW95" s="113"/>
      <c r="TX95" s="113"/>
      <c r="TY95" s="113"/>
      <c r="TZ95" s="113"/>
      <c r="UA95" s="113"/>
      <c r="UB95" s="113"/>
      <c r="UC95" s="113"/>
      <c r="UD95" s="113"/>
      <c r="UE95" s="113"/>
      <c r="UF95" s="113"/>
      <c r="UG95" s="113"/>
      <c r="UH95" s="113"/>
      <c r="UI95" s="113"/>
      <c r="UJ95" s="113"/>
      <c r="UK95" s="113"/>
      <c r="UL95" s="113"/>
      <c r="UM95" s="113"/>
      <c r="UN95" s="113"/>
      <c r="UO95" s="113"/>
      <c r="UP95" s="113"/>
      <c r="UQ95" s="113"/>
      <c r="UR95" s="113"/>
      <c r="US95" s="113"/>
      <c r="UT95" s="113"/>
      <c r="UU95" s="113"/>
      <c r="UV95" s="113"/>
      <c r="UW95" s="113"/>
      <c r="UX95" s="113"/>
      <c r="UY95" s="113"/>
      <c r="UZ95" s="113"/>
      <c r="VA95" s="113"/>
      <c r="VB95" s="113"/>
      <c r="VC95" s="113"/>
      <c r="VD95" s="113"/>
      <c r="VE95" s="113"/>
      <c r="VF95" s="113"/>
      <c r="VG95" s="113"/>
      <c r="VH95" s="113"/>
      <c r="VI95" s="113"/>
      <c r="VJ95" s="113"/>
      <c r="VK95" s="113"/>
      <c r="VL95" s="113"/>
      <c r="VM95" s="113"/>
      <c r="VN95" s="113"/>
      <c r="VO95" s="113"/>
      <c r="VP95" s="113"/>
      <c r="VQ95" s="113"/>
      <c r="VR95" s="113"/>
      <c r="VS95" s="113"/>
      <c r="VT95" s="113"/>
      <c r="VU95" s="113"/>
      <c r="VV95" s="113"/>
      <c r="VW95" s="113"/>
      <c r="VX95" s="113"/>
      <c r="VY95" s="113"/>
      <c r="VZ95" s="113"/>
      <c r="WA95" s="113"/>
      <c r="WB95" s="113"/>
      <c r="WC95" s="113"/>
      <c r="WD95" s="113"/>
      <c r="WE95" s="113"/>
      <c r="WF95" s="113"/>
      <c r="WG95" s="113"/>
      <c r="WH95" s="113"/>
      <c r="WI95" s="113"/>
      <c r="WJ95" s="113"/>
      <c r="WK95" s="113"/>
      <c r="WL95" s="113"/>
      <c r="WM95" s="113"/>
      <c r="WN95" s="113"/>
      <c r="WO95" s="113"/>
      <c r="WP95" s="113"/>
      <c r="WQ95" s="113"/>
      <c r="WR95" s="113"/>
      <c r="WS95" s="113"/>
      <c r="WT95" s="113"/>
      <c r="WU95" s="113"/>
      <c r="WV95" s="113"/>
      <c r="WW95" s="113"/>
      <c r="WX95" s="113"/>
      <c r="WY95" s="113"/>
      <c r="WZ95" s="113"/>
      <c r="XA95" s="113"/>
      <c r="XB95" s="113"/>
      <c r="XC95" s="113"/>
      <c r="XD95" s="113"/>
      <c r="XE95" s="113"/>
      <c r="XF95" s="113"/>
      <c r="XG95" s="113"/>
      <c r="XH95" s="113"/>
      <c r="XI95" s="113"/>
      <c r="XJ95" s="113"/>
      <c r="XK95" s="113"/>
      <c r="XL95" s="113"/>
      <c r="XM95" s="113"/>
      <c r="XN95" s="113"/>
      <c r="XO95" s="113"/>
      <c r="XP95" s="113"/>
      <c r="XQ95" s="113"/>
      <c r="XR95" s="113"/>
      <c r="XS95" s="113"/>
      <c r="XT95" s="113"/>
      <c r="XU95" s="113"/>
      <c r="XV95" s="113"/>
      <c r="XW95" s="113"/>
      <c r="XX95" s="113"/>
      <c r="XY95" s="113"/>
      <c r="XZ95" s="113"/>
      <c r="YA95" s="113"/>
      <c r="YB95" s="113"/>
      <c r="YC95" s="113"/>
      <c r="YD95" s="113"/>
      <c r="YE95" s="113"/>
      <c r="YF95" s="113"/>
      <c r="YG95" s="113"/>
      <c r="YH95" s="113"/>
      <c r="YI95" s="113"/>
      <c r="YJ95" s="113"/>
      <c r="YK95" s="113"/>
      <c r="YL95" s="113"/>
      <c r="YM95" s="113"/>
      <c r="YN95" s="113"/>
      <c r="YO95" s="113"/>
      <c r="YP95" s="113"/>
      <c r="YQ95" s="113"/>
      <c r="YR95" s="113"/>
      <c r="YS95" s="113"/>
      <c r="YT95" s="113"/>
      <c r="YU95" s="113"/>
      <c r="YV95" s="113"/>
      <c r="YW95" s="113"/>
      <c r="YX95" s="113"/>
      <c r="YY95" s="113"/>
      <c r="YZ95" s="113"/>
      <c r="ZA95" s="113"/>
      <c r="ZB95" s="113"/>
      <c r="ZC95" s="113"/>
      <c r="ZD95" s="113"/>
      <c r="ZE95" s="113"/>
      <c r="ZF95" s="113"/>
      <c r="ZG95" s="113"/>
      <c r="ZH95" s="113"/>
      <c r="ZI95" s="113"/>
      <c r="ZJ95" s="113"/>
      <c r="ZK95" s="113"/>
      <c r="ZL95" s="113"/>
      <c r="ZM95" s="113"/>
      <c r="ZN95" s="113"/>
      <c r="ZO95" s="113"/>
      <c r="ZP95" s="113"/>
      <c r="ZQ95" s="113"/>
      <c r="ZR95" s="113"/>
      <c r="ZS95" s="113"/>
      <c r="ZT95" s="113"/>
      <c r="ZU95" s="113"/>
      <c r="ZV95" s="113"/>
      <c r="ZW95" s="113"/>
      <c r="ZX95" s="113"/>
      <c r="ZY95" s="113"/>
      <c r="ZZ95" s="113"/>
      <c r="AAA95" s="113"/>
      <c r="AAB95" s="113"/>
      <c r="AAC95" s="113"/>
      <c r="AAD95" s="113"/>
      <c r="AAE95" s="113"/>
      <c r="AAF95" s="113"/>
      <c r="AAG95" s="113"/>
      <c r="AAH95" s="113"/>
      <c r="AAI95" s="113"/>
      <c r="AAJ95" s="113"/>
      <c r="AAK95" s="113"/>
      <c r="AAL95" s="113"/>
      <c r="AAM95" s="113"/>
      <c r="AAN95" s="113"/>
      <c r="AAO95" s="113"/>
      <c r="AAP95" s="113"/>
      <c r="AAQ95" s="113"/>
      <c r="AAR95" s="113"/>
      <c r="AAS95" s="113"/>
      <c r="AAT95" s="113"/>
      <c r="AAU95" s="113"/>
      <c r="AAV95" s="113"/>
      <c r="AAW95" s="113"/>
      <c r="AAX95" s="113"/>
      <c r="AAY95" s="113"/>
      <c r="AAZ95" s="113"/>
      <c r="ABA95" s="113"/>
      <c r="ABB95" s="113"/>
      <c r="ABC95" s="113"/>
      <c r="ABD95" s="113"/>
      <c r="ABE95" s="113"/>
      <c r="ABF95" s="113"/>
      <c r="ABG95" s="113"/>
      <c r="ABH95" s="113"/>
      <c r="ABI95" s="113"/>
      <c r="ABJ95" s="113"/>
      <c r="ABK95" s="113"/>
      <c r="ABL95" s="113"/>
      <c r="ABM95" s="113"/>
      <c r="ABN95" s="113"/>
      <c r="ABO95" s="113"/>
      <c r="ABP95" s="113"/>
      <c r="ABQ95" s="113"/>
      <c r="ABR95" s="113"/>
      <c r="ABS95" s="113"/>
      <c r="ABT95" s="113"/>
      <c r="ABU95" s="113"/>
      <c r="ABV95" s="113"/>
      <c r="ABW95" s="113"/>
      <c r="ABX95" s="113"/>
      <c r="ABY95" s="113"/>
      <c r="ABZ95" s="113"/>
      <c r="ACA95" s="113"/>
      <c r="ACB95" s="113"/>
      <c r="ACC95" s="113"/>
      <c r="ACD95" s="113"/>
      <c r="ACE95" s="113"/>
      <c r="ACF95" s="113"/>
      <c r="ACG95" s="113"/>
      <c r="ACH95" s="113"/>
      <c r="ACI95" s="113"/>
      <c r="ACJ95" s="113"/>
      <c r="ACK95" s="113"/>
      <c r="ACL95" s="113"/>
      <c r="ACM95" s="113"/>
      <c r="ACN95" s="113"/>
      <c r="ACO95" s="113"/>
      <c r="ACP95" s="113"/>
      <c r="ACQ95" s="113"/>
      <c r="ACR95" s="113"/>
      <c r="ACS95" s="113"/>
      <c r="ACT95" s="113"/>
      <c r="ACU95" s="113"/>
      <c r="ACV95" s="113"/>
      <c r="ACW95" s="113"/>
      <c r="ACX95" s="113"/>
      <c r="ACY95" s="113"/>
      <c r="ACZ95" s="113"/>
      <c r="ADA95" s="113"/>
      <c r="ADB95" s="113"/>
      <c r="ADC95" s="113"/>
      <c r="ADD95" s="113"/>
      <c r="ADE95" s="113"/>
      <c r="ADF95" s="113"/>
      <c r="ADG95" s="113"/>
      <c r="ADH95" s="113"/>
      <c r="ADI95" s="113"/>
      <c r="ADJ95" s="113"/>
      <c r="ADK95" s="113"/>
      <c r="ADL95" s="113"/>
      <c r="ADM95" s="113"/>
      <c r="ADN95" s="113"/>
      <c r="ADO95" s="113"/>
      <c r="ADP95" s="113"/>
      <c r="ADQ95" s="113"/>
      <c r="ADR95" s="113"/>
      <c r="ADS95" s="113"/>
      <c r="ADT95" s="113"/>
      <c r="ADU95" s="113"/>
      <c r="ADV95" s="113"/>
      <c r="ADW95" s="113"/>
      <c r="ADX95" s="113"/>
      <c r="ADY95" s="113"/>
      <c r="ADZ95" s="113"/>
      <c r="AEA95" s="113"/>
      <c r="AEB95" s="113"/>
      <c r="AEC95" s="113"/>
      <c r="AED95" s="113"/>
      <c r="AEE95" s="113"/>
      <c r="AEF95" s="113"/>
      <c r="AEG95" s="113"/>
      <c r="AEH95" s="113"/>
      <c r="AEI95" s="113"/>
      <c r="AEJ95" s="113"/>
      <c r="AEK95" s="113"/>
      <c r="AEL95" s="113"/>
      <c r="AEM95" s="113"/>
      <c r="AEN95" s="113"/>
      <c r="AEO95" s="113"/>
      <c r="AEP95" s="113"/>
      <c r="AEQ95" s="113"/>
      <c r="AER95" s="113"/>
      <c r="AES95" s="113"/>
      <c r="AET95" s="113"/>
      <c r="AEU95" s="113"/>
      <c r="AEV95" s="113"/>
      <c r="AEW95" s="113"/>
      <c r="AEX95" s="113"/>
      <c r="AEY95" s="113"/>
      <c r="AEZ95" s="113"/>
      <c r="AFA95" s="113"/>
      <c r="AFB95" s="113"/>
      <c r="AFC95" s="113"/>
      <c r="AFD95" s="113"/>
      <c r="AFE95" s="113"/>
      <c r="AFF95" s="113"/>
      <c r="AFG95" s="113"/>
      <c r="AFH95" s="113"/>
      <c r="AFI95" s="113"/>
      <c r="AFJ95" s="113"/>
      <c r="AFK95" s="113"/>
      <c r="AFL95" s="113"/>
      <c r="AFM95" s="113"/>
      <c r="AFN95" s="113"/>
      <c r="AFO95" s="113"/>
      <c r="AFP95" s="113"/>
      <c r="AFQ95" s="113"/>
      <c r="AFR95" s="113"/>
      <c r="AFS95" s="113"/>
      <c r="AFT95" s="113"/>
      <c r="AFU95" s="113"/>
      <c r="AFV95" s="113"/>
      <c r="AFW95" s="113"/>
      <c r="AFX95" s="113"/>
      <c r="AFY95" s="113"/>
      <c r="AFZ95" s="113"/>
      <c r="AGA95" s="113"/>
      <c r="AGB95" s="113"/>
      <c r="AGC95" s="113"/>
      <c r="AGD95" s="113"/>
      <c r="AGE95" s="113"/>
      <c r="AGF95" s="113"/>
      <c r="AGG95" s="113"/>
      <c r="AGH95" s="113"/>
      <c r="AGI95" s="113"/>
      <c r="AGJ95" s="113"/>
      <c r="AGK95" s="113"/>
      <c r="AGL95" s="113"/>
      <c r="AGM95" s="113"/>
      <c r="AGN95" s="113"/>
      <c r="AGO95" s="113"/>
      <c r="AGP95" s="113"/>
      <c r="AGQ95" s="113"/>
      <c r="AGR95" s="113"/>
      <c r="AGS95" s="113"/>
      <c r="AGT95" s="113"/>
      <c r="AGU95" s="113"/>
      <c r="AGV95" s="113"/>
      <c r="AGW95" s="113"/>
      <c r="AGX95" s="113"/>
      <c r="AGY95" s="113"/>
      <c r="AGZ95" s="113"/>
      <c r="AHA95" s="113"/>
      <c r="AHB95" s="113"/>
      <c r="AHC95" s="113"/>
      <c r="AHD95" s="113"/>
      <c r="AHE95" s="113"/>
      <c r="AHF95" s="113"/>
      <c r="AHG95" s="113"/>
      <c r="AHH95" s="113"/>
      <c r="AHI95" s="113"/>
      <c r="AHJ95" s="113"/>
      <c r="AHK95" s="113"/>
      <c r="AHL95" s="113"/>
      <c r="AHM95" s="113"/>
      <c r="AHN95" s="113"/>
      <c r="AHO95" s="113"/>
      <c r="AHP95" s="113"/>
      <c r="AHQ95" s="113"/>
      <c r="AHR95" s="113"/>
      <c r="AHS95" s="113"/>
      <c r="AHT95" s="113"/>
      <c r="AHU95" s="113"/>
      <c r="AHV95" s="113"/>
      <c r="AHW95" s="113"/>
      <c r="AHX95" s="113"/>
      <c r="AHY95" s="113"/>
      <c r="AHZ95" s="113"/>
      <c r="AIA95" s="113"/>
      <c r="AIB95" s="113"/>
      <c r="AIC95" s="113"/>
      <c r="AID95" s="113"/>
      <c r="AIE95" s="113"/>
      <c r="AIF95" s="113"/>
      <c r="AIG95" s="113"/>
      <c r="AIH95" s="113"/>
      <c r="AII95" s="113"/>
      <c r="AIJ95" s="113"/>
      <c r="AIK95" s="113"/>
      <c r="AIL95" s="113"/>
      <c r="AIM95" s="113"/>
      <c r="AIN95" s="113"/>
      <c r="AIO95" s="113"/>
      <c r="AIP95" s="113"/>
      <c r="AIQ95" s="113"/>
      <c r="AIR95" s="113"/>
      <c r="AIS95" s="113"/>
      <c r="AIT95" s="113"/>
      <c r="AIU95" s="113"/>
      <c r="AIV95" s="113"/>
      <c r="AIW95" s="113"/>
      <c r="AIX95" s="113"/>
      <c r="AIY95" s="113"/>
      <c r="AIZ95" s="113"/>
      <c r="AJA95" s="113"/>
      <c r="AJB95" s="113"/>
      <c r="AJC95" s="113"/>
      <c r="AJD95" s="113"/>
      <c r="AJE95" s="113"/>
      <c r="AJF95" s="113"/>
      <c r="AJG95" s="113"/>
      <c r="AJH95" s="113"/>
      <c r="AJI95" s="113"/>
      <c r="AJJ95" s="113"/>
      <c r="AJK95" s="113"/>
      <c r="AJL95" s="113"/>
      <c r="AJM95" s="113"/>
      <c r="AJN95" s="113"/>
      <c r="AJO95" s="113"/>
      <c r="AJP95" s="113"/>
      <c r="AJQ95" s="113"/>
      <c r="AJR95" s="113"/>
      <c r="AJS95" s="113"/>
      <c r="AJT95" s="113"/>
      <c r="AJU95" s="113"/>
      <c r="AJV95" s="113"/>
      <c r="AJW95" s="113"/>
      <c r="AJX95" s="113"/>
      <c r="AJY95" s="113"/>
      <c r="AJZ95" s="113"/>
      <c r="AKA95" s="113"/>
      <c r="AKB95" s="113"/>
      <c r="AKC95" s="113"/>
      <c r="AKD95" s="113"/>
      <c r="AKE95" s="113"/>
      <c r="AKF95" s="113"/>
      <c r="AKG95" s="113"/>
      <c r="AKH95" s="113"/>
      <c r="AKI95" s="113"/>
      <c r="AKJ95" s="113"/>
      <c r="AKK95" s="113"/>
      <c r="AKL95" s="113"/>
      <c r="AKM95" s="113"/>
      <c r="AKN95" s="113"/>
      <c r="AKO95" s="113"/>
      <c r="AKP95" s="113"/>
      <c r="AKQ95" s="113"/>
      <c r="AKR95" s="113"/>
      <c r="AKS95" s="113"/>
      <c r="AKT95" s="113"/>
      <c r="AKU95" s="113"/>
      <c r="AKV95" s="113"/>
      <c r="AKW95" s="113"/>
      <c r="AKX95" s="113"/>
      <c r="AKY95" s="113"/>
      <c r="AKZ95" s="113"/>
      <c r="ALA95" s="113"/>
      <c r="ALB95" s="113"/>
      <c r="ALC95" s="113"/>
      <c r="ALD95" s="113"/>
      <c r="ALE95" s="113"/>
      <c r="ALF95" s="113"/>
      <c r="ALG95" s="113"/>
      <c r="ALH95" s="113"/>
      <c r="ALI95" s="113"/>
      <c r="ALJ95" s="113"/>
      <c r="ALK95" s="113"/>
      <c r="ALL95" s="113"/>
      <c r="ALM95" s="113"/>
      <c r="ALN95" s="113"/>
      <c r="ALO95" s="113"/>
      <c r="ALP95" s="113"/>
      <c r="ALQ95" s="113"/>
      <c r="ALR95" s="113"/>
      <c r="ALS95" s="113"/>
      <c r="ALT95" s="113"/>
      <c r="ALU95" s="113"/>
      <c r="ALV95" s="113"/>
      <c r="ALW95" s="113"/>
      <c r="ALX95" s="113"/>
      <c r="ALY95" s="113"/>
      <c r="ALZ95" s="113"/>
      <c r="AMA95" s="113"/>
      <c r="AMB95" s="113"/>
      <c r="AMC95" s="113"/>
      <c r="AMD95" s="113"/>
      <c r="AME95" s="113"/>
      <c r="AMF95" s="113"/>
      <c r="AMG95" s="113"/>
      <c r="AMH95" s="113"/>
      <c r="AMI95" s="113"/>
      <c r="AMJ95" s="113"/>
      <c r="AMK95" s="113"/>
      <c r="AML95" s="113"/>
      <c r="AMM95" s="113"/>
      <c r="AMN95" s="113"/>
      <c r="AMO95" s="113"/>
      <c r="AMP95" s="113"/>
      <c r="AMQ95" s="113"/>
      <c r="AMR95" s="113"/>
      <c r="AMS95" s="113"/>
      <c r="AMT95" s="113"/>
      <c r="AMU95" s="113"/>
      <c r="AMV95" s="113"/>
      <c r="AMW95" s="113"/>
      <c r="AMX95" s="113"/>
      <c r="AMY95" s="113"/>
      <c r="AMZ95" s="113"/>
      <c r="ANA95" s="113"/>
      <c r="ANB95" s="113"/>
      <c r="ANC95" s="113"/>
      <c r="AND95" s="113"/>
      <c r="ANE95" s="113"/>
      <c r="ANF95" s="113"/>
      <c r="ANG95" s="113"/>
      <c r="ANH95" s="113"/>
      <c r="ANI95" s="113"/>
      <c r="ANJ95" s="113"/>
      <c r="ANK95" s="113"/>
      <c r="ANL95" s="113"/>
      <c r="ANM95" s="113"/>
      <c r="ANN95" s="113"/>
      <c r="ANO95" s="113"/>
      <c r="ANP95" s="113"/>
      <c r="ANQ95" s="113"/>
      <c r="ANR95" s="113"/>
      <c r="ANS95" s="113"/>
      <c r="ANT95" s="113"/>
      <c r="ANU95" s="113"/>
      <c r="ANV95" s="113"/>
      <c r="ANW95" s="113"/>
      <c r="ANX95" s="113"/>
      <c r="ANY95" s="113"/>
      <c r="ANZ95" s="113"/>
      <c r="AOA95" s="113"/>
      <c r="AOB95" s="113"/>
      <c r="AOC95" s="113"/>
      <c r="AOD95" s="113"/>
      <c r="AOE95" s="113"/>
      <c r="AOF95" s="113"/>
      <c r="AOG95" s="113"/>
      <c r="AOH95" s="113"/>
      <c r="AOI95" s="113"/>
      <c r="AOJ95" s="113"/>
      <c r="AOK95" s="113"/>
      <c r="AOL95" s="113"/>
      <c r="AOM95" s="113"/>
      <c r="AON95" s="113"/>
      <c r="AOO95" s="113"/>
      <c r="AOP95" s="113"/>
      <c r="AOQ95" s="113"/>
      <c r="AOR95" s="113"/>
      <c r="AOS95" s="113"/>
      <c r="AOT95" s="113"/>
      <c r="AOU95" s="113"/>
      <c r="AOV95" s="113"/>
      <c r="AOW95" s="113"/>
      <c r="AOX95" s="113"/>
      <c r="AOY95" s="113"/>
      <c r="AOZ95" s="113"/>
      <c r="APA95" s="113"/>
      <c r="APB95" s="113"/>
      <c r="APC95" s="113"/>
      <c r="APD95" s="113"/>
      <c r="APE95" s="113"/>
      <c r="APF95" s="113"/>
      <c r="APG95" s="113"/>
      <c r="APH95" s="113"/>
      <c r="API95" s="113"/>
      <c r="APJ95" s="113"/>
      <c r="APK95" s="113"/>
      <c r="APL95" s="113"/>
      <c r="APM95" s="113"/>
      <c r="APN95" s="113"/>
      <c r="APO95" s="113"/>
      <c r="APP95" s="113"/>
      <c r="APQ95" s="113"/>
      <c r="APR95" s="113"/>
      <c r="APS95" s="113"/>
      <c r="APT95" s="113"/>
      <c r="APU95" s="113"/>
      <c r="APV95" s="113"/>
      <c r="APW95" s="113"/>
      <c r="APX95" s="113"/>
      <c r="APY95" s="113"/>
      <c r="APZ95" s="113"/>
      <c r="AQA95" s="113"/>
      <c r="AQB95" s="113"/>
      <c r="AQC95" s="113"/>
      <c r="AQD95" s="113"/>
      <c r="AQE95" s="113"/>
      <c r="AQF95" s="113"/>
      <c r="AQG95" s="113"/>
      <c r="AQH95" s="113"/>
      <c r="AQI95" s="113"/>
      <c r="AQJ95" s="113"/>
      <c r="AQK95" s="113"/>
      <c r="AQL95" s="113"/>
      <c r="AQM95" s="113"/>
      <c r="AQN95" s="113"/>
      <c r="AQO95" s="113"/>
      <c r="AQP95" s="113"/>
      <c r="AQQ95" s="113"/>
      <c r="AQR95" s="113"/>
      <c r="AQS95" s="113"/>
      <c r="AQT95" s="113"/>
      <c r="AQU95" s="113"/>
      <c r="AQV95" s="113"/>
      <c r="AQW95" s="113"/>
      <c r="AQX95" s="113"/>
      <c r="AQY95" s="113"/>
      <c r="AQZ95" s="113"/>
      <c r="ARA95" s="113"/>
      <c r="ARB95" s="113"/>
      <c r="ARC95" s="113"/>
      <c r="ARD95" s="113"/>
      <c r="ARE95" s="113"/>
      <c r="ARF95" s="113"/>
      <c r="ARG95" s="113"/>
      <c r="ARH95" s="113"/>
      <c r="ARI95" s="113"/>
      <c r="ARJ95" s="113"/>
      <c r="ARK95" s="113"/>
      <c r="ARL95" s="113"/>
      <c r="ARM95" s="113"/>
      <c r="ARN95" s="113"/>
      <c r="ARO95" s="113"/>
      <c r="ARP95" s="113"/>
      <c r="ARQ95" s="113"/>
      <c r="ARR95" s="113"/>
      <c r="ARS95" s="113"/>
      <c r="ART95" s="113"/>
      <c r="ARU95" s="113"/>
      <c r="ARV95" s="113"/>
      <c r="ARW95" s="113"/>
      <c r="ARX95" s="113"/>
      <c r="ARY95" s="113"/>
      <c r="ARZ95" s="113"/>
      <c r="ASA95" s="113"/>
      <c r="ASB95" s="113"/>
      <c r="ASC95" s="113"/>
      <c r="ASD95" s="113"/>
      <c r="ASE95" s="113"/>
      <c r="ASF95" s="113"/>
      <c r="ASG95" s="113"/>
      <c r="ASH95" s="113"/>
      <c r="ASI95" s="113"/>
      <c r="ASJ95" s="113"/>
      <c r="ASK95" s="113"/>
      <c r="ASL95" s="113"/>
      <c r="ASM95" s="113"/>
      <c r="ASN95" s="113"/>
      <c r="ASO95" s="113"/>
      <c r="ASP95" s="113"/>
      <c r="ASQ95" s="113"/>
      <c r="ASR95" s="113"/>
      <c r="ASS95" s="113"/>
      <c r="AST95" s="113"/>
      <c r="ASU95" s="113"/>
      <c r="ASV95" s="113"/>
      <c r="ASW95" s="113"/>
      <c r="ASX95" s="113"/>
      <c r="ASY95" s="113"/>
      <c r="ASZ95" s="113"/>
      <c r="ATA95" s="113"/>
      <c r="ATB95" s="113"/>
      <c r="ATC95" s="113"/>
      <c r="ATD95" s="113"/>
      <c r="ATE95" s="113"/>
      <c r="ATF95" s="113"/>
      <c r="ATG95" s="113"/>
      <c r="ATH95" s="113"/>
      <c r="ATI95" s="113"/>
      <c r="ATJ95" s="113"/>
      <c r="ATK95" s="113"/>
      <c r="ATL95" s="113"/>
      <c r="ATM95" s="113"/>
      <c r="ATN95" s="113"/>
      <c r="ATO95" s="113"/>
      <c r="ATP95" s="113"/>
      <c r="ATQ95" s="113"/>
      <c r="ATR95" s="113"/>
      <c r="ATS95" s="113"/>
      <c r="ATT95" s="113"/>
      <c r="ATU95" s="113"/>
      <c r="ATV95" s="113"/>
      <c r="ATW95" s="113"/>
      <c r="ATX95" s="113"/>
      <c r="ATY95" s="113"/>
      <c r="ATZ95" s="113"/>
      <c r="AUA95" s="113"/>
      <c r="AUB95" s="113"/>
      <c r="AUC95" s="113"/>
      <c r="AUD95" s="113"/>
      <c r="AUE95" s="113"/>
      <c r="AUF95" s="113"/>
      <c r="AUG95" s="113"/>
      <c r="AUH95" s="113"/>
      <c r="AUI95" s="113"/>
      <c r="AUJ95" s="113"/>
      <c r="AUK95" s="113"/>
      <c r="AUL95" s="113"/>
      <c r="AUM95" s="113"/>
      <c r="AUN95" s="113"/>
      <c r="AUO95" s="113"/>
      <c r="AUP95" s="113"/>
      <c r="AUQ95" s="113"/>
      <c r="AUR95" s="113"/>
      <c r="AUS95" s="113"/>
      <c r="AUT95" s="113"/>
      <c r="AUU95" s="113"/>
      <c r="AUV95" s="113"/>
      <c r="AUW95" s="113"/>
      <c r="AUX95" s="113"/>
      <c r="AUY95" s="113"/>
      <c r="AUZ95" s="113"/>
      <c r="AVA95" s="113"/>
      <c r="AVB95" s="113"/>
      <c r="AVC95" s="113"/>
      <c r="AVD95" s="113"/>
      <c r="AVE95" s="113"/>
      <c r="AVF95" s="113"/>
      <c r="AVG95" s="113"/>
      <c r="AVH95" s="113"/>
      <c r="AVI95" s="113"/>
      <c r="AVJ95" s="113"/>
      <c r="AVK95" s="113"/>
      <c r="AVL95" s="113"/>
      <c r="AVM95" s="113"/>
      <c r="AVN95" s="113"/>
      <c r="AVO95" s="113"/>
      <c r="AVP95" s="113"/>
      <c r="AVQ95" s="113"/>
      <c r="AVR95" s="113"/>
      <c r="AVS95" s="113"/>
      <c r="AVT95" s="113"/>
      <c r="AVU95" s="113"/>
      <c r="AVV95" s="113"/>
      <c r="AVW95" s="113"/>
      <c r="AVX95" s="113"/>
      <c r="AVY95" s="113"/>
      <c r="AVZ95" s="113"/>
      <c r="AWA95" s="113"/>
      <c r="AWB95" s="113"/>
      <c r="AWC95" s="113"/>
      <c r="AWD95" s="113"/>
    </row>
    <row r="96" spans="1:1278" s="156" customFormat="1" ht="12.5">
      <c r="A96" s="126"/>
      <c r="B96" s="126"/>
      <c r="C96" s="126"/>
      <c r="D96" s="126"/>
      <c r="E96" s="126"/>
      <c r="F96" s="171"/>
      <c r="G96" s="126"/>
      <c r="H96" s="126"/>
      <c r="I96" s="126"/>
      <c r="J96" s="126"/>
      <c r="K96" s="126"/>
      <c r="L96" s="126"/>
      <c r="M96" s="126"/>
      <c r="N96" s="126"/>
      <c r="O96" s="126"/>
      <c r="P96" s="126"/>
      <c r="Q96" s="126"/>
      <c r="R96" s="126"/>
      <c r="S96" s="126"/>
      <c r="T96" s="126"/>
      <c r="U96" s="126"/>
      <c r="V96" s="126"/>
      <c r="W96" s="126"/>
      <c r="X96" s="126"/>
      <c r="Y96" s="126"/>
      <c r="Z96" s="126"/>
      <c r="AA96" s="126"/>
      <c r="AB96" s="126"/>
      <c r="AC96" s="113"/>
      <c r="AD96" s="113"/>
      <c r="AE96" s="113"/>
      <c r="AF96" s="113"/>
      <c r="AG96" s="113"/>
      <c r="AH96" s="113"/>
      <c r="AI96" s="113"/>
      <c r="AJ96" s="113"/>
      <c r="AK96" s="113"/>
      <c r="AL96" s="113"/>
      <c r="AM96" s="113"/>
      <c r="AN96" s="113"/>
      <c r="AO96" s="113"/>
      <c r="AP96" s="113"/>
      <c r="AQ96" s="113"/>
      <c r="AR96" s="113"/>
      <c r="AS96" s="113"/>
      <c r="AT96" s="113"/>
      <c r="AU96" s="113"/>
      <c r="AV96" s="113"/>
      <c r="AW96" s="113"/>
      <c r="AX96" s="113"/>
      <c r="AY96" s="113"/>
      <c r="AZ96" s="113"/>
      <c r="BA96" s="113"/>
      <c r="BB96" s="113"/>
      <c r="BC96" s="113"/>
      <c r="BD96" s="113"/>
      <c r="BE96" s="113"/>
      <c r="BF96" s="113"/>
      <c r="BG96" s="113"/>
      <c r="BH96" s="113"/>
      <c r="BI96" s="113"/>
      <c r="BJ96" s="113"/>
      <c r="BK96" s="113"/>
      <c r="BL96" s="113"/>
      <c r="BM96" s="113"/>
      <c r="BN96" s="113"/>
      <c r="BO96" s="113"/>
      <c r="BP96" s="113"/>
      <c r="BQ96" s="113"/>
      <c r="BR96" s="113"/>
      <c r="BS96" s="113"/>
      <c r="BT96" s="113"/>
      <c r="BU96" s="113"/>
      <c r="BV96" s="113"/>
      <c r="BW96" s="113"/>
      <c r="BX96" s="113"/>
      <c r="BY96" s="113"/>
      <c r="BZ96" s="113"/>
      <c r="CA96" s="113"/>
      <c r="CB96" s="113"/>
      <c r="CC96" s="113"/>
      <c r="CD96" s="113"/>
      <c r="CE96" s="113"/>
      <c r="CF96" s="113"/>
      <c r="CG96" s="113"/>
      <c r="CH96" s="113"/>
      <c r="CI96" s="113"/>
      <c r="CJ96" s="113"/>
      <c r="CK96" s="113"/>
      <c r="CL96" s="113"/>
      <c r="CM96" s="113"/>
      <c r="CN96" s="113"/>
      <c r="CO96" s="113"/>
      <c r="CP96" s="113"/>
      <c r="CQ96" s="113"/>
      <c r="CR96" s="113"/>
      <c r="CS96" s="113"/>
      <c r="CT96" s="113"/>
      <c r="CU96" s="113"/>
      <c r="CV96" s="113"/>
      <c r="CW96" s="113"/>
      <c r="CX96" s="113"/>
      <c r="CY96" s="113"/>
      <c r="CZ96" s="113"/>
      <c r="DA96" s="113"/>
      <c r="DB96" s="113"/>
      <c r="DC96" s="113"/>
      <c r="DD96" s="113"/>
      <c r="DE96" s="113"/>
      <c r="DF96" s="113"/>
      <c r="DG96" s="113"/>
      <c r="DH96" s="113"/>
      <c r="DI96" s="113"/>
      <c r="DJ96" s="113"/>
      <c r="DK96" s="113"/>
      <c r="DL96" s="113"/>
      <c r="DM96" s="113"/>
      <c r="DN96" s="113"/>
      <c r="DO96" s="113"/>
      <c r="DP96" s="113"/>
      <c r="DQ96" s="113"/>
      <c r="DR96" s="113"/>
      <c r="DS96" s="113"/>
      <c r="DT96" s="113"/>
      <c r="DU96" s="113"/>
      <c r="DV96" s="113"/>
      <c r="DW96" s="113"/>
      <c r="DX96" s="113"/>
      <c r="DY96" s="113"/>
      <c r="DZ96" s="113"/>
      <c r="EA96" s="113"/>
      <c r="EB96" s="113"/>
      <c r="EC96" s="113"/>
      <c r="ED96" s="113"/>
      <c r="EE96" s="113"/>
      <c r="EF96" s="113"/>
      <c r="EG96" s="113"/>
      <c r="EH96" s="113"/>
      <c r="EI96" s="113"/>
      <c r="EJ96" s="113"/>
      <c r="EK96" s="113"/>
      <c r="EL96" s="113"/>
      <c r="EM96" s="113"/>
      <c r="EN96" s="113"/>
      <c r="EO96" s="113"/>
      <c r="EP96" s="113"/>
      <c r="EQ96" s="113"/>
      <c r="ER96" s="113"/>
      <c r="ES96" s="113"/>
      <c r="ET96" s="113"/>
      <c r="EU96" s="113"/>
      <c r="EV96" s="113"/>
      <c r="EW96" s="113"/>
      <c r="EX96" s="113"/>
      <c r="EY96" s="113"/>
      <c r="EZ96" s="113"/>
      <c r="FA96" s="113"/>
      <c r="FB96" s="113"/>
      <c r="FC96" s="113"/>
      <c r="FD96" s="113"/>
      <c r="FE96" s="113"/>
      <c r="FF96" s="113"/>
      <c r="FG96" s="113"/>
      <c r="FH96" s="113"/>
      <c r="FI96" s="113"/>
      <c r="FJ96" s="113"/>
      <c r="FK96" s="113"/>
      <c r="FL96" s="113"/>
      <c r="FM96" s="113"/>
      <c r="FN96" s="113"/>
      <c r="FO96" s="113"/>
      <c r="FP96" s="113"/>
      <c r="FQ96" s="113"/>
      <c r="FR96" s="113"/>
      <c r="FS96" s="113"/>
      <c r="FT96" s="113"/>
      <c r="FU96" s="113"/>
      <c r="FV96" s="113"/>
      <c r="FW96" s="113"/>
      <c r="FX96" s="113"/>
      <c r="FY96" s="113"/>
      <c r="FZ96" s="113"/>
      <c r="GA96" s="113"/>
      <c r="GB96" s="113"/>
      <c r="GC96" s="113"/>
      <c r="GD96" s="113"/>
      <c r="GE96" s="113"/>
      <c r="GF96" s="113"/>
      <c r="GG96" s="113"/>
      <c r="GH96" s="113"/>
      <c r="GI96" s="113"/>
      <c r="GJ96" s="113"/>
      <c r="GK96" s="113"/>
      <c r="GL96" s="113"/>
      <c r="GM96" s="113"/>
      <c r="GN96" s="113"/>
      <c r="GO96" s="113"/>
      <c r="GP96" s="113"/>
      <c r="GQ96" s="113"/>
      <c r="GR96" s="113"/>
      <c r="GS96" s="113"/>
      <c r="GT96" s="113"/>
      <c r="GU96" s="113"/>
      <c r="GV96" s="113"/>
      <c r="GW96" s="113"/>
      <c r="GX96" s="113"/>
      <c r="GY96" s="113"/>
      <c r="GZ96" s="113"/>
      <c r="HA96" s="113"/>
      <c r="HB96" s="113"/>
      <c r="HC96" s="113"/>
      <c r="HD96" s="113"/>
      <c r="HE96" s="113"/>
      <c r="HF96" s="113"/>
      <c r="HG96" s="113"/>
      <c r="HH96" s="113"/>
      <c r="HI96" s="113"/>
      <c r="HJ96" s="113"/>
      <c r="HK96" s="113"/>
      <c r="HL96" s="113"/>
      <c r="HM96" s="113"/>
      <c r="HN96" s="113"/>
      <c r="HO96" s="113"/>
      <c r="HP96" s="113"/>
      <c r="HQ96" s="113"/>
      <c r="HR96" s="113"/>
      <c r="HS96" s="113"/>
      <c r="HT96" s="113"/>
      <c r="HU96" s="113"/>
      <c r="HV96" s="113"/>
      <c r="HW96" s="113"/>
      <c r="HX96" s="113"/>
      <c r="HY96" s="113"/>
      <c r="HZ96" s="113"/>
      <c r="IA96" s="113"/>
      <c r="IB96" s="113"/>
      <c r="IC96" s="113"/>
      <c r="ID96" s="113"/>
      <c r="IE96" s="113"/>
      <c r="IF96" s="113"/>
      <c r="IG96" s="113"/>
      <c r="IH96" s="113"/>
      <c r="II96" s="113"/>
      <c r="IJ96" s="113"/>
      <c r="IK96" s="113"/>
      <c r="IL96" s="113"/>
      <c r="IM96" s="113"/>
      <c r="IN96" s="113"/>
      <c r="IO96" s="113"/>
      <c r="IP96" s="113"/>
      <c r="IQ96" s="113"/>
      <c r="IR96" s="113"/>
      <c r="IS96" s="113"/>
      <c r="IT96" s="113"/>
      <c r="IU96" s="113"/>
      <c r="IV96" s="113"/>
      <c r="IW96" s="113"/>
      <c r="IX96" s="113"/>
      <c r="IY96" s="113"/>
      <c r="IZ96" s="113"/>
      <c r="JA96" s="113"/>
      <c r="JB96" s="113"/>
      <c r="JC96" s="113"/>
      <c r="JD96" s="113"/>
      <c r="JE96" s="113"/>
      <c r="JF96" s="113"/>
      <c r="JG96" s="113"/>
      <c r="JH96" s="113"/>
      <c r="JI96" s="113"/>
      <c r="JJ96" s="113"/>
      <c r="JK96" s="113"/>
      <c r="JL96" s="113"/>
      <c r="JM96" s="113"/>
      <c r="JN96" s="113"/>
      <c r="JO96" s="113"/>
      <c r="JP96" s="113"/>
      <c r="JQ96" s="113"/>
      <c r="JR96" s="113"/>
      <c r="JS96" s="113"/>
      <c r="JT96" s="113"/>
      <c r="JU96" s="113"/>
      <c r="JV96" s="113"/>
      <c r="JW96" s="113"/>
      <c r="JX96" s="113"/>
      <c r="JY96" s="113"/>
      <c r="JZ96" s="113"/>
      <c r="KA96" s="113"/>
      <c r="KB96" s="113"/>
      <c r="KC96" s="113"/>
      <c r="KD96" s="113"/>
      <c r="KE96" s="113"/>
      <c r="KF96" s="113"/>
      <c r="KG96" s="113"/>
      <c r="KH96" s="113"/>
      <c r="KI96" s="113"/>
      <c r="KJ96" s="113"/>
      <c r="KK96" s="113"/>
      <c r="KL96" s="113"/>
      <c r="KM96" s="113"/>
      <c r="KN96" s="113"/>
      <c r="KO96" s="113"/>
      <c r="KP96" s="113"/>
      <c r="KQ96" s="113"/>
      <c r="KR96" s="113"/>
      <c r="KS96" s="113"/>
      <c r="KT96" s="113"/>
      <c r="KU96" s="113"/>
      <c r="KV96" s="113"/>
      <c r="KW96" s="113"/>
      <c r="KX96" s="113"/>
      <c r="KY96" s="113"/>
      <c r="KZ96" s="113"/>
      <c r="LA96" s="113"/>
      <c r="LB96" s="113"/>
      <c r="LC96" s="113"/>
      <c r="LD96" s="113"/>
      <c r="LE96" s="113"/>
      <c r="LF96" s="113"/>
      <c r="LG96" s="113"/>
      <c r="LH96" s="113"/>
      <c r="LI96" s="113"/>
      <c r="LJ96" s="113"/>
      <c r="LK96" s="113"/>
      <c r="LL96" s="113"/>
      <c r="LM96" s="113"/>
      <c r="LN96" s="113"/>
      <c r="LO96" s="113"/>
      <c r="LP96" s="113"/>
      <c r="LQ96" s="113"/>
      <c r="LR96" s="113"/>
      <c r="LS96" s="113"/>
      <c r="LT96" s="113"/>
      <c r="LU96" s="113"/>
      <c r="LV96" s="113"/>
      <c r="LW96" s="113"/>
      <c r="LX96" s="113"/>
      <c r="LY96" s="113"/>
      <c r="LZ96" s="113"/>
      <c r="MA96" s="113"/>
      <c r="MB96" s="113"/>
      <c r="MC96" s="113"/>
      <c r="MD96" s="113"/>
      <c r="ME96" s="113"/>
      <c r="MF96" s="113"/>
      <c r="MG96" s="113"/>
      <c r="MH96" s="113"/>
      <c r="MI96" s="113"/>
      <c r="MJ96" s="113"/>
      <c r="MK96" s="113"/>
      <c r="ML96" s="113"/>
      <c r="MM96" s="113"/>
      <c r="MN96" s="113"/>
      <c r="MO96" s="113"/>
      <c r="MP96" s="113"/>
      <c r="MQ96" s="113"/>
      <c r="MR96" s="113"/>
      <c r="MS96" s="113"/>
      <c r="MT96" s="113"/>
      <c r="MU96" s="113"/>
      <c r="MV96" s="113"/>
      <c r="MW96" s="113"/>
      <c r="MX96" s="113"/>
      <c r="MY96" s="113"/>
      <c r="MZ96" s="113"/>
      <c r="NA96" s="113"/>
      <c r="NB96" s="113"/>
      <c r="NC96" s="113"/>
      <c r="ND96" s="113"/>
      <c r="NE96" s="113"/>
      <c r="NF96" s="113"/>
      <c r="NG96" s="113"/>
      <c r="NH96" s="113"/>
      <c r="NI96" s="113"/>
      <c r="NJ96" s="113"/>
      <c r="NK96" s="113"/>
      <c r="NL96" s="113"/>
      <c r="NM96" s="113"/>
      <c r="NN96" s="113"/>
      <c r="NO96" s="113"/>
      <c r="NP96" s="113"/>
      <c r="NQ96" s="113"/>
      <c r="NR96" s="113"/>
      <c r="NS96" s="113"/>
      <c r="NT96" s="113"/>
      <c r="NU96" s="113"/>
      <c r="NV96" s="113"/>
      <c r="NW96" s="113"/>
      <c r="NX96" s="113"/>
      <c r="NY96" s="113"/>
      <c r="NZ96" s="113"/>
      <c r="OA96" s="113"/>
      <c r="OB96" s="113"/>
      <c r="OC96" s="113"/>
      <c r="OD96" s="113"/>
      <c r="OE96" s="113"/>
      <c r="OF96" s="113"/>
      <c r="OG96" s="113"/>
      <c r="OH96" s="113"/>
      <c r="OI96" s="113"/>
      <c r="OJ96" s="113"/>
      <c r="OK96" s="113"/>
      <c r="OL96" s="113"/>
      <c r="OM96" s="113"/>
      <c r="ON96" s="113"/>
      <c r="OO96" s="113"/>
      <c r="OP96" s="113"/>
      <c r="OQ96" s="113"/>
      <c r="OR96" s="113"/>
      <c r="OS96" s="113"/>
      <c r="OT96" s="113"/>
      <c r="OU96" s="113"/>
      <c r="OV96" s="113"/>
      <c r="OW96" s="113"/>
      <c r="OX96" s="113"/>
      <c r="OY96" s="113"/>
      <c r="OZ96" s="113"/>
      <c r="PA96" s="113"/>
      <c r="PB96" s="113"/>
      <c r="PC96" s="113"/>
      <c r="PD96" s="113"/>
      <c r="PE96" s="113"/>
      <c r="PF96" s="113"/>
      <c r="PG96" s="113"/>
      <c r="PH96" s="113"/>
      <c r="PI96" s="113"/>
      <c r="PJ96" s="113"/>
      <c r="PK96" s="113"/>
      <c r="PL96" s="113"/>
      <c r="PM96" s="113"/>
      <c r="PN96" s="113"/>
      <c r="PO96" s="113"/>
      <c r="PP96" s="113"/>
      <c r="PQ96" s="113"/>
      <c r="PR96" s="113"/>
      <c r="PS96" s="113"/>
      <c r="PT96" s="113"/>
      <c r="PU96" s="113"/>
      <c r="PV96" s="113"/>
      <c r="PW96" s="113"/>
      <c r="PX96" s="113"/>
      <c r="PY96" s="113"/>
      <c r="PZ96" s="113"/>
      <c r="QA96" s="113"/>
      <c r="QB96" s="113"/>
      <c r="QC96" s="113"/>
      <c r="QD96" s="113"/>
      <c r="QE96" s="113"/>
      <c r="QF96" s="113"/>
      <c r="QG96" s="113"/>
      <c r="QH96" s="113"/>
      <c r="QI96" s="113"/>
      <c r="QJ96" s="113"/>
      <c r="QK96" s="113"/>
      <c r="QL96" s="113"/>
      <c r="QM96" s="113"/>
      <c r="QN96" s="113"/>
      <c r="QO96" s="113"/>
      <c r="QP96" s="113"/>
      <c r="QQ96" s="113"/>
      <c r="QR96" s="113"/>
      <c r="QS96" s="113"/>
      <c r="QT96" s="113"/>
      <c r="QU96" s="113"/>
      <c r="QV96" s="113"/>
      <c r="QW96" s="113"/>
      <c r="QX96" s="113"/>
      <c r="QY96" s="113"/>
      <c r="QZ96" s="113"/>
      <c r="RA96" s="113"/>
      <c r="RB96" s="113"/>
      <c r="RC96" s="113"/>
      <c r="RD96" s="113"/>
      <c r="RE96" s="113"/>
      <c r="RF96" s="113"/>
      <c r="RG96" s="113"/>
      <c r="RH96" s="113"/>
      <c r="RI96" s="113"/>
      <c r="RJ96" s="113"/>
      <c r="RK96" s="113"/>
      <c r="RL96" s="113"/>
      <c r="RM96" s="113"/>
      <c r="RN96" s="113"/>
      <c r="RO96" s="113"/>
      <c r="RP96" s="113"/>
      <c r="RQ96" s="113"/>
      <c r="RR96" s="113"/>
      <c r="RS96" s="113"/>
      <c r="RT96" s="113"/>
      <c r="RU96" s="113"/>
      <c r="RV96" s="113"/>
      <c r="RW96" s="113"/>
      <c r="RX96" s="113"/>
      <c r="RY96" s="113"/>
      <c r="RZ96" s="113"/>
      <c r="SA96" s="113"/>
      <c r="SB96" s="113"/>
      <c r="SC96" s="113"/>
      <c r="SD96" s="113"/>
      <c r="SE96" s="113"/>
      <c r="SF96" s="113"/>
      <c r="SG96" s="113"/>
      <c r="SH96" s="113"/>
      <c r="SI96" s="113"/>
      <c r="SJ96" s="113"/>
      <c r="SK96" s="113"/>
      <c r="SL96" s="113"/>
      <c r="SM96" s="113"/>
      <c r="SN96" s="113"/>
      <c r="SO96" s="113"/>
      <c r="SP96" s="113"/>
      <c r="SQ96" s="113"/>
      <c r="SR96" s="113"/>
      <c r="SS96" s="113"/>
      <c r="ST96" s="113"/>
      <c r="SU96" s="113"/>
      <c r="SV96" s="113"/>
      <c r="SW96" s="113"/>
      <c r="SX96" s="113"/>
      <c r="SY96" s="113"/>
      <c r="SZ96" s="113"/>
      <c r="TA96" s="113"/>
      <c r="TB96" s="113"/>
      <c r="TC96" s="113"/>
      <c r="TD96" s="113"/>
      <c r="TE96" s="113"/>
      <c r="TF96" s="113"/>
      <c r="TG96" s="113"/>
      <c r="TH96" s="113"/>
      <c r="TI96" s="113"/>
      <c r="TJ96" s="113"/>
      <c r="TK96" s="113"/>
      <c r="TL96" s="113"/>
      <c r="TM96" s="113"/>
      <c r="TN96" s="113"/>
      <c r="TO96" s="113"/>
      <c r="TP96" s="113"/>
      <c r="TQ96" s="113"/>
      <c r="TR96" s="113"/>
      <c r="TS96" s="113"/>
      <c r="TT96" s="113"/>
      <c r="TU96" s="113"/>
      <c r="TV96" s="113"/>
      <c r="TW96" s="113"/>
      <c r="TX96" s="113"/>
      <c r="TY96" s="113"/>
      <c r="TZ96" s="113"/>
      <c r="UA96" s="113"/>
      <c r="UB96" s="113"/>
      <c r="UC96" s="113"/>
      <c r="UD96" s="113"/>
      <c r="UE96" s="113"/>
      <c r="UF96" s="113"/>
      <c r="UG96" s="113"/>
      <c r="UH96" s="113"/>
      <c r="UI96" s="113"/>
      <c r="UJ96" s="113"/>
      <c r="UK96" s="113"/>
      <c r="UL96" s="113"/>
      <c r="UM96" s="113"/>
      <c r="UN96" s="113"/>
      <c r="UO96" s="113"/>
      <c r="UP96" s="113"/>
      <c r="UQ96" s="113"/>
      <c r="UR96" s="113"/>
      <c r="US96" s="113"/>
      <c r="UT96" s="113"/>
      <c r="UU96" s="113"/>
      <c r="UV96" s="113"/>
      <c r="UW96" s="113"/>
      <c r="UX96" s="113"/>
      <c r="UY96" s="113"/>
      <c r="UZ96" s="113"/>
      <c r="VA96" s="113"/>
      <c r="VB96" s="113"/>
      <c r="VC96" s="113"/>
      <c r="VD96" s="113"/>
      <c r="VE96" s="113"/>
      <c r="VF96" s="113"/>
      <c r="VG96" s="113"/>
      <c r="VH96" s="113"/>
      <c r="VI96" s="113"/>
      <c r="VJ96" s="113"/>
      <c r="VK96" s="113"/>
      <c r="VL96" s="113"/>
      <c r="VM96" s="113"/>
      <c r="VN96" s="113"/>
      <c r="VO96" s="113"/>
      <c r="VP96" s="113"/>
      <c r="VQ96" s="113"/>
      <c r="VR96" s="113"/>
      <c r="VS96" s="113"/>
      <c r="VT96" s="113"/>
      <c r="VU96" s="113"/>
      <c r="VV96" s="113"/>
      <c r="VW96" s="113"/>
      <c r="VX96" s="113"/>
      <c r="VY96" s="113"/>
      <c r="VZ96" s="113"/>
      <c r="WA96" s="113"/>
      <c r="WB96" s="113"/>
      <c r="WC96" s="113"/>
      <c r="WD96" s="113"/>
      <c r="WE96" s="113"/>
      <c r="WF96" s="113"/>
      <c r="WG96" s="113"/>
      <c r="WH96" s="113"/>
      <c r="WI96" s="113"/>
      <c r="WJ96" s="113"/>
      <c r="WK96" s="113"/>
      <c r="WL96" s="113"/>
      <c r="WM96" s="113"/>
      <c r="WN96" s="113"/>
      <c r="WO96" s="113"/>
      <c r="WP96" s="113"/>
      <c r="WQ96" s="113"/>
      <c r="WR96" s="113"/>
      <c r="WS96" s="113"/>
      <c r="WT96" s="113"/>
      <c r="WU96" s="113"/>
      <c r="WV96" s="113"/>
      <c r="WW96" s="113"/>
      <c r="WX96" s="113"/>
      <c r="WY96" s="113"/>
      <c r="WZ96" s="113"/>
      <c r="XA96" s="113"/>
      <c r="XB96" s="113"/>
      <c r="XC96" s="113"/>
      <c r="XD96" s="113"/>
      <c r="XE96" s="113"/>
      <c r="XF96" s="113"/>
      <c r="XG96" s="113"/>
      <c r="XH96" s="113"/>
      <c r="XI96" s="113"/>
      <c r="XJ96" s="113"/>
      <c r="XK96" s="113"/>
      <c r="XL96" s="113"/>
      <c r="XM96" s="113"/>
      <c r="XN96" s="113"/>
      <c r="XO96" s="113"/>
      <c r="XP96" s="113"/>
      <c r="XQ96" s="113"/>
      <c r="XR96" s="113"/>
      <c r="XS96" s="113"/>
      <c r="XT96" s="113"/>
      <c r="XU96" s="113"/>
      <c r="XV96" s="113"/>
      <c r="XW96" s="113"/>
      <c r="XX96" s="113"/>
      <c r="XY96" s="113"/>
      <c r="XZ96" s="113"/>
      <c r="YA96" s="113"/>
      <c r="YB96" s="113"/>
      <c r="YC96" s="113"/>
      <c r="YD96" s="113"/>
      <c r="YE96" s="113"/>
      <c r="YF96" s="113"/>
      <c r="YG96" s="113"/>
      <c r="YH96" s="113"/>
      <c r="YI96" s="113"/>
      <c r="YJ96" s="113"/>
      <c r="YK96" s="113"/>
      <c r="YL96" s="113"/>
      <c r="YM96" s="113"/>
      <c r="YN96" s="113"/>
      <c r="YO96" s="113"/>
      <c r="YP96" s="113"/>
      <c r="YQ96" s="113"/>
      <c r="YR96" s="113"/>
      <c r="YS96" s="113"/>
      <c r="YT96" s="113"/>
      <c r="YU96" s="113"/>
      <c r="YV96" s="113"/>
      <c r="YW96" s="113"/>
      <c r="YX96" s="113"/>
      <c r="YY96" s="113"/>
      <c r="YZ96" s="113"/>
      <c r="ZA96" s="113"/>
      <c r="ZB96" s="113"/>
      <c r="ZC96" s="113"/>
      <c r="ZD96" s="113"/>
      <c r="ZE96" s="113"/>
      <c r="ZF96" s="113"/>
      <c r="ZG96" s="113"/>
      <c r="ZH96" s="113"/>
      <c r="ZI96" s="113"/>
      <c r="ZJ96" s="113"/>
      <c r="ZK96" s="113"/>
      <c r="ZL96" s="113"/>
      <c r="ZM96" s="113"/>
      <c r="ZN96" s="113"/>
      <c r="ZO96" s="113"/>
      <c r="ZP96" s="113"/>
      <c r="ZQ96" s="113"/>
      <c r="ZR96" s="113"/>
      <c r="ZS96" s="113"/>
      <c r="ZT96" s="113"/>
      <c r="ZU96" s="113"/>
      <c r="ZV96" s="113"/>
      <c r="ZW96" s="113"/>
      <c r="ZX96" s="113"/>
      <c r="ZY96" s="113"/>
      <c r="ZZ96" s="113"/>
      <c r="AAA96" s="113"/>
      <c r="AAB96" s="113"/>
      <c r="AAC96" s="113"/>
      <c r="AAD96" s="113"/>
      <c r="AAE96" s="113"/>
      <c r="AAF96" s="113"/>
      <c r="AAG96" s="113"/>
      <c r="AAH96" s="113"/>
      <c r="AAI96" s="113"/>
      <c r="AAJ96" s="113"/>
      <c r="AAK96" s="113"/>
      <c r="AAL96" s="113"/>
      <c r="AAM96" s="113"/>
      <c r="AAN96" s="113"/>
      <c r="AAO96" s="113"/>
      <c r="AAP96" s="113"/>
      <c r="AAQ96" s="113"/>
      <c r="AAR96" s="113"/>
      <c r="AAS96" s="113"/>
      <c r="AAT96" s="113"/>
      <c r="AAU96" s="113"/>
      <c r="AAV96" s="113"/>
      <c r="AAW96" s="113"/>
      <c r="AAX96" s="113"/>
      <c r="AAY96" s="113"/>
      <c r="AAZ96" s="113"/>
      <c r="ABA96" s="113"/>
      <c r="ABB96" s="113"/>
      <c r="ABC96" s="113"/>
      <c r="ABD96" s="113"/>
      <c r="ABE96" s="113"/>
      <c r="ABF96" s="113"/>
      <c r="ABG96" s="113"/>
      <c r="ABH96" s="113"/>
      <c r="ABI96" s="113"/>
      <c r="ABJ96" s="113"/>
      <c r="ABK96" s="113"/>
      <c r="ABL96" s="113"/>
      <c r="ABM96" s="113"/>
      <c r="ABN96" s="113"/>
      <c r="ABO96" s="113"/>
      <c r="ABP96" s="113"/>
      <c r="ABQ96" s="113"/>
      <c r="ABR96" s="113"/>
      <c r="ABS96" s="113"/>
      <c r="ABT96" s="113"/>
      <c r="ABU96" s="113"/>
      <c r="ABV96" s="113"/>
      <c r="ABW96" s="113"/>
      <c r="ABX96" s="113"/>
      <c r="ABY96" s="113"/>
      <c r="ABZ96" s="113"/>
      <c r="ACA96" s="113"/>
      <c r="ACB96" s="113"/>
      <c r="ACC96" s="113"/>
      <c r="ACD96" s="113"/>
      <c r="ACE96" s="113"/>
      <c r="ACF96" s="113"/>
      <c r="ACG96" s="113"/>
      <c r="ACH96" s="113"/>
      <c r="ACI96" s="113"/>
      <c r="ACJ96" s="113"/>
      <c r="ACK96" s="113"/>
      <c r="ACL96" s="113"/>
      <c r="ACM96" s="113"/>
      <c r="ACN96" s="113"/>
      <c r="ACO96" s="113"/>
      <c r="ACP96" s="113"/>
      <c r="ACQ96" s="113"/>
      <c r="ACR96" s="113"/>
      <c r="ACS96" s="113"/>
      <c r="ACT96" s="113"/>
      <c r="ACU96" s="113"/>
      <c r="ACV96" s="113"/>
      <c r="ACW96" s="113"/>
      <c r="ACX96" s="113"/>
      <c r="ACY96" s="113"/>
      <c r="ACZ96" s="113"/>
      <c r="ADA96" s="113"/>
      <c r="ADB96" s="113"/>
      <c r="ADC96" s="113"/>
      <c r="ADD96" s="113"/>
      <c r="ADE96" s="113"/>
      <c r="ADF96" s="113"/>
      <c r="ADG96" s="113"/>
      <c r="ADH96" s="113"/>
      <c r="ADI96" s="113"/>
      <c r="ADJ96" s="113"/>
      <c r="ADK96" s="113"/>
      <c r="ADL96" s="113"/>
      <c r="ADM96" s="113"/>
      <c r="ADN96" s="113"/>
      <c r="ADO96" s="113"/>
      <c r="ADP96" s="113"/>
      <c r="ADQ96" s="113"/>
      <c r="ADR96" s="113"/>
      <c r="ADS96" s="113"/>
      <c r="ADT96" s="113"/>
      <c r="ADU96" s="113"/>
      <c r="ADV96" s="113"/>
      <c r="ADW96" s="113"/>
      <c r="ADX96" s="113"/>
      <c r="ADY96" s="113"/>
      <c r="ADZ96" s="113"/>
      <c r="AEA96" s="113"/>
      <c r="AEB96" s="113"/>
      <c r="AEC96" s="113"/>
      <c r="AED96" s="113"/>
      <c r="AEE96" s="113"/>
      <c r="AEF96" s="113"/>
      <c r="AEG96" s="113"/>
      <c r="AEH96" s="113"/>
      <c r="AEI96" s="113"/>
      <c r="AEJ96" s="113"/>
      <c r="AEK96" s="113"/>
      <c r="AEL96" s="113"/>
      <c r="AEM96" s="113"/>
      <c r="AEN96" s="113"/>
      <c r="AEO96" s="113"/>
      <c r="AEP96" s="113"/>
      <c r="AEQ96" s="113"/>
      <c r="AER96" s="113"/>
      <c r="AES96" s="113"/>
      <c r="AET96" s="113"/>
      <c r="AEU96" s="113"/>
      <c r="AEV96" s="113"/>
      <c r="AEW96" s="113"/>
      <c r="AEX96" s="113"/>
      <c r="AEY96" s="113"/>
      <c r="AEZ96" s="113"/>
      <c r="AFA96" s="113"/>
      <c r="AFB96" s="113"/>
      <c r="AFC96" s="113"/>
      <c r="AFD96" s="113"/>
      <c r="AFE96" s="113"/>
      <c r="AFF96" s="113"/>
      <c r="AFG96" s="113"/>
      <c r="AFH96" s="113"/>
      <c r="AFI96" s="113"/>
      <c r="AFJ96" s="113"/>
      <c r="AFK96" s="113"/>
      <c r="AFL96" s="113"/>
      <c r="AFM96" s="113"/>
      <c r="AFN96" s="113"/>
      <c r="AFO96" s="113"/>
      <c r="AFP96" s="113"/>
      <c r="AFQ96" s="113"/>
      <c r="AFR96" s="113"/>
      <c r="AFS96" s="113"/>
      <c r="AFT96" s="113"/>
      <c r="AFU96" s="113"/>
      <c r="AFV96" s="113"/>
      <c r="AFW96" s="113"/>
      <c r="AFX96" s="113"/>
      <c r="AFY96" s="113"/>
      <c r="AFZ96" s="113"/>
      <c r="AGA96" s="113"/>
      <c r="AGB96" s="113"/>
      <c r="AGC96" s="113"/>
      <c r="AGD96" s="113"/>
      <c r="AGE96" s="113"/>
      <c r="AGF96" s="113"/>
      <c r="AGG96" s="113"/>
      <c r="AGH96" s="113"/>
      <c r="AGI96" s="113"/>
      <c r="AGJ96" s="113"/>
      <c r="AGK96" s="113"/>
      <c r="AGL96" s="113"/>
      <c r="AGM96" s="113"/>
      <c r="AGN96" s="113"/>
      <c r="AGO96" s="113"/>
      <c r="AGP96" s="113"/>
      <c r="AGQ96" s="113"/>
      <c r="AGR96" s="113"/>
      <c r="AGS96" s="113"/>
      <c r="AGT96" s="113"/>
      <c r="AGU96" s="113"/>
      <c r="AGV96" s="113"/>
      <c r="AGW96" s="113"/>
      <c r="AGX96" s="113"/>
      <c r="AGY96" s="113"/>
      <c r="AGZ96" s="113"/>
      <c r="AHA96" s="113"/>
      <c r="AHB96" s="113"/>
      <c r="AHC96" s="113"/>
      <c r="AHD96" s="113"/>
      <c r="AHE96" s="113"/>
      <c r="AHF96" s="113"/>
      <c r="AHG96" s="113"/>
      <c r="AHH96" s="113"/>
      <c r="AHI96" s="113"/>
      <c r="AHJ96" s="113"/>
      <c r="AHK96" s="113"/>
      <c r="AHL96" s="113"/>
      <c r="AHM96" s="113"/>
      <c r="AHN96" s="113"/>
      <c r="AHO96" s="113"/>
      <c r="AHP96" s="113"/>
      <c r="AHQ96" s="113"/>
      <c r="AHR96" s="113"/>
      <c r="AHS96" s="113"/>
      <c r="AHT96" s="113"/>
      <c r="AHU96" s="113"/>
      <c r="AHV96" s="113"/>
      <c r="AHW96" s="113"/>
      <c r="AHX96" s="113"/>
      <c r="AHY96" s="113"/>
      <c r="AHZ96" s="113"/>
      <c r="AIA96" s="113"/>
      <c r="AIB96" s="113"/>
      <c r="AIC96" s="113"/>
      <c r="AID96" s="113"/>
      <c r="AIE96" s="113"/>
      <c r="AIF96" s="113"/>
      <c r="AIG96" s="113"/>
      <c r="AIH96" s="113"/>
      <c r="AII96" s="113"/>
      <c r="AIJ96" s="113"/>
      <c r="AIK96" s="113"/>
      <c r="AIL96" s="113"/>
      <c r="AIM96" s="113"/>
      <c r="AIN96" s="113"/>
      <c r="AIO96" s="113"/>
      <c r="AIP96" s="113"/>
      <c r="AIQ96" s="113"/>
      <c r="AIR96" s="113"/>
      <c r="AIS96" s="113"/>
      <c r="AIT96" s="113"/>
      <c r="AIU96" s="113"/>
      <c r="AIV96" s="113"/>
      <c r="AIW96" s="113"/>
      <c r="AIX96" s="113"/>
      <c r="AIY96" s="113"/>
      <c r="AIZ96" s="113"/>
      <c r="AJA96" s="113"/>
      <c r="AJB96" s="113"/>
      <c r="AJC96" s="113"/>
      <c r="AJD96" s="113"/>
      <c r="AJE96" s="113"/>
      <c r="AJF96" s="113"/>
      <c r="AJG96" s="113"/>
      <c r="AJH96" s="113"/>
      <c r="AJI96" s="113"/>
      <c r="AJJ96" s="113"/>
      <c r="AJK96" s="113"/>
      <c r="AJL96" s="113"/>
      <c r="AJM96" s="113"/>
      <c r="AJN96" s="113"/>
      <c r="AJO96" s="113"/>
      <c r="AJP96" s="113"/>
      <c r="AJQ96" s="113"/>
      <c r="AJR96" s="113"/>
      <c r="AJS96" s="113"/>
      <c r="AJT96" s="113"/>
      <c r="AJU96" s="113"/>
      <c r="AJV96" s="113"/>
      <c r="AJW96" s="113"/>
      <c r="AJX96" s="113"/>
      <c r="AJY96" s="113"/>
      <c r="AJZ96" s="113"/>
      <c r="AKA96" s="113"/>
      <c r="AKB96" s="113"/>
      <c r="AKC96" s="113"/>
      <c r="AKD96" s="113"/>
      <c r="AKE96" s="113"/>
      <c r="AKF96" s="113"/>
      <c r="AKG96" s="113"/>
      <c r="AKH96" s="113"/>
      <c r="AKI96" s="113"/>
      <c r="AKJ96" s="113"/>
      <c r="AKK96" s="113"/>
      <c r="AKL96" s="113"/>
      <c r="AKM96" s="113"/>
      <c r="AKN96" s="113"/>
      <c r="AKO96" s="113"/>
      <c r="AKP96" s="113"/>
      <c r="AKQ96" s="113"/>
      <c r="AKR96" s="113"/>
      <c r="AKS96" s="113"/>
      <c r="AKT96" s="113"/>
      <c r="AKU96" s="113"/>
      <c r="AKV96" s="113"/>
      <c r="AKW96" s="113"/>
      <c r="AKX96" s="113"/>
      <c r="AKY96" s="113"/>
      <c r="AKZ96" s="113"/>
      <c r="ALA96" s="113"/>
      <c r="ALB96" s="113"/>
      <c r="ALC96" s="113"/>
      <c r="ALD96" s="113"/>
      <c r="ALE96" s="113"/>
      <c r="ALF96" s="113"/>
      <c r="ALG96" s="113"/>
      <c r="ALH96" s="113"/>
      <c r="ALI96" s="113"/>
      <c r="ALJ96" s="113"/>
      <c r="ALK96" s="113"/>
      <c r="ALL96" s="113"/>
      <c r="ALM96" s="113"/>
      <c r="ALN96" s="113"/>
      <c r="ALO96" s="113"/>
      <c r="ALP96" s="113"/>
      <c r="ALQ96" s="113"/>
      <c r="ALR96" s="113"/>
      <c r="ALS96" s="113"/>
      <c r="ALT96" s="113"/>
      <c r="ALU96" s="113"/>
      <c r="ALV96" s="113"/>
      <c r="ALW96" s="113"/>
      <c r="ALX96" s="113"/>
      <c r="ALY96" s="113"/>
      <c r="ALZ96" s="113"/>
      <c r="AMA96" s="113"/>
      <c r="AMB96" s="113"/>
      <c r="AMC96" s="113"/>
      <c r="AMD96" s="113"/>
      <c r="AME96" s="113"/>
      <c r="AMF96" s="113"/>
      <c r="AMG96" s="113"/>
      <c r="AMH96" s="113"/>
      <c r="AMI96" s="113"/>
      <c r="AMJ96" s="113"/>
      <c r="AMK96" s="113"/>
      <c r="AML96" s="113"/>
      <c r="AMM96" s="113"/>
      <c r="AMN96" s="113"/>
      <c r="AMO96" s="113"/>
      <c r="AMP96" s="113"/>
      <c r="AMQ96" s="113"/>
      <c r="AMR96" s="113"/>
      <c r="AMS96" s="113"/>
      <c r="AMT96" s="113"/>
      <c r="AMU96" s="113"/>
      <c r="AMV96" s="113"/>
      <c r="AMW96" s="113"/>
      <c r="AMX96" s="113"/>
      <c r="AMY96" s="113"/>
      <c r="AMZ96" s="113"/>
      <c r="ANA96" s="113"/>
      <c r="ANB96" s="113"/>
      <c r="ANC96" s="113"/>
      <c r="AND96" s="113"/>
      <c r="ANE96" s="113"/>
      <c r="ANF96" s="113"/>
      <c r="ANG96" s="113"/>
      <c r="ANH96" s="113"/>
      <c r="ANI96" s="113"/>
      <c r="ANJ96" s="113"/>
      <c r="ANK96" s="113"/>
      <c r="ANL96" s="113"/>
      <c r="ANM96" s="113"/>
      <c r="ANN96" s="113"/>
      <c r="ANO96" s="113"/>
      <c r="ANP96" s="113"/>
      <c r="ANQ96" s="113"/>
      <c r="ANR96" s="113"/>
      <c r="ANS96" s="113"/>
      <c r="ANT96" s="113"/>
      <c r="ANU96" s="113"/>
      <c r="ANV96" s="113"/>
      <c r="ANW96" s="113"/>
      <c r="ANX96" s="113"/>
      <c r="ANY96" s="113"/>
      <c r="ANZ96" s="113"/>
      <c r="AOA96" s="113"/>
      <c r="AOB96" s="113"/>
      <c r="AOC96" s="113"/>
      <c r="AOD96" s="113"/>
      <c r="AOE96" s="113"/>
      <c r="AOF96" s="113"/>
      <c r="AOG96" s="113"/>
      <c r="AOH96" s="113"/>
      <c r="AOI96" s="113"/>
      <c r="AOJ96" s="113"/>
      <c r="AOK96" s="113"/>
      <c r="AOL96" s="113"/>
      <c r="AOM96" s="113"/>
      <c r="AON96" s="113"/>
      <c r="AOO96" s="113"/>
      <c r="AOP96" s="113"/>
      <c r="AOQ96" s="113"/>
      <c r="AOR96" s="113"/>
      <c r="AOS96" s="113"/>
      <c r="AOT96" s="113"/>
      <c r="AOU96" s="113"/>
      <c r="AOV96" s="113"/>
      <c r="AOW96" s="113"/>
      <c r="AOX96" s="113"/>
      <c r="AOY96" s="113"/>
      <c r="AOZ96" s="113"/>
      <c r="APA96" s="113"/>
      <c r="APB96" s="113"/>
      <c r="APC96" s="113"/>
      <c r="APD96" s="113"/>
      <c r="APE96" s="113"/>
      <c r="APF96" s="113"/>
      <c r="APG96" s="113"/>
      <c r="APH96" s="113"/>
      <c r="API96" s="113"/>
      <c r="APJ96" s="113"/>
      <c r="APK96" s="113"/>
      <c r="APL96" s="113"/>
      <c r="APM96" s="113"/>
      <c r="APN96" s="113"/>
      <c r="APO96" s="113"/>
      <c r="APP96" s="113"/>
      <c r="APQ96" s="113"/>
      <c r="APR96" s="113"/>
      <c r="APS96" s="113"/>
      <c r="APT96" s="113"/>
      <c r="APU96" s="113"/>
      <c r="APV96" s="113"/>
      <c r="APW96" s="113"/>
      <c r="APX96" s="113"/>
      <c r="APY96" s="113"/>
      <c r="APZ96" s="113"/>
      <c r="AQA96" s="113"/>
      <c r="AQB96" s="113"/>
      <c r="AQC96" s="113"/>
      <c r="AQD96" s="113"/>
      <c r="AQE96" s="113"/>
      <c r="AQF96" s="113"/>
      <c r="AQG96" s="113"/>
      <c r="AQH96" s="113"/>
      <c r="AQI96" s="113"/>
      <c r="AQJ96" s="113"/>
      <c r="AQK96" s="113"/>
      <c r="AQL96" s="113"/>
      <c r="AQM96" s="113"/>
      <c r="AQN96" s="113"/>
      <c r="AQO96" s="113"/>
      <c r="AQP96" s="113"/>
      <c r="AQQ96" s="113"/>
      <c r="AQR96" s="113"/>
      <c r="AQS96" s="113"/>
      <c r="AQT96" s="113"/>
      <c r="AQU96" s="113"/>
      <c r="AQV96" s="113"/>
      <c r="AQW96" s="113"/>
      <c r="AQX96" s="113"/>
      <c r="AQY96" s="113"/>
      <c r="AQZ96" s="113"/>
      <c r="ARA96" s="113"/>
      <c r="ARB96" s="113"/>
      <c r="ARC96" s="113"/>
      <c r="ARD96" s="113"/>
      <c r="ARE96" s="113"/>
      <c r="ARF96" s="113"/>
      <c r="ARG96" s="113"/>
      <c r="ARH96" s="113"/>
      <c r="ARI96" s="113"/>
      <c r="ARJ96" s="113"/>
      <c r="ARK96" s="113"/>
      <c r="ARL96" s="113"/>
      <c r="ARM96" s="113"/>
      <c r="ARN96" s="113"/>
      <c r="ARO96" s="113"/>
      <c r="ARP96" s="113"/>
      <c r="ARQ96" s="113"/>
      <c r="ARR96" s="113"/>
      <c r="ARS96" s="113"/>
      <c r="ART96" s="113"/>
      <c r="ARU96" s="113"/>
      <c r="ARV96" s="113"/>
      <c r="ARW96" s="113"/>
      <c r="ARX96" s="113"/>
      <c r="ARY96" s="113"/>
      <c r="ARZ96" s="113"/>
      <c r="ASA96" s="113"/>
      <c r="ASB96" s="113"/>
      <c r="ASC96" s="113"/>
      <c r="ASD96" s="113"/>
      <c r="ASE96" s="113"/>
      <c r="ASF96" s="113"/>
      <c r="ASG96" s="113"/>
      <c r="ASH96" s="113"/>
      <c r="ASI96" s="113"/>
      <c r="ASJ96" s="113"/>
      <c r="ASK96" s="113"/>
      <c r="ASL96" s="113"/>
      <c r="ASM96" s="113"/>
      <c r="ASN96" s="113"/>
      <c r="ASO96" s="113"/>
      <c r="ASP96" s="113"/>
      <c r="ASQ96" s="113"/>
      <c r="ASR96" s="113"/>
      <c r="ASS96" s="113"/>
      <c r="AST96" s="113"/>
      <c r="ASU96" s="113"/>
      <c r="ASV96" s="113"/>
      <c r="ASW96" s="113"/>
      <c r="ASX96" s="113"/>
      <c r="ASY96" s="113"/>
      <c r="ASZ96" s="113"/>
      <c r="ATA96" s="113"/>
      <c r="ATB96" s="113"/>
      <c r="ATC96" s="113"/>
      <c r="ATD96" s="113"/>
      <c r="ATE96" s="113"/>
      <c r="ATF96" s="113"/>
      <c r="ATG96" s="113"/>
      <c r="ATH96" s="113"/>
      <c r="ATI96" s="113"/>
      <c r="ATJ96" s="113"/>
      <c r="ATK96" s="113"/>
      <c r="ATL96" s="113"/>
      <c r="ATM96" s="113"/>
      <c r="ATN96" s="113"/>
      <c r="ATO96" s="113"/>
      <c r="ATP96" s="113"/>
      <c r="ATQ96" s="113"/>
      <c r="ATR96" s="113"/>
      <c r="ATS96" s="113"/>
      <c r="ATT96" s="113"/>
      <c r="ATU96" s="113"/>
      <c r="ATV96" s="113"/>
      <c r="ATW96" s="113"/>
      <c r="ATX96" s="113"/>
      <c r="ATY96" s="113"/>
      <c r="ATZ96" s="113"/>
      <c r="AUA96" s="113"/>
      <c r="AUB96" s="113"/>
      <c r="AUC96" s="113"/>
      <c r="AUD96" s="113"/>
      <c r="AUE96" s="113"/>
      <c r="AUF96" s="113"/>
      <c r="AUG96" s="113"/>
      <c r="AUH96" s="113"/>
      <c r="AUI96" s="113"/>
      <c r="AUJ96" s="113"/>
      <c r="AUK96" s="113"/>
      <c r="AUL96" s="113"/>
      <c r="AUM96" s="113"/>
      <c r="AUN96" s="113"/>
      <c r="AUO96" s="113"/>
      <c r="AUP96" s="113"/>
      <c r="AUQ96" s="113"/>
      <c r="AUR96" s="113"/>
      <c r="AUS96" s="113"/>
      <c r="AUT96" s="113"/>
      <c r="AUU96" s="113"/>
      <c r="AUV96" s="113"/>
      <c r="AUW96" s="113"/>
      <c r="AUX96" s="113"/>
      <c r="AUY96" s="113"/>
      <c r="AUZ96" s="113"/>
      <c r="AVA96" s="113"/>
      <c r="AVB96" s="113"/>
      <c r="AVC96" s="113"/>
      <c r="AVD96" s="113"/>
      <c r="AVE96" s="113"/>
      <c r="AVF96" s="113"/>
      <c r="AVG96" s="113"/>
      <c r="AVH96" s="113"/>
      <c r="AVI96" s="113"/>
      <c r="AVJ96" s="113"/>
      <c r="AVK96" s="113"/>
      <c r="AVL96" s="113"/>
      <c r="AVM96" s="113"/>
      <c r="AVN96" s="113"/>
      <c r="AVO96" s="113"/>
      <c r="AVP96" s="113"/>
      <c r="AVQ96" s="113"/>
      <c r="AVR96" s="113"/>
      <c r="AVS96" s="113"/>
      <c r="AVT96" s="113"/>
      <c r="AVU96" s="113"/>
      <c r="AVV96" s="113"/>
      <c r="AVW96" s="113"/>
      <c r="AVX96" s="113"/>
      <c r="AVY96" s="113"/>
      <c r="AVZ96" s="113"/>
      <c r="AWA96" s="113"/>
      <c r="AWB96" s="113"/>
      <c r="AWC96" s="113"/>
      <c r="AWD96" s="113"/>
    </row>
    <row r="97" spans="1:1278" s="156" customFormat="1" ht="12.5">
      <c r="A97" s="126"/>
      <c r="B97" s="126"/>
      <c r="C97" s="126"/>
      <c r="D97" s="126"/>
      <c r="E97" s="126"/>
      <c r="G97" s="126"/>
      <c r="I97" s="126"/>
      <c r="J97" s="126"/>
      <c r="K97" s="126"/>
      <c r="L97" s="126"/>
      <c r="M97" s="126"/>
      <c r="N97" s="126"/>
      <c r="O97" s="126"/>
      <c r="P97" s="126"/>
      <c r="Q97" s="126"/>
      <c r="R97" s="126"/>
      <c r="S97" s="126"/>
      <c r="T97" s="126"/>
      <c r="U97" s="126"/>
      <c r="V97" s="126"/>
      <c r="W97" s="126"/>
      <c r="X97" s="126"/>
      <c r="Y97" s="126"/>
      <c r="Z97" s="126"/>
      <c r="AA97" s="126"/>
      <c r="AB97" s="126"/>
      <c r="AC97" s="113"/>
      <c r="AD97" s="113"/>
      <c r="AE97" s="113"/>
      <c r="AF97" s="113"/>
      <c r="AG97" s="113"/>
      <c r="AH97" s="113"/>
      <c r="AI97" s="113"/>
      <c r="AJ97" s="113"/>
      <c r="AK97" s="113"/>
      <c r="AL97" s="113"/>
      <c r="AM97" s="113"/>
      <c r="AN97" s="113"/>
      <c r="AO97" s="113"/>
      <c r="AP97" s="113"/>
      <c r="AQ97" s="113"/>
      <c r="AR97" s="113"/>
      <c r="AS97" s="113"/>
      <c r="AT97" s="113"/>
      <c r="AU97" s="113"/>
      <c r="AV97" s="113"/>
      <c r="AW97" s="113"/>
      <c r="AX97" s="113"/>
      <c r="AY97" s="113"/>
      <c r="AZ97" s="113"/>
      <c r="BA97" s="113"/>
      <c r="BB97" s="113"/>
      <c r="BC97" s="113"/>
      <c r="BD97" s="113"/>
      <c r="BE97" s="113"/>
      <c r="BF97" s="113"/>
      <c r="BG97" s="113"/>
      <c r="BH97" s="113"/>
      <c r="BI97" s="113"/>
      <c r="BJ97" s="113"/>
      <c r="BK97" s="113"/>
      <c r="BL97" s="113"/>
      <c r="BM97" s="113"/>
      <c r="BN97" s="113"/>
      <c r="BO97" s="113"/>
      <c r="BP97" s="113"/>
      <c r="BQ97" s="113"/>
      <c r="BR97" s="113"/>
      <c r="BS97" s="113"/>
      <c r="BT97" s="113"/>
      <c r="BU97" s="113"/>
      <c r="BV97" s="113"/>
      <c r="BW97" s="113"/>
      <c r="BX97" s="113"/>
      <c r="BY97" s="113"/>
      <c r="BZ97" s="113"/>
      <c r="CA97" s="113"/>
      <c r="CB97" s="113"/>
      <c r="CC97" s="113"/>
      <c r="CD97" s="113"/>
      <c r="CE97" s="113"/>
      <c r="CF97" s="113"/>
      <c r="CG97" s="113"/>
      <c r="CH97" s="113"/>
      <c r="CI97" s="113"/>
      <c r="CJ97" s="113"/>
      <c r="CK97" s="113"/>
      <c r="CL97" s="113"/>
      <c r="CM97" s="113"/>
      <c r="CN97" s="113"/>
      <c r="CO97" s="113"/>
      <c r="CP97" s="113"/>
      <c r="CQ97" s="113"/>
      <c r="CR97" s="113"/>
      <c r="CS97" s="113"/>
      <c r="CT97" s="113"/>
      <c r="CU97" s="113"/>
      <c r="CV97" s="113"/>
      <c r="CW97" s="113"/>
      <c r="CX97" s="113"/>
      <c r="CY97" s="113"/>
      <c r="CZ97" s="113"/>
      <c r="DA97" s="113"/>
      <c r="DB97" s="113"/>
      <c r="DC97" s="113"/>
      <c r="DD97" s="113"/>
      <c r="DE97" s="113"/>
      <c r="DF97" s="113"/>
      <c r="DG97" s="113"/>
      <c r="DH97" s="113"/>
      <c r="DI97" s="113"/>
      <c r="DJ97" s="113"/>
      <c r="DK97" s="113"/>
      <c r="DL97" s="113"/>
      <c r="DM97" s="113"/>
      <c r="DN97" s="113"/>
      <c r="DO97" s="113"/>
      <c r="DP97" s="113"/>
      <c r="DQ97" s="113"/>
      <c r="DR97" s="113"/>
      <c r="DS97" s="113"/>
      <c r="DT97" s="113"/>
      <c r="DU97" s="113"/>
      <c r="DV97" s="113"/>
      <c r="DW97" s="113"/>
      <c r="DX97" s="113"/>
      <c r="DY97" s="113"/>
      <c r="DZ97" s="113"/>
      <c r="EA97" s="113"/>
      <c r="EB97" s="113"/>
      <c r="EC97" s="113"/>
      <c r="ED97" s="113"/>
      <c r="EE97" s="113"/>
      <c r="EF97" s="113"/>
      <c r="EG97" s="113"/>
      <c r="EH97" s="113"/>
      <c r="EI97" s="113"/>
      <c r="EJ97" s="113"/>
      <c r="EK97" s="113"/>
      <c r="EL97" s="113"/>
      <c r="EM97" s="113"/>
      <c r="EN97" s="113"/>
      <c r="EO97" s="113"/>
      <c r="EP97" s="113"/>
      <c r="EQ97" s="113"/>
      <c r="ER97" s="113"/>
      <c r="ES97" s="113"/>
      <c r="ET97" s="113"/>
      <c r="EU97" s="113"/>
      <c r="EV97" s="113"/>
      <c r="EW97" s="113"/>
      <c r="EX97" s="113"/>
      <c r="EY97" s="113"/>
      <c r="EZ97" s="113"/>
      <c r="FA97" s="113"/>
      <c r="FB97" s="113"/>
      <c r="FC97" s="113"/>
      <c r="FD97" s="113"/>
      <c r="FE97" s="113"/>
      <c r="FF97" s="113"/>
      <c r="FG97" s="113"/>
      <c r="FH97" s="113"/>
      <c r="FI97" s="113"/>
      <c r="FJ97" s="113"/>
      <c r="FK97" s="113"/>
      <c r="FL97" s="113"/>
      <c r="FM97" s="113"/>
      <c r="FN97" s="113"/>
      <c r="FO97" s="113"/>
      <c r="FP97" s="113"/>
      <c r="FQ97" s="113"/>
      <c r="FR97" s="113"/>
      <c r="FS97" s="113"/>
      <c r="FT97" s="113"/>
      <c r="FU97" s="113"/>
      <c r="FV97" s="113"/>
      <c r="FW97" s="113"/>
      <c r="FX97" s="113"/>
      <c r="FY97" s="113"/>
      <c r="FZ97" s="113"/>
      <c r="GA97" s="113"/>
      <c r="GB97" s="113"/>
      <c r="GC97" s="113"/>
      <c r="GD97" s="113"/>
      <c r="GE97" s="113"/>
      <c r="GF97" s="113"/>
      <c r="GG97" s="113"/>
      <c r="GH97" s="113"/>
      <c r="GI97" s="113"/>
      <c r="GJ97" s="113"/>
      <c r="GK97" s="113"/>
      <c r="GL97" s="113"/>
      <c r="GM97" s="113"/>
      <c r="GN97" s="113"/>
      <c r="GO97" s="113"/>
      <c r="GP97" s="113"/>
      <c r="GQ97" s="113"/>
      <c r="GR97" s="113"/>
      <c r="GS97" s="113"/>
      <c r="GT97" s="113"/>
      <c r="GU97" s="113"/>
      <c r="GV97" s="113"/>
      <c r="GW97" s="113"/>
      <c r="GX97" s="113"/>
      <c r="GY97" s="113"/>
      <c r="GZ97" s="113"/>
      <c r="HA97" s="113"/>
      <c r="HB97" s="113"/>
      <c r="HC97" s="113"/>
      <c r="HD97" s="113"/>
      <c r="HE97" s="113"/>
      <c r="HF97" s="113"/>
      <c r="HG97" s="113"/>
      <c r="HH97" s="113"/>
      <c r="HI97" s="113"/>
      <c r="HJ97" s="113"/>
      <c r="HK97" s="113"/>
      <c r="HL97" s="113"/>
      <c r="HM97" s="113"/>
      <c r="HN97" s="113"/>
      <c r="HO97" s="113"/>
      <c r="HP97" s="113"/>
      <c r="HQ97" s="113"/>
      <c r="HR97" s="113"/>
      <c r="HS97" s="113"/>
      <c r="HT97" s="113"/>
      <c r="HU97" s="113"/>
      <c r="HV97" s="113"/>
      <c r="HW97" s="113"/>
      <c r="HX97" s="113"/>
      <c r="HY97" s="113"/>
      <c r="HZ97" s="113"/>
      <c r="IA97" s="113"/>
      <c r="IB97" s="113"/>
      <c r="IC97" s="113"/>
      <c r="ID97" s="113"/>
      <c r="IE97" s="113"/>
      <c r="IF97" s="113"/>
      <c r="IG97" s="113"/>
      <c r="IH97" s="113"/>
      <c r="II97" s="113"/>
      <c r="IJ97" s="113"/>
      <c r="IK97" s="113"/>
      <c r="IL97" s="113"/>
      <c r="IM97" s="113"/>
      <c r="IN97" s="113"/>
      <c r="IO97" s="113"/>
      <c r="IP97" s="113"/>
      <c r="IQ97" s="113"/>
      <c r="IR97" s="113"/>
      <c r="IS97" s="113"/>
      <c r="IT97" s="113"/>
      <c r="IU97" s="113"/>
      <c r="IV97" s="113"/>
      <c r="IW97" s="113"/>
      <c r="IX97" s="113"/>
      <c r="IY97" s="113"/>
      <c r="IZ97" s="113"/>
      <c r="JA97" s="113"/>
      <c r="JB97" s="113"/>
      <c r="JC97" s="113"/>
      <c r="JD97" s="113"/>
      <c r="JE97" s="113"/>
      <c r="JF97" s="113"/>
      <c r="JG97" s="113"/>
      <c r="JH97" s="113"/>
      <c r="JI97" s="113"/>
      <c r="JJ97" s="113"/>
      <c r="JK97" s="113"/>
      <c r="JL97" s="113"/>
      <c r="JM97" s="113"/>
      <c r="JN97" s="113"/>
      <c r="JO97" s="113"/>
      <c r="JP97" s="113"/>
      <c r="JQ97" s="113"/>
      <c r="JR97" s="113"/>
      <c r="JS97" s="113"/>
      <c r="JT97" s="113"/>
      <c r="JU97" s="113"/>
      <c r="JV97" s="113"/>
      <c r="JW97" s="113"/>
      <c r="JX97" s="113"/>
      <c r="JY97" s="113"/>
      <c r="JZ97" s="113"/>
      <c r="KA97" s="113"/>
      <c r="KB97" s="113"/>
      <c r="KC97" s="113"/>
      <c r="KD97" s="113"/>
      <c r="KE97" s="113"/>
      <c r="KF97" s="113"/>
      <c r="KG97" s="113"/>
      <c r="KH97" s="113"/>
      <c r="KI97" s="113"/>
      <c r="KJ97" s="113"/>
      <c r="KK97" s="113"/>
      <c r="KL97" s="113"/>
      <c r="KM97" s="113"/>
      <c r="KN97" s="113"/>
      <c r="KO97" s="113"/>
      <c r="KP97" s="113"/>
      <c r="KQ97" s="113"/>
      <c r="KR97" s="113"/>
      <c r="KS97" s="113"/>
      <c r="KT97" s="113"/>
      <c r="KU97" s="113"/>
      <c r="KV97" s="113"/>
      <c r="KW97" s="113"/>
      <c r="KX97" s="113"/>
      <c r="KY97" s="113"/>
      <c r="KZ97" s="113"/>
      <c r="LA97" s="113"/>
      <c r="LB97" s="113"/>
      <c r="LC97" s="113"/>
      <c r="LD97" s="113"/>
      <c r="LE97" s="113"/>
      <c r="LF97" s="113"/>
      <c r="LG97" s="113"/>
      <c r="LH97" s="113"/>
      <c r="LI97" s="113"/>
      <c r="LJ97" s="113"/>
      <c r="LK97" s="113"/>
      <c r="LL97" s="113"/>
      <c r="LM97" s="113"/>
      <c r="LN97" s="113"/>
      <c r="LO97" s="113"/>
      <c r="LP97" s="113"/>
      <c r="LQ97" s="113"/>
      <c r="LR97" s="113"/>
      <c r="LS97" s="113"/>
      <c r="LT97" s="113"/>
      <c r="LU97" s="113"/>
      <c r="LV97" s="113"/>
      <c r="LW97" s="113"/>
      <c r="LX97" s="113"/>
      <c r="LY97" s="113"/>
      <c r="LZ97" s="113"/>
      <c r="MA97" s="113"/>
      <c r="MB97" s="113"/>
      <c r="MC97" s="113"/>
      <c r="MD97" s="113"/>
      <c r="ME97" s="113"/>
      <c r="MF97" s="113"/>
      <c r="MG97" s="113"/>
      <c r="MH97" s="113"/>
      <c r="MI97" s="113"/>
      <c r="MJ97" s="113"/>
      <c r="MK97" s="113"/>
      <c r="ML97" s="113"/>
      <c r="MM97" s="113"/>
      <c r="MN97" s="113"/>
      <c r="MO97" s="113"/>
      <c r="MP97" s="113"/>
      <c r="MQ97" s="113"/>
      <c r="MR97" s="113"/>
      <c r="MS97" s="113"/>
      <c r="MT97" s="113"/>
      <c r="MU97" s="113"/>
      <c r="MV97" s="113"/>
      <c r="MW97" s="113"/>
      <c r="MX97" s="113"/>
      <c r="MY97" s="113"/>
      <c r="MZ97" s="113"/>
      <c r="NA97" s="113"/>
      <c r="NB97" s="113"/>
      <c r="NC97" s="113"/>
      <c r="ND97" s="113"/>
      <c r="NE97" s="113"/>
      <c r="NF97" s="113"/>
      <c r="NG97" s="113"/>
      <c r="NH97" s="113"/>
      <c r="NI97" s="113"/>
      <c r="NJ97" s="113"/>
      <c r="NK97" s="113"/>
      <c r="NL97" s="113"/>
      <c r="NM97" s="113"/>
      <c r="NN97" s="113"/>
      <c r="NO97" s="113"/>
      <c r="NP97" s="113"/>
      <c r="NQ97" s="113"/>
      <c r="NR97" s="113"/>
      <c r="NS97" s="113"/>
      <c r="NT97" s="113"/>
      <c r="NU97" s="113"/>
      <c r="NV97" s="113"/>
      <c r="NW97" s="113"/>
      <c r="NX97" s="113"/>
      <c r="NY97" s="113"/>
      <c r="NZ97" s="113"/>
      <c r="OA97" s="113"/>
      <c r="OB97" s="113"/>
      <c r="OC97" s="113"/>
      <c r="OD97" s="113"/>
      <c r="OE97" s="113"/>
      <c r="OF97" s="113"/>
      <c r="OG97" s="113"/>
      <c r="OH97" s="113"/>
      <c r="OI97" s="113"/>
      <c r="OJ97" s="113"/>
      <c r="OK97" s="113"/>
      <c r="OL97" s="113"/>
      <c r="OM97" s="113"/>
      <c r="ON97" s="113"/>
      <c r="OO97" s="113"/>
      <c r="OP97" s="113"/>
      <c r="OQ97" s="113"/>
      <c r="OR97" s="113"/>
      <c r="OS97" s="113"/>
      <c r="OT97" s="113"/>
      <c r="OU97" s="113"/>
      <c r="OV97" s="113"/>
      <c r="OW97" s="113"/>
      <c r="OX97" s="113"/>
      <c r="OY97" s="113"/>
      <c r="OZ97" s="113"/>
      <c r="PA97" s="113"/>
      <c r="PB97" s="113"/>
      <c r="PC97" s="113"/>
      <c r="PD97" s="113"/>
      <c r="PE97" s="113"/>
      <c r="PF97" s="113"/>
      <c r="PG97" s="113"/>
      <c r="PH97" s="113"/>
      <c r="PI97" s="113"/>
      <c r="PJ97" s="113"/>
      <c r="PK97" s="113"/>
      <c r="PL97" s="113"/>
      <c r="PM97" s="113"/>
      <c r="PN97" s="113"/>
      <c r="PO97" s="113"/>
      <c r="PP97" s="113"/>
      <c r="PQ97" s="113"/>
      <c r="PR97" s="113"/>
      <c r="PS97" s="113"/>
      <c r="PT97" s="113"/>
      <c r="PU97" s="113"/>
      <c r="PV97" s="113"/>
      <c r="PW97" s="113"/>
      <c r="PX97" s="113"/>
      <c r="PY97" s="113"/>
      <c r="PZ97" s="113"/>
      <c r="QA97" s="113"/>
      <c r="QB97" s="113"/>
      <c r="QC97" s="113"/>
      <c r="QD97" s="113"/>
      <c r="QE97" s="113"/>
      <c r="QF97" s="113"/>
      <c r="QG97" s="113"/>
      <c r="QH97" s="113"/>
      <c r="QI97" s="113"/>
      <c r="QJ97" s="113"/>
      <c r="QK97" s="113"/>
      <c r="QL97" s="113"/>
      <c r="QM97" s="113"/>
      <c r="QN97" s="113"/>
      <c r="QO97" s="113"/>
      <c r="QP97" s="113"/>
      <c r="QQ97" s="113"/>
      <c r="QR97" s="113"/>
      <c r="QS97" s="113"/>
      <c r="QT97" s="113"/>
      <c r="QU97" s="113"/>
      <c r="QV97" s="113"/>
      <c r="QW97" s="113"/>
      <c r="QX97" s="113"/>
      <c r="QY97" s="113"/>
      <c r="QZ97" s="113"/>
      <c r="RA97" s="113"/>
      <c r="RB97" s="113"/>
      <c r="RC97" s="113"/>
      <c r="RD97" s="113"/>
      <c r="RE97" s="113"/>
      <c r="RF97" s="113"/>
      <c r="RG97" s="113"/>
      <c r="RH97" s="113"/>
      <c r="RI97" s="113"/>
      <c r="RJ97" s="113"/>
      <c r="RK97" s="113"/>
      <c r="RL97" s="113"/>
      <c r="RM97" s="113"/>
      <c r="RN97" s="113"/>
      <c r="RO97" s="113"/>
      <c r="RP97" s="113"/>
      <c r="RQ97" s="113"/>
      <c r="RR97" s="113"/>
      <c r="RS97" s="113"/>
      <c r="RT97" s="113"/>
      <c r="RU97" s="113"/>
      <c r="RV97" s="113"/>
      <c r="RW97" s="113"/>
      <c r="RX97" s="113"/>
      <c r="RY97" s="113"/>
      <c r="RZ97" s="113"/>
      <c r="SA97" s="113"/>
      <c r="SB97" s="113"/>
      <c r="SC97" s="113"/>
      <c r="SD97" s="113"/>
      <c r="SE97" s="113"/>
      <c r="SF97" s="113"/>
      <c r="SG97" s="113"/>
      <c r="SH97" s="113"/>
      <c r="SI97" s="113"/>
      <c r="SJ97" s="113"/>
      <c r="SK97" s="113"/>
      <c r="SL97" s="113"/>
      <c r="SM97" s="113"/>
      <c r="SN97" s="113"/>
      <c r="SO97" s="113"/>
      <c r="SP97" s="113"/>
      <c r="SQ97" s="113"/>
      <c r="SR97" s="113"/>
      <c r="SS97" s="113"/>
      <c r="ST97" s="113"/>
      <c r="SU97" s="113"/>
      <c r="SV97" s="113"/>
      <c r="SW97" s="113"/>
      <c r="SX97" s="113"/>
      <c r="SY97" s="113"/>
      <c r="SZ97" s="113"/>
      <c r="TA97" s="113"/>
      <c r="TB97" s="113"/>
      <c r="TC97" s="113"/>
      <c r="TD97" s="113"/>
      <c r="TE97" s="113"/>
      <c r="TF97" s="113"/>
      <c r="TG97" s="113"/>
      <c r="TH97" s="113"/>
      <c r="TI97" s="113"/>
      <c r="TJ97" s="113"/>
      <c r="TK97" s="113"/>
      <c r="TL97" s="113"/>
      <c r="TM97" s="113"/>
      <c r="TN97" s="113"/>
      <c r="TO97" s="113"/>
      <c r="TP97" s="113"/>
      <c r="TQ97" s="113"/>
      <c r="TR97" s="113"/>
      <c r="TS97" s="113"/>
      <c r="TT97" s="113"/>
      <c r="TU97" s="113"/>
      <c r="TV97" s="113"/>
      <c r="TW97" s="113"/>
      <c r="TX97" s="113"/>
      <c r="TY97" s="113"/>
      <c r="TZ97" s="113"/>
      <c r="UA97" s="113"/>
      <c r="UB97" s="113"/>
      <c r="UC97" s="113"/>
      <c r="UD97" s="113"/>
      <c r="UE97" s="113"/>
      <c r="UF97" s="113"/>
      <c r="UG97" s="113"/>
      <c r="UH97" s="113"/>
      <c r="UI97" s="113"/>
      <c r="UJ97" s="113"/>
      <c r="UK97" s="113"/>
      <c r="UL97" s="113"/>
      <c r="UM97" s="113"/>
      <c r="UN97" s="113"/>
      <c r="UO97" s="113"/>
      <c r="UP97" s="113"/>
      <c r="UQ97" s="113"/>
      <c r="UR97" s="113"/>
      <c r="US97" s="113"/>
      <c r="UT97" s="113"/>
      <c r="UU97" s="113"/>
      <c r="UV97" s="113"/>
      <c r="UW97" s="113"/>
      <c r="UX97" s="113"/>
      <c r="UY97" s="113"/>
      <c r="UZ97" s="113"/>
      <c r="VA97" s="113"/>
      <c r="VB97" s="113"/>
      <c r="VC97" s="113"/>
      <c r="VD97" s="113"/>
      <c r="VE97" s="113"/>
      <c r="VF97" s="113"/>
      <c r="VG97" s="113"/>
      <c r="VH97" s="113"/>
      <c r="VI97" s="113"/>
      <c r="VJ97" s="113"/>
      <c r="VK97" s="113"/>
      <c r="VL97" s="113"/>
      <c r="VM97" s="113"/>
      <c r="VN97" s="113"/>
      <c r="VO97" s="113"/>
      <c r="VP97" s="113"/>
      <c r="VQ97" s="113"/>
      <c r="VR97" s="113"/>
      <c r="VS97" s="113"/>
      <c r="VT97" s="113"/>
      <c r="VU97" s="113"/>
      <c r="VV97" s="113"/>
      <c r="VW97" s="113"/>
      <c r="VX97" s="113"/>
      <c r="VY97" s="113"/>
      <c r="VZ97" s="113"/>
      <c r="WA97" s="113"/>
      <c r="WB97" s="113"/>
      <c r="WC97" s="113"/>
      <c r="WD97" s="113"/>
      <c r="WE97" s="113"/>
      <c r="WF97" s="113"/>
      <c r="WG97" s="113"/>
      <c r="WH97" s="113"/>
      <c r="WI97" s="113"/>
      <c r="WJ97" s="113"/>
      <c r="WK97" s="113"/>
      <c r="WL97" s="113"/>
      <c r="WM97" s="113"/>
      <c r="WN97" s="113"/>
      <c r="WO97" s="113"/>
      <c r="WP97" s="113"/>
      <c r="WQ97" s="113"/>
      <c r="WR97" s="113"/>
      <c r="WS97" s="113"/>
      <c r="WT97" s="113"/>
      <c r="WU97" s="113"/>
      <c r="WV97" s="113"/>
      <c r="WW97" s="113"/>
      <c r="WX97" s="113"/>
      <c r="WY97" s="113"/>
      <c r="WZ97" s="113"/>
      <c r="XA97" s="113"/>
      <c r="XB97" s="113"/>
      <c r="XC97" s="113"/>
      <c r="XD97" s="113"/>
      <c r="XE97" s="113"/>
      <c r="XF97" s="113"/>
      <c r="XG97" s="113"/>
      <c r="XH97" s="113"/>
      <c r="XI97" s="113"/>
      <c r="XJ97" s="113"/>
      <c r="XK97" s="113"/>
      <c r="XL97" s="113"/>
      <c r="XM97" s="113"/>
      <c r="XN97" s="113"/>
      <c r="XO97" s="113"/>
      <c r="XP97" s="113"/>
      <c r="XQ97" s="113"/>
      <c r="XR97" s="113"/>
      <c r="XS97" s="113"/>
      <c r="XT97" s="113"/>
      <c r="XU97" s="113"/>
      <c r="XV97" s="113"/>
      <c r="XW97" s="113"/>
      <c r="XX97" s="113"/>
      <c r="XY97" s="113"/>
      <c r="XZ97" s="113"/>
      <c r="YA97" s="113"/>
      <c r="YB97" s="113"/>
      <c r="YC97" s="113"/>
      <c r="YD97" s="113"/>
      <c r="YE97" s="113"/>
      <c r="YF97" s="113"/>
      <c r="YG97" s="113"/>
      <c r="YH97" s="113"/>
      <c r="YI97" s="113"/>
      <c r="YJ97" s="113"/>
      <c r="YK97" s="113"/>
      <c r="YL97" s="113"/>
      <c r="YM97" s="113"/>
      <c r="YN97" s="113"/>
      <c r="YO97" s="113"/>
      <c r="YP97" s="113"/>
      <c r="YQ97" s="113"/>
      <c r="YR97" s="113"/>
      <c r="YS97" s="113"/>
      <c r="YT97" s="113"/>
      <c r="YU97" s="113"/>
      <c r="YV97" s="113"/>
      <c r="YW97" s="113"/>
      <c r="YX97" s="113"/>
      <c r="YY97" s="113"/>
      <c r="YZ97" s="113"/>
      <c r="ZA97" s="113"/>
      <c r="ZB97" s="113"/>
      <c r="ZC97" s="113"/>
      <c r="ZD97" s="113"/>
      <c r="ZE97" s="113"/>
      <c r="ZF97" s="113"/>
      <c r="ZG97" s="113"/>
      <c r="ZH97" s="113"/>
      <c r="ZI97" s="113"/>
      <c r="ZJ97" s="113"/>
      <c r="ZK97" s="113"/>
      <c r="ZL97" s="113"/>
      <c r="ZM97" s="113"/>
      <c r="ZN97" s="113"/>
      <c r="ZO97" s="113"/>
      <c r="ZP97" s="113"/>
      <c r="ZQ97" s="113"/>
      <c r="ZR97" s="113"/>
      <c r="ZS97" s="113"/>
      <c r="ZT97" s="113"/>
      <c r="ZU97" s="113"/>
      <c r="ZV97" s="113"/>
      <c r="ZW97" s="113"/>
      <c r="ZX97" s="113"/>
      <c r="ZY97" s="113"/>
      <c r="ZZ97" s="113"/>
      <c r="AAA97" s="113"/>
      <c r="AAB97" s="113"/>
      <c r="AAC97" s="113"/>
      <c r="AAD97" s="113"/>
      <c r="AAE97" s="113"/>
      <c r="AAF97" s="113"/>
      <c r="AAG97" s="113"/>
      <c r="AAH97" s="113"/>
      <c r="AAI97" s="113"/>
      <c r="AAJ97" s="113"/>
      <c r="AAK97" s="113"/>
      <c r="AAL97" s="113"/>
      <c r="AAM97" s="113"/>
      <c r="AAN97" s="113"/>
      <c r="AAO97" s="113"/>
      <c r="AAP97" s="113"/>
      <c r="AAQ97" s="113"/>
      <c r="AAR97" s="113"/>
      <c r="AAS97" s="113"/>
      <c r="AAT97" s="113"/>
      <c r="AAU97" s="113"/>
      <c r="AAV97" s="113"/>
      <c r="AAW97" s="113"/>
      <c r="AAX97" s="113"/>
      <c r="AAY97" s="113"/>
      <c r="AAZ97" s="113"/>
      <c r="ABA97" s="113"/>
      <c r="ABB97" s="113"/>
      <c r="ABC97" s="113"/>
      <c r="ABD97" s="113"/>
      <c r="ABE97" s="113"/>
      <c r="ABF97" s="113"/>
      <c r="ABG97" s="113"/>
      <c r="ABH97" s="113"/>
      <c r="ABI97" s="113"/>
      <c r="ABJ97" s="113"/>
      <c r="ABK97" s="113"/>
      <c r="ABL97" s="113"/>
      <c r="ABM97" s="113"/>
      <c r="ABN97" s="113"/>
      <c r="ABO97" s="113"/>
      <c r="ABP97" s="113"/>
      <c r="ABQ97" s="113"/>
      <c r="ABR97" s="113"/>
      <c r="ABS97" s="113"/>
      <c r="ABT97" s="113"/>
      <c r="ABU97" s="113"/>
      <c r="ABV97" s="113"/>
      <c r="ABW97" s="113"/>
      <c r="ABX97" s="113"/>
      <c r="ABY97" s="113"/>
      <c r="ABZ97" s="113"/>
      <c r="ACA97" s="113"/>
      <c r="ACB97" s="113"/>
      <c r="ACC97" s="113"/>
      <c r="ACD97" s="113"/>
      <c r="ACE97" s="113"/>
      <c r="ACF97" s="113"/>
      <c r="ACG97" s="113"/>
      <c r="ACH97" s="113"/>
      <c r="ACI97" s="113"/>
      <c r="ACJ97" s="113"/>
      <c r="ACK97" s="113"/>
      <c r="ACL97" s="113"/>
      <c r="ACM97" s="113"/>
      <c r="ACN97" s="113"/>
      <c r="ACO97" s="113"/>
      <c r="ACP97" s="113"/>
      <c r="ACQ97" s="113"/>
      <c r="ACR97" s="113"/>
      <c r="ACS97" s="113"/>
      <c r="ACT97" s="113"/>
      <c r="ACU97" s="113"/>
      <c r="ACV97" s="113"/>
      <c r="ACW97" s="113"/>
      <c r="ACX97" s="113"/>
      <c r="ACY97" s="113"/>
      <c r="ACZ97" s="113"/>
      <c r="ADA97" s="113"/>
      <c r="ADB97" s="113"/>
      <c r="ADC97" s="113"/>
      <c r="ADD97" s="113"/>
      <c r="ADE97" s="113"/>
      <c r="ADF97" s="113"/>
      <c r="ADG97" s="113"/>
      <c r="ADH97" s="113"/>
      <c r="ADI97" s="113"/>
      <c r="ADJ97" s="113"/>
      <c r="ADK97" s="113"/>
      <c r="ADL97" s="113"/>
      <c r="ADM97" s="113"/>
      <c r="ADN97" s="113"/>
      <c r="ADO97" s="113"/>
      <c r="ADP97" s="113"/>
      <c r="ADQ97" s="113"/>
      <c r="ADR97" s="113"/>
      <c r="ADS97" s="113"/>
      <c r="ADT97" s="113"/>
      <c r="ADU97" s="113"/>
      <c r="ADV97" s="113"/>
      <c r="ADW97" s="113"/>
      <c r="ADX97" s="113"/>
      <c r="ADY97" s="113"/>
      <c r="ADZ97" s="113"/>
      <c r="AEA97" s="113"/>
      <c r="AEB97" s="113"/>
      <c r="AEC97" s="113"/>
      <c r="AED97" s="113"/>
      <c r="AEE97" s="113"/>
      <c r="AEF97" s="113"/>
      <c r="AEG97" s="113"/>
      <c r="AEH97" s="113"/>
      <c r="AEI97" s="113"/>
      <c r="AEJ97" s="113"/>
      <c r="AEK97" s="113"/>
      <c r="AEL97" s="113"/>
      <c r="AEM97" s="113"/>
      <c r="AEN97" s="113"/>
      <c r="AEO97" s="113"/>
      <c r="AEP97" s="113"/>
      <c r="AEQ97" s="113"/>
      <c r="AER97" s="113"/>
      <c r="AES97" s="113"/>
      <c r="AET97" s="113"/>
      <c r="AEU97" s="113"/>
      <c r="AEV97" s="113"/>
      <c r="AEW97" s="113"/>
      <c r="AEX97" s="113"/>
      <c r="AEY97" s="113"/>
      <c r="AEZ97" s="113"/>
      <c r="AFA97" s="113"/>
      <c r="AFB97" s="113"/>
      <c r="AFC97" s="113"/>
      <c r="AFD97" s="113"/>
      <c r="AFE97" s="113"/>
      <c r="AFF97" s="113"/>
      <c r="AFG97" s="113"/>
      <c r="AFH97" s="113"/>
      <c r="AFI97" s="113"/>
      <c r="AFJ97" s="113"/>
      <c r="AFK97" s="113"/>
      <c r="AFL97" s="113"/>
      <c r="AFM97" s="113"/>
      <c r="AFN97" s="113"/>
      <c r="AFO97" s="113"/>
      <c r="AFP97" s="113"/>
      <c r="AFQ97" s="113"/>
      <c r="AFR97" s="113"/>
      <c r="AFS97" s="113"/>
      <c r="AFT97" s="113"/>
      <c r="AFU97" s="113"/>
      <c r="AFV97" s="113"/>
      <c r="AFW97" s="113"/>
      <c r="AFX97" s="113"/>
      <c r="AFY97" s="113"/>
      <c r="AFZ97" s="113"/>
      <c r="AGA97" s="113"/>
      <c r="AGB97" s="113"/>
      <c r="AGC97" s="113"/>
      <c r="AGD97" s="113"/>
      <c r="AGE97" s="113"/>
      <c r="AGF97" s="113"/>
      <c r="AGG97" s="113"/>
      <c r="AGH97" s="113"/>
      <c r="AGI97" s="113"/>
      <c r="AGJ97" s="113"/>
      <c r="AGK97" s="113"/>
      <c r="AGL97" s="113"/>
      <c r="AGM97" s="113"/>
      <c r="AGN97" s="113"/>
      <c r="AGO97" s="113"/>
      <c r="AGP97" s="113"/>
      <c r="AGQ97" s="113"/>
      <c r="AGR97" s="113"/>
      <c r="AGS97" s="113"/>
      <c r="AGT97" s="113"/>
      <c r="AGU97" s="113"/>
      <c r="AGV97" s="113"/>
      <c r="AGW97" s="113"/>
      <c r="AGX97" s="113"/>
      <c r="AGY97" s="113"/>
      <c r="AGZ97" s="113"/>
      <c r="AHA97" s="113"/>
      <c r="AHB97" s="113"/>
      <c r="AHC97" s="113"/>
      <c r="AHD97" s="113"/>
      <c r="AHE97" s="113"/>
      <c r="AHF97" s="113"/>
      <c r="AHG97" s="113"/>
      <c r="AHH97" s="113"/>
      <c r="AHI97" s="113"/>
      <c r="AHJ97" s="113"/>
      <c r="AHK97" s="113"/>
      <c r="AHL97" s="113"/>
      <c r="AHM97" s="113"/>
      <c r="AHN97" s="113"/>
      <c r="AHO97" s="113"/>
      <c r="AHP97" s="113"/>
      <c r="AHQ97" s="113"/>
      <c r="AHR97" s="113"/>
      <c r="AHS97" s="113"/>
      <c r="AHT97" s="113"/>
      <c r="AHU97" s="113"/>
      <c r="AHV97" s="113"/>
      <c r="AHW97" s="113"/>
      <c r="AHX97" s="113"/>
      <c r="AHY97" s="113"/>
      <c r="AHZ97" s="113"/>
      <c r="AIA97" s="113"/>
      <c r="AIB97" s="113"/>
      <c r="AIC97" s="113"/>
      <c r="AID97" s="113"/>
      <c r="AIE97" s="113"/>
      <c r="AIF97" s="113"/>
      <c r="AIG97" s="113"/>
      <c r="AIH97" s="113"/>
      <c r="AII97" s="113"/>
      <c r="AIJ97" s="113"/>
      <c r="AIK97" s="113"/>
      <c r="AIL97" s="113"/>
      <c r="AIM97" s="113"/>
      <c r="AIN97" s="113"/>
      <c r="AIO97" s="113"/>
      <c r="AIP97" s="113"/>
      <c r="AIQ97" s="113"/>
      <c r="AIR97" s="113"/>
      <c r="AIS97" s="113"/>
      <c r="AIT97" s="113"/>
      <c r="AIU97" s="113"/>
      <c r="AIV97" s="113"/>
      <c r="AIW97" s="113"/>
      <c r="AIX97" s="113"/>
      <c r="AIY97" s="113"/>
      <c r="AIZ97" s="113"/>
      <c r="AJA97" s="113"/>
      <c r="AJB97" s="113"/>
      <c r="AJC97" s="113"/>
      <c r="AJD97" s="113"/>
      <c r="AJE97" s="113"/>
      <c r="AJF97" s="113"/>
      <c r="AJG97" s="113"/>
      <c r="AJH97" s="113"/>
      <c r="AJI97" s="113"/>
      <c r="AJJ97" s="113"/>
      <c r="AJK97" s="113"/>
      <c r="AJL97" s="113"/>
      <c r="AJM97" s="113"/>
      <c r="AJN97" s="113"/>
      <c r="AJO97" s="113"/>
      <c r="AJP97" s="113"/>
      <c r="AJQ97" s="113"/>
      <c r="AJR97" s="113"/>
      <c r="AJS97" s="113"/>
      <c r="AJT97" s="113"/>
      <c r="AJU97" s="113"/>
      <c r="AJV97" s="113"/>
      <c r="AJW97" s="113"/>
      <c r="AJX97" s="113"/>
      <c r="AJY97" s="113"/>
      <c r="AJZ97" s="113"/>
      <c r="AKA97" s="113"/>
      <c r="AKB97" s="113"/>
      <c r="AKC97" s="113"/>
      <c r="AKD97" s="113"/>
      <c r="AKE97" s="113"/>
      <c r="AKF97" s="113"/>
      <c r="AKG97" s="113"/>
      <c r="AKH97" s="113"/>
      <c r="AKI97" s="113"/>
      <c r="AKJ97" s="113"/>
      <c r="AKK97" s="113"/>
      <c r="AKL97" s="113"/>
      <c r="AKM97" s="113"/>
      <c r="AKN97" s="113"/>
      <c r="AKO97" s="113"/>
      <c r="AKP97" s="113"/>
      <c r="AKQ97" s="113"/>
      <c r="AKR97" s="113"/>
      <c r="AKS97" s="113"/>
      <c r="AKT97" s="113"/>
      <c r="AKU97" s="113"/>
      <c r="AKV97" s="113"/>
      <c r="AKW97" s="113"/>
      <c r="AKX97" s="113"/>
      <c r="AKY97" s="113"/>
      <c r="AKZ97" s="113"/>
      <c r="ALA97" s="113"/>
      <c r="ALB97" s="113"/>
      <c r="ALC97" s="113"/>
      <c r="ALD97" s="113"/>
      <c r="ALE97" s="113"/>
      <c r="ALF97" s="113"/>
      <c r="ALG97" s="113"/>
      <c r="ALH97" s="113"/>
      <c r="ALI97" s="113"/>
      <c r="ALJ97" s="113"/>
      <c r="ALK97" s="113"/>
      <c r="ALL97" s="113"/>
      <c r="ALM97" s="113"/>
      <c r="ALN97" s="113"/>
      <c r="ALO97" s="113"/>
      <c r="ALP97" s="113"/>
      <c r="ALQ97" s="113"/>
      <c r="ALR97" s="113"/>
      <c r="ALS97" s="113"/>
      <c r="ALT97" s="113"/>
      <c r="ALU97" s="113"/>
      <c r="ALV97" s="113"/>
      <c r="ALW97" s="113"/>
      <c r="ALX97" s="113"/>
      <c r="ALY97" s="113"/>
      <c r="ALZ97" s="113"/>
      <c r="AMA97" s="113"/>
      <c r="AMB97" s="113"/>
      <c r="AMC97" s="113"/>
      <c r="AMD97" s="113"/>
      <c r="AME97" s="113"/>
      <c r="AMF97" s="113"/>
      <c r="AMG97" s="113"/>
      <c r="AMH97" s="113"/>
      <c r="AMI97" s="113"/>
      <c r="AMJ97" s="113"/>
      <c r="AMK97" s="113"/>
      <c r="AML97" s="113"/>
      <c r="AMM97" s="113"/>
      <c r="AMN97" s="113"/>
      <c r="AMO97" s="113"/>
      <c r="AMP97" s="113"/>
      <c r="AMQ97" s="113"/>
      <c r="AMR97" s="113"/>
      <c r="AMS97" s="113"/>
      <c r="AMT97" s="113"/>
      <c r="AMU97" s="113"/>
      <c r="AMV97" s="113"/>
      <c r="AMW97" s="113"/>
      <c r="AMX97" s="113"/>
      <c r="AMY97" s="113"/>
      <c r="AMZ97" s="113"/>
      <c r="ANA97" s="113"/>
      <c r="ANB97" s="113"/>
      <c r="ANC97" s="113"/>
      <c r="AND97" s="113"/>
      <c r="ANE97" s="113"/>
      <c r="ANF97" s="113"/>
      <c r="ANG97" s="113"/>
      <c r="ANH97" s="113"/>
      <c r="ANI97" s="113"/>
      <c r="ANJ97" s="113"/>
      <c r="ANK97" s="113"/>
      <c r="ANL97" s="113"/>
      <c r="ANM97" s="113"/>
      <c r="ANN97" s="113"/>
      <c r="ANO97" s="113"/>
      <c r="ANP97" s="113"/>
      <c r="ANQ97" s="113"/>
      <c r="ANR97" s="113"/>
      <c r="ANS97" s="113"/>
      <c r="ANT97" s="113"/>
      <c r="ANU97" s="113"/>
      <c r="ANV97" s="113"/>
      <c r="ANW97" s="113"/>
      <c r="ANX97" s="113"/>
      <c r="ANY97" s="113"/>
      <c r="ANZ97" s="113"/>
      <c r="AOA97" s="113"/>
      <c r="AOB97" s="113"/>
      <c r="AOC97" s="113"/>
      <c r="AOD97" s="113"/>
      <c r="AOE97" s="113"/>
      <c r="AOF97" s="113"/>
      <c r="AOG97" s="113"/>
      <c r="AOH97" s="113"/>
      <c r="AOI97" s="113"/>
      <c r="AOJ97" s="113"/>
      <c r="AOK97" s="113"/>
      <c r="AOL97" s="113"/>
      <c r="AOM97" s="113"/>
      <c r="AON97" s="113"/>
      <c r="AOO97" s="113"/>
      <c r="AOP97" s="113"/>
      <c r="AOQ97" s="113"/>
      <c r="AOR97" s="113"/>
      <c r="AOS97" s="113"/>
      <c r="AOT97" s="113"/>
      <c r="AOU97" s="113"/>
      <c r="AOV97" s="113"/>
      <c r="AOW97" s="113"/>
      <c r="AOX97" s="113"/>
      <c r="AOY97" s="113"/>
      <c r="AOZ97" s="113"/>
      <c r="APA97" s="113"/>
      <c r="APB97" s="113"/>
      <c r="APC97" s="113"/>
      <c r="APD97" s="113"/>
      <c r="APE97" s="113"/>
      <c r="APF97" s="113"/>
      <c r="APG97" s="113"/>
      <c r="APH97" s="113"/>
      <c r="API97" s="113"/>
      <c r="APJ97" s="113"/>
      <c r="APK97" s="113"/>
      <c r="APL97" s="113"/>
      <c r="APM97" s="113"/>
      <c r="APN97" s="113"/>
      <c r="APO97" s="113"/>
      <c r="APP97" s="113"/>
      <c r="APQ97" s="113"/>
      <c r="APR97" s="113"/>
      <c r="APS97" s="113"/>
      <c r="APT97" s="113"/>
      <c r="APU97" s="113"/>
      <c r="APV97" s="113"/>
      <c r="APW97" s="113"/>
      <c r="APX97" s="113"/>
      <c r="APY97" s="113"/>
      <c r="APZ97" s="113"/>
      <c r="AQA97" s="113"/>
      <c r="AQB97" s="113"/>
      <c r="AQC97" s="113"/>
      <c r="AQD97" s="113"/>
      <c r="AQE97" s="113"/>
      <c r="AQF97" s="113"/>
      <c r="AQG97" s="113"/>
      <c r="AQH97" s="113"/>
      <c r="AQI97" s="113"/>
      <c r="AQJ97" s="113"/>
      <c r="AQK97" s="113"/>
      <c r="AQL97" s="113"/>
      <c r="AQM97" s="113"/>
      <c r="AQN97" s="113"/>
      <c r="AQO97" s="113"/>
      <c r="AQP97" s="113"/>
      <c r="AQQ97" s="113"/>
      <c r="AQR97" s="113"/>
      <c r="AQS97" s="113"/>
      <c r="AQT97" s="113"/>
      <c r="AQU97" s="113"/>
      <c r="AQV97" s="113"/>
      <c r="AQW97" s="113"/>
      <c r="AQX97" s="113"/>
      <c r="AQY97" s="113"/>
      <c r="AQZ97" s="113"/>
      <c r="ARA97" s="113"/>
      <c r="ARB97" s="113"/>
      <c r="ARC97" s="113"/>
      <c r="ARD97" s="113"/>
      <c r="ARE97" s="113"/>
      <c r="ARF97" s="113"/>
      <c r="ARG97" s="113"/>
      <c r="ARH97" s="113"/>
      <c r="ARI97" s="113"/>
      <c r="ARJ97" s="113"/>
      <c r="ARK97" s="113"/>
      <c r="ARL97" s="113"/>
      <c r="ARM97" s="113"/>
      <c r="ARN97" s="113"/>
      <c r="ARO97" s="113"/>
      <c r="ARP97" s="113"/>
      <c r="ARQ97" s="113"/>
      <c r="ARR97" s="113"/>
      <c r="ARS97" s="113"/>
      <c r="ART97" s="113"/>
      <c r="ARU97" s="113"/>
      <c r="ARV97" s="113"/>
      <c r="ARW97" s="113"/>
      <c r="ARX97" s="113"/>
      <c r="ARY97" s="113"/>
      <c r="ARZ97" s="113"/>
      <c r="ASA97" s="113"/>
      <c r="ASB97" s="113"/>
      <c r="ASC97" s="113"/>
      <c r="ASD97" s="113"/>
      <c r="ASE97" s="113"/>
      <c r="ASF97" s="113"/>
      <c r="ASG97" s="113"/>
      <c r="ASH97" s="113"/>
      <c r="ASI97" s="113"/>
      <c r="ASJ97" s="113"/>
      <c r="ASK97" s="113"/>
      <c r="ASL97" s="113"/>
      <c r="ASM97" s="113"/>
      <c r="ASN97" s="113"/>
      <c r="ASO97" s="113"/>
      <c r="ASP97" s="113"/>
      <c r="ASQ97" s="113"/>
      <c r="ASR97" s="113"/>
      <c r="ASS97" s="113"/>
      <c r="AST97" s="113"/>
      <c r="ASU97" s="113"/>
      <c r="ASV97" s="113"/>
      <c r="ASW97" s="113"/>
      <c r="ASX97" s="113"/>
      <c r="ASY97" s="113"/>
      <c r="ASZ97" s="113"/>
      <c r="ATA97" s="113"/>
      <c r="ATB97" s="113"/>
      <c r="ATC97" s="113"/>
      <c r="ATD97" s="113"/>
      <c r="ATE97" s="113"/>
      <c r="ATF97" s="113"/>
      <c r="ATG97" s="113"/>
      <c r="ATH97" s="113"/>
      <c r="ATI97" s="113"/>
      <c r="ATJ97" s="113"/>
      <c r="ATK97" s="113"/>
      <c r="ATL97" s="113"/>
      <c r="ATM97" s="113"/>
      <c r="ATN97" s="113"/>
      <c r="ATO97" s="113"/>
      <c r="ATP97" s="113"/>
      <c r="ATQ97" s="113"/>
      <c r="ATR97" s="113"/>
      <c r="ATS97" s="113"/>
      <c r="ATT97" s="113"/>
      <c r="ATU97" s="113"/>
      <c r="ATV97" s="113"/>
      <c r="ATW97" s="113"/>
      <c r="ATX97" s="113"/>
      <c r="ATY97" s="113"/>
      <c r="ATZ97" s="113"/>
      <c r="AUA97" s="113"/>
      <c r="AUB97" s="113"/>
      <c r="AUC97" s="113"/>
      <c r="AUD97" s="113"/>
      <c r="AUE97" s="113"/>
      <c r="AUF97" s="113"/>
      <c r="AUG97" s="113"/>
      <c r="AUH97" s="113"/>
      <c r="AUI97" s="113"/>
      <c r="AUJ97" s="113"/>
      <c r="AUK97" s="113"/>
      <c r="AUL97" s="113"/>
      <c r="AUM97" s="113"/>
      <c r="AUN97" s="113"/>
      <c r="AUO97" s="113"/>
      <c r="AUP97" s="113"/>
      <c r="AUQ97" s="113"/>
      <c r="AUR97" s="113"/>
      <c r="AUS97" s="113"/>
      <c r="AUT97" s="113"/>
      <c r="AUU97" s="113"/>
      <c r="AUV97" s="113"/>
      <c r="AUW97" s="113"/>
      <c r="AUX97" s="113"/>
      <c r="AUY97" s="113"/>
      <c r="AUZ97" s="113"/>
      <c r="AVA97" s="113"/>
      <c r="AVB97" s="113"/>
      <c r="AVC97" s="113"/>
      <c r="AVD97" s="113"/>
      <c r="AVE97" s="113"/>
      <c r="AVF97" s="113"/>
      <c r="AVG97" s="113"/>
      <c r="AVH97" s="113"/>
      <c r="AVI97" s="113"/>
      <c r="AVJ97" s="113"/>
      <c r="AVK97" s="113"/>
      <c r="AVL97" s="113"/>
      <c r="AVM97" s="113"/>
      <c r="AVN97" s="113"/>
      <c r="AVO97" s="113"/>
      <c r="AVP97" s="113"/>
      <c r="AVQ97" s="113"/>
      <c r="AVR97" s="113"/>
      <c r="AVS97" s="113"/>
      <c r="AVT97" s="113"/>
      <c r="AVU97" s="113"/>
      <c r="AVV97" s="113"/>
      <c r="AVW97" s="113"/>
      <c r="AVX97" s="113"/>
      <c r="AVY97" s="113"/>
      <c r="AVZ97" s="113"/>
      <c r="AWA97" s="113"/>
      <c r="AWB97" s="113"/>
      <c r="AWC97" s="113"/>
      <c r="AWD97" s="113"/>
    </row>
    <row r="98" spans="1:1278" s="156" customFormat="1" ht="12.5">
      <c r="A98" s="126"/>
      <c r="B98" s="126"/>
      <c r="C98" s="126"/>
      <c r="D98" s="126"/>
      <c r="E98" s="126"/>
      <c r="F98" s="171"/>
      <c r="G98" s="126"/>
      <c r="H98" s="126"/>
      <c r="I98" s="126"/>
      <c r="J98" s="126"/>
      <c r="K98" s="126"/>
      <c r="L98" s="126"/>
      <c r="M98" s="126"/>
      <c r="N98" s="126"/>
      <c r="O98" s="126"/>
      <c r="P98" s="126"/>
      <c r="Q98" s="126"/>
      <c r="R98" s="126"/>
      <c r="S98" s="126"/>
      <c r="T98" s="126"/>
      <c r="U98" s="126"/>
      <c r="V98" s="126"/>
      <c r="W98" s="126"/>
      <c r="X98" s="126"/>
      <c r="Y98" s="126"/>
      <c r="Z98" s="126"/>
      <c r="AA98" s="126"/>
      <c r="AB98" s="126"/>
      <c r="AC98" s="113"/>
      <c r="AD98" s="113"/>
      <c r="AE98" s="113"/>
      <c r="AF98" s="113"/>
      <c r="AG98" s="113"/>
      <c r="AH98" s="113"/>
      <c r="AI98" s="113"/>
      <c r="AJ98" s="113"/>
      <c r="AK98" s="113"/>
      <c r="AL98" s="113"/>
      <c r="AM98" s="113"/>
      <c r="AN98" s="113"/>
      <c r="AO98" s="113"/>
      <c r="AP98" s="113"/>
      <c r="AQ98" s="113"/>
      <c r="AR98" s="113"/>
      <c r="AS98" s="113"/>
      <c r="AT98" s="113"/>
      <c r="AU98" s="113"/>
      <c r="AV98" s="113"/>
      <c r="AW98" s="113"/>
      <c r="AX98" s="113"/>
      <c r="AY98" s="113"/>
      <c r="AZ98" s="113"/>
      <c r="BA98" s="113"/>
      <c r="BB98" s="113"/>
      <c r="BC98" s="113"/>
      <c r="BD98" s="113"/>
      <c r="BE98" s="113"/>
      <c r="BF98" s="113"/>
      <c r="BG98" s="113"/>
      <c r="BH98" s="113"/>
      <c r="BI98" s="113"/>
      <c r="BJ98" s="113"/>
      <c r="BK98" s="113"/>
      <c r="BL98" s="113"/>
      <c r="BM98" s="113"/>
      <c r="BN98" s="113"/>
      <c r="BO98" s="113"/>
      <c r="BP98" s="113"/>
      <c r="BQ98" s="113"/>
      <c r="BR98" s="113"/>
      <c r="BS98" s="113"/>
      <c r="BT98" s="113"/>
      <c r="BU98" s="113"/>
      <c r="BV98" s="113"/>
      <c r="BW98" s="113"/>
      <c r="BX98" s="113"/>
      <c r="BY98" s="113"/>
      <c r="BZ98" s="113"/>
      <c r="CA98" s="113"/>
      <c r="CB98" s="113"/>
      <c r="CC98" s="113"/>
      <c r="CD98" s="113"/>
      <c r="CE98" s="113"/>
      <c r="CF98" s="113"/>
      <c r="CG98" s="113"/>
      <c r="CH98" s="113"/>
      <c r="CI98" s="113"/>
      <c r="CJ98" s="113"/>
      <c r="CK98" s="113"/>
      <c r="CL98" s="113"/>
      <c r="CM98" s="113"/>
      <c r="CN98" s="113"/>
      <c r="CO98" s="113"/>
      <c r="CP98" s="113"/>
      <c r="CQ98" s="113"/>
      <c r="CR98" s="113"/>
      <c r="CS98" s="113"/>
      <c r="CT98" s="113"/>
      <c r="CU98" s="113"/>
      <c r="CV98" s="113"/>
      <c r="CW98" s="113"/>
      <c r="CX98" s="113"/>
      <c r="CY98" s="113"/>
      <c r="CZ98" s="113"/>
      <c r="DA98" s="113"/>
      <c r="DB98" s="113"/>
      <c r="DC98" s="113"/>
      <c r="DD98" s="113"/>
      <c r="DE98" s="113"/>
      <c r="DF98" s="113"/>
      <c r="DG98" s="113"/>
      <c r="DH98" s="113"/>
      <c r="DI98" s="113"/>
      <c r="DJ98" s="113"/>
      <c r="DK98" s="113"/>
      <c r="DL98" s="113"/>
      <c r="DM98" s="113"/>
      <c r="DN98" s="113"/>
      <c r="DO98" s="113"/>
      <c r="DP98" s="113"/>
      <c r="DQ98" s="113"/>
      <c r="DR98" s="113"/>
      <c r="DS98" s="113"/>
      <c r="DT98" s="113"/>
      <c r="DU98" s="113"/>
      <c r="DV98" s="113"/>
      <c r="DW98" s="113"/>
      <c r="DX98" s="113"/>
      <c r="DY98" s="113"/>
      <c r="DZ98" s="113"/>
      <c r="EA98" s="113"/>
      <c r="EB98" s="113"/>
      <c r="EC98" s="113"/>
      <c r="ED98" s="113"/>
      <c r="EE98" s="113"/>
      <c r="EF98" s="113"/>
      <c r="EG98" s="113"/>
      <c r="EH98" s="113"/>
      <c r="EI98" s="113"/>
      <c r="EJ98" s="113"/>
      <c r="EK98" s="113"/>
      <c r="EL98" s="113"/>
      <c r="EM98" s="113"/>
      <c r="EN98" s="113"/>
      <c r="EO98" s="113"/>
      <c r="EP98" s="113"/>
      <c r="EQ98" s="113"/>
      <c r="ER98" s="113"/>
      <c r="ES98" s="113"/>
      <c r="ET98" s="113"/>
      <c r="EU98" s="113"/>
      <c r="EV98" s="113"/>
      <c r="EW98" s="113"/>
      <c r="EX98" s="113"/>
      <c r="EY98" s="113"/>
      <c r="EZ98" s="113"/>
      <c r="FA98" s="113"/>
      <c r="FB98" s="113"/>
      <c r="FC98" s="113"/>
      <c r="FD98" s="113"/>
      <c r="FE98" s="113"/>
      <c r="FF98" s="113"/>
      <c r="FG98" s="113"/>
      <c r="FH98" s="113"/>
      <c r="FI98" s="113"/>
      <c r="FJ98" s="113"/>
      <c r="FK98" s="113"/>
      <c r="FL98" s="113"/>
      <c r="FM98" s="113"/>
      <c r="FN98" s="113"/>
      <c r="FO98" s="113"/>
      <c r="FP98" s="113"/>
      <c r="FQ98" s="113"/>
      <c r="FR98" s="113"/>
      <c r="FS98" s="113"/>
      <c r="FT98" s="113"/>
      <c r="FU98" s="113"/>
      <c r="FV98" s="113"/>
      <c r="FW98" s="113"/>
      <c r="FX98" s="113"/>
      <c r="FY98" s="113"/>
      <c r="FZ98" s="113"/>
      <c r="GA98" s="113"/>
      <c r="GB98" s="113"/>
      <c r="GC98" s="113"/>
      <c r="GD98" s="113"/>
      <c r="GE98" s="113"/>
      <c r="GF98" s="113"/>
      <c r="GG98" s="113"/>
      <c r="GH98" s="113"/>
      <c r="GI98" s="113"/>
      <c r="GJ98" s="113"/>
      <c r="GK98" s="113"/>
      <c r="GL98" s="113"/>
      <c r="GM98" s="113"/>
      <c r="GN98" s="113"/>
      <c r="GO98" s="113"/>
      <c r="GP98" s="113"/>
      <c r="GQ98" s="113"/>
      <c r="GR98" s="113"/>
      <c r="GS98" s="113"/>
      <c r="GT98" s="113"/>
      <c r="GU98" s="113"/>
      <c r="GV98" s="113"/>
      <c r="GW98" s="113"/>
      <c r="GX98" s="113"/>
      <c r="GY98" s="113"/>
      <c r="GZ98" s="113"/>
      <c r="HA98" s="113"/>
      <c r="HB98" s="113"/>
      <c r="HC98" s="113"/>
      <c r="HD98" s="113"/>
      <c r="HE98" s="113"/>
      <c r="HF98" s="113"/>
      <c r="HG98" s="113"/>
      <c r="HH98" s="113"/>
      <c r="HI98" s="113"/>
      <c r="HJ98" s="113"/>
      <c r="HK98" s="113"/>
      <c r="HL98" s="113"/>
      <c r="HM98" s="113"/>
      <c r="HN98" s="113"/>
      <c r="HO98" s="113"/>
      <c r="HP98" s="113"/>
      <c r="HQ98" s="113"/>
      <c r="HR98" s="113"/>
      <c r="HS98" s="113"/>
      <c r="HT98" s="113"/>
      <c r="HU98" s="113"/>
      <c r="HV98" s="113"/>
      <c r="HW98" s="113"/>
      <c r="HX98" s="113"/>
      <c r="HY98" s="113"/>
      <c r="HZ98" s="113"/>
      <c r="IA98" s="113"/>
      <c r="IB98" s="113"/>
      <c r="IC98" s="113"/>
      <c r="ID98" s="113"/>
      <c r="IE98" s="113"/>
      <c r="IF98" s="113"/>
      <c r="IG98" s="113"/>
      <c r="IH98" s="113"/>
      <c r="II98" s="113"/>
      <c r="IJ98" s="113"/>
      <c r="IK98" s="113"/>
      <c r="IL98" s="113"/>
      <c r="IM98" s="113"/>
      <c r="IN98" s="113"/>
      <c r="IO98" s="113"/>
      <c r="IP98" s="113"/>
      <c r="IQ98" s="113"/>
      <c r="IR98" s="113"/>
      <c r="IS98" s="113"/>
      <c r="IT98" s="113"/>
      <c r="IU98" s="113"/>
      <c r="IV98" s="113"/>
      <c r="IW98" s="113"/>
      <c r="IX98" s="113"/>
      <c r="IY98" s="113"/>
      <c r="IZ98" s="113"/>
      <c r="JA98" s="113"/>
      <c r="JB98" s="113"/>
      <c r="JC98" s="113"/>
      <c r="JD98" s="113"/>
      <c r="JE98" s="113"/>
      <c r="JF98" s="113"/>
      <c r="JG98" s="113"/>
      <c r="JH98" s="113"/>
      <c r="JI98" s="113"/>
      <c r="JJ98" s="113"/>
      <c r="JK98" s="113"/>
      <c r="JL98" s="113"/>
      <c r="JM98" s="113"/>
      <c r="JN98" s="113"/>
      <c r="JO98" s="113"/>
      <c r="JP98" s="113"/>
      <c r="JQ98" s="113"/>
      <c r="JR98" s="113"/>
      <c r="JS98" s="113"/>
      <c r="JT98" s="113"/>
      <c r="JU98" s="113"/>
      <c r="JV98" s="113"/>
      <c r="JW98" s="113"/>
      <c r="JX98" s="113"/>
      <c r="JY98" s="113"/>
      <c r="JZ98" s="113"/>
      <c r="KA98" s="113"/>
      <c r="KB98" s="113"/>
      <c r="KC98" s="113"/>
      <c r="KD98" s="113"/>
      <c r="KE98" s="113"/>
      <c r="KF98" s="113"/>
      <c r="KG98" s="113"/>
      <c r="KH98" s="113"/>
      <c r="KI98" s="113"/>
      <c r="KJ98" s="113"/>
      <c r="KK98" s="113"/>
      <c r="KL98" s="113"/>
      <c r="KM98" s="113"/>
      <c r="KN98" s="113"/>
      <c r="KO98" s="113"/>
      <c r="KP98" s="113"/>
      <c r="KQ98" s="113"/>
      <c r="KR98" s="113"/>
      <c r="KS98" s="113"/>
      <c r="KT98" s="113"/>
      <c r="KU98" s="113"/>
      <c r="KV98" s="113"/>
      <c r="KW98" s="113"/>
      <c r="KX98" s="113"/>
      <c r="KY98" s="113"/>
      <c r="KZ98" s="113"/>
      <c r="LA98" s="113"/>
      <c r="LB98" s="113"/>
      <c r="LC98" s="113"/>
      <c r="LD98" s="113"/>
      <c r="LE98" s="113"/>
      <c r="LF98" s="113"/>
      <c r="LG98" s="113"/>
      <c r="LH98" s="113"/>
      <c r="LI98" s="113"/>
      <c r="LJ98" s="113"/>
      <c r="LK98" s="113"/>
      <c r="LL98" s="113"/>
      <c r="LM98" s="113"/>
      <c r="LN98" s="113"/>
      <c r="LO98" s="113"/>
      <c r="LP98" s="113"/>
      <c r="LQ98" s="113"/>
      <c r="LR98" s="113"/>
      <c r="LS98" s="113"/>
      <c r="LT98" s="113"/>
      <c r="LU98" s="113"/>
      <c r="LV98" s="113"/>
      <c r="LW98" s="113"/>
      <c r="LX98" s="113"/>
      <c r="LY98" s="113"/>
      <c r="LZ98" s="113"/>
      <c r="MA98" s="113"/>
      <c r="MB98" s="113"/>
      <c r="MC98" s="113"/>
      <c r="MD98" s="113"/>
      <c r="ME98" s="113"/>
      <c r="MF98" s="113"/>
      <c r="MG98" s="113"/>
      <c r="MH98" s="113"/>
      <c r="MI98" s="113"/>
      <c r="MJ98" s="113"/>
      <c r="MK98" s="113"/>
      <c r="ML98" s="113"/>
      <c r="MM98" s="113"/>
      <c r="MN98" s="113"/>
      <c r="MO98" s="113"/>
      <c r="MP98" s="113"/>
      <c r="MQ98" s="113"/>
      <c r="MR98" s="113"/>
      <c r="MS98" s="113"/>
      <c r="MT98" s="113"/>
      <c r="MU98" s="113"/>
      <c r="MV98" s="113"/>
      <c r="MW98" s="113"/>
      <c r="MX98" s="113"/>
      <c r="MY98" s="113"/>
      <c r="MZ98" s="113"/>
      <c r="NA98" s="113"/>
      <c r="NB98" s="113"/>
      <c r="NC98" s="113"/>
      <c r="ND98" s="113"/>
      <c r="NE98" s="113"/>
      <c r="NF98" s="113"/>
      <c r="NG98" s="113"/>
      <c r="NH98" s="113"/>
      <c r="NI98" s="113"/>
      <c r="NJ98" s="113"/>
      <c r="NK98" s="113"/>
      <c r="NL98" s="113"/>
      <c r="NM98" s="113"/>
      <c r="NN98" s="113"/>
      <c r="NO98" s="113"/>
      <c r="NP98" s="113"/>
      <c r="NQ98" s="113"/>
      <c r="NR98" s="113"/>
      <c r="NS98" s="113"/>
      <c r="NT98" s="113"/>
      <c r="NU98" s="113"/>
      <c r="NV98" s="113"/>
      <c r="NW98" s="113"/>
      <c r="NX98" s="113"/>
      <c r="NY98" s="113"/>
      <c r="NZ98" s="113"/>
      <c r="OA98" s="113"/>
      <c r="OB98" s="113"/>
      <c r="OC98" s="113"/>
      <c r="OD98" s="113"/>
      <c r="OE98" s="113"/>
      <c r="OF98" s="113"/>
      <c r="OG98" s="113"/>
      <c r="OH98" s="113"/>
      <c r="OI98" s="113"/>
      <c r="OJ98" s="113"/>
      <c r="OK98" s="113"/>
      <c r="OL98" s="113"/>
      <c r="OM98" s="113"/>
      <c r="ON98" s="113"/>
      <c r="OO98" s="113"/>
      <c r="OP98" s="113"/>
      <c r="OQ98" s="113"/>
      <c r="OR98" s="113"/>
      <c r="OS98" s="113"/>
      <c r="OT98" s="113"/>
      <c r="OU98" s="113"/>
      <c r="OV98" s="113"/>
      <c r="OW98" s="113"/>
      <c r="OX98" s="113"/>
      <c r="OY98" s="113"/>
      <c r="OZ98" s="113"/>
      <c r="PA98" s="113"/>
      <c r="PB98" s="113"/>
      <c r="PC98" s="113"/>
      <c r="PD98" s="113"/>
      <c r="PE98" s="113"/>
      <c r="PF98" s="113"/>
      <c r="PG98" s="113"/>
      <c r="PH98" s="113"/>
      <c r="PI98" s="113"/>
      <c r="PJ98" s="113"/>
      <c r="PK98" s="113"/>
      <c r="PL98" s="113"/>
      <c r="PM98" s="113"/>
      <c r="PN98" s="113"/>
      <c r="PO98" s="113"/>
      <c r="PP98" s="113"/>
      <c r="PQ98" s="113"/>
      <c r="PR98" s="113"/>
      <c r="PS98" s="113"/>
      <c r="PT98" s="113"/>
      <c r="PU98" s="113"/>
      <c r="PV98" s="113"/>
      <c r="PW98" s="113"/>
      <c r="PX98" s="113"/>
      <c r="PY98" s="113"/>
      <c r="PZ98" s="113"/>
      <c r="QA98" s="113"/>
      <c r="QB98" s="113"/>
      <c r="QC98" s="113"/>
      <c r="QD98" s="113"/>
      <c r="QE98" s="113"/>
      <c r="QF98" s="113"/>
      <c r="QG98" s="113"/>
      <c r="QH98" s="113"/>
      <c r="QI98" s="113"/>
      <c r="QJ98" s="113"/>
      <c r="QK98" s="113"/>
      <c r="QL98" s="113"/>
      <c r="QM98" s="113"/>
      <c r="QN98" s="113"/>
      <c r="QO98" s="113"/>
      <c r="QP98" s="113"/>
      <c r="QQ98" s="113"/>
      <c r="QR98" s="113"/>
      <c r="QS98" s="113"/>
      <c r="QT98" s="113"/>
      <c r="QU98" s="113"/>
      <c r="QV98" s="113"/>
      <c r="QW98" s="113"/>
      <c r="QX98" s="113"/>
      <c r="QY98" s="113"/>
      <c r="QZ98" s="113"/>
      <c r="RA98" s="113"/>
      <c r="RB98" s="113"/>
      <c r="RC98" s="113"/>
      <c r="RD98" s="113"/>
      <c r="RE98" s="113"/>
      <c r="RF98" s="113"/>
      <c r="RG98" s="113"/>
      <c r="RH98" s="113"/>
      <c r="RI98" s="113"/>
      <c r="RJ98" s="113"/>
      <c r="RK98" s="113"/>
      <c r="RL98" s="113"/>
      <c r="RM98" s="113"/>
      <c r="RN98" s="113"/>
      <c r="RO98" s="113"/>
      <c r="RP98" s="113"/>
      <c r="RQ98" s="113"/>
      <c r="RR98" s="113"/>
      <c r="RS98" s="113"/>
      <c r="RT98" s="113"/>
      <c r="RU98" s="113"/>
      <c r="RV98" s="113"/>
      <c r="RW98" s="113"/>
      <c r="RX98" s="113"/>
      <c r="RY98" s="113"/>
      <c r="RZ98" s="113"/>
      <c r="SA98" s="113"/>
      <c r="SB98" s="113"/>
      <c r="SC98" s="113"/>
      <c r="SD98" s="113"/>
      <c r="SE98" s="113"/>
      <c r="SF98" s="113"/>
      <c r="SG98" s="113"/>
      <c r="SH98" s="113"/>
      <c r="SI98" s="113"/>
      <c r="SJ98" s="113"/>
      <c r="SK98" s="113"/>
      <c r="SL98" s="113"/>
      <c r="SM98" s="113"/>
      <c r="SN98" s="113"/>
      <c r="SO98" s="113"/>
      <c r="SP98" s="113"/>
      <c r="SQ98" s="113"/>
      <c r="SR98" s="113"/>
      <c r="SS98" s="113"/>
      <c r="ST98" s="113"/>
      <c r="SU98" s="113"/>
      <c r="SV98" s="113"/>
      <c r="SW98" s="113"/>
      <c r="SX98" s="113"/>
      <c r="SY98" s="113"/>
      <c r="SZ98" s="113"/>
      <c r="TA98" s="113"/>
      <c r="TB98" s="113"/>
      <c r="TC98" s="113"/>
      <c r="TD98" s="113"/>
      <c r="TE98" s="113"/>
      <c r="TF98" s="113"/>
      <c r="TG98" s="113"/>
      <c r="TH98" s="113"/>
      <c r="TI98" s="113"/>
      <c r="TJ98" s="113"/>
      <c r="TK98" s="113"/>
      <c r="TL98" s="113"/>
      <c r="TM98" s="113"/>
      <c r="TN98" s="113"/>
      <c r="TO98" s="113"/>
      <c r="TP98" s="113"/>
      <c r="TQ98" s="113"/>
      <c r="TR98" s="113"/>
      <c r="TS98" s="113"/>
      <c r="TT98" s="113"/>
      <c r="TU98" s="113"/>
      <c r="TV98" s="113"/>
      <c r="TW98" s="113"/>
      <c r="TX98" s="113"/>
      <c r="TY98" s="113"/>
      <c r="TZ98" s="113"/>
      <c r="UA98" s="113"/>
      <c r="UB98" s="113"/>
      <c r="UC98" s="113"/>
      <c r="UD98" s="113"/>
      <c r="UE98" s="113"/>
      <c r="UF98" s="113"/>
      <c r="UG98" s="113"/>
      <c r="UH98" s="113"/>
      <c r="UI98" s="113"/>
      <c r="UJ98" s="113"/>
      <c r="UK98" s="113"/>
      <c r="UL98" s="113"/>
      <c r="UM98" s="113"/>
      <c r="UN98" s="113"/>
      <c r="UO98" s="113"/>
      <c r="UP98" s="113"/>
      <c r="UQ98" s="113"/>
      <c r="UR98" s="113"/>
      <c r="US98" s="113"/>
      <c r="UT98" s="113"/>
      <c r="UU98" s="113"/>
      <c r="UV98" s="113"/>
      <c r="UW98" s="113"/>
      <c r="UX98" s="113"/>
      <c r="UY98" s="113"/>
      <c r="UZ98" s="113"/>
      <c r="VA98" s="113"/>
      <c r="VB98" s="113"/>
      <c r="VC98" s="113"/>
      <c r="VD98" s="113"/>
      <c r="VE98" s="113"/>
      <c r="VF98" s="113"/>
      <c r="VG98" s="113"/>
      <c r="VH98" s="113"/>
      <c r="VI98" s="113"/>
      <c r="VJ98" s="113"/>
      <c r="VK98" s="113"/>
      <c r="VL98" s="113"/>
      <c r="VM98" s="113"/>
      <c r="VN98" s="113"/>
      <c r="VO98" s="113"/>
      <c r="VP98" s="113"/>
      <c r="VQ98" s="113"/>
      <c r="VR98" s="113"/>
      <c r="VS98" s="113"/>
      <c r="VT98" s="113"/>
      <c r="VU98" s="113"/>
      <c r="VV98" s="113"/>
      <c r="VW98" s="113"/>
      <c r="VX98" s="113"/>
      <c r="VY98" s="113"/>
      <c r="VZ98" s="113"/>
      <c r="WA98" s="113"/>
      <c r="WB98" s="113"/>
      <c r="WC98" s="113"/>
      <c r="WD98" s="113"/>
      <c r="WE98" s="113"/>
      <c r="WF98" s="113"/>
      <c r="WG98" s="113"/>
      <c r="WH98" s="113"/>
      <c r="WI98" s="113"/>
      <c r="WJ98" s="113"/>
      <c r="WK98" s="113"/>
      <c r="WL98" s="113"/>
      <c r="WM98" s="113"/>
      <c r="WN98" s="113"/>
      <c r="WO98" s="113"/>
      <c r="WP98" s="113"/>
      <c r="WQ98" s="113"/>
      <c r="WR98" s="113"/>
      <c r="WS98" s="113"/>
      <c r="WT98" s="113"/>
      <c r="WU98" s="113"/>
      <c r="WV98" s="113"/>
      <c r="WW98" s="113"/>
      <c r="WX98" s="113"/>
      <c r="WY98" s="113"/>
      <c r="WZ98" s="113"/>
      <c r="XA98" s="113"/>
      <c r="XB98" s="113"/>
      <c r="XC98" s="113"/>
      <c r="XD98" s="113"/>
      <c r="XE98" s="113"/>
      <c r="XF98" s="113"/>
      <c r="XG98" s="113"/>
      <c r="XH98" s="113"/>
      <c r="XI98" s="113"/>
      <c r="XJ98" s="113"/>
      <c r="XK98" s="113"/>
      <c r="XL98" s="113"/>
      <c r="XM98" s="113"/>
      <c r="XN98" s="113"/>
      <c r="XO98" s="113"/>
      <c r="XP98" s="113"/>
      <c r="XQ98" s="113"/>
      <c r="XR98" s="113"/>
      <c r="XS98" s="113"/>
      <c r="XT98" s="113"/>
      <c r="XU98" s="113"/>
      <c r="XV98" s="113"/>
      <c r="XW98" s="113"/>
      <c r="XX98" s="113"/>
      <c r="XY98" s="113"/>
      <c r="XZ98" s="113"/>
      <c r="YA98" s="113"/>
      <c r="YB98" s="113"/>
      <c r="YC98" s="113"/>
      <c r="YD98" s="113"/>
      <c r="YE98" s="113"/>
      <c r="YF98" s="113"/>
      <c r="YG98" s="113"/>
      <c r="YH98" s="113"/>
      <c r="YI98" s="113"/>
      <c r="YJ98" s="113"/>
      <c r="YK98" s="113"/>
      <c r="YL98" s="113"/>
      <c r="YM98" s="113"/>
      <c r="YN98" s="113"/>
      <c r="YO98" s="113"/>
      <c r="YP98" s="113"/>
      <c r="YQ98" s="113"/>
      <c r="YR98" s="113"/>
      <c r="YS98" s="113"/>
      <c r="YT98" s="113"/>
      <c r="YU98" s="113"/>
      <c r="YV98" s="113"/>
      <c r="YW98" s="113"/>
      <c r="YX98" s="113"/>
      <c r="YY98" s="113"/>
      <c r="YZ98" s="113"/>
      <c r="ZA98" s="113"/>
      <c r="ZB98" s="113"/>
      <c r="ZC98" s="113"/>
      <c r="ZD98" s="113"/>
      <c r="ZE98" s="113"/>
      <c r="ZF98" s="113"/>
      <c r="ZG98" s="113"/>
      <c r="ZH98" s="113"/>
      <c r="ZI98" s="113"/>
      <c r="ZJ98" s="113"/>
      <c r="ZK98" s="113"/>
      <c r="ZL98" s="113"/>
      <c r="ZM98" s="113"/>
      <c r="ZN98" s="113"/>
      <c r="ZO98" s="113"/>
      <c r="ZP98" s="113"/>
      <c r="ZQ98" s="113"/>
      <c r="ZR98" s="113"/>
      <c r="ZS98" s="113"/>
      <c r="ZT98" s="113"/>
      <c r="ZU98" s="113"/>
      <c r="ZV98" s="113"/>
      <c r="ZW98" s="113"/>
      <c r="ZX98" s="113"/>
      <c r="ZY98" s="113"/>
      <c r="ZZ98" s="113"/>
      <c r="AAA98" s="113"/>
      <c r="AAB98" s="113"/>
      <c r="AAC98" s="113"/>
      <c r="AAD98" s="113"/>
      <c r="AAE98" s="113"/>
      <c r="AAF98" s="113"/>
      <c r="AAG98" s="113"/>
      <c r="AAH98" s="113"/>
      <c r="AAI98" s="113"/>
      <c r="AAJ98" s="113"/>
      <c r="AAK98" s="113"/>
      <c r="AAL98" s="113"/>
      <c r="AAM98" s="113"/>
      <c r="AAN98" s="113"/>
      <c r="AAO98" s="113"/>
      <c r="AAP98" s="113"/>
      <c r="AAQ98" s="113"/>
      <c r="AAR98" s="113"/>
      <c r="AAS98" s="113"/>
      <c r="AAT98" s="113"/>
      <c r="AAU98" s="113"/>
      <c r="AAV98" s="113"/>
      <c r="AAW98" s="113"/>
      <c r="AAX98" s="113"/>
      <c r="AAY98" s="113"/>
      <c r="AAZ98" s="113"/>
      <c r="ABA98" s="113"/>
      <c r="ABB98" s="113"/>
      <c r="ABC98" s="113"/>
      <c r="ABD98" s="113"/>
      <c r="ABE98" s="113"/>
      <c r="ABF98" s="113"/>
      <c r="ABG98" s="113"/>
      <c r="ABH98" s="113"/>
      <c r="ABI98" s="113"/>
      <c r="ABJ98" s="113"/>
      <c r="ABK98" s="113"/>
      <c r="ABL98" s="113"/>
      <c r="ABM98" s="113"/>
      <c r="ABN98" s="113"/>
      <c r="ABO98" s="113"/>
      <c r="ABP98" s="113"/>
      <c r="ABQ98" s="113"/>
      <c r="ABR98" s="113"/>
      <c r="ABS98" s="113"/>
      <c r="ABT98" s="113"/>
      <c r="ABU98" s="113"/>
      <c r="ABV98" s="113"/>
      <c r="ABW98" s="113"/>
      <c r="ABX98" s="113"/>
      <c r="ABY98" s="113"/>
      <c r="ABZ98" s="113"/>
      <c r="ACA98" s="113"/>
      <c r="ACB98" s="113"/>
      <c r="ACC98" s="113"/>
      <c r="ACD98" s="113"/>
      <c r="ACE98" s="113"/>
      <c r="ACF98" s="113"/>
      <c r="ACG98" s="113"/>
      <c r="ACH98" s="113"/>
      <c r="ACI98" s="113"/>
      <c r="ACJ98" s="113"/>
      <c r="ACK98" s="113"/>
      <c r="ACL98" s="113"/>
      <c r="ACM98" s="113"/>
      <c r="ACN98" s="113"/>
      <c r="ACO98" s="113"/>
      <c r="ACP98" s="113"/>
      <c r="ACQ98" s="113"/>
      <c r="ACR98" s="113"/>
      <c r="ACS98" s="113"/>
      <c r="ACT98" s="113"/>
      <c r="ACU98" s="113"/>
      <c r="ACV98" s="113"/>
      <c r="ACW98" s="113"/>
      <c r="ACX98" s="113"/>
      <c r="ACY98" s="113"/>
      <c r="ACZ98" s="113"/>
      <c r="ADA98" s="113"/>
      <c r="ADB98" s="113"/>
      <c r="ADC98" s="113"/>
      <c r="ADD98" s="113"/>
      <c r="ADE98" s="113"/>
      <c r="ADF98" s="113"/>
      <c r="ADG98" s="113"/>
      <c r="ADH98" s="113"/>
      <c r="ADI98" s="113"/>
      <c r="ADJ98" s="113"/>
      <c r="ADK98" s="113"/>
      <c r="ADL98" s="113"/>
      <c r="ADM98" s="113"/>
      <c r="ADN98" s="113"/>
      <c r="ADO98" s="113"/>
      <c r="ADP98" s="113"/>
      <c r="ADQ98" s="113"/>
      <c r="ADR98" s="113"/>
      <c r="ADS98" s="113"/>
      <c r="ADT98" s="113"/>
      <c r="ADU98" s="113"/>
      <c r="ADV98" s="113"/>
      <c r="ADW98" s="113"/>
      <c r="ADX98" s="113"/>
      <c r="ADY98" s="113"/>
      <c r="ADZ98" s="113"/>
      <c r="AEA98" s="113"/>
      <c r="AEB98" s="113"/>
      <c r="AEC98" s="113"/>
      <c r="AED98" s="113"/>
      <c r="AEE98" s="113"/>
      <c r="AEF98" s="113"/>
      <c r="AEG98" s="113"/>
      <c r="AEH98" s="113"/>
      <c r="AEI98" s="113"/>
      <c r="AEJ98" s="113"/>
      <c r="AEK98" s="113"/>
      <c r="AEL98" s="113"/>
      <c r="AEM98" s="113"/>
      <c r="AEN98" s="113"/>
      <c r="AEO98" s="113"/>
      <c r="AEP98" s="113"/>
      <c r="AEQ98" s="113"/>
      <c r="AER98" s="113"/>
      <c r="AES98" s="113"/>
      <c r="AET98" s="113"/>
      <c r="AEU98" s="113"/>
      <c r="AEV98" s="113"/>
      <c r="AEW98" s="113"/>
      <c r="AEX98" s="113"/>
      <c r="AEY98" s="113"/>
      <c r="AEZ98" s="113"/>
      <c r="AFA98" s="113"/>
      <c r="AFB98" s="113"/>
      <c r="AFC98" s="113"/>
      <c r="AFD98" s="113"/>
      <c r="AFE98" s="113"/>
      <c r="AFF98" s="113"/>
      <c r="AFG98" s="113"/>
      <c r="AFH98" s="113"/>
      <c r="AFI98" s="113"/>
      <c r="AFJ98" s="113"/>
      <c r="AFK98" s="113"/>
      <c r="AFL98" s="113"/>
      <c r="AFM98" s="113"/>
      <c r="AFN98" s="113"/>
      <c r="AFO98" s="113"/>
      <c r="AFP98" s="113"/>
      <c r="AFQ98" s="113"/>
      <c r="AFR98" s="113"/>
      <c r="AFS98" s="113"/>
      <c r="AFT98" s="113"/>
      <c r="AFU98" s="113"/>
      <c r="AFV98" s="113"/>
      <c r="AFW98" s="113"/>
      <c r="AFX98" s="113"/>
      <c r="AFY98" s="113"/>
      <c r="AFZ98" s="113"/>
      <c r="AGA98" s="113"/>
      <c r="AGB98" s="113"/>
      <c r="AGC98" s="113"/>
      <c r="AGD98" s="113"/>
      <c r="AGE98" s="113"/>
      <c r="AGF98" s="113"/>
      <c r="AGG98" s="113"/>
      <c r="AGH98" s="113"/>
      <c r="AGI98" s="113"/>
      <c r="AGJ98" s="113"/>
      <c r="AGK98" s="113"/>
      <c r="AGL98" s="113"/>
      <c r="AGM98" s="113"/>
      <c r="AGN98" s="113"/>
      <c r="AGO98" s="113"/>
      <c r="AGP98" s="113"/>
      <c r="AGQ98" s="113"/>
      <c r="AGR98" s="113"/>
      <c r="AGS98" s="113"/>
      <c r="AGT98" s="113"/>
      <c r="AGU98" s="113"/>
      <c r="AGV98" s="113"/>
      <c r="AGW98" s="113"/>
      <c r="AGX98" s="113"/>
      <c r="AGY98" s="113"/>
      <c r="AGZ98" s="113"/>
      <c r="AHA98" s="113"/>
      <c r="AHB98" s="113"/>
      <c r="AHC98" s="113"/>
      <c r="AHD98" s="113"/>
      <c r="AHE98" s="113"/>
      <c r="AHF98" s="113"/>
      <c r="AHG98" s="113"/>
      <c r="AHH98" s="113"/>
      <c r="AHI98" s="113"/>
      <c r="AHJ98" s="113"/>
      <c r="AHK98" s="113"/>
      <c r="AHL98" s="113"/>
      <c r="AHM98" s="113"/>
      <c r="AHN98" s="113"/>
      <c r="AHO98" s="113"/>
      <c r="AHP98" s="113"/>
      <c r="AHQ98" s="113"/>
      <c r="AHR98" s="113"/>
      <c r="AHS98" s="113"/>
      <c r="AHT98" s="113"/>
      <c r="AHU98" s="113"/>
      <c r="AHV98" s="113"/>
      <c r="AHW98" s="113"/>
      <c r="AHX98" s="113"/>
      <c r="AHY98" s="113"/>
      <c r="AHZ98" s="113"/>
      <c r="AIA98" s="113"/>
      <c r="AIB98" s="113"/>
      <c r="AIC98" s="113"/>
      <c r="AID98" s="113"/>
      <c r="AIE98" s="113"/>
      <c r="AIF98" s="113"/>
      <c r="AIG98" s="113"/>
      <c r="AIH98" s="113"/>
      <c r="AII98" s="113"/>
      <c r="AIJ98" s="113"/>
      <c r="AIK98" s="113"/>
      <c r="AIL98" s="113"/>
      <c r="AIM98" s="113"/>
      <c r="AIN98" s="113"/>
      <c r="AIO98" s="113"/>
      <c r="AIP98" s="113"/>
      <c r="AIQ98" s="113"/>
      <c r="AIR98" s="113"/>
      <c r="AIS98" s="113"/>
      <c r="AIT98" s="113"/>
      <c r="AIU98" s="113"/>
      <c r="AIV98" s="113"/>
      <c r="AIW98" s="113"/>
      <c r="AIX98" s="113"/>
      <c r="AIY98" s="113"/>
      <c r="AIZ98" s="113"/>
      <c r="AJA98" s="113"/>
      <c r="AJB98" s="113"/>
      <c r="AJC98" s="113"/>
      <c r="AJD98" s="113"/>
      <c r="AJE98" s="113"/>
      <c r="AJF98" s="113"/>
      <c r="AJG98" s="113"/>
      <c r="AJH98" s="113"/>
      <c r="AJI98" s="113"/>
      <c r="AJJ98" s="113"/>
      <c r="AJK98" s="113"/>
      <c r="AJL98" s="113"/>
      <c r="AJM98" s="113"/>
      <c r="AJN98" s="113"/>
      <c r="AJO98" s="113"/>
      <c r="AJP98" s="113"/>
      <c r="AJQ98" s="113"/>
      <c r="AJR98" s="113"/>
      <c r="AJS98" s="113"/>
      <c r="AJT98" s="113"/>
      <c r="AJU98" s="113"/>
      <c r="AJV98" s="113"/>
      <c r="AJW98" s="113"/>
      <c r="AJX98" s="113"/>
      <c r="AJY98" s="113"/>
      <c r="AJZ98" s="113"/>
      <c r="AKA98" s="113"/>
      <c r="AKB98" s="113"/>
      <c r="AKC98" s="113"/>
      <c r="AKD98" s="113"/>
      <c r="AKE98" s="113"/>
      <c r="AKF98" s="113"/>
      <c r="AKG98" s="113"/>
      <c r="AKH98" s="113"/>
      <c r="AKI98" s="113"/>
      <c r="AKJ98" s="113"/>
      <c r="AKK98" s="113"/>
      <c r="AKL98" s="113"/>
      <c r="AKM98" s="113"/>
      <c r="AKN98" s="113"/>
      <c r="AKO98" s="113"/>
      <c r="AKP98" s="113"/>
      <c r="AKQ98" s="113"/>
      <c r="AKR98" s="113"/>
      <c r="AKS98" s="113"/>
      <c r="AKT98" s="113"/>
      <c r="AKU98" s="113"/>
      <c r="AKV98" s="113"/>
      <c r="AKW98" s="113"/>
      <c r="AKX98" s="113"/>
      <c r="AKY98" s="113"/>
      <c r="AKZ98" s="113"/>
      <c r="ALA98" s="113"/>
      <c r="ALB98" s="113"/>
      <c r="ALC98" s="113"/>
      <c r="ALD98" s="113"/>
      <c r="ALE98" s="113"/>
      <c r="ALF98" s="113"/>
      <c r="ALG98" s="113"/>
      <c r="ALH98" s="113"/>
      <c r="ALI98" s="113"/>
      <c r="ALJ98" s="113"/>
      <c r="ALK98" s="113"/>
      <c r="ALL98" s="113"/>
      <c r="ALM98" s="113"/>
      <c r="ALN98" s="113"/>
      <c r="ALO98" s="113"/>
      <c r="ALP98" s="113"/>
      <c r="ALQ98" s="113"/>
      <c r="ALR98" s="113"/>
      <c r="ALS98" s="113"/>
      <c r="ALT98" s="113"/>
      <c r="ALU98" s="113"/>
      <c r="ALV98" s="113"/>
      <c r="ALW98" s="113"/>
      <c r="ALX98" s="113"/>
      <c r="ALY98" s="113"/>
      <c r="ALZ98" s="113"/>
      <c r="AMA98" s="113"/>
      <c r="AMB98" s="113"/>
      <c r="AMC98" s="113"/>
      <c r="AMD98" s="113"/>
      <c r="AME98" s="113"/>
      <c r="AMF98" s="113"/>
      <c r="AMG98" s="113"/>
      <c r="AMH98" s="113"/>
      <c r="AMI98" s="113"/>
      <c r="AMJ98" s="113"/>
      <c r="AMK98" s="113"/>
      <c r="AML98" s="113"/>
      <c r="AMM98" s="113"/>
      <c r="AMN98" s="113"/>
      <c r="AMO98" s="113"/>
      <c r="AMP98" s="113"/>
      <c r="AMQ98" s="113"/>
      <c r="AMR98" s="113"/>
      <c r="AMS98" s="113"/>
      <c r="AMT98" s="113"/>
      <c r="AMU98" s="113"/>
      <c r="AMV98" s="113"/>
      <c r="AMW98" s="113"/>
      <c r="AMX98" s="113"/>
      <c r="AMY98" s="113"/>
      <c r="AMZ98" s="113"/>
      <c r="ANA98" s="113"/>
      <c r="ANB98" s="113"/>
      <c r="ANC98" s="113"/>
      <c r="AND98" s="113"/>
      <c r="ANE98" s="113"/>
      <c r="ANF98" s="113"/>
      <c r="ANG98" s="113"/>
      <c r="ANH98" s="113"/>
      <c r="ANI98" s="113"/>
      <c r="ANJ98" s="113"/>
      <c r="ANK98" s="113"/>
      <c r="ANL98" s="113"/>
      <c r="ANM98" s="113"/>
      <c r="ANN98" s="113"/>
      <c r="ANO98" s="113"/>
      <c r="ANP98" s="113"/>
      <c r="ANQ98" s="113"/>
      <c r="ANR98" s="113"/>
      <c r="ANS98" s="113"/>
      <c r="ANT98" s="113"/>
      <c r="ANU98" s="113"/>
      <c r="ANV98" s="113"/>
      <c r="ANW98" s="113"/>
      <c r="ANX98" s="113"/>
      <c r="ANY98" s="113"/>
      <c r="ANZ98" s="113"/>
      <c r="AOA98" s="113"/>
      <c r="AOB98" s="113"/>
      <c r="AOC98" s="113"/>
      <c r="AOD98" s="113"/>
      <c r="AOE98" s="113"/>
      <c r="AOF98" s="113"/>
      <c r="AOG98" s="113"/>
      <c r="AOH98" s="113"/>
      <c r="AOI98" s="113"/>
      <c r="AOJ98" s="113"/>
      <c r="AOK98" s="113"/>
      <c r="AOL98" s="113"/>
      <c r="AOM98" s="113"/>
      <c r="AON98" s="113"/>
      <c r="AOO98" s="113"/>
      <c r="AOP98" s="113"/>
      <c r="AOQ98" s="113"/>
      <c r="AOR98" s="113"/>
      <c r="AOS98" s="113"/>
      <c r="AOT98" s="113"/>
      <c r="AOU98" s="113"/>
      <c r="AOV98" s="113"/>
      <c r="AOW98" s="113"/>
      <c r="AOX98" s="113"/>
      <c r="AOY98" s="113"/>
      <c r="AOZ98" s="113"/>
      <c r="APA98" s="113"/>
      <c r="APB98" s="113"/>
      <c r="APC98" s="113"/>
      <c r="APD98" s="113"/>
      <c r="APE98" s="113"/>
      <c r="APF98" s="113"/>
      <c r="APG98" s="113"/>
      <c r="APH98" s="113"/>
      <c r="API98" s="113"/>
      <c r="APJ98" s="113"/>
      <c r="APK98" s="113"/>
      <c r="APL98" s="113"/>
      <c r="APM98" s="113"/>
      <c r="APN98" s="113"/>
      <c r="APO98" s="113"/>
      <c r="APP98" s="113"/>
      <c r="APQ98" s="113"/>
      <c r="APR98" s="113"/>
      <c r="APS98" s="113"/>
      <c r="APT98" s="113"/>
      <c r="APU98" s="113"/>
      <c r="APV98" s="113"/>
      <c r="APW98" s="113"/>
      <c r="APX98" s="113"/>
      <c r="APY98" s="113"/>
      <c r="APZ98" s="113"/>
      <c r="AQA98" s="113"/>
      <c r="AQB98" s="113"/>
      <c r="AQC98" s="113"/>
      <c r="AQD98" s="113"/>
      <c r="AQE98" s="113"/>
      <c r="AQF98" s="113"/>
      <c r="AQG98" s="113"/>
      <c r="AQH98" s="113"/>
      <c r="AQI98" s="113"/>
      <c r="AQJ98" s="113"/>
      <c r="AQK98" s="113"/>
      <c r="AQL98" s="113"/>
      <c r="AQM98" s="113"/>
      <c r="AQN98" s="113"/>
      <c r="AQO98" s="113"/>
      <c r="AQP98" s="113"/>
      <c r="AQQ98" s="113"/>
      <c r="AQR98" s="113"/>
      <c r="AQS98" s="113"/>
      <c r="AQT98" s="113"/>
      <c r="AQU98" s="113"/>
      <c r="AQV98" s="113"/>
      <c r="AQW98" s="113"/>
      <c r="AQX98" s="113"/>
      <c r="AQY98" s="113"/>
      <c r="AQZ98" s="113"/>
      <c r="ARA98" s="113"/>
      <c r="ARB98" s="113"/>
      <c r="ARC98" s="113"/>
      <c r="ARD98" s="113"/>
      <c r="ARE98" s="113"/>
      <c r="ARF98" s="113"/>
      <c r="ARG98" s="113"/>
      <c r="ARH98" s="113"/>
      <c r="ARI98" s="113"/>
      <c r="ARJ98" s="113"/>
      <c r="ARK98" s="113"/>
      <c r="ARL98" s="113"/>
      <c r="ARM98" s="113"/>
      <c r="ARN98" s="113"/>
      <c r="ARO98" s="113"/>
      <c r="ARP98" s="113"/>
      <c r="ARQ98" s="113"/>
      <c r="ARR98" s="113"/>
      <c r="ARS98" s="113"/>
      <c r="ART98" s="113"/>
      <c r="ARU98" s="113"/>
      <c r="ARV98" s="113"/>
      <c r="ARW98" s="113"/>
      <c r="ARX98" s="113"/>
      <c r="ARY98" s="113"/>
      <c r="ARZ98" s="113"/>
      <c r="ASA98" s="113"/>
      <c r="ASB98" s="113"/>
      <c r="ASC98" s="113"/>
      <c r="ASD98" s="113"/>
      <c r="ASE98" s="113"/>
      <c r="ASF98" s="113"/>
      <c r="ASG98" s="113"/>
      <c r="ASH98" s="113"/>
      <c r="ASI98" s="113"/>
      <c r="ASJ98" s="113"/>
      <c r="ASK98" s="113"/>
      <c r="ASL98" s="113"/>
      <c r="ASM98" s="113"/>
      <c r="ASN98" s="113"/>
      <c r="ASO98" s="113"/>
      <c r="ASP98" s="113"/>
      <c r="ASQ98" s="113"/>
      <c r="ASR98" s="113"/>
      <c r="ASS98" s="113"/>
      <c r="AST98" s="113"/>
      <c r="ASU98" s="113"/>
      <c r="ASV98" s="113"/>
      <c r="ASW98" s="113"/>
      <c r="ASX98" s="113"/>
      <c r="ASY98" s="113"/>
      <c r="ASZ98" s="113"/>
      <c r="ATA98" s="113"/>
      <c r="ATB98" s="113"/>
      <c r="ATC98" s="113"/>
      <c r="ATD98" s="113"/>
      <c r="ATE98" s="113"/>
      <c r="ATF98" s="113"/>
      <c r="ATG98" s="113"/>
      <c r="ATH98" s="113"/>
      <c r="ATI98" s="113"/>
      <c r="ATJ98" s="113"/>
      <c r="ATK98" s="113"/>
      <c r="ATL98" s="113"/>
      <c r="ATM98" s="113"/>
      <c r="ATN98" s="113"/>
      <c r="ATO98" s="113"/>
      <c r="ATP98" s="113"/>
      <c r="ATQ98" s="113"/>
      <c r="ATR98" s="113"/>
      <c r="ATS98" s="113"/>
      <c r="ATT98" s="113"/>
      <c r="ATU98" s="113"/>
      <c r="ATV98" s="113"/>
      <c r="ATW98" s="113"/>
      <c r="ATX98" s="113"/>
      <c r="ATY98" s="113"/>
      <c r="ATZ98" s="113"/>
      <c r="AUA98" s="113"/>
      <c r="AUB98" s="113"/>
      <c r="AUC98" s="113"/>
      <c r="AUD98" s="113"/>
      <c r="AUE98" s="113"/>
      <c r="AUF98" s="113"/>
      <c r="AUG98" s="113"/>
      <c r="AUH98" s="113"/>
      <c r="AUI98" s="113"/>
      <c r="AUJ98" s="113"/>
      <c r="AUK98" s="113"/>
      <c r="AUL98" s="113"/>
      <c r="AUM98" s="113"/>
      <c r="AUN98" s="113"/>
      <c r="AUO98" s="113"/>
      <c r="AUP98" s="113"/>
      <c r="AUQ98" s="113"/>
      <c r="AUR98" s="113"/>
      <c r="AUS98" s="113"/>
      <c r="AUT98" s="113"/>
      <c r="AUU98" s="113"/>
      <c r="AUV98" s="113"/>
      <c r="AUW98" s="113"/>
      <c r="AUX98" s="113"/>
      <c r="AUY98" s="113"/>
      <c r="AUZ98" s="113"/>
      <c r="AVA98" s="113"/>
      <c r="AVB98" s="113"/>
      <c r="AVC98" s="113"/>
      <c r="AVD98" s="113"/>
      <c r="AVE98" s="113"/>
      <c r="AVF98" s="113"/>
      <c r="AVG98" s="113"/>
      <c r="AVH98" s="113"/>
      <c r="AVI98" s="113"/>
      <c r="AVJ98" s="113"/>
      <c r="AVK98" s="113"/>
      <c r="AVL98" s="113"/>
      <c r="AVM98" s="113"/>
      <c r="AVN98" s="113"/>
      <c r="AVO98" s="113"/>
      <c r="AVP98" s="113"/>
      <c r="AVQ98" s="113"/>
      <c r="AVR98" s="113"/>
      <c r="AVS98" s="113"/>
      <c r="AVT98" s="113"/>
      <c r="AVU98" s="113"/>
      <c r="AVV98" s="113"/>
      <c r="AVW98" s="113"/>
      <c r="AVX98" s="113"/>
      <c r="AVY98" s="113"/>
      <c r="AVZ98" s="113"/>
      <c r="AWA98" s="113"/>
      <c r="AWB98" s="113"/>
      <c r="AWC98" s="113"/>
      <c r="AWD98" s="113"/>
    </row>
    <row r="99" spans="1:1278" s="156" customFormat="1" ht="12.5">
      <c r="A99" s="126"/>
      <c r="B99" s="126"/>
      <c r="C99" s="126"/>
      <c r="D99" s="126"/>
      <c r="E99" s="126"/>
      <c r="G99" s="126"/>
      <c r="I99" s="126"/>
      <c r="J99" s="126"/>
      <c r="K99" s="126"/>
      <c r="L99" s="126"/>
      <c r="M99" s="126"/>
      <c r="N99" s="126"/>
      <c r="O99" s="126"/>
      <c r="P99" s="126"/>
      <c r="Q99" s="126"/>
      <c r="R99" s="126"/>
      <c r="S99" s="126"/>
      <c r="T99" s="126"/>
      <c r="U99" s="126"/>
      <c r="V99" s="126"/>
      <c r="W99" s="126"/>
      <c r="X99" s="126"/>
      <c r="Y99" s="126"/>
      <c r="Z99" s="126"/>
      <c r="AA99" s="126"/>
      <c r="AB99" s="126"/>
      <c r="AC99" s="113"/>
      <c r="AD99" s="113"/>
      <c r="AE99" s="113"/>
      <c r="AF99" s="113"/>
      <c r="AG99" s="113"/>
      <c r="AH99" s="113"/>
      <c r="AI99" s="113"/>
      <c r="AJ99" s="113"/>
      <c r="AK99" s="113"/>
      <c r="AL99" s="113"/>
      <c r="AM99" s="113"/>
      <c r="AN99" s="113"/>
      <c r="AO99" s="113"/>
      <c r="AP99" s="113"/>
      <c r="AQ99" s="113"/>
      <c r="AR99" s="113"/>
      <c r="AS99" s="113"/>
      <c r="AT99" s="113"/>
      <c r="AU99" s="113"/>
      <c r="AV99" s="113"/>
      <c r="AW99" s="113"/>
      <c r="AX99" s="113"/>
      <c r="AY99" s="113"/>
      <c r="AZ99" s="113"/>
      <c r="BA99" s="113"/>
      <c r="BB99" s="113"/>
      <c r="BC99" s="113"/>
      <c r="BD99" s="113"/>
      <c r="BE99" s="113"/>
      <c r="BF99" s="113"/>
      <c r="BG99" s="113"/>
      <c r="BH99" s="113"/>
      <c r="BI99" s="113"/>
      <c r="BJ99" s="113"/>
      <c r="BK99" s="113"/>
      <c r="BL99" s="113"/>
      <c r="BM99" s="113"/>
      <c r="BN99" s="113"/>
      <c r="BO99" s="113"/>
      <c r="BP99" s="113"/>
      <c r="BQ99" s="113"/>
      <c r="BR99" s="113"/>
      <c r="BS99" s="113"/>
      <c r="BT99" s="113"/>
      <c r="BU99" s="113"/>
      <c r="BV99" s="113"/>
      <c r="BW99" s="113"/>
      <c r="BX99" s="113"/>
      <c r="BY99" s="113"/>
      <c r="BZ99" s="113"/>
      <c r="CA99" s="113"/>
      <c r="CB99" s="113"/>
      <c r="CC99" s="113"/>
      <c r="CD99" s="113"/>
      <c r="CE99" s="113"/>
      <c r="CF99" s="113"/>
      <c r="CG99" s="113"/>
      <c r="CH99" s="113"/>
      <c r="CI99" s="113"/>
      <c r="CJ99" s="113"/>
      <c r="CK99" s="113"/>
      <c r="CL99" s="113"/>
      <c r="CM99" s="113"/>
      <c r="CN99" s="113"/>
      <c r="CO99" s="113"/>
      <c r="CP99" s="113"/>
      <c r="CQ99" s="113"/>
      <c r="CR99" s="113"/>
      <c r="CS99" s="113"/>
      <c r="CT99" s="113"/>
      <c r="CU99" s="113"/>
      <c r="CV99" s="113"/>
      <c r="CW99" s="113"/>
      <c r="CX99" s="113"/>
      <c r="CY99" s="113"/>
      <c r="CZ99" s="113"/>
      <c r="DA99" s="113"/>
      <c r="DB99" s="113"/>
      <c r="DC99" s="113"/>
      <c r="DD99" s="113"/>
      <c r="DE99" s="113"/>
      <c r="DF99" s="113"/>
      <c r="DG99" s="113"/>
      <c r="DH99" s="113"/>
      <c r="DI99" s="113"/>
      <c r="DJ99" s="113"/>
      <c r="DK99" s="113"/>
      <c r="DL99" s="113"/>
      <c r="DM99" s="113"/>
      <c r="DN99" s="113"/>
      <c r="DO99" s="113"/>
      <c r="DP99" s="113"/>
      <c r="DQ99" s="113"/>
      <c r="DR99" s="113"/>
      <c r="DS99" s="113"/>
      <c r="DT99" s="113"/>
      <c r="DU99" s="113"/>
      <c r="DV99" s="113"/>
      <c r="DW99" s="113"/>
      <c r="DX99" s="113"/>
      <c r="DY99" s="113"/>
      <c r="DZ99" s="113"/>
      <c r="EA99" s="113"/>
      <c r="EB99" s="113"/>
      <c r="EC99" s="113"/>
      <c r="ED99" s="113"/>
      <c r="EE99" s="113"/>
      <c r="EF99" s="113"/>
      <c r="EG99" s="113"/>
      <c r="EH99" s="113"/>
      <c r="EI99" s="113"/>
      <c r="EJ99" s="113"/>
      <c r="EK99" s="113"/>
      <c r="EL99" s="113"/>
      <c r="EM99" s="113"/>
      <c r="EN99" s="113"/>
      <c r="EO99" s="113"/>
      <c r="EP99" s="113"/>
      <c r="EQ99" s="113"/>
      <c r="ER99" s="113"/>
      <c r="ES99" s="113"/>
      <c r="ET99" s="113"/>
      <c r="EU99" s="113"/>
      <c r="EV99" s="113"/>
      <c r="EW99" s="113"/>
      <c r="EX99" s="113"/>
      <c r="EY99" s="113"/>
      <c r="EZ99" s="113"/>
      <c r="FA99" s="113"/>
      <c r="FB99" s="113"/>
      <c r="FC99" s="113"/>
      <c r="FD99" s="113"/>
      <c r="FE99" s="113"/>
      <c r="FF99" s="113"/>
      <c r="FG99" s="113"/>
      <c r="FH99" s="113"/>
      <c r="FI99" s="113"/>
      <c r="FJ99" s="113"/>
      <c r="FK99" s="113"/>
      <c r="FL99" s="113"/>
      <c r="FM99" s="113"/>
      <c r="FN99" s="113"/>
      <c r="FO99" s="113"/>
      <c r="FP99" s="113"/>
      <c r="FQ99" s="113"/>
      <c r="FR99" s="113"/>
      <c r="FS99" s="113"/>
      <c r="FT99" s="113"/>
      <c r="FU99" s="113"/>
      <c r="FV99" s="113"/>
      <c r="FW99" s="113"/>
      <c r="FX99" s="113"/>
      <c r="FY99" s="113"/>
      <c r="FZ99" s="113"/>
      <c r="GA99" s="113"/>
      <c r="GB99" s="113"/>
      <c r="GC99" s="113"/>
      <c r="GD99" s="113"/>
      <c r="GE99" s="113"/>
      <c r="GF99" s="113"/>
      <c r="GG99" s="113"/>
      <c r="GH99" s="113"/>
      <c r="GI99" s="113"/>
      <c r="GJ99" s="113"/>
      <c r="GK99" s="113"/>
      <c r="GL99" s="113"/>
      <c r="GM99" s="113"/>
      <c r="GN99" s="113"/>
      <c r="GO99" s="113"/>
      <c r="GP99" s="113"/>
      <c r="GQ99" s="113"/>
      <c r="GR99" s="113"/>
      <c r="GS99" s="113"/>
      <c r="GT99" s="113"/>
      <c r="GU99" s="113"/>
      <c r="GV99" s="113"/>
      <c r="GW99" s="113"/>
      <c r="GX99" s="113"/>
      <c r="GY99" s="113"/>
      <c r="GZ99" s="113"/>
      <c r="HA99" s="113"/>
      <c r="HB99" s="113"/>
      <c r="HC99" s="113"/>
      <c r="HD99" s="113"/>
      <c r="HE99" s="113"/>
      <c r="HF99" s="113"/>
      <c r="HG99" s="113"/>
      <c r="HH99" s="113"/>
      <c r="HI99" s="113"/>
      <c r="HJ99" s="113"/>
      <c r="HK99" s="113"/>
      <c r="HL99" s="113"/>
      <c r="HM99" s="113"/>
      <c r="HN99" s="113"/>
      <c r="HO99" s="113"/>
      <c r="HP99" s="113"/>
      <c r="HQ99" s="113"/>
      <c r="HR99" s="113"/>
      <c r="HS99" s="113"/>
      <c r="HT99" s="113"/>
      <c r="HU99" s="113"/>
      <c r="HV99" s="113"/>
      <c r="HW99" s="113"/>
      <c r="HX99" s="113"/>
      <c r="HY99" s="113"/>
      <c r="HZ99" s="113"/>
      <c r="IA99" s="113"/>
      <c r="IB99" s="113"/>
      <c r="IC99" s="113"/>
      <c r="ID99" s="113"/>
      <c r="IE99" s="113"/>
      <c r="IF99" s="113"/>
      <c r="IG99" s="113"/>
      <c r="IH99" s="113"/>
      <c r="II99" s="113"/>
      <c r="IJ99" s="113"/>
      <c r="IK99" s="113"/>
      <c r="IL99" s="113"/>
      <c r="IM99" s="113"/>
      <c r="IN99" s="113"/>
      <c r="IO99" s="113"/>
      <c r="IP99" s="113"/>
      <c r="IQ99" s="113"/>
      <c r="IR99" s="113"/>
      <c r="IS99" s="113"/>
      <c r="IT99" s="113"/>
      <c r="IU99" s="113"/>
      <c r="IV99" s="113"/>
      <c r="IW99" s="113"/>
      <c r="IX99" s="113"/>
      <c r="IY99" s="113"/>
      <c r="IZ99" s="113"/>
      <c r="JA99" s="113"/>
      <c r="JB99" s="113"/>
      <c r="JC99" s="113"/>
      <c r="JD99" s="113"/>
      <c r="JE99" s="113"/>
      <c r="JF99" s="113"/>
      <c r="JG99" s="113"/>
      <c r="JH99" s="113"/>
      <c r="JI99" s="113"/>
      <c r="JJ99" s="113"/>
      <c r="JK99" s="113"/>
      <c r="JL99" s="113"/>
      <c r="JM99" s="113"/>
      <c r="JN99" s="113"/>
      <c r="JO99" s="113"/>
      <c r="JP99" s="113"/>
      <c r="JQ99" s="113"/>
      <c r="JR99" s="113"/>
      <c r="JS99" s="113"/>
      <c r="JT99" s="113"/>
      <c r="JU99" s="113"/>
      <c r="JV99" s="113"/>
      <c r="JW99" s="113"/>
      <c r="JX99" s="113"/>
      <c r="JY99" s="113"/>
      <c r="JZ99" s="113"/>
      <c r="KA99" s="113"/>
      <c r="KB99" s="113"/>
      <c r="KC99" s="113"/>
      <c r="KD99" s="113"/>
      <c r="KE99" s="113"/>
      <c r="KF99" s="113"/>
      <c r="KG99" s="113"/>
      <c r="KH99" s="113"/>
      <c r="KI99" s="113"/>
      <c r="KJ99" s="113"/>
      <c r="KK99" s="113"/>
      <c r="KL99" s="113"/>
      <c r="KM99" s="113"/>
      <c r="KN99" s="113"/>
      <c r="KO99" s="113"/>
      <c r="KP99" s="113"/>
      <c r="KQ99" s="113"/>
      <c r="KR99" s="113"/>
      <c r="KS99" s="113"/>
      <c r="KT99" s="113"/>
      <c r="KU99" s="113"/>
      <c r="KV99" s="113"/>
      <c r="KW99" s="113"/>
      <c r="KX99" s="113"/>
      <c r="KY99" s="113"/>
      <c r="KZ99" s="113"/>
      <c r="LA99" s="113"/>
      <c r="LB99" s="113"/>
      <c r="LC99" s="113"/>
      <c r="LD99" s="113"/>
      <c r="LE99" s="113"/>
      <c r="LF99" s="113"/>
      <c r="LG99" s="113"/>
      <c r="LH99" s="113"/>
      <c r="LI99" s="113"/>
      <c r="LJ99" s="113"/>
      <c r="LK99" s="113"/>
      <c r="LL99" s="113"/>
      <c r="LM99" s="113"/>
      <c r="LN99" s="113"/>
      <c r="LO99" s="113"/>
      <c r="LP99" s="113"/>
      <c r="LQ99" s="113"/>
      <c r="LR99" s="113"/>
      <c r="LS99" s="113"/>
      <c r="LT99" s="113"/>
      <c r="LU99" s="113"/>
      <c r="LV99" s="113"/>
      <c r="LW99" s="113"/>
      <c r="LX99" s="113"/>
      <c r="LY99" s="113"/>
      <c r="LZ99" s="113"/>
      <c r="MA99" s="113"/>
      <c r="MB99" s="113"/>
      <c r="MC99" s="113"/>
      <c r="MD99" s="113"/>
      <c r="ME99" s="113"/>
      <c r="MF99" s="113"/>
      <c r="MG99" s="113"/>
      <c r="MH99" s="113"/>
      <c r="MI99" s="113"/>
      <c r="MJ99" s="113"/>
      <c r="MK99" s="113"/>
      <c r="ML99" s="113"/>
      <c r="MM99" s="113"/>
      <c r="MN99" s="113"/>
      <c r="MO99" s="113"/>
      <c r="MP99" s="113"/>
      <c r="MQ99" s="113"/>
      <c r="MR99" s="113"/>
      <c r="MS99" s="113"/>
      <c r="MT99" s="113"/>
      <c r="MU99" s="113"/>
      <c r="MV99" s="113"/>
      <c r="MW99" s="113"/>
      <c r="MX99" s="113"/>
      <c r="MY99" s="113"/>
      <c r="MZ99" s="113"/>
      <c r="NA99" s="113"/>
      <c r="NB99" s="113"/>
      <c r="NC99" s="113"/>
      <c r="ND99" s="113"/>
      <c r="NE99" s="113"/>
      <c r="NF99" s="113"/>
      <c r="NG99" s="113"/>
      <c r="NH99" s="113"/>
      <c r="NI99" s="113"/>
      <c r="NJ99" s="113"/>
      <c r="NK99" s="113"/>
      <c r="NL99" s="113"/>
      <c r="NM99" s="113"/>
      <c r="NN99" s="113"/>
      <c r="NO99" s="113"/>
      <c r="NP99" s="113"/>
      <c r="NQ99" s="113"/>
      <c r="NR99" s="113"/>
      <c r="NS99" s="113"/>
      <c r="NT99" s="113"/>
      <c r="NU99" s="113"/>
      <c r="NV99" s="113"/>
      <c r="NW99" s="113"/>
      <c r="NX99" s="113"/>
      <c r="NY99" s="113"/>
      <c r="NZ99" s="113"/>
      <c r="OA99" s="113"/>
      <c r="OB99" s="113"/>
      <c r="OC99" s="113"/>
      <c r="OD99" s="113"/>
      <c r="OE99" s="113"/>
      <c r="OF99" s="113"/>
      <c r="OG99" s="113"/>
      <c r="OH99" s="113"/>
      <c r="OI99" s="113"/>
      <c r="OJ99" s="113"/>
      <c r="OK99" s="113"/>
      <c r="OL99" s="113"/>
      <c r="OM99" s="113"/>
      <c r="ON99" s="113"/>
      <c r="OO99" s="113"/>
      <c r="OP99" s="113"/>
      <c r="OQ99" s="113"/>
      <c r="OR99" s="113"/>
      <c r="OS99" s="113"/>
      <c r="OT99" s="113"/>
      <c r="OU99" s="113"/>
      <c r="OV99" s="113"/>
      <c r="OW99" s="113"/>
      <c r="OX99" s="113"/>
      <c r="OY99" s="113"/>
      <c r="OZ99" s="113"/>
      <c r="PA99" s="113"/>
      <c r="PB99" s="113"/>
      <c r="PC99" s="113"/>
      <c r="PD99" s="113"/>
      <c r="PE99" s="113"/>
      <c r="PF99" s="113"/>
      <c r="PG99" s="113"/>
      <c r="PH99" s="113"/>
      <c r="PI99" s="113"/>
      <c r="PJ99" s="113"/>
      <c r="PK99" s="113"/>
      <c r="PL99" s="113"/>
      <c r="PM99" s="113"/>
      <c r="PN99" s="113"/>
      <c r="PO99" s="113"/>
      <c r="PP99" s="113"/>
      <c r="PQ99" s="113"/>
      <c r="PR99" s="113"/>
      <c r="PS99" s="113"/>
      <c r="PT99" s="113"/>
      <c r="PU99" s="113"/>
      <c r="PV99" s="113"/>
      <c r="PW99" s="113"/>
      <c r="PX99" s="113"/>
      <c r="PY99" s="113"/>
      <c r="PZ99" s="113"/>
      <c r="QA99" s="113"/>
      <c r="QB99" s="113"/>
      <c r="QC99" s="113"/>
      <c r="QD99" s="113"/>
      <c r="QE99" s="113"/>
      <c r="QF99" s="113"/>
      <c r="QG99" s="113"/>
      <c r="QH99" s="113"/>
      <c r="QI99" s="113"/>
      <c r="QJ99" s="113"/>
      <c r="QK99" s="113"/>
      <c r="QL99" s="113"/>
      <c r="QM99" s="113"/>
      <c r="QN99" s="113"/>
      <c r="QO99" s="113"/>
      <c r="QP99" s="113"/>
      <c r="QQ99" s="113"/>
      <c r="QR99" s="113"/>
      <c r="QS99" s="113"/>
      <c r="QT99" s="113"/>
      <c r="QU99" s="113"/>
      <c r="QV99" s="113"/>
      <c r="QW99" s="113"/>
      <c r="QX99" s="113"/>
      <c r="QY99" s="113"/>
      <c r="QZ99" s="113"/>
      <c r="RA99" s="113"/>
      <c r="RB99" s="113"/>
      <c r="RC99" s="113"/>
      <c r="RD99" s="113"/>
      <c r="RE99" s="113"/>
      <c r="RF99" s="113"/>
      <c r="RG99" s="113"/>
      <c r="RH99" s="113"/>
      <c r="RI99" s="113"/>
      <c r="RJ99" s="113"/>
      <c r="RK99" s="113"/>
      <c r="RL99" s="113"/>
      <c r="RM99" s="113"/>
      <c r="RN99" s="113"/>
      <c r="RO99" s="113"/>
      <c r="RP99" s="113"/>
      <c r="RQ99" s="113"/>
      <c r="RR99" s="113"/>
      <c r="RS99" s="113"/>
      <c r="RT99" s="113"/>
      <c r="RU99" s="113"/>
      <c r="RV99" s="113"/>
      <c r="RW99" s="113"/>
      <c r="RX99" s="113"/>
      <c r="RY99" s="113"/>
      <c r="RZ99" s="113"/>
      <c r="SA99" s="113"/>
      <c r="SB99" s="113"/>
      <c r="SC99" s="113"/>
      <c r="SD99" s="113"/>
      <c r="SE99" s="113"/>
      <c r="SF99" s="113"/>
      <c r="SG99" s="113"/>
      <c r="SH99" s="113"/>
      <c r="SI99" s="113"/>
      <c r="SJ99" s="113"/>
      <c r="SK99" s="113"/>
      <c r="SL99" s="113"/>
      <c r="SM99" s="113"/>
      <c r="SN99" s="113"/>
      <c r="SO99" s="113"/>
      <c r="SP99" s="113"/>
      <c r="SQ99" s="113"/>
      <c r="SR99" s="113"/>
      <c r="SS99" s="113"/>
      <c r="ST99" s="113"/>
      <c r="SU99" s="113"/>
      <c r="SV99" s="113"/>
      <c r="SW99" s="113"/>
      <c r="SX99" s="113"/>
      <c r="SY99" s="113"/>
      <c r="SZ99" s="113"/>
      <c r="TA99" s="113"/>
      <c r="TB99" s="113"/>
      <c r="TC99" s="113"/>
      <c r="TD99" s="113"/>
      <c r="TE99" s="113"/>
      <c r="TF99" s="113"/>
      <c r="TG99" s="113"/>
      <c r="TH99" s="113"/>
      <c r="TI99" s="113"/>
      <c r="TJ99" s="113"/>
      <c r="TK99" s="113"/>
      <c r="TL99" s="113"/>
      <c r="TM99" s="113"/>
      <c r="TN99" s="113"/>
      <c r="TO99" s="113"/>
      <c r="TP99" s="113"/>
      <c r="TQ99" s="113"/>
      <c r="TR99" s="113"/>
      <c r="TS99" s="113"/>
      <c r="TT99" s="113"/>
      <c r="TU99" s="113"/>
      <c r="TV99" s="113"/>
      <c r="TW99" s="113"/>
      <c r="TX99" s="113"/>
      <c r="TY99" s="113"/>
      <c r="TZ99" s="113"/>
      <c r="UA99" s="113"/>
      <c r="UB99" s="113"/>
      <c r="UC99" s="113"/>
      <c r="UD99" s="113"/>
      <c r="UE99" s="113"/>
      <c r="UF99" s="113"/>
      <c r="UG99" s="113"/>
      <c r="UH99" s="113"/>
      <c r="UI99" s="113"/>
      <c r="UJ99" s="113"/>
      <c r="UK99" s="113"/>
      <c r="UL99" s="113"/>
      <c r="UM99" s="113"/>
      <c r="UN99" s="113"/>
      <c r="UO99" s="113"/>
      <c r="UP99" s="113"/>
      <c r="UQ99" s="113"/>
      <c r="UR99" s="113"/>
      <c r="US99" s="113"/>
      <c r="UT99" s="113"/>
      <c r="UU99" s="113"/>
      <c r="UV99" s="113"/>
      <c r="UW99" s="113"/>
      <c r="UX99" s="113"/>
      <c r="UY99" s="113"/>
      <c r="UZ99" s="113"/>
      <c r="VA99" s="113"/>
      <c r="VB99" s="113"/>
      <c r="VC99" s="113"/>
      <c r="VD99" s="113"/>
      <c r="VE99" s="113"/>
      <c r="VF99" s="113"/>
      <c r="VG99" s="113"/>
      <c r="VH99" s="113"/>
      <c r="VI99" s="113"/>
      <c r="VJ99" s="113"/>
      <c r="VK99" s="113"/>
      <c r="VL99" s="113"/>
      <c r="VM99" s="113"/>
      <c r="VN99" s="113"/>
      <c r="VO99" s="113"/>
      <c r="VP99" s="113"/>
      <c r="VQ99" s="113"/>
      <c r="VR99" s="113"/>
      <c r="VS99" s="113"/>
      <c r="VT99" s="113"/>
      <c r="VU99" s="113"/>
      <c r="VV99" s="113"/>
      <c r="VW99" s="113"/>
      <c r="VX99" s="113"/>
      <c r="VY99" s="113"/>
      <c r="VZ99" s="113"/>
      <c r="WA99" s="113"/>
      <c r="WB99" s="113"/>
      <c r="WC99" s="113"/>
      <c r="WD99" s="113"/>
      <c r="WE99" s="113"/>
      <c r="WF99" s="113"/>
      <c r="WG99" s="113"/>
      <c r="WH99" s="113"/>
      <c r="WI99" s="113"/>
      <c r="WJ99" s="113"/>
      <c r="WK99" s="113"/>
      <c r="WL99" s="113"/>
      <c r="WM99" s="113"/>
      <c r="WN99" s="113"/>
      <c r="WO99" s="113"/>
      <c r="WP99" s="113"/>
      <c r="WQ99" s="113"/>
      <c r="WR99" s="113"/>
      <c r="WS99" s="113"/>
      <c r="WT99" s="113"/>
      <c r="WU99" s="113"/>
      <c r="WV99" s="113"/>
      <c r="WW99" s="113"/>
      <c r="WX99" s="113"/>
      <c r="WY99" s="113"/>
      <c r="WZ99" s="113"/>
      <c r="XA99" s="113"/>
      <c r="XB99" s="113"/>
      <c r="XC99" s="113"/>
      <c r="XD99" s="113"/>
      <c r="XE99" s="113"/>
      <c r="XF99" s="113"/>
      <c r="XG99" s="113"/>
      <c r="XH99" s="113"/>
      <c r="XI99" s="113"/>
      <c r="XJ99" s="113"/>
      <c r="XK99" s="113"/>
      <c r="XL99" s="113"/>
      <c r="XM99" s="113"/>
      <c r="XN99" s="113"/>
      <c r="XO99" s="113"/>
      <c r="XP99" s="113"/>
      <c r="XQ99" s="113"/>
      <c r="XR99" s="113"/>
      <c r="XS99" s="113"/>
      <c r="XT99" s="113"/>
      <c r="XU99" s="113"/>
      <c r="XV99" s="113"/>
      <c r="XW99" s="113"/>
      <c r="XX99" s="113"/>
      <c r="XY99" s="113"/>
      <c r="XZ99" s="113"/>
      <c r="YA99" s="113"/>
      <c r="YB99" s="113"/>
      <c r="YC99" s="113"/>
      <c r="YD99" s="113"/>
      <c r="YE99" s="113"/>
      <c r="YF99" s="113"/>
      <c r="YG99" s="113"/>
      <c r="YH99" s="113"/>
      <c r="YI99" s="113"/>
      <c r="YJ99" s="113"/>
      <c r="YK99" s="113"/>
      <c r="YL99" s="113"/>
      <c r="YM99" s="113"/>
      <c r="YN99" s="113"/>
      <c r="YO99" s="113"/>
      <c r="YP99" s="113"/>
      <c r="YQ99" s="113"/>
      <c r="YR99" s="113"/>
      <c r="YS99" s="113"/>
      <c r="YT99" s="113"/>
      <c r="YU99" s="113"/>
      <c r="YV99" s="113"/>
      <c r="YW99" s="113"/>
      <c r="YX99" s="113"/>
      <c r="YY99" s="113"/>
      <c r="YZ99" s="113"/>
      <c r="ZA99" s="113"/>
      <c r="ZB99" s="113"/>
      <c r="ZC99" s="113"/>
      <c r="ZD99" s="113"/>
      <c r="ZE99" s="113"/>
      <c r="ZF99" s="113"/>
      <c r="ZG99" s="113"/>
      <c r="ZH99" s="113"/>
      <c r="ZI99" s="113"/>
      <c r="ZJ99" s="113"/>
      <c r="ZK99" s="113"/>
      <c r="ZL99" s="113"/>
      <c r="ZM99" s="113"/>
      <c r="ZN99" s="113"/>
      <c r="ZO99" s="113"/>
      <c r="ZP99" s="113"/>
      <c r="ZQ99" s="113"/>
      <c r="ZR99" s="113"/>
      <c r="ZS99" s="113"/>
      <c r="ZT99" s="113"/>
      <c r="ZU99" s="113"/>
      <c r="ZV99" s="113"/>
      <c r="ZW99" s="113"/>
      <c r="ZX99" s="113"/>
      <c r="ZY99" s="113"/>
      <c r="ZZ99" s="113"/>
      <c r="AAA99" s="113"/>
      <c r="AAB99" s="113"/>
      <c r="AAC99" s="113"/>
      <c r="AAD99" s="113"/>
      <c r="AAE99" s="113"/>
      <c r="AAF99" s="113"/>
      <c r="AAG99" s="113"/>
      <c r="AAH99" s="113"/>
      <c r="AAI99" s="113"/>
      <c r="AAJ99" s="113"/>
      <c r="AAK99" s="113"/>
      <c r="AAL99" s="113"/>
      <c r="AAM99" s="113"/>
      <c r="AAN99" s="113"/>
      <c r="AAO99" s="113"/>
      <c r="AAP99" s="113"/>
      <c r="AAQ99" s="113"/>
      <c r="AAR99" s="113"/>
      <c r="AAS99" s="113"/>
      <c r="AAT99" s="113"/>
      <c r="AAU99" s="113"/>
      <c r="AAV99" s="113"/>
      <c r="AAW99" s="113"/>
      <c r="AAX99" s="113"/>
      <c r="AAY99" s="113"/>
      <c r="AAZ99" s="113"/>
      <c r="ABA99" s="113"/>
      <c r="ABB99" s="113"/>
      <c r="ABC99" s="113"/>
      <c r="ABD99" s="113"/>
      <c r="ABE99" s="113"/>
      <c r="ABF99" s="113"/>
      <c r="ABG99" s="113"/>
      <c r="ABH99" s="113"/>
      <c r="ABI99" s="113"/>
      <c r="ABJ99" s="113"/>
      <c r="ABK99" s="113"/>
      <c r="ABL99" s="113"/>
      <c r="ABM99" s="113"/>
      <c r="ABN99" s="113"/>
      <c r="ABO99" s="113"/>
      <c r="ABP99" s="113"/>
      <c r="ABQ99" s="113"/>
      <c r="ABR99" s="113"/>
      <c r="ABS99" s="113"/>
      <c r="ABT99" s="113"/>
      <c r="ABU99" s="113"/>
      <c r="ABV99" s="113"/>
      <c r="ABW99" s="113"/>
      <c r="ABX99" s="113"/>
      <c r="ABY99" s="113"/>
      <c r="ABZ99" s="113"/>
      <c r="ACA99" s="113"/>
      <c r="ACB99" s="113"/>
      <c r="ACC99" s="113"/>
      <c r="ACD99" s="113"/>
      <c r="ACE99" s="113"/>
      <c r="ACF99" s="113"/>
      <c r="ACG99" s="113"/>
      <c r="ACH99" s="113"/>
      <c r="ACI99" s="113"/>
      <c r="ACJ99" s="113"/>
      <c r="ACK99" s="113"/>
      <c r="ACL99" s="113"/>
      <c r="ACM99" s="113"/>
      <c r="ACN99" s="113"/>
      <c r="ACO99" s="113"/>
      <c r="ACP99" s="113"/>
      <c r="ACQ99" s="113"/>
      <c r="ACR99" s="113"/>
      <c r="ACS99" s="113"/>
      <c r="ACT99" s="113"/>
      <c r="ACU99" s="113"/>
      <c r="ACV99" s="113"/>
      <c r="ACW99" s="113"/>
      <c r="ACX99" s="113"/>
      <c r="ACY99" s="113"/>
      <c r="ACZ99" s="113"/>
      <c r="ADA99" s="113"/>
      <c r="ADB99" s="113"/>
      <c r="ADC99" s="113"/>
      <c r="ADD99" s="113"/>
      <c r="ADE99" s="113"/>
      <c r="ADF99" s="113"/>
      <c r="ADG99" s="113"/>
      <c r="ADH99" s="113"/>
      <c r="ADI99" s="113"/>
      <c r="ADJ99" s="113"/>
      <c r="ADK99" s="113"/>
      <c r="ADL99" s="113"/>
      <c r="ADM99" s="113"/>
      <c r="ADN99" s="113"/>
      <c r="ADO99" s="113"/>
      <c r="ADP99" s="113"/>
      <c r="ADQ99" s="113"/>
      <c r="ADR99" s="113"/>
      <c r="ADS99" s="113"/>
      <c r="ADT99" s="113"/>
      <c r="ADU99" s="113"/>
      <c r="ADV99" s="113"/>
      <c r="ADW99" s="113"/>
      <c r="ADX99" s="113"/>
      <c r="ADY99" s="113"/>
      <c r="ADZ99" s="113"/>
      <c r="AEA99" s="113"/>
      <c r="AEB99" s="113"/>
      <c r="AEC99" s="113"/>
      <c r="AED99" s="113"/>
      <c r="AEE99" s="113"/>
      <c r="AEF99" s="113"/>
      <c r="AEG99" s="113"/>
      <c r="AEH99" s="113"/>
      <c r="AEI99" s="113"/>
      <c r="AEJ99" s="113"/>
      <c r="AEK99" s="113"/>
      <c r="AEL99" s="113"/>
      <c r="AEM99" s="113"/>
      <c r="AEN99" s="113"/>
      <c r="AEO99" s="113"/>
      <c r="AEP99" s="113"/>
      <c r="AEQ99" s="113"/>
      <c r="AER99" s="113"/>
      <c r="AES99" s="113"/>
      <c r="AET99" s="113"/>
      <c r="AEU99" s="113"/>
      <c r="AEV99" s="113"/>
      <c r="AEW99" s="113"/>
      <c r="AEX99" s="113"/>
      <c r="AEY99" s="113"/>
      <c r="AEZ99" s="113"/>
      <c r="AFA99" s="113"/>
      <c r="AFB99" s="113"/>
      <c r="AFC99" s="113"/>
      <c r="AFD99" s="113"/>
      <c r="AFE99" s="113"/>
      <c r="AFF99" s="113"/>
      <c r="AFG99" s="113"/>
      <c r="AFH99" s="113"/>
      <c r="AFI99" s="113"/>
      <c r="AFJ99" s="113"/>
      <c r="AFK99" s="113"/>
      <c r="AFL99" s="113"/>
      <c r="AFM99" s="113"/>
      <c r="AFN99" s="113"/>
      <c r="AFO99" s="113"/>
      <c r="AFP99" s="113"/>
      <c r="AFQ99" s="113"/>
      <c r="AFR99" s="113"/>
      <c r="AFS99" s="113"/>
      <c r="AFT99" s="113"/>
      <c r="AFU99" s="113"/>
      <c r="AFV99" s="113"/>
      <c r="AFW99" s="113"/>
      <c r="AFX99" s="113"/>
      <c r="AFY99" s="113"/>
      <c r="AFZ99" s="113"/>
      <c r="AGA99" s="113"/>
      <c r="AGB99" s="113"/>
      <c r="AGC99" s="113"/>
      <c r="AGD99" s="113"/>
      <c r="AGE99" s="113"/>
      <c r="AGF99" s="113"/>
      <c r="AGG99" s="113"/>
      <c r="AGH99" s="113"/>
      <c r="AGI99" s="113"/>
      <c r="AGJ99" s="113"/>
      <c r="AGK99" s="113"/>
      <c r="AGL99" s="113"/>
      <c r="AGM99" s="113"/>
      <c r="AGN99" s="113"/>
      <c r="AGO99" s="113"/>
      <c r="AGP99" s="113"/>
      <c r="AGQ99" s="113"/>
      <c r="AGR99" s="113"/>
      <c r="AGS99" s="113"/>
      <c r="AGT99" s="113"/>
      <c r="AGU99" s="113"/>
      <c r="AGV99" s="113"/>
      <c r="AGW99" s="113"/>
      <c r="AGX99" s="113"/>
      <c r="AGY99" s="113"/>
      <c r="AGZ99" s="113"/>
      <c r="AHA99" s="113"/>
      <c r="AHB99" s="113"/>
      <c r="AHC99" s="113"/>
      <c r="AHD99" s="113"/>
      <c r="AHE99" s="113"/>
      <c r="AHF99" s="113"/>
      <c r="AHG99" s="113"/>
      <c r="AHH99" s="113"/>
      <c r="AHI99" s="113"/>
      <c r="AHJ99" s="113"/>
      <c r="AHK99" s="113"/>
      <c r="AHL99" s="113"/>
      <c r="AHM99" s="113"/>
      <c r="AHN99" s="113"/>
      <c r="AHO99" s="113"/>
      <c r="AHP99" s="113"/>
      <c r="AHQ99" s="113"/>
      <c r="AHR99" s="113"/>
      <c r="AHS99" s="113"/>
      <c r="AHT99" s="113"/>
      <c r="AHU99" s="113"/>
      <c r="AHV99" s="113"/>
      <c r="AHW99" s="113"/>
      <c r="AHX99" s="113"/>
      <c r="AHY99" s="113"/>
      <c r="AHZ99" s="113"/>
      <c r="AIA99" s="113"/>
      <c r="AIB99" s="113"/>
      <c r="AIC99" s="113"/>
      <c r="AID99" s="113"/>
      <c r="AIE99" s="113"/>
      <c r="AIF99" s="113"/>
      <c r="AIG99" s="113"/>
      <c r="AIH99" s="113"/>
      <c r="AII99" s="113"/>
      <c r="AIJ99" s="113"/>
      <c r="AIK99" s="113"/>
      <c r="AIL99" s="113"/>
      <c r="AIM99" s="113"/>
      <c r="AIN99" s="113"/>
      <c r="AIO99" s="113"/>
      <c r="AIP99" s="113"/>
      <c r="AIQ99" s="113"/>
      <c r="AIR99" s="113"/>
      <c r="AIS99" s="113"/>
      <c r="AIT99" s="113"/>
      <c r="AIU99" s="113"/>
      <c r="AIV99" s="113"/>
      <c r="AIW99" s="113"/>
      <c r="AIX99" s="113"/>
      <c r="AIY99" s="113"/>
      <c r="AIZ99" s="113"/>
      <c r="AJA99" s="113"/>
      <c r="AJB99" s="113"/>
      <c r="AJC99" s="113"/>
      <c r="AJD99" s="113"/>
      <c r="AJE99" s="113"/>
      <c r="AJF99" s="113"/>
      <c r="AJG99" s="113"/>
      <c r="AJH99" s="113"/>
      <c r="AJI99" s="113"/>
      <c r="AJJ99" s="113"/>
      <c r="AJK99" s="113"/>
      <c r="AJL99" s="113"/>
      <c r="AJM99" s="113"/>
      <c r="AJN99" s="113"/>
      <c r="AJO99" s="113"/>
      <c r="AJP99" s="113"/>
      <c r="AJQ99" s="113"/>
      <c r="AJR99" s="113"/>
      <c r="AJS99" s="113"/>
      <c r="AJT99" s="113"/>
      <c r="AJU99" s="113"/>
      <c r="AJV99" s="113"/>
      <c r="AJW99" s="113"/>
      <c r="AJX99" s="113"/>
      <c r="AJY99" s="113"/>
      <c r="AJZ99" s="113"/>
      <c r="AKA99" s="113"/>
      <c r="AKB99" s="113"/>
      <c r="AKC99" s="113"/>
      <c r="AKD99" s="113"/>
      <c r="AKE99" s="113"/>
      <c r="AKF99" s="113"/>
      <c r="AKG99" s="113"/>
      <c r="AKH99" s="113"/>
      <c r="AKI99" s="113"/>
      <c r="AKJ99" s="113"/>
      <c r="AKK99" s="113"/>
      <c r="AKL99" s="113"/>
      <c r="AKM99" s="113"/>
      <c r="AKN99" s="113"/>
      <c r="AKO99" s="113"/>
      <c r="AKP99" s="113"/>
      <c r="AKQ99" s="113"/>
      <c r="AKR99" s="113"/>
      <c r="AKS99" s="113"/>
      <c r="AKT99" s="113"/>
      <c r="AKU99" s="113"/>
      <c r="AKV99" s="113"/>
      <c r="AKW99" s="113"/>
      <c r="AKX99" s="113"/>
      <c r="AKY99" s="113"/>
      <c r="AKZ99" s="113"/>
      <c r="ALA99" s="113"/>
      <c r="ALB99" s="113"/>
      <c r="ALC99" s="113"/>
      <c r="ALD99" s="113"/>
      <c r="ALE99" s="113"/>
      <c r="ALF99" s="113"/>
      <c r="ALG99" s="113"/>
      <c r="ALH99" s="113"/>
      <c r="ALI99" s="113"/>
      <c r="ALJ99" s="113"/>
      <c r="ALK99" s="113"/>
      <c r="ALL99" s="113"/>
      <c r="ALM99" s="113"/>
      <c r="ALN99" s="113"/>
      <c r="ALO99" s="113"/>
      <c r="ALP99" s="113"/>
      <c r="ALQ99" s="113"/>
      <c r="ALR99" s="113"/>
      <c r="ALS99" s="113"/>
      <c r="ALT99" s="113"/>
      <c r="ALU99" s="113"/>
      <c r="ALV99" s="113"/>
      <c r="ALW99" s="113"/>
      <c r="ALX99" s="113"/>
      <c r="ALY99" s="113"/>
      <c r="ALZ99" s="113"/>
      <c r="AMA99" s="113"/>
      <c r="AMB99" s="113"/>
      <c r="AMC99" s="113"/>
      <c r="AMD99" s="113"/>
      <c r="AME99" s="113"/>
      <c r="AMF99" s="113"/>
      <c r="AMG99" s="113"/>
      <c r="AMH99" s="113"/>
      <c r="AMI99" s="113"/>
      <c r="AMJ99" s="113"/>
      <c r="AMK99" s="113"/>
      <c r="AML99" s="113"/>
      <c r="AMM99" s="113"/>
      <c r="AMN99" s="113"/>
      <c r="AMO99" s="113"/>
      <c r="AMP99" s="113"/>
      <c r="AMQ99" s="113"/>
      <c r="AMR99" s="113"/>
      <c r="AMS99" s="113"/>
      <c r="AMT99" s="113"/>
      <c r="AMU99" s="113"/>
      <c r="AMV99" s="113"/>
      <c r="AMW99" s="113"/>
      <c r="AMX99" s="113"/>
      <c r="AMY99" s="113"/>
      <c r="AMZ99" s="113"/>
      <c r="ANA99" s="113"/>
      <c r="ANB99" s="113"/>
      <c r="ANC99" s="113"/>
      <c r="AND99" s="113"/>
      <c r="ANE99" s="113"/>
      <c r="ANF99" s="113"/>
      <c r="ANG99" s="113"/>
      <c r="ANH99" s="113"/>
      <c r="ANI99" s="113"/>
      <c r="ANJ99" s="113"/>
      <c r="ANK99" s="113"/>
      <c r="ANL99" s="113"/>
      <c r="ANM99" s="113"/>
      <c r="ANN99" s="113"/>
      <c r="ANO99" s="113"/>
      <c r="ANP99" s="113"/>
      <c r="ANQ99" s="113"/>
      <c r="ANR99" s="113"/>
      <c r="ANS99" s="113"/>
      <c r="ANT99" s="113"/>
      <c r="ANU99" s="113"/>
      <c r="ANV99" s="113"/>
      <c r="ANW99" s="113"/>
      <c r="ANX99" s="113"/>
      <c r="ANY99" s="113"/>
      <c r="ANZ99" s="113"/>
      <c r="AOA99" s="113"/>
      <c r="AOB99" s="113"/>
      <c r="AOC99" s="113"/>
      <c r="AOD99" s="113"/>
      <c r="AOE99" s="113"/>
      <c r="AOF99" s="113"/>
      <c r="AOG99" s="113"/>
      <c r="AOH99" s="113"/>
      <c r="AOI99" s="113"/>
      <c r="AOJ99" s="113"/>
      <c r="AOK99" s="113"/>
      <c r="AOL99" s="113"/>
      <c r="AOM99" s="113"/>
      <c r="AON99" s="113"/>
      <c r="AOO99" s="113"/>
      <c r="AOP99" s="113"/>
      <c r="AOQ99" s="113"/>
      <c r="AOR99" s="113"/>
      <c r="AOS99" s="113"/>
      <c r="AOT99" s="113"/>
      <c r="AOU99" s="113"/>
      <c r="AOV99" s="113"/>
      <c r="AOW99" s="113"/>
      <c r="AOX99" s="113"/>
      <c r="AOY99" s="113"/>
      <c r="AOZ99" s="113"/>
      <c r="APA99" s="113"/>
      <c r="APB99" s="113"/>
      <c r="APC99" s="113"/>
      <c r="APD99" s="113"/>
      <c r="APE99" s="113"/>
      <c r="APF99" s="113"/>
      <c r="APG99" s="113"/>
      <c r="APH99" s="113"/>
      <c r="API99" s="113"/>
      <c r="APJ99" s="113"/>
      <c r="APK99" s="113"/>
      <c r="APL99" s="113"/>
      <c r="APM99" s="113"/>
      <c r="APN99" s="113"/>
      <c r="APO99" s="113"/>
      <c r="APP99" s="113"/>
      <c r="APQ99" s="113"/>
      <c r="APR99" s="113"/>
      <c r="APS99" s="113"/>
      <c r="APT99" s="113"/>
      <c r="APU99" s="113"/>
      <c r="APV99" s="113"/>
      <c r="APW99" s="113"/>
      <c r="APX99" s="113"/>
      <c r="APY99" s="113"/>
      <c r="APZ99" s="113"/>
      <c r="AQA99" s="113"/>
      <c r="AQB99" s="113"/>
      <c r="AQC99" s="113"/>
      <c r="AQD99" s="113"/>
      <c r="AQE99" s="113"/>
      <c r="AQF99" s="113"/>
      <c r="AQG99" s="113"/>
      <c r="AQH99" s="113"/>
      <c r="AQI99" s="113"/>
      <c r="AQJ99" s="113"/>
      <c r="AQK99" s="113"/>
      <c r="AQL99" s="113"/>
      <c r="AQM99" s="113"/>
      <c r="AQN99" s="113"/>
      <c r="AQO99" s="113"/>
      <c r="AQP99" s="113"/>
      <c r="AQQ99" s="113"/>
      <c r="AQR99" s="113"/>
      <c r="AQS99" s="113"/>
      <c r="AQT99" s="113"/>
      <c r="AQU99" s="113"/>
      <c r="AQV99" s="113"/>
      <c r="AQW99" s="113"/>
      <c r="AQX99" s="113"/>
      <c r="AQY99" s="113"/>
      <c r="AQZ99" s="113"/>
      <c r="ARA99" s="113"/>
      <c r="ARB99" s="113"/>
      <c r="ARC99" s="113"/>
      <c r="ARD99" s="113"/>
      <c r="ARE99" s="113"/>
      <c r="ARF99" s="113"/>
      <c r="ARG99" s="113"/>
      <c r="ARH99" s="113"/>
      <c r="ARI99" s="113"/>
      <c r="ARJ99" s="113"/>
      <c r="ARK99" s="113"/>
      <c r="ARL99" s="113"/>
      <c r="ARM99" s="113"/>
      <c r="ARN99" s="113"/>
      <c r="ARO99" s="113"/>
      <c r="ARP99" s="113"/>
      <c r="ARQ99" s="113"/>
      <c r="ARR99" s="113"/>
      <c r="ARS99" s="113"/>
      <c r="ART99" s="113"/>
      <c r="ARU99" s="113"/>
      <c r="ARV99" s="113"/>
      <c r="ARW99" s="113"/>
      <c r="ARX99" s="113"/>
      <c r="ARY99" s="113"/>
      <c r="ARZ99" s="113"/>
      <c r="ASA99" s="113"/>
      <c r="ASB99" s="113"/>
      <c r="ASC99" s="113"/>
      <c r="ASD99" s="113"/>
      <c r="ASE99" s="113"/>
      <c r="ASF99" s="113"/>
      <c r="ASG99" s="113"/>
      <c r="ASH99" s="113"/>
      <c r="ASI99" s="113"/>
      <c r="ASJ99" s="113"/>
      <c r="ASK99" s="113"/>
      <c r="ASL99" s="113"/>
      <c r="ASM99" s="113"/>
      <c r="ASN99" s="113"/>
      <c r="ASO99" s="113"/>
      <c r="ASP99" s="113"/>
      <c r="ASQ99" s="113"/>
      <c r="ASR99" s="113"/>
      <c r="ASS99" s="113"/>
      <c r="AST99" s="113"/>
      <c r="ASU99" s="113"/>
      <c r="ASV99" s="113"/>
      <c r="ASW99" s="113"/>
      <c r="ASX99" s="113"/>
      <c r="ASY99" s="113"/>
      <c r="ASZ99" s="113"/>
      <c r="ATA99" s="113"/>
      <c r="ATB99" s="113"/>
      <c r="ATC99" s="113"/>
      <c r="ATD99" s="113"/>
      <c r="ATE99" s="113"/>
      <c r="ATF99" s="113"/>
      <c r="ATG99" s="113"/>
      <c r="ATH99" s="113"/>
      <c r="ATI99" s="113"/>
      <c r="ATJ99" s="113"/>
      <c r="ATK99" s="113"/>
      <c r="ATL99" s="113"/>
      <c r="ATM99" s="113"/>
      <c r="ATN99" s="113"/>
      <c r="ATO99" s="113"/>
      <c r="ATP99" s="113"/>
      <c r="ATQ99" s="113"/>
      <c r="ATR99" s="113"/>
      <c r="ATS99" s="113"/>
      <c r="ATT99" s="113"/>
      <c r="ATU99" s="113"/>
      <c r="ATV99" s="113"/>
      <c r="ATW99" s="113"/>
      <c r="ATX99" s="113"/>
      <c r="ATY99" s="113"/>
      <c r="ATZ99" s="113"/>
      <c r="AUA99" s="113"/>
      <c r="AUB99" s="113"/>
      <c r="AUC99" s="113"/>
      <c r="AUD99" s="113"/>
      <c r="AUE99" s="113"/>
      <c r="AUF99" s="113"/>
      <c r="AUG99" s="113"/>
      <c r="AUH99" s="113"/>
      <c r="AUI99" s="113"/>
      <c r="AUJ99" s="113"/>
      <c r="AUK99" s="113"/>
      <c r="AUL99" s="113"/>
      <c r="AUM99" s="113"/>
      <c r="AUN99" s="113"/>
      <c r="AUO99" s="113"/>
      <c r="AUP99" s="113"/>
      <c r="AUQ99" s="113"/>
      <c r="AUR99" s="113"/>
      <c r="AUS99" s="113"/>
      <c r="AUT99" s="113"/>
      <c r="AUU99" s="113"/>
      <c r="AUV99" s="113"/>
      <c r="AUW99" s="113"/>
      <c r="AUX99" s="113"/>
      <c r="AUY99" s="113"/>
      <c r="AUZ99" s="113"/>
      <c r="AVA99" s="113"/>
      <c r="AVB99" s="113"/>
      <c r="AVC99" s="113"/>
      <c r="AVD99" s="113"/>
      <c r="AVE99" s="113"/>
      <c r="AVF99" s="113"/>
      <c r="AVG99" s="113"/>
      <c r="AVH99" s="113"/>
      <c r="AVI99" s="113"/>
      <c r="AVJ99" s="113"/>
      <c r="AVK99" s="113"/>
      <c r="AVL99" s="113"/>
      <c r="AVM99" s="113"/>
      <c r="AVN99" s="113"/>
      <c r="AVO99" s="113"/>
      <c r="AVP99" s="113"/>
      <c r="AVQ99" s="113"/>
      <c r="AVR99" s="113"/>
      <c r="AVS99" s="113"/>
      <c r="AVT99" s="113"/>
      <c r="AVU99" s="113"/>
      <c r="AVV99" s="113"/>
      <c r="AVW99" s="113"/>
      <c r="AVX99" s="113"/>
      <c r="AVY99" s="113"/>
      <c r="AVZ99" s="113"/>
      <c r="AWA99" s="113"/>
      <c r="AWB99" s="113"/>
      <c r="AWC99" s="113"/>
      <c r="AWD99" s="113"/>
    </row>
    <row r="100" spans="1:1278" s="156" customFormat="1" ht="12.5">
      <c r="A100" s="126"/>
      <c r="B100" s="126"/>
      <c r="C100" s="126"/>
      <c r="D100" s="126"/>
      <c r="E100" s="126"/>
      <c r="F100" s="126"/>
      <c r="G100" s="126"/>
      <c r="H100" s="126"/>
      <c r="I100" s="126"/>
      <c r="J100" s="126"/>
      <c r="K100" s="126"/>
      <c r="L100" s="126"/>
      <c r="M100" s="126"/>
      <c r="N100" s="126"/>
      <c r="O100" s="126"/>
      <c r="P100" s="126"/>
      <c r="Q100" s="126"/>
      <c r="R100" s="126"/>
      <c r="S100" s="126"/>
      <c r="T100" s="126"/>
      <c r="U100" s="126"/>
      <c r="V100" s="126"/>
      <c r="W100" s="126"/>
      <c r="X100" s="126"/>
      <c r="Y100" s="126"/>
      <c r="Z100" s="126"/>
      <c r="AA100" s="126"/>
      <c r="AB100" s="126"/>
      <c r="AC100" s="113"/>
      <c r="AD100" s="113"/>
      <c r="AE100" s="113"/>
      <c r="AF100" s="113"/>
      <c r="AG100" s="113"/>
      <c r="AH100" s="113"/>
      <c r="AI100" s="113"/>
      <c r="AJ100" s="113"/>
      <c r="AK100" s="113"/>
      <c r="AL100" s="113"/>
      <c r="AM100" s="113"/>
      <c r="AN100" s="113"/>
      <c r="AO100" s="113"/>
      <c r="AP100" s="113"/>
      <c r="AQ100" s="113"/>
      <c r="AR100" s="113"/>
      <c r="AS100" s="113"/>
      <c r="AT100" s="113"/>
      <c r="AU100" s="113"/>
      <c r="AV100" s="113"/>
      <c r="AW100" s="113"/>
      <c r="AX100" s="113"/>
      <c r="AY100" s="113"/>
      <c r="AZ100" s="113"/>
      <c r="BA100" s="113"/>
      <c r="BB100" s="113"/>
      <c r="BC100" s="113"/>
      <c r="BD100" s="113"/>
      <c r="BE100" s="113"/>
      <c r="BF100" s="113"/>
      <c r="BG100" s="113"/>
      <c r="BH100" s="113"/>
      <c r="BI100" s="113"/>
      <c r="BJ100" s="113"/>
      <c r="BK100" s="113"/>
      <c r="BL100" s="113"/>
      <c r="BM100" s="113"/>
      <c r="BN100" s="113"/>
      <c r="BO100" s="113"/>
      <c r="BP100" s="113"/>
      <c r="BQ100" s="113"/>
      <c r="BR100" s="113"/>
      <c r="BS100" s="113"/>
      <c r="BT100" s="113"/>
      <c r="BU100" s="113"/>
      <c r="BV100" s="113"/>
      <c r="BW100" s="113"/>
      <c r="BX100" s="113"/>
      <c r="BY100" s="113"/>
      <c r="BZ100" s="113"/>
      <c r="CA100" s="113"/>
      <c r="CB100" s="113"/>
      <c r="CC100" s="113"/>
      <c r="CD100" s="113"/>
      <c r="CE100" s="113"/>
      <c r="CF100" s="113"/>
      <c r="CG100" s="113"/>
      <c r="CH100" s="113"/>
      <c r="CI100" s="113"/>
      <c r="CJ100" s="113"/>
      <c r="CK100" s="113"/>
      <c r="CL100" s="113"/>
      <c r="CM100" s="113"/>
      <c r="CN100" s="113"/>
      <c r="CO100" s="113"/>
      <c r="CP100" s="113"/>
      <c r="CQ100" s="113"/>
      <c r="CR100" s="113"/>
      <c r="CS100" s="113"/>
      <c r="CT100" s="113"/>
      <c r="CU100" s="113"/>
      <c r="CV100" s="113"/>
      <c r="CW100" s="113"/>
      <c r="CX100" s="113"/>
      <c r="CY100" s="113"/>
      <c r="CZ100" s="113"/>
      <c r="DA100" s="113"/>
      <c r="DB100" s="113"/>
      <c r="DC100" s="113"/>
      <c r="DD100" s="113"/>
      <c r="DE100" s="113"/>
      <c r="DF100" s="113"/>
      <c r="DG100" s="113"/>
      <c r="DH100" s="113"/>
      <c r="DI100" s="113"/>
      <c r="DJ100" s="113"/>
      <c r="DK100" s="113"/>
      <c r="DL100" s="113"/>
      <c r="DM100" s="113"/>
      <c r="DN100" s="113"/>
      <c r="DO100" s="113"/>
      <c r="DP100" s="113"/>
      <c r="DQ100" s="113"/>
      <c r="DR100" s="113"/>
      <c r="DS100" s="113"/>
      <c r="DT100" s="113"/>
      <c r="DU100" s="113"/>
      <c r="DV100" s="113"/>
      <c r="DW100" s="113"/>
      <c r="DX100" s="113"/>
      <c r="DY100" s="113"/>
      <c r="DZ100" s="113"/>
      <c r="EA100" s="113"/>
      <c r="EB100" s="113"/>
      <c r="EC100" s="113"/>
      <c r="ED100" s="113"/>
      <c r="EE100" s="113"/>
      <c r="EF100" s="113"/>
      <c r="EG100" s="113"/>
      <c r="EH100" s="113"/>
      <c r="EI100" s="113"/>
      <c r="EJ100" s="113"/>
      <c r="EK100" s="113"/>
      <c r="EL100" s="113"/>
      <c r="EM100" s="113"/>
      <c r="EN100" s="113"/>
      <c r="EO100" s="113"/>
      <c r="EP100" s="113"/>
      <c r="EQ100" s="113"/>
      <c r="ER100" s="113"/>
      <c r="ES100" s="113"/>
      <c r="ET100" s="113"/>
      <c r="EU100" s="113"/>
      <c r="EV100" s="113"/>
      <c r="EW100" s="113"/>
      <c r="EX100" s="113"/>
      <c r="EY100" s="113"/>
      <c r="EZ100" s="113"/>
      <c r="FA100" s="113"/>
      <c r="FB100" s="113"/>
      <c r="FC100" s="113"/>
      <c r="FD100" s="113"/>
      <c r="FE100" s="113"/>
      <c r="FF100" s="113"/>
      <c r="FG100" s="113"/>
      <c r="FH100" s="113"/>
      <c r="FI100" s="113"/>
      <c r="FJ100" s="113"/>
      <c r="FK100" s="113"/>
      <c r="FL100" s="113"/>
      <c r="FM100" s="113"/>
      <c r="FN100" s="113"/>
      <c r="FO100" s="113"/>
      <c r="FP100" s="113"/>
      <c r="FQ100" s="113"/>
      <c r="FR100" s="113"/>
      <c r="FS100" s="113"/>
      <c r="FT100" s="113"/>
      <c r="FU100" s="113"/>
      <c r="FV100" s="113"/>
      <c r="FW100" s="113"/>
      <c r="FX100" s="113"/>
      <c r="FY100" s="113"/>
      <c r="FZ100" s="113"/>
      <c r="GA100" s="113"/>
      <c r="GB100" s="113"/>
      <c r="GC100" s="113"/>
      <c r="GD100" s="113"/>
      <c r="GE100" s="113"/>
      <c r="GF100" s="113"/>
      <c r="GG100" s="113"/>
      <c r="GH100" s="113"/>
      <c r="GI100" s="113"/>
      <c r="GJ100" s="113"/>
      <c r="GK100" s="113"/>
      <c r="GL100" s="113"/>
      <c r="GM100" s="113"/>
      <c r="GN100" s="113"/>
      <c r="GO100" s="113"/>
      <c r="GP100" s="113"/>
      <c r="GQ100" s="113"/>
      <c r="GR100" s="113"/>
      <c r="GS100" s="113"/>
      <c r="GT100" s="113"/>
      <c r="GU100" s="113"/>
      <c r="GV100" s="113"/>
      <c r="GW100" s="113"/>
      <c r="GX100" s="113"/>
      <c r="GY100" s="113"/>
      <c r="GZ100" s="113"/>
      <c r="HA100" s="113"/>
      <c r="HB100" s="113"/>
      <c r="HC100" s="113"/>
      <c r="HD100" s="113"/>
      <c r="HE100" s="113"/>
      <c r="HF100" s="113"/>
      <c r="HG100" s="113"/>
      <c r="HH100" s="113"/>
      <c r="HI100" s="113"/>
      <c r="HJ100" s="113"/>
      <c r="HK100" s="113"/>
      <c r="HL100" s="113"/>
      <c r="HM100" s="113"/>
      <c r="HN100" s="113"/>
      <c r="HO100" s="113"/>
      <c r="HP100" s="113"/>
      <c r="HQ100" s="113"/>
      <c r="HR100" s="113"/>
      <c r="HS100" s="113"/>
      <c r="HT100" s="113"/>
      <c r="HU100" s="113"/>
      <c r="HV100" s="113"/>
      <c r="HW100" s="113"/>
      <c r="HX100" s="113"/>
      <c r="HY100" s="113"/>
      <c r="HZ100" s="113"/>
      <c r="IA100" s="113"/>
      <c r="IB100" s="113"/>
      <c r="IC100" s="113"/>
      <c r="ID100" s="113"/>
      <c r="IE100" s="113"/>
      <c r="IF100" s="113"/>
      <c r="IG100" s="113"/>
      <c r="IH100" s="113"/>
      <c r="II100" s="113"/>
      <c r="IJ100" s="113"/>
      <c r="IK100" s="113"/>
      <c r="IL100" s="113"/>
      <c r="IM100" s="113"/>
      <c r="IN100" s="113"/>
      <c r="IO100" s="113"/>
      <c r="IP100" s="113"/>
      <c r="IQ100" s="113"/>
      <c r="IR100" s="113"/>
      <c r="IS100" s="113"/>
      <c r="IT100" s="113"/>
      <c r="IU100" s="113"/>
      <c r="IV100" s="113"/>
      <c r="IW100" s="113"/>
      <c r="IX100" s="113"/>
      <c r="IY100" s="113"/>
      <c r="IZ100" s="113"/>
      <c r="JA100" s="113"/>
      <c r="JB100" s="113"/>
      <c r="JC100" s="113"/>
      <c r="JD100" s="113"/>
      <c r="JE100" s="113"/>
      <c r="JF100" s="113"/>
      <c r="JG100" s="113"/>
      <c r="JH100" s="113"/>
      <c r="JI100" s="113"/>
      <c r="JJ100" s="113"/>
      <c r="JK100" s="113"/>
      <c r="JL100" s="113"/>
      <c r="JM100" s="113"/>
      <c r="JN100" s="113"/>
      <c r="JO100" s="113"/>
      <c r="JP100" s="113"/>
      <c r="JQ100" s="113"/>
      <c r="JR100" s="113"/>
      <c r="JS100" s="113"/>
      <c r="JT100" s="113"/>
      <c r="JU100" s="113"/>
      <c r="JV100" s="113"/>
      <c r="JW100" s="113"/>
      <c r="JX100" s="113"/>
      <c r="JY100" s="113"/>
      <c r="JZ100" s="113"/>
      <c r="KA100" s="113"/>
      <c r="KB100" s="113"/>
      <c r="KC100" s="113"/>
      <c r="KD100" s="113"/>
      <c r="KE100" s="113"/>
      <c r="KF100" s="113"/>
      <c r="KG100" s="113"/>
      <c r="KH100" s="113"/>
      <c r="KI100" s="113"/>
      <c r="KJ100" s="113"/>
      <c r="KK100" s="113"/>
      <c r="KL100" s="113"/>
      <c r="KM100" s="113"/>
      <c r="KN100" s="113"/>
      <c r="KO100" s="113"/>
      <c r="KP100" s="113"/>
      <c r="KQ100" s="113"/>
      <c r="KR100" s="113"/>
      <c r="KS100" s="113"/>
      <c r="KT100" s="113"/>
      <c r="KU100" s="113"/>
      <c r="KV100" s="113"/>
      <c r="KW100" s="113"/>
      <c r="KX100" s="113"/>
      <c r="KY100" s="113"/>
      <c r="KZ100" s="113"/>
      <c r="LA100" s="113"/>
      <c r="LB100" s="113"/>
      <c r="LC100" s="113"/>
      <c r="LD100" s="113"/>
      <c r="LE100" s="113"/>
      <c r="LF100" s="113"/>
      <c r="LG100" s="113"/>
      <c r="LH100" s="113"/>
      <c r="LI100" s="113"/>
      <c r="LJ100" s="113"/>
      <c r="LK100" s="113"/>
      <c r="LL100" s="113"/>
      <c r="LM100" s="113"/>
      <c r="LN100" s="113"/>
      <c r="LO100" s="113"/>
      <c r="LP100" s="113"/>
      <c r="LQ100" s="113"/>
      <c r="LR100" s="113"/>
      <c r="LS100" s="113"/>
      <c r="LT100" s="113"/>
      <c r="LU100" s="113"/>
      <c r="LV100" s="113"/>
      <c r="LW100" s="113"/>
      <c r="LX100" s="113"/>
      <c r="LY100" s="113"/>
      <c r="LZ100" s="113"/>
      <c r="MA100" s="113"/>
      <c r="MB100" s="113"/>
      <c r="MC100" s="113"/>
      <c r="MD100" s="113"/>
      <c r="ME100" s="113"/>
      <c r="MF100" s="113"/>
      <c r="MG100" s="113"/>
      <c r="MH100" s="113"/>
      <c r="MI100" s="113"/>
      <c r="MJ100" s="113"/>
      <c r="MK100" s="113"/>
      <c r="ML100" s="113"/>
      <c r="MM100" s="113"/>
      <c r="MN100" s="113"/>
      <c r="MO100" s="113"/>
      <c r="MP100" s="113"/>
      <c r="MQ100" s="113"/>
      <c r="MR100" s="113"/>
      <c r="MS100" s="113"/>
      <c r="MT100" s="113"/>
      <c r="MU100" s="113"/>
      <c r="MV100" s="113"/>
      <c r="MW100" s="113"/>
      <c r="MX100" s="113"/>
      <c r="MY100" s="113"/>
      <c r="MZ100" s="113"/>
      <c r="NA100" s="113"/>
      <c r="NB100" s="113"/>
      <c r="NC100" s="113"/>
      <c r="ND100" s="113"/>
      <c r="NE100" s="113"/>
      <c r="NF100" s="113"/>
      <c r="NG100" s="113"/>
      <c r="NH100" s="113"/>
      <c r="NI100" s="113"/>
      <c r="NJ100" s="113"/>
      <c r="NK100" s="113"/>
      <c r="NL100" s="113"/>
      <c r="NM100" s="113"/>
      <c r="NN100" s="113"/>
      <c r="NO100" s="113"/>
      <c r="NP100" s="113"/>
      <c r="NQ100" s="113"/>
      <c r="NR100" s="113"/>
      <c r="NS100" s="113"/>
      <c r="NT100" s="113"/>
      <c r="NU100" s="113"/>
      <c r="NV100" s="113"/>
      <c r="NW100" s="113"/>
      <c r="NX100" s="113"/>
      <c r="NY100" s="113"/>
      <c r="NZ100" s="113"/>
      <c r="OA100" s="113"/>
      <c r="OB100" s="113"/>
      <c r="OC100" s="113"/>
      <c r="OD100" s="113"/>
      <c r="OE100" s="113"/>
      <c r="OF100" s="113"/>
      <c r="OG100" s="113"/>
      <c r="OH100" s="113"/>
      <c r="OI100" s="113"/>
      <c r="OJ100" s="113"/>
      <c r="OK100" s="113"/>
      <c r="OL100" s="113"/>
      <c r="OM100" s="113"/>
      <c r="ON100" s="113"/>
      <c r="OO100" s="113"/>
      <c r="OP100" s="113"/>
      <c r="OQ100" s="113"/>
      <c r="OR100" s="113"/>
      <c r="OS100" s="113"/>
      <c r="OT100" s="113"/>
      <c r="OU100" s="113"/>
      <c r="OV100" s="113"/>
      <c r="OW100" s="113"/>
      <c r="OX100" s="113"/>
      <c r="OY100" s="113"/>
      <c r="OZ100" s="113"/>
      <c r="PA100" s="113"/>
      <c r="PB100" s="113"/>
      <c r="PC100" s="113"/>
      <c r="PD100" s="113"/>
      <c r="PE100" s="113"/>
      <c r="PF100" s="113"/>
      <c r="PG100" s="113"/>
      <c r="PH100" s="113"/>
      <c r="PI100" s="113"/>
      <c r="PJ100" s="113"/>
      <c r="PK100" s="113"/>
      <c r="PL100" s="113"/>
      <c r="PM100" s="113"/>
      <c r="PN100" s="113"/>
      <c r="PO100" s="113"/>
      <c r="PP100" s="113"/>
      <c r="PQ100" s="113"/>
      <c r="PR100" s="113"/>
      <c r="PS100" s="113"/>
      <c r="PT100" s="113"/>
      <c r="PU100" s="113"/>
      <c r="PV100" s="113"/>
      <c r="PW100" s="113"/>
      <c r="PX100" s="113"/>
      <c r="PY100" s="113"/>
      <c r="PZ100" s="113"/>
      <c r="QA100" s="113"/>
      <c r="QB100" s="113"/>
      <c r="QC100" s="113"/>
      <c r="QD100" s="113"/>
      <c r="QE100" s="113"/>
      <c r="QF100" s="113"/>
      <c r="QG100" s="113"/>
      <c r="QH100" s="113"/>
      <c r="QI100" s="113"/>
      <c r="QJ100" s="113"/>
      <c r="QK100" s="113"/>
      <c r="QL100" s="113"/>
      <c r="QM100" s="113"/>
      <c r="QN100" s="113"/>
      <c r="QO100" s="113"/>
      <c r="QP100" s="113"/>
      <c r="QQ100" s="113"/>
      <c r="QR100" s="113"/>
      <c r="QS100" s="113"/>
      <c r="QT100" s="113"/>
      <c r="QU100" s="113"/>
      <c r="QV100" s="113"/>
      <c r="QW100" s="113"/>
      <c r="QX100" s="113"/>
      <c r="QY100" s="113"/>
      <c r="QZ100" s="113"/>
      <c r="RA100" s="113"/>
      <c r="RB100" s="113"/>
      <c r="RC100" s="113"/>
      <c r="RD100" s="113"/>
      <c r="RE100" s="113"/>
      <c r="RF100" s="113"/>
      <c r="RG100" s="113"/>
      <c r="RH100" s="113"/>
      <c r="RI100" s="113"/>
      <c r="RJ100" s="113"/>
      <c r="RK100" s="113"/>
      <c r="RL100" s="113"/>
      <c r="RM100" s="113"/>
      <c r="RN100" s="113"/>
      <c r="RO100" s="113"/>
      <c r="RP100" s="113"/>
      <c r="RQ100" s="113"/>
      <c r="RR100" s="113"/>
      <c r="RS100" s="113"/>
      <c r="RT100" s="113"/>
      <c r="RU100" s="113"/>
      <c r="RV100" s="113"/>
      <c r="RW100" s="113"/>
      <c r="RX100" s="113"/>
      <c r="RY100" s="113"/>
      <c r="RZ100" s="113"/>
      <c r="SA100" s="113"/>
      <c r="SB100" s="113"/>
      <c r="SC100" s="113"/>
      <c r="SD100" s="113"/>
      <c r="SE100" s="113"/>
      <c r="SF100" s="113"/>
      <c r="SG100" s="113"/>
      <c r="SH100" s="113"/>
      <c r="SI100" s="113"/>
      <c r="SJ100" s="113"/>
      <c r="SK100" s="113"/>
      <c r="SL100" s="113"/>
      <c r="SM100" s="113"/>
      <c r="SN100" s="113"/>
      <c r="SO100" s="113"/>
      <c r="SP100" s="113"/>
      <c r="SQ100" s="113"/>
      <c r="SR100" s="113"/>
      <c r="SS100" s="113"/>
      <c r="ST100" s="113"/>
      <c r="SU100" s="113"/>
      <c r="SV100" s="113"/>
      <c r="SW100" s="113"/>
      <c r="SX100" s="113"/>
      <c r="SY100" s="113"/>
      <c r="SZ100" s="113"/>
      <c r="TA100" s="113"/>
      <c r="TB100" s="113"/>
      <c r="TC100" s="113"/>
      <c r="TD100" s="113"/>
      <c r="TE100" s="113"/>
      <c r="TF100" s="113"/>
      <c r="TG100" s="113"/>
      <c r="TH100" s="113"/>
      <c r="TI100" s="113"/>
      <c r="TJ100" s="113"/>
      <c r="TK100" s="113"/>
      <c r="TL100" s="113"/>
      <c r="TM100" s="113"/>
      <c r="TN100" s="113"/>
      <c r="TO100" s="113"/>
      <c r="TP100" s="113"/>
      <c r="TQ100" s="113"/>
      <c r="TR100" s="113"/>
      <c r="TS100" s="113"/>
      <c r="TT100" s="113"/>
      <c r="TU100" s="113"/>
      <c r="TV100" s="113"/>
      <c r="TW100" s="113"/>
      <c r="TX100" s="113"/>
      <c r="TY100" s="113"/>
      <c r="TZ100" s="113"/>
      <c r="UA100" s="113"/>
      <c r="UB100" s="113"/>
      <c r="UC100" s="113"/>
      <c r="UD100" s="113"/>
      <c r="UE100" s="113"/>
      <c r="UF100" s="113"/>
      <c r="UG100" s="113"/>
      <c r="UH100" s="113"/>
      <c r="UI100" s="113"/>
      <c r="UJ100" s="113"/>
      <c r="UK100" s="113"/>
      <c r="UL100" s="113"/>
      <c r="UM100" s="113"/>
      <c r="UN100" s="113"/>
      <c r="UO100" s="113"/>
      <c r="UP100" s="113"/>
      <c r="UQ100" s="113"/>
      <c r="UR100" s="113"/>
      <c r="US100" s="113"/>
      <c r="UT100" s="113"/>
      <c r="UU100" s="113"/>
      <c r="UV100" s="113"/>
      <c r="UW100" s="113"/>
      <c r="UX100" s="113"/>
      <c r="UY100" s="113"/>
      <c r="UZ100" s="113"/>
      <c r="VA100" s="113"/>
      <c r="VB100" s="113"/>
      <c r="VC100" s="113"/>
      <c r="VD100" s="113"/>
      <c r="VE100" s="113"/>
      <c r="VF100" s="113"/>
      <c r="VG100" s="113"/>
      <c r="VH100" s="113"/>
      <c r="VI100" s="113"/>
      <c r="VJ100" s="113"/>
      <c r="VK100" s="113"/>
      <c r="VL100" s="113"/>
      <c r="VM100" s="113"/>
      <c r="VN100" s="113"/>
      <c r="VO100" s="113"/>
      <c r="VP100" s="113"/>
      <c r="VQ100" s="113"/>
      <c r="VR100" s="113"/>
      <c r="VS100" s="113"/>
      <c r="VT100" s="113"/>
      <c r="VU100" s="113"/>
      <c r="VV100" s="113"/>
      <c r="VW100" s="113"/>
      <c r="VX100" s="113"/>
      <c r="VY100" s="113"/>
      <c r="VZ100" s="113"/>
      <c r="WA100" s="113"/>
      <c r="WB100" s="113"/>
      <c r="WC100" s="113"/>
      <c r="WD100" s="113"/>
      <c r="WE100" s="113"/>
      <c r="WF100" s="113"/>
      <c r="WG100" s="113"/>
      <c r="WH100" s="113"/>
      <c r="WI100" s="113"/>
      <c r="WJ100" s="113"/>
      <c r="WK100" s="113"/>
      <c r="WL100" s="113"/>
      <c r="WM100" s="113"/>
      <c r="WN100" s="113"/>
      <c r="WO100" s="113"/>
      <c r="WP100" s="113"/>
      <c r="WQ100" s="113"/>
      <c r="WR100" s="113"/>
      <c r="WS100" s="113"/>
      <c r="WT100" s="113"/>
      <c r="WU100" s="113"/>
      <c r="WV100" s="113"/>
      <c r="WW100" s="113"/>
      <c r="WX100" s="113"/>
      <c r="WY100" s="113"/>
      <c r="WZ100" s="113"/>
      <c r="XA100" s="113"/>
      <c r="XB100" s="113"/>
      <c r="XC100" s="113"/>
      <c r="XD100" s="113"/>
      <c r="XE100" s="113"/>
      <c r="XF100" s="113"/>
      <c r="XG100" s="113"/>
      <c r="XH100" s="113"/>
      <c r="XI100" s="113"/>
      <c r="XJ100" s="113"/>
      <c r="XK100" s="113"/>
      <c r="XL100" s="113"/>
      <c r="XM100" s="113"/>
      <c r="XN100" s="113"/>
      <c r="XO100" s="113"/>
      <c r="XP100" s="113"/>
      <c r="XQ100" s="113"/>
      <c r="XR100" s="113"/>
      <c r="XS100" s="113"/>
      <c r="XT100" s="113"/>
      <c r="XU100" s="113"/>
      <c r="XV100" s="113"/>
      <c r="XW100" s="113"/>
      <c r="XX100" s="113"/>
      <c r="XY100" s="113"/>
      <c r="XZ100" s="113"/>
      <c r="YA100" s="113"/>
      <c r="YB100" s="113"/>
      <c r="YC100" s="113"/>
      <c r="YD100" s="113"/>
      <c r="YE100" s="113"/>
      <c r="YF100" s="113"/>
      <c r="YG100" s="113"/>
      <c r="YH100" s="113"/>
      <c r="YI100" s="113"/>
      <c r="YJ100" s="113"/>
      <c r="YK100" s="113"/>
      <c r="YL100" s="113"/>
      <c r="YM100" s="113"/>
      <c r="YN100" s="113"/>
      <c r="YO100" s="113"/>
      <c r="YP100" s="113"/>
      <c r="YQ100" s="113"/>
      <c r="YR100" s="113"/>
      <c r="YS100" s="113"/>
      <c r="YT100" s="113"/>
      <c r="YU100" s="113"/>
      <c r="YV100" s="113"/>
      <c r="YW100" s="113"/>
      <c r="YX100" s="113"/>
      <c r="YY100" s="113"/>
      <c r="YZ100" s="113"/>
      <c r="ZA100" s="113"/>
      <c r="ZB100" s="113"/>
      <c r="ZC100" s="113"/>
      <c r="ZD100" s="113"/>
      <c r="ZE100" s="113"/>
      <c r="ZF100" s="113"/>
      <c r="ZG100" s="113"/>
      <c r="ZH100" s="113"/>
      <c r="ZI100" s="113"/>
      <c r="ZJ100" s="113"/>
      <c r="ZK100" s="113"/>
      <c r="ZL100" s="113"/>
      <c r="ZM100" s="113"/>
      <c r="ZN100" s="113"/>
      <c r="ZO100" s="113"/>
      <c r="ZP100" s="113"/>
      <c r="ZQ100" s="113"/>
      <c r="ZR100" s="113"/>
      <c r="ZS100" s="113"/>
      <c r="ZT100" s="113"/>
      <c r="ZU100" s="113"/>
      <c r="ZV100" s="113"/>
      <c r="ZW100" s="113"/>
      <c r="ZX100" s="113"/>
      <c r="ZY100" s="113"/>
      <c r="ZZ100" s="113"/>
      <c r="AAA100" s="113"/>
      <c r="AAB100" s="113"/>
      <c r="AAC100" s="113"/>
      <c r="AAD100" s="113"/>
      <c r="AAE100" s="113"/>
      <c r="AAF100" s="113"/>
      <c r="AAG100" s="113"/>
      <c r="AAH100" s="113"/>
      <c r="AAI100" s="113"/>
      <c r="AAJ100" s="113"/>
      <c r="AAK100" s="113"/>
      <c r="AAL100" s="113"/>
      <c r="AAM100" s="113"/>
      <c r="AAN100" s="113"/>
      <c r="AAO100" s="113"/>
      <c r="AAP100" s="113"/>
      <c r="AAQ100" s="113"/>
      <c r="AAR100" s="113"/>
      <c r="AAS100" s="113"/>
      <c r="AAT100" s="113"/>
      <c r="AAU100" s="113"/>
      <c r="AAV100" s="113"/>
      <c r="AAW100" s="113"/>
      <c r="AAX100" s="113"/>
      <c r="AAY100" s="113"/>
      <c r="AAZ100" s="113"/>
      <c r="ABA100" s="113"/>
      <c r="ABB100" s="113"/>
      <c r="ABC100" s="113"/>
      <c r="ABD100" s="113"/>
      <c r="ABE100" s="113"/>
      <c r="ABF100" s="113"/>
      <c r="ABG100" s="113"/>
      <c r="ABH100" s="113"/>
      <c r="ABI100" s="113"/>
      <c r="ABJ100" s="113"/>
      <c r="ABK100" s="113"/>
      <c r="ABL100" s="113"/>
      <c r="ABM100" s="113"/>
      <c r="ABN100" s="113"/>
      <c r="ABO100" s="113"/>
      <c r="ABP100" s="113"/>
      <c r="ABQ100" s="113"/>
      <c r="ABR100" s="113"/>
      <c r="ABS100" s="113"/>
      <c r="ABT100" s="113"/>
      <c r="ABU100" s="113"/>
      <c r="ABV100" s="113"/>
      <c r="ABW100" s="113"/>
      <c r="ABX100" s="113"/>
      <c r="ABY100" s="113"/>
      <c r="ABZ100" s="113"/>
      <c r="ACA100" s="113"/>
      <c r="ACB100" s="113"/>
      <c r="ACC100" s="113"/>
      <c r="ACD100" s="113"/>
      <c r="ACE100" s="113"/>
      <c r="ACF100" s="113"/>
      <c r="ACG100" s="113"/>
      <c r="ACH100" s="113"/>
      <c r="ACI100" s="113"/>
      <c r="ACJ100" s="113"/>
      <c r="ACK100" s="113"/>
      <c r="ACL100" s="113"/>
      <c r="ACM100" s="113"/>
      <c r="ACN100" s="113"/>
      <c r="ACO100" s="113"/>
      <c r="ACP100" s="113"/>
      <c r="ACQ100" s="113"/>
      <c r="ACR100" s="113"/>
      <c r="ACS100" s="113"/>
      <c r="ACT100" s="113"/>
      <c r="ACU100" s="113"/>
      <c r="ACV100" s="113"/>
      <c r="ACW100" s="113"/>
      <c r="ACX100" s="113"/>
      <c r="ACY100" s="113"/>
      <c r="ACZ100" s="113"/>
      <c r="ADA100" s="113"/>
      <c r="ADB100" s="113"/>
      <c r="ADC100" s="113"/>
      <c r="ADD100" s="113"/>
      <c r="ADE100" s="113"/>
      <c r="ADF100" s="113"/>
      <c r="ADG100" s="113"/>
      <c r="ADH100" s="113"/>
      <c r="ADI100" s="113"/>
      <c r="ADJ100" s="113"/>
      <c r="ADK100" s="113"/>
      <c r="ADL100" s="113"/>
      <c r="ADM100" s="113"/>
      <c r="ADN100" s="113"/>
      <c r="ADO100" s="113"/>
      <c r="ADP100" s="113"/>
      <c r="ADQ100" s="113"/>
      <c r="ADR100" s="113"/>
      <c r="ADS100" s="113"/>
      <c r="ADT100" s="113"/>
      <c r="ADU100" s="113"/>
      <c r="ADV100" s="113"/>
      <c r="ADW100" s="113"/>
      <c r="ADX100" s="113"/>
      <c r="ADY100" s="113"/>
      <c r="ADZ100" s="113"/>
      <c r="AEA100" s="113"/>
      <c r="AEB100" s="113"/>
      <c r="AEC100" s="113"/>
      <c r="AED100" s="113"/>
      <c r="AEE100" s="113"/>
      <c r="AEF100" s="113"/>
      <c r="AEG100" s="113"/>
      <c r="AEH100" s="113"/>
      <c r="AEI100" s="113"/>
      <c r="AEJ100" s="113"/>
      <c r="AEK100" s="113"/>
      <c r="AEL100" s="113"/>
      <c r="AEM100" s="113"/>
      <c r="AEN100" s="113"/>
      <c r="AEO100" s="113"/>
      <c r="AEP100" s="113"/>
      <c r="AEQ100" s="113"/>
      <c r="AER100" s="113"/>
      <c r="AES100" s="113"/>
      <c r="AET100" s="113"/>
      <c r="AEU100" s="113"/>
      <c r="AEV100" s="113"/>
      <c r="AEW100" s="113"/>
      <c r="AEX100" s="113"/>
      <c r="AEY100" s="113"/>
      <c r="AEZ100" s="113"/>
      <c r="AFA100" s="113"/>
      <c r="AFB100" s="113"/>
      <c r="AFC100" s="113"/>
      <c r="AFD100" s="113"/>
      <c r="AFE100" s="113"/>
      <c r="AFF100" s="113"/>
      <c r="AFG100" s="113"/>
      <c r="AFH100" s="113"/>
      <c r="AFI100" s="113"/>
      <c r="AFJ100" s="113"/>
      <c r="AFK100" s="113"/>
      <c r="AFL100" s="113"/>
      <c r="AFM100" s="113"/>
      <c r="AFN100" s="113"/>
      <c r="AFO100" s="113"/>
      <c r="AFP100" s="113"/>
      <c r="AFQ100" s="113"/>
      <c r="AFR100" s="113"/>
      <c r="AFS100" s="113"/>
      <c r="AFT100" s="113"/>
      <c r="AFU100" s="113"/>
      <c r="AFV100" s="113"/>
      <c r="AFW100" s="113"/>
      <c r="AFX100" s="113"/>
      <c r="AFY100" s="113"/>
      <c r="AFZ100" s="113"/>
      <c r="AGA100" s="113"/>
      <c r="AGB100" s="113"/>
      <c r="AGC100" s="113"/>
      <c r="AGD100" s="113"/>
      <c r="AGE100" s="113"/>
      <c r="AGF100" s="113"/>
      <c r="AGG100" s="113"/>
      <c r="AGH100" s="113"/>
      <c r="AGI100" s="113"/>
      <c r="AGJ100" s="113"/>
      <c r="AGK100" s="113"/>
      <c r="AGL100" s="113"/>
      <c r="AGM100" s="113"/>
      <c r="AGN100" s="113"/>
      <c r="AGO100" s="113"/>
      <c r="AGP100" s="113"/>
      <c r="AGQ100" s="113"/>
      <c r="AGR100" s="113"/>
      <c r="AGS100" s="113"/>
      <c r="AGT100" s="113"/>
      <c r="AGU100" s="113"/>
      <c r="AGV100" s="113"/>
      <c r="AGW100" s="113"/>
      <c r="AGX100" s="113"/>
      <c r="AGY100" s="113"/>
      <c r="AGZ100" s="113"/>
      <c r="AHA100" s="113"/>
      <c r="AHB100" s="113"/>
      <c r="AHC100" s="113"/>
      <c r="AHD100" s="113"/>
      <c r="AHE100" s="113"/>
      <c r="AHF100" s="113"/>
      <c r="AHG100" s="113"/>
      <c r="AHH100" s="113"/>
      <c r="AHI100" s="113"/>
      <c r="AHJ100" s="113"/>
      <c r="AHK100" s="113"/>
      <c r="AHL100" s="113"/>
      <c r="AHM100" s="113"/>
      <c r="AHN100" s="113"/>
      <c r="AHO100" s="113"/>
      <c r="AHP100" s="113"/>
      <c r="AHQ100" s="113"/>
      <c r="AHR100" s="113"/>
      <c r="AHS100" s="113"/>
      <c r="AHT100" s="113"/>
      <c r="AHU100" s="113"/>
      <c r="AHV100" s="113"/>
      <c r="AHW100" s="113"/>
      <c r="AHX100" s="113"/>
      <c r="AHY100" s="113"/>
      <c r="AHZ100" s="113"/>
      <c r="AIA100" s="113"/>
      <c r="AIB100" s="113"/>
      <c r="AIC100" s="113"/>
      <c r="AID100" s="113"/>
      <c r="AIE100" s="113"/>
      <c r="AIF100" s="113"/>
      <c r="AIG100" s="113"/>
      <c r="AIH100" s="113"/>
      <c r="AII100" s="113"/>
      <c r="AIJ100" s="113"/>
      <c r="AIK100" s="113"/>
      <c r="AIL100" s="113"/>
      <c r="AIM100" s="113"/>
      <c r="AIN100" s="113"/>
      <c r="AIO100" s="113"/>
      <c r="AIP100" s="113"/>
      <c r="AIQ100" s="113"/>
      <c r="AIR100" s="113"/>
      <c r="AIS100" s="113"/>
      <c r="AIT100" s="113"/>
      <c r="AIU100" s="113"/>
      <c r="AIV100" s="113"/>
      <c r="AIW100" s="113"/>
      <c r="AIX100" s="113"/>
      <c r="AIY100" s="113"/>
      <c r="AIZ100" s="113"/>
      <c r="AJA100" s="113"/>
      <c r="AJB100" s="113"/>
      <c r="AJC100" s="113"/>
      <c r="AJD100" s="113"/>
      <c r="AJE100" s="113"/>
      <c r="AJF100" s="113"/>
      <c r="AJG100" s="113"/>
      <c r="AJH100" s="113"/>
      <c r="AJI100" s="113"/>
      <c r="AJJ100" s="113"/>
      <c r="AJK100" s="113"/>
      <c r="AJL100" s="113"/>
      <c r="AJM100" s="113"/>
      <c r="AJN100" s="113"/>
      <c r="AJO100" s="113"/>
      <c r="AJP100" s="113"/>
      <c r="AJQ100" s="113"/>
      <c r="AJR100" s="113"/>
      <c r="AJS100" s="113"/>
      <c r="AJT100" s="113"/>
      <c r="AJU100" s="113"/>
      <c r="AJV100" s="113"/>
      <c r="AJW100" s="113"/>
      <c r="AJX100" s="113"/>
      <c r="AJY100" s="113"/>
      <c r="AJZ100" s="113"/>
      <c r="AKA100" s="113"/>
      <c r="AKB100" s="113"/>
      <c r="AKC100" s="113"/>
      <c r="AKD100" s="113"/>
      <c r="AKE100" s="113"/>
      <c r="AKF100" s="113"/>
      <c r="AKG100" s="113"/>
      <c r="AKH100" s="113"/>
      <c r="AKI100" s="113"/>
      <c r="AKJ100" s="113"/>
      <c r="AKK100" s="113"/>
      <c r="AKL100" s="113"/>
      <c r="AKM100" s="113"/>
      <c r="AKN100" s="113"/>
      <c r="AKO100" s="113"/>
      <c r="AKP100" s="113"/>
      <c r="AKQ100" s="113"/>
      <c r="AKR100" s="113"/>
      <c r="AKS100" s="113"/>
      <c r="AKT100" s="113"/>
      <c r="AKU100" s="113"/>
      <c r="AKV100" s="113"/>
      <c r="AKW100" s="113"/>
      <c r="AKX100" s="113"/>
      <c r="AKY100" s="113"/>
      <c r="AKZ100" s="113"/>
      <c r="ALA100" s="113"/>
      <c r="ALB100" s="113"/>
      <c r="ALC100" s="113"/>
      <c r="ALD100" s="113"/>
      <c r="ALE100" s="113"/>
      <c r="ALF100" s="113"/>
      <c r="ALG100" s="113"/>
      <c r="ALH100" s="113"/>
      <c r="ALI100" s="113"/>
      <c r="ALJ100" s="113"/>
      <c r="ALK100" s="113"/>
      <c r="ALL100" s="113"/>
      <c r="ALM100" s="113"/>
      <c r="ALN100" s="113"/>
      <c r="ALO100" s="113"/>
      <c r="ALP100" s="113"/>
      <c r="ALQ100" s="113"/>
      <c r="ALR100" s="113"/>
      <c r="ALS100" s="113"/>
      <c r="ALT100" s="113"/>
      <c r="ALU100" s="113"/>
      <c r="ALV100" s="113"/>
      <c r="ALW100" s="113"/>
      <c r="ALX100" s="113"/>
      <c r="ALY100" s="113"/>
      <c r="ALZ100" s="113"/>
      <c r="AMA100" s="113"/>
      <c r="AMB100" s="113"/>
      <c r="AMC100" s="113"/>
      <c r="AMD100" s="113"/>
      <c r="AME100" s="113"/>
      <c r="AMF100" s="113"/>
      <c r="AMG100" s="113"/>
      <c r="AMH100" s="113"/>
      <c r="AMI100" s="113"/>
      <c r="AMJ100" s="113"/>
      <c r="AMK100" s="113"/>
      <c r="AML100" s="113"/>
      <c r="AMM100" s="113"/>
      <c r="AMN100" s="113"/>
      <c r="AMO100" s="113"/>
      <c r="AMP100" s="113"/>
      <c r="AMQ100" s="113"/>
      <c r="AMR100" s="113"/>
      <c r="AMS100" s="113"/>
      <c r="AMT100" s="113"/>
      <c r="AMU100" s="113"/>
      <c r="AMV100" s="113"/>
      <c r="AMW100" s="113"/>
      <c r="AMX100" s="113"/>
      <c r="AMY100" s="113"/>
      <c r="AMZ100" s="113"/>
      <c r="ANA100" s="113"/>
      <c r="ANB100" s="113"/>
      <c r="ANC100" s="113"/>
      <c r="AND100" s="113"/>
      <c r="ANE100" s="113"/>
      <c r="ANF100" s="113"/>
      <c r="ANG100" s="113"/>
      <c r="ANH100" s="113"/>
      <c r="ANI100" s="113"/>
      <c r="ANJ100" s="113"/>
      <c r="ANK100" s="113"/>
      <c r="ANL100" s="113"/>
      <c r="ANM100" s="113"/>
      <c r="ANN100" s="113"/>
      <c r="ANO100" s="113"/>
      <c r="ANP100" s="113"/>
      <c r="ANQ100" s="113"/>
      <c r="ANR100" s="113"/>
      <c r="ANS100" s="113"/>
      <c r="ANT100" s="113"/>
      <c r="ANU100" s="113"/>
      <c r="ANV100" s="113"/>
      <c r="ANW100" s="113"/>
      <c r="ANX100" s="113"/>
      <c r="ANY100" s="113"/>
      <c r="ANZ100" s="113"/>
      <c r="AOA100" s="113"/>
      <c r="AOB100" s="113"/>
      <c r="AOC100" s="113"/>
      <c r="AOD100" s="113"/>
      <c r="AOE100" s="113"/>
      <c r="AOF100" s="113"/>
      <c r="AOG100" s="113"/>
      <c r="AOH100" s="113"/>
      <c r="AOI100" s="113"/>
      <c r="AOJ100" s="113"/>
      <c r="AOK100" s="113"/>
      <c r="AOL100" s="113"/>
      <c r="AOM100" s="113"/>
      <c r="AON100" s="113"/>
      <c r="AOO100" s="113"/>
      <c r="AOP100" s="113"/>
      <c r="AOQ100" s="113"/>
      <c r="AOR100" s="113"/>
      <c r="AOS100" s="113"/>
      <c r="AOT100" s="113"/>
      <c r="AOU100" s="113"/>
      <c r="AOV100" s="113"/>
      <c r="AOW100" s="113"/>
      <c r="AOX100" s="113"/>
      <c r="AOY100" s="113"/>
      <c r="AOZ100" s="113"/>
      <c r="APA100" s="113"/>
      <c r="APB100" s="113"/>
      <c r="APC100" s="113"/>
      <c r="APD100" s="113"/>
      <c r="APE100" s="113"/>
      <c r="APF100" s="113"/>
      <c r="APG100" s="113"/>
      <c r="APH100" s="113"/>
      <c r="API100" s="113"/>
      <c r="APJ100" s="113"/>
      <c r="APK100" s="113"/>
      <c r="APL100" s="113"/>
      <c r="APM100" s="113"/>
      <c r="APN100" s="113"/>
      <c r="APO100" s="113"/>
      <c r="APP100" s="113"/>
      <c r="APQ100" s="113"/>
      <c r="APR100" s="113"/>
      <c r="APS100" s="113"/>
      <c r="APT100" s="113"/>
      <c r="APU100" s="113"/>
      <c r="APV100" s="113"/>
      <c r="APW100" s="113"/>
      <c r="APX100" s="113"/>
      <c r="APY100" s="113"/>
      <c r="APZ100" s="113"/>
      <c r="AQA100" s="113"/>
      <c r="AQB100" s="113"/>
      <c r="AQC100" s="113"/>
      <c r="AQD100" s="113"/>
      <c r="AQE100" s="113"/>
      <c r="AQF100" s="113"/>
      <c r="AQG100" s="113"/>
      <c r="AQH100" s="113"/>
      <c r="AQI100" s="113"/>
      <c r="AQJ100" s="113"/>
      <c r="AQK100" s="113"/>
      <c r="AQL100" s="113"/>
      <c r="AQM100" s="113"/>
      <c r="AQN100" s="113"/>
      <c r="AQO100" s="113"/>
      <c r="AQP100" s="113"/>
      <c r="AQQ100" s="113"/>
      <c r="AQR100" s="113"/>
      <c r="AQS100" s="113"/>
      <c r="AQT100" s="113"/>
      <c r="AQU100" s="113"/>
      <c r="AQV100" s="113"/>
      <c r="AQW100" s="113"/>
      <c r="AQX100" s="113"/>
      <c r="AQY100" s="113"/>
      <c r="AQZ100" s="113"/>
      <c r="ARA100" s="113"/>
      <c r="ARB100" s="113"/>
      <c r="ARC100" s="113"/>
      <c r="ARD100" s="113"/>
      <c r="ARE100" s="113"/>
      <c r="ARF100" s="113"/>
      <c r="ARG100" s="113"/>
      <c r="ARH100" s="113"/>
      <c r="ARI100" s="113"/>
      <c r="ARJ100" s="113"/>
      <c r="ARK100" s="113"/>
      <c r="ARL100" s="113"/>
      <c r="ARM100" s="113"/>
      <c r="ARN100" s="113"/>
      <c r="ARO100" s="113"/>
      <c r="ARP100" s="113"/>
      <c r="ARQ100" s="113"/>
      <c r="ARR100" s="113"/>
      <c r="ARS100" s="113"/>
      <c r="ART100" s="113"/>
      <c r="ARU100" s="113"/>
      <c r="ARV100" s="113"/>
      <c r="ARW100" s="113"/>
      <c r="ARX100" s="113"/>
      <c r="ARY100" s="113"/>
      <c r="ARZ100" s="113"/>
      <c r="ASA100" s="113"/>
      <c r="ASB100" s="113"/>
      <c r="ASC100" s="113"/>
      <c r="ASD100" s="113"/>
      <c r="ASE100" s="113"/>
      <c r="ASF100" s="113"/>
      <c r="ASG100" s="113"/>
      <c r="ASH100" s="113"/>
      <c r="ASI100" s="113"/>
      <c r="ASJ100" s="113"/>
      <c r="ASK100" s="113"/>
      <c r="ASL100" s="113"/>
      <c r="ASM100" s="113"/>
      <c r="ASN100" s="113"/>
      <c r="ASO100" s="113"/>
      <c r="ASP100" s="113"/>
      <c r="ASQ100" s="113"/>
      <c r="ASR100" s="113"/>
      <c r="ASS100" s="113"/>
      <c r="AST100" s="113"/>
      <c r="ASU100" s="113"/>
      <c r="ASV100" s="113"/>
      <c r="ASW100" s="113"/>
      <c r="ASX100" s="113"/>
      <c r="ASY100" s="113"/>
      <c r="ASZ100" s="113"/>
      <c r="ATA100" s="113"/>
      <c r="ATB100" s="113"/>
      <c r="ATC100" s="113"/>
      <c r="ATD100" s="113"/>
      <c r="ATE100" s="113"/>
      <c r="ATF100" s="113"/>
      <c r="ATG100" s="113"/>
      <c r="ATH100" s="113"/>
      <c r="ATI100" s="113"/>
      <c r="ATJ100" s="113"/>
      <c r="ATK100" s="113"/>
      <c r="ATL100" s="113"/>
      <c r="ATM100" s="113"/>
      <c r="ATN100" s="113"/>
      <c r="ATO100" s="113"/>
      <c r="ATP100" s="113"/>
      <c r="ATQ100" s="113"/>
      <c r="ATR100" s="113"/>
      <c r="ATS100" s="113"/>
      <c r="ATT100" s="113"/>
      <c r="ATU100" s="113"/>
      <c r="ATV100" s="113"/>
      <c r="ATW100" s="113"/>
      <c r="ATX100" s="113"/>
      <c r="ATY100" s="113"/>
      <c r="ATZ100" s="113"/>
      <c r="AUA100" s="113"/>
      <c r="AUB100" s="113"/>
      <c r="AUC100" s="113"/>
      <c r="AUD100" s="113"/>
      <c r="AUE100" s="113"/>
      <c r="AUF100" s="113"/>
      <c r="AUG100" s="113"/>
      <c r="AUH100" s="113"/>
      <c r="AUI100" s="113"/>
      <c r="AUJ100" s="113"/>
      <c r="AUK100" s="113"/>
      <c r="AUL100" s="113"/>
      <c r="AUM100" s="113"/>
      <c r="AUN100" s="113"/>
      <c r="AUO100" s="113"/>
      <c r="AUP100" s="113"/>
      <c r="AUQ100" s="113"/>
      <c r="AUR100" s="113"/>
      <c r="AUS100" s="113"/>
      <c r="AUT100" s="113"/>
      <c r="AUU100" s="113"/>
      <c r="AUV100" s="113"/>
      <c r="AUW100" s="113"/>
      <c r="AUX100" s="113"/>
      <c r="AUY100" s="113"/>
      <c r="AUZ100" s="113"/>
      <c r="AVA100" s="113"/>
      <c r="AVB100" s="113"/>
      <c r="AVC100" s="113"/>
      <c r="AVD100" s="113"/>
      <c r="AVE100" s="113"/>
      <c r="AVF100" s="113"/>
      <c r="AVG100" s="113"/>
      <c r="AVH100" s="113"/>
      <c r="AVI100" s="113"/>
      <c r="AVJ100" s="113"/>
      <c r="AVK100" s="113"/>
      <c r="AVL100" s="113"/>
      <c r="AVM100" s="113"/>
      <c r="AVN100" s="113"/>
      <c r="AVO100" s="113"/>
      <c r="AVP100" s="113"/>
      <c r="AVQ100" s="113"/>
      <c r="AVR100" s="113"/>
      <c r="AVS100" s="113"/>
      <c r="AVT100" s="113"/>
      <c r="AVU100" s="113"/>
      <c r="AVV100" s="113"/>
      <c r="AVW100" s="113"/>
      <c r="AVX100" s="113"/>
      <c r="AVY100" s="113"/>
      <c r="AVZ100" s="113"/>
      <c r="AWA100" s="113"/>
      <c r="AWB100" s="113"/>
      <c r="AWC100" s="113"/>
      <c r="AWD100" s="113"/>
    </row>
    <row r="101" spans="1:1278" s="156" customFormat="1" ht="12.5">
      <c r="A101" s="126"/>
      <c r="B101" s="126"/>
      <c r="C101" s="126"/>
      <c r="D101" s="126"/>
      <c r="E101" s="126"/>
      <c r="F101" s="126"/>
      <c r="G101" s="126"/>
      <c r="H101" s="126"/>
      <c r="I101" s="126"/>
      <c r="J101" s="126"/>
      <c r="K101" s="126"/>
      <c r="L101" s="126"/>
      <c r="M101" s="126"/>
      <c r="N101" s="126"/>
      <c r="O101" s="126"/>
      <c r="P101" s="126"/>
      <c r="Q101" s="126"/>
      <c r="R101" s="126"/>
      <c r="S101" s="126"/>
      <c r="T101" s="126"/>
      <c r="U101" s="126"/>
      <c r="V101" s="126"/>
      <c r="W101" s="126"/>
      <c r="X101" s="126"/>
      <c r="Y101" s="126"/>
      <c r="Z101" s="126"/>
      <c r="AA101" s="126"/>
      <c r="AB101" s="126"/>
      <c r="AC101" s="113"/>
      <c r="AD101" s="113"/>
      <c r="AE101" s="113"/>
      <c r="AF101" s="113"/>
      <c r="AG101" s="113"/>
      <c r="AH101" s="113"/>
      <c r="AI101" s="113"/>
      <c r="AJ101" s="113"/>
      <c r="AK101" s="113"/>
      <c r="AL101" s="113"/>
      <c r="AM101" s="113"/>
      <c r="AN101" s="113"/>
      <c r="AO101" s="113"/>
      <c r="AP101" s="113"/>
      <c r="AQ101" s="113"/>
      <c r="AR101" s="113"/>
      <c r="AS101" s="113"/>
      <c r="AT101" s="113"/>
      <c r="AU101" s="113"/>
      <c r="AV101" s="113"/>
      <c r="AW101" s="113"/>
      <c r="AX101" s="113"/>
      <c r="AY101" s="113"/>
      <c r="AZ101" s="113"/>
      <c r="BA101" s="113"/>
      <c r="BB101" s="113"/>
      <c r="BC101" s="113"/>
      <c r="BD101" s="113"/>
      <c r="BE101" s="113"/>
      <c r="BF101" s="113"/>
      <c r="BG101" s="113"/>
      <c r="BH101" s="113"/>
      <c r="BI101" s="113"/>
      <c r="BJ101" s="113"/>
      <c r="BK101" s="113"/>
      <c r="BL101" s="113"/>
      <c r="BM101" s="113"/>
      <c r="BN101" s="113"/>
      <c r="BO101" s="113"/>
      <c r="BP101" s="113"/>
      <c r="BQ101" s="113"/>
      <c r="BR101" s="113"/>
      <c r="BS101" s="113"/>
      <c r="BT101" s="113"/>
      <c r="BU101" s="113"/>
      <c r="BV101" s="113"/>
      <c r="BW101" s="113"/>
      <c r="BX101" s="113"/>
      <c r="BY101" s="113"/>
      <c r="BZ101" s="113"/>
      <c r="CA101" s="113"/>
      <c r="CB101" s="113"/>
      <c r="CC101" s="113"/>
      <c r="CD101" s="113"/>
      <c r="CE101" s="113"/>
      <c r="CF101" s="113"/>
      <c r="CG101" s="113"/>
      <c r="CH101" s="113"/>
      <c r="CI101" s="113"/>
      <c r="CJ101" s="113"/>
      <c r="CK101" s="113"/>
      <c r="CL101" s="113"/>
      <c r="CM101" s="113"/>
      <c r="CN101" s="113"/>
      <c r="CO101" s="113"/>
      <c r="CP101" s="113"/>
      <c r="CQ101" s="113"/>
      <c r="CR101" s="113"/>
      <c r="CS101" s="113"/>
      <c r="CT101" s="113"/>
      <c r="CU101" s="113"/>
      <c r="CV101" s="113"/>
      <c r="CW101" s="113"/>
      <c r="CX101" s="113"/>
      <c r="CY101" s="113"/>
      <c r="CZ101" s="113"/>
      <c r="DA101" s="113"/>
      <c r="DB101" s="113"/>
      <c r="DC101" s="113"/>
      <c r="DD101" s="113"/>
      <c r="DE101" s="113"/>
      <c r="DF101" s="113"/>
      <c r="DG101" s="113"/>
      <c r="DH101" s="113"/>
      <c r="DI101" s="113"/>
      <c r="DJ101" s="113"/>
      <c r="DK101" s="113"/>
      <c r="DL101" s="113"/>
      <c r="DM101" s="113"/>
      <c r="DN101" s="113"/>
      <c r="DO101" s="113"/>
      <c r="DP101" s="113"/>
      <c r="DQ101" s="113"/>
      <c r="DR101" s="113"/>
      <c r="DS101" s="113"/>
      <c r="DT101" s="113"/>
      <c r="DU101" s="113"/>
      <c r="DV101" s="113"/>
      <c r="DW101" s="113"/>
      <c r="DX101" s="113"/>
      <c r="DY101" s="113"/>
      <c r="DZ101" s="113"/>
      <c r="EA101" s="113"/>
      <c r="EB101" s="113"/>
      <c r="EC101" s="113"/>
      <c r="ED101" s="113"/>
      <c r="EE101" s="113"/>
      <c r="EF101" s="113"/>
      <c r="EG101" s="113"/>
      <c r="EH101" s="113"/>
      <c r="EI101" s="113"/>
      <c r="EJ101" s="113"/>
      <c r="EK101" s="113"/>
      <c r="EL101" s="113"/>
      <c r="EM101" s="113"/>
      <c r="EN101" s="113"/>
      <c r="EO101" s="113"/>
      <c r="EP101" s="113"/>
      <c r="EQ101" s="113"/>
      <c r="ER101" s="113"/>
      <c r="ES101" s="113"/>
      <c r="ET101" s="113"/>
      <c r="EU101" s="113"/>
      <c r="EV101" s="113"/>
      <c r="EW101" s="113"/>
      <c r="EX101" s="113"/>
      <c r="EY101" s="113"/>
      <c r="EZ101" s="113"/>
      <c r="FA101" s="113"/>
      <c r="FB101" s="113"/>
      <c r="FC101" s="113"/>
      <c r="FD101" s="113"/>
      <c r="FE101" s="113"/>
      <c r="FF101" s="113"/>
      <c r="FG101" s="113"/>
      <c r="FH101" s="113"/>
      <c r="FI101" s="113"/>
      <c r="FJ101" s="113"/>
      <c r="FK101" s="113"/>
      <c r="FL101" s="113"/>
      <c r="FM101" s="113"/>
      <c r="FN101" s="113"/>
      <c r="FO101" s="113"/>
      <c r="FP101" s="113"/>
      <c r="FQ101" s="113"/>
      <c r="FR101" s="113"/>
      <c r="FS101" s="113"/>
      <c r="FT101" s="113"/>
      <c r="FU101" s="113"/>
      <c r="FV101" s="113"/>
      <c r="FW101" s="113"/>
      <c r="FX101" s="113"/>
      <c r="FY101" s="113"/>
      <c r="FZ101" s="113"/>
      <c r="GA101" s="113"/>
      <c r="GB101" s="113"/>
      <c r="GC101" s="113"/>
      <c r="GD101" s="113"/>
      <c r="GE101" s="113"/>
      <c r="GF101" s="113"/>
      <c r="GG101" s="113"/>
      <c r="GH101" s="113"/>
      <c r="GI101" s="113"/>
      <c r="GJ101" s="113"/>
      <c r="GK101" s="113"/>
      <c r="GL101" s="113"/>
      <c r="GM101" s="113"/>
      <c r="GN101" s="113"/>
      <c r="GO101" s="113"/>
      <c r="GP101" s="113"/>
      <c r="GQ101" s="113"/>
      <c r="GR101" s="113"/>
      <c r="GS101" s="113"/>
      <c r="GT101" s="113"/>
      <c r="GU101" s="113"/>
      <c r="GV101" s="113"/>
      <c r="GW101" s="113"/>
      <c r="GX101" s="113"/>
      <c r="GY101" s="113"/>
      <c r="GZ101" s="113"/>
      <c r="HA101" s="113"/>
      <c r="HB101" s="113"/>
      <c r="HC101" s="113"/>
      <c r="HD101" s="113"/>
      <c r="HE101" s="113"/>
      <c r="HF101" s="113"/>
      <c r="HG101" s="113"/>
      <c r="HH101" s="113"/>
      <c r="HI101" s="113"/>
      <c r="HJ101" s="113"/>
      <c r="HK101" s="113"/>
      <c r="HL101" s="113"/>
      <c r="HM101" s="113"/>
      <c r="HN101" s="113"/>
      <c r="HO101" s="113"/>
      <c r="HP101" s="113"/>
      <c r="HQ101" s="113"/>
      <c r="HR101" s="113"/>
      <c r="HS101" s="113"/>
      <c r="HT101" s="113"/>
      <c r="HU101" s="113"/>
      <c r="HV101" s="113"/>
      <c r="HW101" s="113"/>
      <c r="HX101" s="113"/>
      <c r="HY101" s="113"/>
      <c r="HZ101" s="113"/>
      <c r="IA101" s="113"/>
      <c r="IB101" s="113"/>
      <c r="IC101" s="113"/>
      <c r="ID101" s="113"/>
      <c r="IE101" s="113"/>
      <c r="IF101" s="113"/>
      <c r="IG101" s="113"/>
      <c r="IH101" s="113"/>
      <c r="II101" s="113"/>
      <c r="IJ101" s="113"/>
      <c r="IK101" s="113"/>
      <c r="IL101" s="113"/>
      <c r="IM101" s="113"/>
      <c r="IN101" s="113"/>
      <c r="IO101" s="113"/>
      <c r="IP101" s="113"/>
      <c r="IQ101" s="113"/>
      <c r="IR101" s="113"/>
      <c r="IS101" s="113"/>
      <c r="IT101" s="113"/>
      <c r="IU101" s="113"/>
      <c r="IV101" s="113"/>
      <c r="IW101" s="113"/>
      <c r="IX101" s="113"/>
      <c r="IY101" s="113"/>
      <c r="IZ101" s="113"/>
      <c r="JA101" s="113"/>
      <c r="JB101" s="113"/>
      <c r="JC101" s="113"/>
      <c r="JD101" s="113"/>
      <c r="JE101" s="113"/>
      <c r="JF101" s="113"/>
      <c r="JG101" s="113"/>
      <c r="JH101" s="113"/>
      <c r="JI101" s="113"/>
      <c r="JJ101" s="113"/>
      <c r="JK101" s="113"/>
      <c r="JL101" s="113"/>
      <c r="JM101" s="113"/>
      <c r="JN101" s="113"/>
      <c r="JO101" s="113"/>
      <c r="JP101" s="113"/>
      <c r="JQ101" s="113"/>
      <c r="JR101" s="113"/>
      <c r="JS101" s="113"/>
      <c r="JT101" s="113"/>
      <c r="JU101" s="113"/>
      <c r="JV101" s="113"/>
      <c r="JW101" s="113"/>
      <c r="JX101" s="113"/>
      <c r="JY101" s="113"/>
      <c r="JZ101" s="113"/>
      <c r="KA101" s="113"/>
      <c r="KB101" s="113"/>
      <c r="KC101" s="113"/>
      <c r="KD101" s="113"/>
      <c r="KE101" s="113"/>
      <c r="KF101" s="113"/>
      <c r="KG101" s="113"/>
      <c r="KH101" s="113"/>
      <c r="KI101" s="113"/>
      <c r="KJ101" s="113"/>
      <c r="KK101" s="113"/>
      <c r="KL101" s="113"/>
      <c r="KM101" s="113"/>
      <c r="KN101" s="113"/>
      <c r="KO101" s="113"/>
      <c r="KP101" s="113"/>
      <c r="KQ101" s="113"/>
      <c r="KR101" s="113"/>
      <c r="KS101" s="113"/>
      <c r="KT101" s="113"/>
      <c r="KU101" s="113"/>
      <c r="KV101" s="113"/>
      <c r="KW101" s="113"/>
      <c r="KX101" s="113"/>
      <c r="KY101" s="113"/>
      <c r="KZ101" s="113"/>
      <c r="LA101" s="113"/>
      <c r="LB101" s="113"/>
      <c r="LC101" s="113"/>
      <c r="LD101" s="113"/>
      <c r="LE101" s="113"/>
      <c r="LF101" s="113"/>
      <c r="LG101" s="113"/>
      <c r="LH101" s="113"/>
      <c r="LI101" s="113"/>
      <c r="LJ101" s="113"/>
      <c r="LK101" s="113"/>
      <c r="LL101" s="113"/>
      <c r="LM101" s="113"/>
      <c r="LN101" s="113"/>
      <c r="LO101" s="113"/>
      <c r="LP101" s="113"/>
      <c r="LQ101" s="113"/>
      <c r="LR101" s="113"/>
      <c r="LS101" s="113"/>
      <c r="LT101" s="113"/>
      <c r="LU101" s="113"/>
      <c r="LV101" s="113"/>
      <c r="LW101" s="113"/>
      <c r="LX101" s="113"/>
      <c r="LY101" s="113"/>
      <c r="LZ101" s="113"/>
      <c r="MA101" s="113"/>
      <c r="MB101" s="113"/>
      <c r="MC101" s="113"/>
      <c r="MD101" s="113"/>
      <c r="ME101" s="113"/>
      <c r="MF101" s="113"/>
      <c r="MG101" s="113"/>
      <c r="MH101" s="113"/>
      <c r="MI101" s="113"/>
      <c r="MJ101" s="113"/>
      <c r="MK101" s="113"/>
      <c r="ML101" s="113"/>
      <c r="MM101" s="113"/>
      <c r="MN101" s="113"/>
      <c r="MO101" s="113"/>
      <c r="MP101" s="113"/>
      <c r="MQ101" s="113"/>
      <c r="MR101" s="113"/>
      <c r="MS101" s="113"/>
      <c r="MT101" s="113"/>
      <c r="MU101" s="113"/>
      <c r="MV101" s="113"/>
      <c r="MW101" s="113"/>
      <c r="MX101" s="113"/>
      <c r="MY101" s="113"/>
      <c r="MZ101" s="113"/>
      <c r="NA101" s="113"/>
      <c r="NB101" s="113"/>
      <c r="NC101" s="113"/>
      <c r="ND101" s="113"/>
      <c r="NE101" s="113"/>
      <c r="NF101" s="113"/>
      <c r="NG101" s="113"/>
      <c r="NH101" s="113"/>
      <c r="NI101" s="113"/>
      <c r="NJ101" s="113"/>
      <c r="NK101" s="113"/>
      <c r="NL101" s="113"/>
      <c r="NM101" s="113"/>
      <c r="NN101" s="113"/>
      <c r="NO101" s="113"/>
      <c r="NP101" s="113"/>
      <c r="NQ101" s="113"/>
      <c r="NR101" s="113"/>
      <c r="NS101" s="113"/>
      <c r="NT101" s="113"/>
      <c r="NU101" s="113"/>
      <c r="NV101" s="113"/>
      <c r="NW101" s="113"/>
      <c r="NX101" s="113"/>
      <c r="NY101" s="113"/>
      <c r="NZ101" s="113"/>
      <c r="OA101" s="113"/>
      <c r="OB101" s="113"/>
      <c r="OC101" s="113"/>
      <c r="OD101" s="113"/>
      <c r="OE101" s="113"/>
      <c r="OF101" s="113"/>
      <c r="OG101" s="113"/>
      <c r="OH101" s="113"/>
      <c r="OI101" s="113"/>
      <c r="OJ101" s="113"/>
      <c r="OK101" s="113"/>
      <c r="OL101" s="113"/>
      <c r="OM101" s="113"/>
      <c r="ON101" s="113"/>
      <c r="OO101" s="113"/>
      <c r="OP101" s="113"/>
      <c r="OQ101" s="113"/>
      <c r="OR101" s="113"/>
      <c r="OS101" s="113"/>
      <c r="OT101" s="113"/>
      <c r="OU101" s="113"/>
      <c r="OV101" s="113"/>
      <c r="OW101" s="113"/>
      <c r="OX101" s="113"/>
      <c r="OY101" s="113"/>
      <c r="OZ101" s="113"/>
      <c r="PA101" s="113"/>
      <c r="PB101" s="113"/>
      <c r="PC101" s="113"/>
      <c r="PD101" s="113"/>
      <c r="PE101" s="113"/>
      <c r="PF101" s="113"/>
      <c r="PG101" s="113"/>
      <c r="PH101" s="113"/>
      <c r="PI101" s="113"/>
      <c r="PJ101" s="113"/>
      <c r="PK101" s="113"/>
      <c r="PL101" s="113"/>
      <c r="PM101" s="113"/>
      <c r="PN101" s="113"/>
      <c r="PO101" s="113"/>
      <c r="PP101" s="113"/>
      <c r="PQ101" s="113"/>
      <c r="PR101" s="113"/>
      <c r="PS101" s="113"/>
      <c r="PT101" s="113"/>
      <c r="PU101" s="113"/>
      <c r="PV101" s="113"/>
      <c r="PW101" s="113"/>
      <c r="PX101" s="113"/>
      <c r="PY101" s="113"/>
      <c r="PZ101" s="113"/>
      <c r="QA101" s="113"/>
      <c r="QB101" s="113"/>
      <c r="QC101" s="113"/>
      <c r="QD101" s="113"/>
      <c r="QE101" s="113"/>
      <c r="QF101" s="113"/>
      <c r="QG101" s="113"/>
      <c r="QH101" s="113"/>
      <c r="QI101" s="113"/>
      <c r="QJ101" s="113"/>
      <c r="QK101" s="113"/>
      <c r="QL101" s="113"/>
      <c r="QM101" s="113"/>
      <c r="QN101" s="113"/>
      <c r="QO101" s="113"/>
      <c r="QP101" s="113"/>
      <c r="QQ101" s="113"/>
      <c r="QR101" s="113"/>
      <c r="QS101" s="113"/>
      <c r="QT101" s="113"/>
      <c r="QU101" s="113"/>
      <c r="QV101" s="113"/>
      <c r="QW101" s="113"/>
      <c r="QX101" s="113"/>
      <c r="QY101" s="113"/>
      <c r="QZ101" s="113"/>
      <c r="RA101" s="113"/>
      <c r="RB101" s="113"/>
      <c r="RC101" s="113"/>
      <c r="RD101" s="113"/>
      <c r="RE101" s="113"/>
      <c r="RF101" s="113"/>
      <c r="RG101" s="113"/>
      <c r="RH101" s="113"/>
      <c r="RI101" s="113"/>
      <c r="RJ101" s="113"/>
      <c r="RK101" s="113"/>
      <c r="RL101" s="113"/>
      <c r="RM101" s="113"/>
      <c r="RN101" s="113"/>
      <c r="RO101" s="113"/>
      <c r="RP101" s="113"/>
      <c r="RQ101" s="113"/>
      <c r="RR101" s="113"/>
      <c r="RS101" s="113"/>
      <c r="RT101" s="113"/>
      <c r="RU101" s="113"/>
      <c r="RV101" s="113"/>
      <c r="RW101" s="113"/>
      <c r="RX101" s="113"/>
      <c r="RY101" s="113"/>
      <c r="RZ101" s="113"/>
      <c r="SA101" s="113"/>
      <c r="SB101" s="113"/>
      <c r="SC101" s="113"/>
      <c r="SD101" s="113"/>
      <c r="SE101" s="113"/>
      <c r="SF101" s="113"/>
      <c r="SG101" s="113"/>
      <c r="SH101" s="113"/>
      <c r="SI101" s="113"/>
      <c r="SJ101" s="113"/>
      <c r="SK101" s="113"/>
      <c r="SL101" s="113"/>
      <c r="SM101" s="113"/>
      <c r="SN101" s="113"/>
      <c r="SO101" s="113"/>
      <c r="SP101" s="113"/>
      <c r="SQ101" s="113"/>
      <c r="SR101" s="113"/>
      <c r="SS101" s="113"/>
      <c r="ST101" s="113"/>
      <c r="SU101" s="113"/>
      <c r="SV101" s="113"/>
      <c r="SW101" s="113"/>
      <c r="SX101" s="113"/>
      <c r="SY101" s="113"/>
      <c r="SZ101" s="113"/>
      <c r="TA101" s="113"/>
      <c r="TB101" s="113"/>
      <c r="TC101" s="113"/>
      <c r="TD101" s="113"/>
      <c r="TE101" s="113"/>
      <c r="TF101" s="113"/>
      <c r="TG101" s="113"/>
      <c r="TH101" s="113"/>
      <c r="TI101" s="113"/>
      <c r="TJ101" s="113"/>
      <c r="TK101" s="113"/>
      <c r="TL101" s="113"/>
      <c r="TM101" s="113"/>
      <c r="TN101" s="113"/>
      <c r="TO101" s="113"/>
      <c r="TP101" s="113"/>
      <c r="TQ101" s="113"/>
      <c r="TR101" s="113"/>
      <c r="TS101" s="113"/>
      <c r="TT101" s="113"/>
      <c r="TU101" s="113"/>
      <c r="TV101" s="113"/>
      <c r="TW101" s="113"/>
      <c r="TX101" s="113"/>
      <c r="TY101" s="113"/>
      <c r="TZ101" s="113"/>
      <c r="UA101" s="113"/>
      <c r="UB101" s="113"/>
      <c r="UC101" s="113"/>
      <c r="UD101" s="113"/>
      <c r="UE101" s="113"/>
      <c r="UF101" s="113"/>
      <c r="UG101" s="113"/>
      <c r="UH101" s="113"/>
      <c r="UI101" s="113"/>
      <c r="UJ101" s="113"/>
      <c r="UK101" s="113"/>
      <c r="UL101" s="113"/>
      <c r="UM101" s="113"/>
      <c r="UN101" s="113"/>
      <c r="UO101" s="113"/>
      <c r="UP101" s="113"/>
      <c r="UQ101" s="113"/>
      <c r="UR101" s="113"/>
      <c r="US101" s="113"/>
      <c r="UT101" s="113"/>
      <c r="UU101" s="113"/>
      <c r="UV101" s="113"/>
      <c r="UW101" s="113"/>
      <c r="UX101" s="113"/>
      <c r="UY101" s="113"/>
      <c r="UZ101" s="113"/>
      <c r="VA101" s="113"/>
      <c r="VB101" s="113"/>
      <c r="VC101" s="113"/>
      <c r="VD101" s="113"/>
      <c r="VE101" s="113"/>
      <c r="VF101" s="113"/>
      <c r="VG101" s="113"/>
      <c r="VH101" s="113"/>
      <c r="VI101" s="113"/>
      <c r="VJ101" s="113"/>
      <c r="VK101" s="113"/>
      <c r="VL101" s="113"/>
      <c r="VM101" s="113"/>
      <c r="VN101" s="113"/>
      <c r="VO101" s="113"/>
      <c r="VP101" s="113"/>
      <c r="VQ101" s="113"/>
      <c r="VR101" s="113"/>
      <c r="VS101" s="113"/>
      <c r="VT101" s="113"/>
      <c r="VU101" s="113"/>
      <c r="VV101" s="113"/>
      <c r="VW101" s="113"/>
      <c r="VX101" s="113"/>
      <c r="VY101" s="113"/>
      <c r="VZ101" s="113"/>
      <c r="WA101" s="113"/>
      <c r="WB101" s="113"/>
      <c r="WC101" s="113"/>
      <c r="WD101" s="113"/>
      <c r="WE101" s="113"/>
      <c r="WF101" s="113"/>
      <c r="WG101" s="113"/>
      <c r="WH101" s="113"/>
      <c r="WI101" s="113"/>
      <c r="WJ101" s="113"/>
      <c r="WK101" s="113"/>
      <c r="WL101" s="113"/>
      <c r="WM101" s="113"/>
      <c r="WN101" s="113"/>
      <c r="WO101" s="113"/>
      <c r="WP101" s="113"/>
      <c r="WQ101" s="113"/>
      <c r="WR101" s="113"/>
      <c r="WS101" s="113"/>
      <c r="WT101" s="113"/>
      <c r="WU101" s="113"/>
      <c r="WV101" s="113"/>
      <c r="WW101" s="113"/>
      <c r="WX101" s="113"/>
      <c r="WY101" s="113"/>
      <c r="WZ101" s="113"/>
      <c r="XA101" s="113"/>
      <c r="XB101" s="113"/>
      <c r="XC101" s="113"/>
      <c r="XD101" s="113"/>
      <c r="XE101" s="113"/>
      <c r="XF101" s="113"/>
      <c r="XG101" s="113"/>
      <c r="XH101" s="113"/>
      <c r="XI101" s="113"/>
      <c r="XJ101" s="113"/>
      <c r="XK101" s="113"/>
      <c r="XL101" s="113"/>
      <c r="XM101" s="113"/>
      <c r="XN101" s="113"/>
      <c r="XO101" s="113"/>
      <c r="XP101" s="113"/>
      <c r="XQ101" s="113"/>
      <c r="XR101" s="113"/>
      <c r="XS101" s="113"/>
      <c r="XT101" s="113"/>
      <c r="XU101" s="113"/>
      <c r="XV101" s="113"/>
      <c r="XW101" s="113"/>
      <c r="XX101" s="113"/>
      <c r="XY101" s="113"/>
      <c r="XZ101" s="113"/>
      <c r="YA101" s="113"/>
      <c r="YB101" s="113"/>
      <c r="YC101" s="113"/>
      <c r="YD101" s="113"/>
      <c r="YE101" s="113"/>
      <c r="YF101" s="113"/>
      <c r="YG101" s="113"/>
      <c r="YH101" s="113"/>
      <c r="YI101" s="113"/>
      <c r="YJ101" s="113"/>
      <c r="YK101" s="113"/>
      <c r="YL101" s="113"/>
      <c r="YM101" s="113"/>
      <c r="YN101" s="113"/>
      <c r="YO101" s="113"/>
      <c r="YP101" s="113"/>
      <c r="YQ101" s="113"/>
      <c r="YR101" s="113"/>
      <c r="YS101" s="113"/>
      <c r="YT101" s="113"/>
      <c r="YU101" s="113"/>
      <c r="YV101" s="113"/>
      <c r="YW101" s="113"/>
      <c r="YX101" s="113"/>
      <c r="YY101" s="113"/>
      <c r="YZ101" s="113"/>
      <c r="ZA101" s="113"/>
      <c r="ZB101" s="113"/>
      <c r="ZC101" s="113"/>
      <c r="ZD101" s="113"/>
      <c r="ZE101" s="113"/>
      <c r="ZF101" s="113"/>
      <c r="ZG101" s="113"/>
      <c r="ZH101" s="113"/>
      <c r="ZI101" s="113"/>
      <c r="ZJ101" s="113"/>
      <c r="ZK101" s="113"/>
      <c r="ZL101" s="113"/>
      <c r="ZM101" s="113"/>
      <c r="ZN101" s="113"/>
      <c r="ZO101" s="113"/>
      <c r="ZP101" s="113"/>
      <c r="ZQ101" s="113"/>
      <c r="ZR101" s="113"/>
      <c r="ZS101" s="113"/>
      <c r="ZT101" s="113"/>
      <c r="ZU101" s="113"/>
      <c r="ZV101" s="113"/>
      <c r="ZW101" s="113"/>
      <c r="ZX101" s="113"/>
      <c r="ZY101" s="113"/>
      <c r="ZZ101" s="113"/>
      <c r="AAA101" s="113"/>
      <c r="AAB101" s="113"/>
      <c r="AAC101" s="113"/>
      <c r="AAD101" s="113"/>
      <c r="AAE101" s="113"/>
      <c r="AAF101" s="113"/>
      <c r="AAG101" s="113"/>
      <c r="AAH101" s="113"/>
      <c r="AAI101" s="113"/>
      <c r="AAJ101" s="113"/>
      <c r="AAK101" s="113"/>
      <c r="AAL101" s="113"/>
      <c r="AAM101" s="113"/>
      <c r="AAN101" s="113"/>
      <c r="AAO101" s="113"/>
      <c r="AAP101" s="113"/>
      <c r="AAQ101" s="113"/>
      <c r="AAR101" s="113"/>
      <c r="AAS101" s="113"/>
      <c r="AAT101" s="113"/>
      <c r="AAU101" s="113"/>
      <c r="AAV101" s="113"/>
      <c r="AAW101" s="113"/>
      <c r="AAX101" s="113"/>
      <c r="AAY101" s="113"/>
      <c r="AAZ101" s="113"/>
      <c r="ABA101" s="113"/>
      <c r="ABB101" s="113"/>
      <c r="ABC101" s="113"/>
      <c r="ABD101" s="113"/>
      <c r="ABE101" s="113"/>
      <c r="ABF101" s="113"/>
      <c r="ABG101" s="113"/>
      <c r="ABH101" s="113"/>
      <c r="ABI101" s="113"/>
      <c r="ABJ101" s="113"/>
      <c r="ABK101" s="113"/>
      <c r="ABL101" s="113"/>
      <c r="ABM101" s="113"/>
      <c r="ABN101" s="113"/>
      <c r="ABO101" s="113"/>
      <c r="ABP101" s="113"/>
      <c r="ABQ101" s="113"/>
      <c r="ABR101" s="113"/>
      <c r="ABS101" s="113"/>
      <c r="ABT101" s="113"/>
      <c r="ABU101" s="113"/>
      <c r="ABV101" s="113"/>
      <c r="ABW101" s="113"/>
      <c r="ABX101" s="113"/>
      <c r="ABY101" s="113"/>
      <c r="ABZ101" s="113"/>
      <c r="ACA101" s="113"/>
      <c r="ACB101" s="113"/>
      <c r="ACC101" s="113"/>
      <c r="ACD101" s="113"/>
      <c r="ACE101" s="113"/>
      <c r="ACF101" s="113"/>
      <c r="ACG101" s="113"/>
      <c r="ACH101" s="113"/>
      <c r="ACI101" s="113"/>
      <c r="ACJ101" s="113"/>
      <c r="ACK101" s="113"/>
      <c r="ACL101" s="113"/>
      <c r="ACM101" s="113"/>
      <c r="ACN101" s="113"/>
      <c r="ACO101" s="113"/>
      <c r="ACP101" s="113"/>
      <c r="ACQ101" s="113"/>
      <c r="ACR101" s="113"/>
      <c r="ACS101" s="113"/>
      <c r="ACT101" s="113"/>
      <c r="ACU101" s="113"/>
      <c r="ACV101" s="113"/>
      <c r="ACW101" s="113"/>
      <c r="ACX101" s="113"/>
      <c r="ACY101" s="113"/>
      <c r="ACZ101" s="113"/>
      <c r="ADA101" s="113"/>
      <c r="ADB101" s="113"/>
      <c r="ADC101" s="113"/>
      <c r="ADD101" s="113"/>
      <c r="ADE101" s="113"/>
      <c r="ADF101" s="113"/>
      <c r="ADG101" s="113"/>
      <c r="ADH101" s="113"/>
      <c r="ADI101" s="113"/>
      <c r="ADJ101" s="113"/>
      <c r="ADK101" s="113"/>
      <c r="ADL101" s="113"/>
      <c r="ADM101" s="113"/>
      <c r="ADN101" s="113"/>
      <c r="ADO101" s="113"/>
      <c r="ADP101" s="113"/>
      <c r="ADQ101" s="113"/>
      <c r="ADR101" s="113"/>
      <c r="ADS101" s="113"/>
      <c r="ADT101" s="113"/>
      <c r="ADU101" s="113"/>
      <c r="ADV101" s="113"/>
      <c r="ADW101" s="113"/>
      <c r="ADX101" s="113"/>
      <c r="ADY101" s="113"/>
      <c r="ADZ101" s="113"/>
      <c r="AEA101" s="113"/>
      <c r="AEB101" s="113"/>
      <c r="AEC101" s="113"/>
      <c r="AED101" s="113"/>
      <c r="AEE101" s="113"/>
      <c r="AEF101" s="113"/>
      <c r="AEG101" s="113"/>
      <c r="AEH101" s="113"/>
      <c r="AEI101" s="113"/>
      <c r="AEJ101" s="113"/>
      <c r="AEK101" s="113"/>
      <c r="AEL101" s="113"/>
      <c r="AEM101" s="113"/>
      <c r="AEN101" s="113"/>
      <c r="AEO101" s="113"/>
      <c r="AEP101" s="113"/>
      <c r="AEQ101" s="113"/>
      <c r="AER101" s="113"/>
      <c r="AES101" s="113"/>
      <c r="AET101" s="113"/>
      <c r="AEU101" s="113"/>
      <c r="AEV101" s="113"/>
      <c r="AEW101" s="113"/>
      <c r="AEX101" s="113"/>
      <c r="AEY101" s="113"/>
      <c r="AEZ101" s="113"/>
      <c r="AFA101" s="113"/>
      <c r="AFB101" s="113"/>
      <c r="AFC101" s="113"/>
      <c r="AFD101" s="113"/>
      <c r="AFE101" s="113"/>
      <c r="AFF101" s="113"/>
      <c r="AFG101" s="113"/>
      <c r="AFH101" s="113"/>
      <c r="AFI101" s="113"/>
      <c r="AFJ101" s="113"/>
      <c r="AFK101" s="113"/>
      <c r="AFL101" s="113"/>
      <c r="AFM101" s="113"/>
      <c r="AFN101" s="113"/>
      <c r="AFO101" s="113"/>
      <c r="AFP101" s="113"/>
      <c r="AFQ101" s="113"/>
      <c r="AFR101" s="113"/>
      <c r="AFS101" s="113"/>
      <c r="AFT101" s="113"/>
      <c r="AFU101" s="113"/>
      <c r="AFV101" s="113"/>
      <c r="AFW101" s="113"/>
      <c r="AFX101" s="113"/>
      <c r="AFY101" s="113"/>
      <c r="AFZ101" s="113"/>
      <c r="AGA101" s="113"/>
      <c r="AGB101" s="113"/>
      <c r="AGC101" s="113"/>
      <c r="AGD101" s="113"/>
      <c r="AGE101" s="113"/>
      <c r="AGF101" s="113"/>
      <c r="AGG101" s="113"/>
      <c r="AGH101" s="113"/>
      <c r="AGI101" s="113"/>
      <c r="AGJ101" s="113"/>
      <c r="AGK101" s="113"/>
      <c r="AGL101" s="113"/>
      <c r="AGM101" s="113"/>
      <c r="AGN101" s="113"/>
      <c r="AGO101" s="113"/>
      <c r="AGP101" s="113"/>
      <c r="AGQ101" s="113"/>
      <c r="AGR101" s="113"/>
      <c r="AGS101" s="113"/>
      <c r="AGT101" s="113"/>
      <c r="AGU101" s="113"/>
      <c r="AGV101" s="113"/>
      <c r="AGW101" s="113"/>
      <c r="AGX101" s="113"/>
      <c r="AGY101" s="113"/>
      <c r="AGZ101" s="113"/>
      <c r="AHA101" s="113"/>
      <c r="AHB101" s="113"/>
      <c r="AHC101" s="113"/>
      <c r="AHD101" s="113"/>
      <c r="AHE101" s="113"/>
      <c r="AHF101" s="113"/>
      <c r="AHG101" s="113"/>
      <c r="AHH101" s="113"/>
      <c r="AHI101" s="113"/>
      <c r="AHJ101" s="113"/>
      <c r="AHK101" s="113"/>
      <c r="AHL101" s="113"/>
      <c r="AHM101" s="113"/>
      <c r="AHN101" s="113"/>
      <c r="AHO101" s="113"/>
      <c r="AHP101" s="113"/>
      <c r="AHQ101" s="113"/>
      <c r="AHR101" s="113"/>
      <c r="AHS101" s="113"/>
      <c r="AHT101" s="113"/>
      <c r="AHU101" s="113"/>
      <c r="AHV101" s="113"/>
      <c r="AHW101" s="113"/>
      <c r="AHX101" s="113"/>
      <c r="AHY101" s="113"/>
      <c r="AHZ101" s="113"/>
      <c r="AIA101" s="113"/>
      <c r="AIB101" s="113"/>
      <c r="AIC101" s="113"/>
      <c r="AID101" s="113"/>
      <c r="AIE101" s="113"/>
      <c r="AIF101" s="113"/>
      <c r="AIG101" s="113"/>
      <c r="AIH101" s="113"/>
      <c r="AII101" s="113"/>
      <c r="AIJ101" s="113"/>
      <c r="AIK101" s="113"/>
      <c r="AIL101" s="113"/>
      <c r="AIM101" s="113"/>
      <c r="AIN101" s="113"/>
      <c r="AIO101" s="113"/>
      <c r="AIP101" s="113"/>
      <c r="AIQ101" s="113"/>
      <c r="AIR101" s="113"/>
      <c r="AIS101" s="113"/>
      <c r="AIT101" s="113"/>
      <c r="AIU101" s="113"/>
      <c r="AIV101" s="113"/>
      <c r="AIW101" s="113"/>
      <c r="AIX101" s="113"/>
      <c r="AIY101" s="113"/>
      <c r="AIZ101" s="113"/>
      <c r="AJA101" s="113"/>
      <c r="AJB101" s="113"/>
      <c r="AJC101" s="113"/>
      <c r="AJD101" s="113"/>
      <c r="AJE101" s="113"/>
      <c r="AJF101" s="113"/>
      <c r="AJG101" s="113"/>
      <c r="AJH101" s="113"/>
      <c r="AJI101" s="113"/>
      <c r="AJJ101" s="113"/>
      <c r="AJK101" s="113"/>
      <c r="AJL101" s="113"/>
      <c r="AJM101" s="113"/>
      <c r="AJN101" s="113"/>
      <c r="AJO101" s="113"/>
      <c r="AJP101" s="113"/>
      <c r="AJQ101" s="113"/>
      <c r="AJR101" s="113"/>
      <c r="AJS101" s="113"/>
      <c r="AJT101" s="113"/>
      <c r="AJU101" s="113"/>
      <c r="AJV101" s="113"/>
      <c r="AJW101" s="113"/>
      <c r="AJX101" s="113"/>
      <c r="AJY101" s="113"/>
      <c r="AJZ101" s="113"/>
      <c r="AKA101" s="113"/>
      <c r="AKB101" s="113"/>
      <c r="AKC101" s="113"/>
      <c r="AKD101" s="113"/>
      <c r="AKE101" s="113"/>
      <c r="AKF101" s="113"/>
      <c r="AKG101" s="113"/>
      <c r="AKH101" s="113"/>
      <c r="AKI101" s="113"/>
      <c r="AKJ101" s="113"/>
      <c r="AKK101" s="113"/>
      <c r="AKL101" s="113"/>
      <c r="AKM101" s="113"/>
      <c r="AKN101" s="113"/>
      <c r="AKO101" s="113"/>
      <c r="AKP101" s="113"/>
      <c r="AKQ101" s="113"/>
      <c r="AKR101" s="113"/>
      <c r="AKS101" s="113"/>
      <c r="AKT101" s="113"/>
      <c r="AKU101" s="113"/>
      <c r="AKV101" s="113"/>
      <c r="AKW101" s="113"/>
      <c r="AKX101" s="113"/>
      <c r="AKY101" s="113"/>
      <c r="AKZ101" s="113"/>
      <c r="ALA101" s="113"/>
      <c r="ALB101" s="113"/>
      <c r="ALC101" s="113"/>
      <c r="ALD101" s="113"/>
      <c r="ALE101" s="113"/>
      <c r="ALF101" s="113"/>
      <c r="ALG101" s="113"/>
      <c r="ALH101" s="113"/>
      <c r="ALI101" s="113"/>
      <c r="ALJ101" s="113"/>
      <c r="ALK101" s="113"/>
      <c r="ALL101" s="113"/>
      <c r="ALM101" s="113"/>
      <c r="ALN101" s="113"/>
      <c r="ALO101" s="113"/>
      <c r="ALP101" s="113"/>
      <c r="ALQ101" s="113"/>
      <c r="ALR101" s="113"/>
      <c r="ALS101" s="113"/>
      <c r="ALT101" s="113"/>
      <c r="ALU101" s="113"/>
      <c r="ALV101" s="113"/>
      <c r="ALW101" s="113"/>
      <c r="ALX101" s="113"/>
      <c r="ALY101" s="113"/>
      <c r="ALZ101" s="113"/>
      <c r="AMA101" s="113"/>
      <c r="AMB101" s="113"/>
      <c r="AMC101" s="113"/>
      <c r="AMD101" s="113"/>
      <c r="AME101" s="113"/>
      <c r="AMF101" s="113"/>
      <c r="AMG101" s="113"/>
      <c r="AMH101" s="113"/>
      <c r="AMI101" s="113"/>
      <c r="AMJ101" s="113"/>
      <c r="AMK101" s="113"/>
      <c r="AML101" s="113"/>
      <c r="AMM101" s="113"/>
      <c r="AMN101" s="113"/>
      <c r="AMO101" s="113"/>
      <c r="AMP101" s="113"/>
      <c r="AMQ101" s="113"/>
      <c r="AMR101" s="113"/>
      <c r="AMS101" s="113"/>
      <c r="AMT101" s="113"/>
      <c r="AMU101" s="113"/>
      <c r="AMV101" s="113"/>
      <c r="AMW101" s="113"/>
      <c r="AMX101" s="113"/>
      <c r="AMY101" s="113"/>
      <c r="AMZ101" s="113"/>
      <c r="ANA101" s="113"/>
      <c r="ANB101" s="113"/>
      <c r="ANC101" s="113"/>
      <c r="AND101" s="113"/>
      <c r="ANE101" s="113"/>
      <c r="ANF101" s="113"/>
      <c r="ANG101" s="113"/>
      <c r="ANH101" s="113"/>
      <c r="ANI101" s="113"/>
      <c r="ANJ101" s="113"/>
      <c r="ANK101" s="113"/>
      <c r="ANL101" s="113"/>
      <c r="ANM101" s="113"/>
      <c r="ANN101" s="113"/>
      <c r="ANO101" s="113"/>
      <c r="ANP101" s="113"/>
      <c r="ANQ101" s="113"/>
      <c r="ANR101" s="113"/>
      <c r="ANS101" s="113"/>
      <c r="ANT101" s="113"/>
      <c r="ANU101" s="113"/>
      <c r="ANV101" s="113"/>
      <c r="ANW101" s="113"/>
      <c r="ANX101" s="113"/>
      <c r="ANY101" s="113"/>
      <c r="ANZ101" s="113"/>
      <c r="AOA101" s="113"/>
      <c r="AOB101" s="113"/>
      <c r="AOC101" s="113"/>
      <c r="AOD101" s="113"/>
      <c r="AOE101" s="113"/>
      <c r="AOF101" s="113"/>
      <c r="AOG101" s="113"/>
      <c r="AOH101" s="113"/>
      <c r="AOI101" s="113"/>
      <c r="AOJ101" s="113"/>
      <c r="AOK101" s="113"/>
      <c r="AOL101" s="113"/>
      <c r="AOM101" s="113"/>
      <c r="AON101" s="113"/>
      <c r="AOO101" s="113"/>
      <c r="AOP101" s="113"/>
      <c r="AOQ101" s="113"/>
      <c r="AOR101" s="113"/>
      <c r="AOS101" s="113"/>
      <c r="AOT101" s="113"/>
      <c r="AOU101" s="113"/>
      <c r="AOV101" s="113"/>
      <c r="AOW101" s="113"/>
      <c r="AOX101" s="113"/>
      <c r="AOY101" s="113"/>
      <c r="AOZ101" s="113"/>
      <c r="APA101" s="113"/>
      <c r="APB101" s="113"/>
      <c r="APC101" s="113"/>
      <c r="APD101" s="113"/>
      <c r="APE101" s="113"/>
      <c r="APF101" s="113"/>
      <c r="APG101" s="113"/>
      <c r="APH101" s="113"/>
      <c r="API101" s="113"/>
      <c r="APJ101" s="113"/>
      <c r="APK101" s="113"/>
      <c r="APL101" s="113"/>
      <c r="APM101" s="113"/>
      <c r="APN101" s="113"/>
      <c r="APO101" s="113"/>
      <c r="APP101" s="113"/>
      <c r="APQ101" s="113"/>
      <c r="APR101" s="113"/>
      <c r="APS101" s="113"/>
      <c r="APT101" s="113"/>
      <c r="APU101" s="113"/>
      <c r="APV101" s="113"/>
      <c r="APW101" s="113"/>
      <c r="APX101" s="113"/>
      <c r="APY101" s="113"/>
      <c r="APZ101" s="113"/>
      <c r="AQA101" s="113"/>
      <c r="AQB101" s="113"/>
      <c r="AQC101" s="113"/>
      <c r="AQD101" s="113"/>
      <c r="AQE101" s="113"/>
      <c r="AQF101" s="113"/>
      <c r="AQG101" s="113"/>
      <c r="AQH101" s="113"/>
      <c r="AQI101" s="113"/>
      <c r="AQJ101" s="113"/>
      <c r="AQK101" s="113"/>
      <c r="AQL101" s="113"/>
      <c r="AQM101" s="113"/>
      <c r="AQN101" s="113"/>
      <c r="AQO101" s="113"/>
      <c r="AQP101" s="113"/>
      <c r="AQQ101" s="113"/>
      <c r="AQR101" s="113"/>
      <c r="AQS101" s="113"/>
      <c r="AQT101" s="113"/>
      <c r="AQU101" s="113"/>
      <c r="AQV101" s="113"/>
      <c r="AQW101" s="113"/>
      <c r="AQX101" s="113"/>
      <c r="AQY101" s="113"/>
      <c r="AQZ101" s="113"/>
      <c r="ARA101" s="113"/>
      <c r="ARB101" s="113"/>
      <c r="ARC101" s="113"/>
      <c r="ARD101" s="113"/>
      <c r="ARE101" s="113"/>
      <c r="ARF101" s="113"/>
      <c r="ARG101" s="113"/>
      <c r="ARH101" s="113"/>
      <c r="ARI101" s="113"/>
      <c r="ARJ101" s="113"/>
      <c r="ARK101" s="113"/>
      <c r="ARL101" s="113"/>
      <c r="ARM101" s="113"/>
      <c r="ARN101" s="113"/>
      <c r="ARO101" s="113"/>
      <c r="ARP101" s="113"/>
      <c r="ARQ101" s="113"/>
      <c r="ARR101" s="113"/>
      <c r="ARS101" s="113"/>
      <c r="ART101" s="113"/>
      <c r="ARU101" s="113"/>
      <c r="ARV101" s="113"/>
      <c r="ARW101" s="113"/>
      <c r="ARX101" s="113"/>
      <c r="ARY101" s="113"/>
      <c r="ARZ101" s="113"/>
      <c r="ASA101" s="113"/>
      <c r="ASB101" s="113"/>
      <c r="ASC101" s="113"/>
      <c r="ASD101" s="113"/>
      <c r="ASE101" s="113"/>
      <c r="ASF101" s="113"/>
      <c r="ASG101" s="113"/>
      <c r="ASH101" s="113"/>
      <c r="ASI101" s="113"/>
      <c r="ASJ101" s="113"/>
      <c r="ASK101" s="113"/>
      <c r="ASL101" s="113"/>
      <c r="ASM101" s="113"/>
      <c r="ASN101" s="113"/>
      <c r="ASO101" s="113"/>
      <c r="ASP101" s="113"/>
      <c r="ASQ101" s="113"/>
      <c r="ASR101" s="113"/>
      <c r="ASS101" s="113"/>
      <c r="AST101" s="113"/>
      <c r="ASU101" s="113"/>
      <c r="ASV101" s="113"/>
      <c r="ASW101" s="113"/>
      <c r="ASX101" s="113"/>
      <c r="ASY101" s="113"/>
      <c r="ASZ101" s="113"/>
      <c r="ATA101" s="113"/>
      <c r="ATB101" s="113"/>
      <c r="ATC101" s="113"/>
      <c r="ATD101" s="113"/>
      <c r="ATE101" s="113"/>
      <c r="ATF101" s="113"/>
      <c r="ATG101" s="113"/>
      <c r="ATH101" s="113"/>
      <c r="ATI101" s="113"/>
      <c r="ATJ101" s="113"/>
      <c r="ATK101" s="113"/>
      <c r="ATL101" s="113"/>
      <c r="ATM101" s="113"/>
      <c r="ATN101" s="113"/>
      <c r="ATO101" s="113"/>
      <c r="ATP101" s="113"/>
      <c r="ATQ101" s="113"/>
      <c r="ATR101" s="113"/>
      <c r="ATS101" s="113"/>
      <c r="ATT101" s="113"/>
      <c r="ATU101" s="113"/>
      <c r="ATV101" s="113"/>
      <c r="ATW101" s="113"/>
      <c r="ATX101" s="113"/>
      <c r="ATY101" s="113"/>
      <c r="ATZ101" s="113"/>
      <c r="AUA101" s="113"/>
      <c r="AUB101" s="113"/>
      <c r="AUC101" s="113"/>
      <c r="AUD101" s="113"/>
      <c r="AUE101" s="113"/>
      <c r="AUF101" s="113"/>
      <c r="AUG101" s="113"/>
      <c r="AUH101" s="113"/>
      <c r="AUI101" s="113"/>
      <c r="AUJ101" s="113"/>
      <c r="AUK101" s="113"/>
      <c r="AUL101" s="113"/>
      <c r="AUM101" s="113"/>
      <c r="AUN101" s="113"/>
      <c r="AUO101" s="113"/>
      <c r="AUP101" s="113"/>
      <c r="AUQ101" s="113"/>
      <c r="AUR101" s="113"/>
      <c r="AUS101" s="113"/>
      <c r="AUT101" s="113"/>
      <c r="AUU101" s="113"/>
      <c r="AUV101" s="113"/>
      <c r="AUW101" s="113"/>
      <c r="AUX101" s="113"/>
      <c r="AUY101" s="113"/>
      <c r="AUZ101" s="113"/>
      <c r="AVA101" s="113"/>
      <c r="AVB101" s="113"/>
      <c r="AVC101" s="113"/>
      <c r="AVD101" s="113"/>
      <c r="AVE101" s="113"/>
      <c r="AVF101" s="113"/>
      <c r="AVG101" s="113"/>
      <c r="AVH101" s="113"/>
      <c r="AVI101" s="113"/>
      <c r="AVJ101" s="113"/>
      <c r="AVK101" s="113"/>
      <c r="AVL101" s="113"/>
      <c r="AVM101" s="113"/>
      <c r="AVN101" s="113"/>
      <c r="AVO101" s="113"/>
      <c r="AVP101" s="113"/>
      <c r="AVQ101" s="113"/>
      <c r="AVR101" s="113"/>
      <c r="AVS101" s="113"/>
      <c r="AVT101" s="113"/>
      <c r="AVU101" s="113"/>
      <c r="AVV101" s="113"/>
      <c r="AVW101" s="113"/>
      <c r="AVX101" s="113"/>
      <c r="AVY101" s="113"/>
      <c r="AVZ101" s="113"/>
      <c r="AWA101" s="113"/>
      <c r="AWB101" s="113"/>
      <c r="AWC101" s="113"/>
      <c r="AWD101" s="113"/>
    </row>
    <row r="102" spans="1:1278" s="112" customFormat="1" ht="12.5">
      <c r="AC102" s="113"/>
      <c r="AD102" s="113"/>
      <c r="AE102" s="113"/>
      <c r="AF102" s="113"/>
      <c r="AG102" s="113"/>
      <c r="AH102" s="113"/>
      <c r="AI102" s="113"/>
      <c r="AJ102" s="113"/>
      <c r="AK102" s="113"/>
      <c r="AL102" s="113"/>
      <c r="AM102" s="113"/>
      <c r="AN102" s="113"/>
      <c r="AO102" s="113"/>
      <c r="AP102" s="113"/>
      <c r="AQ102" s="113"/>
      <c r="AR102" s="113"/>
      <c r="AS102" s="113"/>
      <c r="AT102" s="113"/>
      <c r="AU102" s="113"/>
      <c r="AV102" s="113"/>
      <c r="AW102" s="113"/>
      <c r="AX102" s="113"/>
      <c r="AY102" s="113"/>
      <c r="AZ102" s="113"/>
      <c r="BA102" s="113"/>
      <c r="BB102" s="113"/>
      <c r="BC102" s="113"/>
      <c r="BD102" s="113"/>
      <c r="BE102" s="113"/>
      <c r="BF102" s="113"/>
      <c r="BG102" s="113"/>
      <c r="BH102" s="113"/>
      <c r="BI102" s="113"/>
      <c r="BJ102" s="113"/>
      <c r="BK102" s="113"/>
      <c r="BL102" s="113"/>
      <c r="BM102" s="113"/>
      <c r="BN102" s="113"/>
      <c r="BO102" s="113"/>
      <c r="BP102" s="113"/>
      <c r="BQ102" s="113"/>
      <c r="BR102" s="113"/>
      <c r="BS102" s="113"/>
      <c r="BT102" s="113"/>
      <c r="BU102" s="113"/>
      <c r="BV102" s="113"/>
      <c r="BW102" s="113"/>
      <c r="BX102" s="113"/>
      <c r="BY102" s="113"/>
      <c r="BZ102" s="113"/>
      <c r="CA102" s="113"/>
      <c r="CB102" s="113"/>
      <c r="CC102" s="113"/>
      <c r="CD102" s="113"/>
      <c r="CE102" s="113"/>
      <c r="CF102" s="113"/>
      <c r="CG102" s="113"/>
      <c r="CH102" s="113"/>
      <c r="CI102" s="113"/>
      <c r="CJ102" s="113"/>
      <c r="CK102" s="113"/>
      <c r="CL102" s="113"/>
      <c r="CM102" s="113"/>
      <c r="CN102" s="113"/>
      <c r="CO102" s="113"/>
      <c r="CP102" s="113"/>
      <c r="CQ102" s="113"/>
      <c r="CR102" s="113"/>
      <c r="CS102" s="113"/>
      <c r="CT102" s="113"/>
      <c r="CU102" s="113"/>
      <c r="CV102" s="113"/>
      <c r="CW102" s="113"/>
      <c r="CX102" s="113"/>
      <c r="CY102" s="113"/>
      <c r="CZ102" s="113"/>
      <c r="DA102" s="113"/>
      <c r="DB102" s="113"/>
      <c r="DC102" s="113"/>
      <c r="DD102" s="113"/>
      <c r="DE102" s="113"/>
      <c r="DF102" s="113"/>
      <c r="DG102" s="113"/>
      <c r="DH102" s="113"/>
      <c r="DI102" s="113"/>
      <c r="DJ102" s="113"/>
      <c r="DK102" s="113"/>
      <c r="DL102" s="113"/>
      <c r="DM102" s="113"/>
      <c r="DN102" s="113"/>
      <c r="DO102" s="113"/>
      <c r="DP102" s="113"/>
      <c r="DQ102" s="113"/>
      <c r="DR102" s="113"/>
      <c r="DS102" s="113"/>
      <c r="DT102" s="113"/>
      <c r="DU102" s="113"/>
      <c r="DV102" s="113"/>
      <c r="DW102" s="113"/>
      <c r="DX102" s="113"/>
      <c r="DY102" s="113"/>
      <c r="DZ102" s="113"/>
      <c r="EA102" s="113"/>
      <c r="EB102" s="113"/>
      <c r="EC102" s="113"/>
      <c r="ED102" s="113"/>
      <c r="EE102" s="113"/>
      <c r="EF102" s="113"/>
      <c r="EG102" s="113"/>
      <c r="EH102" s="113"/>
      <c r="EI102" s="113"/>
      <c r="EJ102" s="113"/>
      <c r="EK102" s="113"/>
      <c r="EL102" s="113"/>
      <c r="EM102" s="113"/>
      <c r="EN102" s="113"/>
      <c r="EO102" s="113"/>
      <c r="EP102" s="113"/>
      <c r="EQ102" s="113"/>
      <c r="ER102" s="113"/>
      <c r="ES102" s="113"/>
      <c r="ET102" s="113"/>
      <c r="EU102" s="113"/>
      <c r="EV102" s="113"/>
      <c r="EW102" s="113"/>
      <c r="EX102" s="113"/>
      <c r="EY102" s="113"/>
      <c r="EZ102" s="113"/>
      <c r="FA102" s="113"/>
      <c r="FB102" s="113"/>
      <c r="FC102" s="113"/>
      <c r="FD102" s="113"/>
      <c r="FE102" s="113"/>
      <c r="FF102" s="113"/>
      <c r="FG102" s="113"/>
      <c r="FH102" s="113"/>
      <c r="FI102" s="113"/>
      <c r="FJ102" s="113"/>
      <c r="FK102" s="113"/>
      <c r="FL102" s="113"/>
      <c r="FM102" s="113"/>
      <c r="FN102" s="113"/>
      <c r="FO102" s="113"/>
      <c r="FP102" s="113"/>
      <c r="FQ102" s="113"/>
      <c r="FR102" s="113"/>
      <c r="FS102" s="113"/>
      <c r="FT102" s="113"/>
      <c r="FU102" s="113"/>
      <c r="FV102" s="113"/>
      <c r="FW102" s="113"/>
      <c r="FX102" s="113"/>
      <c r="FY102" s="113"/>
      <c r="FZ102" s="113"/>
      <c r="GA102" s="113"/>
      <c r="GB102" s="113"/>
      <c r="GC102" s="113"/>
      <c r="GD102" s="113"/>
      <c r="GE102" s="113"/>
      <c r="GF102" s="113"/>
      <c r="GG102" s="113"/>
      <c r="GH102" s="113"/>
      <c r="GI102" s="113"/>
      <c r="GJ102" s="113"/>
      <c r="GK102" s="113"/>
      <c r="GL102" s="113"/>
      <c r="GM102" s="113"/>
      <c r="GN102" s="113"/>
      <c r="GO102" s="113"/>
      <c r="GP102" s="113"/>
      <c r="GQ102" s="113"/>
      <c r="GR102" s="113"/>
      <c r="GS102" s="113"/>
      <c r="GT102" s="113"/>
      <c r="GU102" s="113"/>
      <c r="GV102" s="113"/>
      <c r="GW102" s="113"/>
      <c r="GX102" s="113"/>
      <c r="GY102" s="113"/>
      <c r="GZ102" s="113"/>
      <c r="HA102" s="113"/>
      <c r="HB102" s="113"/>
      <c r="HC102" s="113"/>
      <c r="HD102" s="113"/>
      <c r="HE102" s="113"/>
      <c r="HF102" s="113"/>
      <c r="HG102" s="113"/>
      <c r="HH102" s="113"/>
      <c r="HI102" s="113"/>
      <c r="HJ102" s="113"/>
      <c r="HK102" s="113"/>
      <c r="HL102" s="113"/>
      <c r="HM102" s="113"/>
      <c r="HN102" s="113"/>
      <c r="HO102" s="113"/>
      <c r="HP102" s="113"/>
      <c r="HQ102" s="113"/>
      <c r="HR102" s="113"/>
      <c r="HS102" s="113"/>
      <c r="HT102" s="113"/>
      <c r="HU102" s="113"/>
      <c r="HV102" s="113"/>
      <c r="HW102" s="113"/>
      <c r="HX102" s="113"/>
      <c r="HY102" s="113"/>
      <c r="HZ102" s="113"/>
      <c r="IA102" s="113"/>
      <c r="IB102" s="113"/>
      <c r="IC102" s="113"/>
      <c r="ID102" s="113"/>
      <c r="IE102" s="113"/>
      <c r="IF102" s="113"/>
      <c r="IG102" s="113"/>
      <c r="IH102" s="113"/>
      <c r="II102" s="113"/>
      <c r="IJ102" s="113"/>
      <c r="IK102" s="113"/>
      <c r="IL102" s="113"/>
      <c r="IM102" s="113"/>
      <c r="IN102" s="113"/>
      <c r="IO102" s="113"/>
      <c r="IP102" s="113"/>
      <c r="IQ102" s="113"/>
      <c r="IR102" s="113"/>
      <c r="IS102" s="113"/>
      <c r="IT102" s="113"/>
      <c r="IU102" s="113"/>
      <c r="IV102" s="113"/>
      <c r="IW102" s="113"/>
      <c r="IX102" s="113"/>
      <c r="IY102" s="113"/>
      <c r="IZ102" s="113"/>
      <c r="JA102" s="113"/>
      <c r="JB102" s="113"/>
      <c r="JC102" s="113"/>
      <c r="JD102" s="113"/>
      <c r="JE102" s="113"/>
      <c r="JF102" s="113"/>
      <c r="JG102" s="113"/>
      <c r="JH102" s="113"/>
      <c r="JI102" s="113"/>
      <c r="JJ102" s="113"/>
      <c r="JK102" s="113"/>
      <c r="JL102" s="113"/>
      <c r="JM102" s="113"/>
      <c r="JN102" s="113"/>
      <c r="JO102" s="113"/>
      <c r="JP102" s="113"/>
      <c r="JQ102" s="113"/>
      <c r="JR102" s="113"/>
      <c r="JS102" s="113"/>
      <c r="JT102" s="113"/>
      <c r="JU102" s="113"/>
      <c r="JV102" s="113"/>
      <c r="JW102" s="113"/>
      <c r="JX102" s="113"/>
      <c r="JY102" s="113"/>
      <c r="JZ102" s="113"/>
      <c r="KA102" s="113"/>
      <c r="KB102" s="113"/>
      <c r="KC102" s="113"/>
      <c r="KD102" s="113"/>
      <c r="KE102" s="113"/>
      <c r="KF102" s="113"/>
      <c r="KG102" s="113"/>
      <c r="KH102" s="113"/>
      <c r="KI102" s="113"/>
      <c r="KJ102" s="113"/>
      <c r="KK102" s="113"/>
      <c r="KL102" s="113"/>
      <c r="KM102" s="113"/>
      <c r="KN102" s="113"/>
      <c r="KO102" s="113"/>
      <c r="KP102" s="113"/>
      <c r="KQ102" s="113"/>
      <c r="KR102" s="113"/>
      <c r="KS102" s="113"/>
      <c r="KT102" s="113"/>
      <c r="KU102" s="113"/>
      <c r="KV102" s="113"/>
      <c r="KW102" s="113"/>
      <c r="KX102" s="113"/>
      <c r="KY102" s="113"/>
      <c r="KZ102" s="113"/>
      <c r="LA102" s="113"/>
      <c r="LB102" s="113"/>
      <c r="LC102" s="113"/>
      <c r="LD102" s="113"/>
      <c r="LE102" s="113"/>
      <c r="LF102" s="113"/>
      <c r="LG102" s="113"/>
      <c r="LH102" s="113"/>
      <c r="LI102" s="113"/>
      <c r="LJ102" s="113"/>
      <c r="LK102" s="113"/>
      <c r="LL102" s="113"/>
      <c r="LM102" s="113"/>
      <c r="LN102" s="113"/>
      <c r="LO102" s="113"/>
      <c r="LP102" s="113"/>
      <c r="LQ102" s="113"/>
      <c r="LR102" s="113"/>
      <c r="LS102" s="113"/>
      <c r="LT102" s="113"/>
      <c r="LU102" s="113"/>
      <c r="LV102" s="113"/>
      <c r="LW102" s="113"/>
      <c r="LX102" s="113"/>
      <c r="LY102" s="113"/>
      <c r="LZ102" s="113"/>
      <c r="MA102" s="113"/>
      <c r="MB102" s="113"/>
      <c r="MC102" s="113"/>
      <c r="MD102" s="113"/>
      <c r="ME102" s="113"/>
      <c r="MF102" s="113"/>
      <c r="MG102" s="113"/>
      <c r="MH102" s="113"/>
      <c r="MI102" s="113"/>
      <c r="MJ102" s="113"/>
      <c r="MK102" s="113"/>
      <c r="ML102" s="113"/>
      <c r="MM102" s="113"/>
      <c r="MN102" s="113"/>
      <c r="MO102" s="113"/>
      <c r="MP102" s="113"/>
      <c r="MQ102" s="113"/>
      <c r="MR102" s="113"/>
      <c r="MS102" s="113"/>
      <c r="MT102" s="113"/>
      <c r="MU102" s="113"/>
      <c r="MV102" s="113"/>
      <c r="MW102" s="113"/>
      <c r="MX102" s="113"/>
      <c r="MY102" s="113"/>
      <c r="MZ102" s="113"/>
      <c r="NA102" s="113"/>
      <c r="NB102" s="113"/>
      <c r="NC102" s="113"/>
      <c r="ND102" s="113"/>
      <c r="NE102" s="113"/>
      <c r="NF102" s="113"/>
      <c r="NG102" s="113"/>
      <c r="NH102" s="113"/>
      <c r="NI102" s="113"/>
      <c r="NJ102" s="113"/>
      <c r="NK102" s="113"/>
      <c r="NL102" s="113"/>
      <c r="NM102" s="113"/>
      <c r="NN102" s="113"/>
      <c r="NO102" s="113"/>
      <c r="NP102" s="113"/>
      <c r="NQ102" s="113"/>
      <c r="NR102" s="113"/>
      <c r="NS102" s="113"/>
      <c r="NT102" s="113"/>
      <c r="NU102" s="113"/>
      <c r="NV102" s="113"/>
      <c r="NW102" s="113"/>
      <c r="NX102" s="113"/>
      <c r="NY102" s="113"/>
      <c r="NZ102" s="113"/>
      <c r="OA102" s="113"/>
      <c r="OB102" s="113"/>
      <c r="OC102" s="113"/>
      <c r="OD102" s="113"/>
      <c r="OE102" s="113"/>
      <c r="OF102" s="113"/>
      <c r="OG102" s="113"/>
      <c r="OH102" s="113"/>
      <c r="OI102" s="113"/>
      <c r="OJ102" s="113"/>
      <c r="OK102" s="113"/>
      <c r="OL102" s="113"/>
      <c r="OM102" s="113"/>
      <c r="ON102" s="113"/>
      <c r="OO102" s="113"/>
      <c r="OP102" s="113"/>
      <c r="OQ102" s="113"/>
      <c r="OR102" s="113"/>
      <c r="OS102" s="113"/>
      <c r="OT102" s="113"/>
      <c r="OU102" s="113"/>
      <c r="OV102" s="113"/>
      <c r="OW102" s="113"/>
      <c r="OX102" s="113"/>
      <c r="OY102" s="113"/>
      <c r="OZ102" s="113"/>
      <c r="PA102" s="113"/>
      <c r="PB102" s="113"/>
      <c r="PC102" s="113"/>
      <c r="PD102" s="113"/>
      <c r="PE102" s="113"/>
      <c r="PF102" s="113"/>
      <c r="PG102" s="113"/>
      <c r="PH102" s="113"/>
      <c r="PI102" s="113"/>
      <c r="PJ102" s="113"/>
      <c r="PK102" s="113"/>
      <c r="PL102" s="113"/>
      <c r="PM102" s="113"/>
      <c r="PN102" s="113"/>
      <c r="PO102" s="113"/>
      <c r="PP102" s="113"/>
      <c r="PQ102" s="113"/>
      <c r="PR102" s="113"/>
      <c r="PS102" s="113"/>
      <c r="PT102" s="113"/>
      <c r="PU102" s="113"/>
      <c r="PV102" s="113"/>
      <c r="PW102" s="113"/>
      <c r="PX102" s="113"/>
      <c r="PY102" s="113"/>
      <c r="PZ102" s="113"/>
      <c r="QA102" s="113"/>
      <c r="QB102" s="113"/>
      <c r="QC102" s="113"/>
      <c r="QD102" s="113"/>
      <c r="QE102" s="113"/>
      <c r="QF102" s="113"/>
      <c r="QG102" s="113"/>
      <c r="QH102" s="113"/>
      <c r="QI102" s="113"/>
      <c r="QJ102" s="113"/>
      <c r="QK102" s="113"/>
      <c r="QL102" s="113"/>
      <c r="QM102" s="113"/>
      <c r="QN102" s="113"/>
      <c r="QO102" s="113"/>
      <c r="QP102" s="113"/>
      <c r="QQ102" s="113"/>
      <c r="QR102" s="113"/>
      <c r="QS102" s="113"/>
      <c r="QT102" s="113"/>
      <c r="QU102" s="113"/>
      <c r="QV102" s="113"/>
      <c r="QW102" s="113"/>
      <c r="QX102" s="113"/>
      <c r="QY102" s="113"/>
      <c r="QZ102" s="113"/>
      <c r="RA102" s="113"/>
      <c r="RB102" s="113"/>
      <c r="RC102" s="113"/>
      <c r="RD102" s="113"/>
      <c r="RE102" s="113"/>
      <c r="RF102" s="113"/>
      <c r="RG102" s="113"/>
      <c r="RH102" s="113"/>
      <c r="RI102" s="113"/>
      <c r="RJ102" s="113"/>
      <c r="RK102" s="113"/>
      <c r="RL102" s="113"/>
      <c r="RM102" s="113"/>
      <c r="RN102" s="113"/>
      <c r="RO102" s="113"/>
      <c r="RP102" s="113"/>
      <c r="RQ102" s="113"/>
      <c r="RR102" s="113"/>
      <c r="RS102" s="113"/>
      <c r="RT102" s="113"/>
      <c r="RU102" s="113"/>
      <c r="RV102" s="113"/>
      <c r="RW102" s="113"/>
      <c r="RX102" s="113"/>
      <c r="RY102" s="113"/>
      <c r="RZ102" s="113"/>
      <c r="SA102" s="113"/>
      <c r="SB102" s="113"/>
      <c r="SC102" s="113"/>
      <c r="SD102" s="113"/>
      <c r="SE102" s="113"/>
      <c r="SF102" s="113"/>
      <c r="SG102" s="113"/>
      <c r="SH102" s="113"/>
      <c r="SI102" s="113"/>
      <c r="SJ102" s="113"/>
      <c r="SK102" s="113"/>
      <c r="SL102" s="113"/>
      <c r="SM102" s="113"/>
      <c r="SN102" s="113"/>
      <c r="SO102" s="113"/>
      <c r="SP102" s="113"/>
      <c r="SQ102" s="113"/>
      <c r="SR102" s="113"/>
      <c r="SS102" s="113"/>
      <c r="ST102" s="113"/>
      <c r="SU102" s="113"/>
      <c r="SV102" s="113"/>
      <c r="SW102" s="113"/>
      <c r="SX102" s="113"/>
      <c r="SY102" s="113"/>
      <c r="SZ102" s="113"/>
      <c r="TA102" s="113"/>
      <c r="TB102" s="113"/>
      <c r="TC102" s="113"/>
      <c r="TD102" s="113"/>
      <c r="TE102" s="113"/>
      <c r="TF102" s="113"/>
      <c r="TG102" s="113"/>
      <c r="TH102" s="113"/>
      <c r="TI102" s="113"/>
      <c r="TJ102" s="113"/>
      <c r="TK102" s="113"/>
      <c r="TL102" s="113"/>
      <c r="TM102" s="113"/>
      <c r="TN102" s="113"/>
      <c r="TO102" s="113"/>
      <c r="TP102" s="113"/>
      <c r="TQ102" s="113"/>
      <c r="TR102" s="113"/>
      <c r="TS102" s="113"/>
      <c r="TT102" s="113"/>
      <c r="TU102" s="113"/>
      <c r="TV102" s="113"/>
      <c r="TW102" s="113"/>
      <c r="TX102" s="113"/>
      <c r="TY102" s="113"/>
      <c r="TZ102" s="113"/>
      <c r="UA102" s="113"/>
      <c r="UB102" s="113"/>
      <c r="UC102" s="113"/>
      <c r="UD102" s="113"/>
      <c r="UE102" s="113"/>
      <c r="UF102" s="113"/>
      <c r="UG102" s="113"/>
      <c r="UH102" s="113"/>
      <c r="UI102" s="113"/>
      <c r="UJ102" s="113"/>
      <c r="UK102" s="113"/>
      <c r="UL102" s="113"/>
      <c r="UM102" s="113"/>
      <c r="UN102" s="113"/>
      <c r="UO102" s="113"/>
      <c r="UP102" s="113"/>
      <c r="UQ102" s="113"/>
      <c r="UR102" s="113"/>
      <c r="US102" s="113"/>
      <c r="UT102" s="113"/>
      <c r="UU102" s="113"/>
      <c r="UV102" s="113"/>
      <c r="UW102" s="113"/>
      <c r="UX102" s="113"/>
      <c r="UY102" s="113"/>
      <c r="UZ102" s="113"/>
      <c r="VA102" s="113"/>
      <c r="VB102" s="113"/>
      <c r="VC102" s="113"/>
      <c r="VD102" s="113"/>
      <c r="VE102" s="113"/>
      <c r="VF102" s="113"/>
      <c r="VG102" s="113"/>
      <c r="VH102" s="113"/>
      <c r="VI102" s="113"/>
      <c r="VJ102" s="113"/>
      <c r="VK102" s="113"/>
      <c r="VL102" s="113"/>
      <c r="VM102" s="113"/>
      <c r="VN102" s="113"/>
      <c r="VO102" s="113"/>
      <c r="VP102" s="113"/>
      <c r="VQ102" s="113"/>
      <c r="VR102" s="113"/>
      <c r="VS102" s="113"/>
      <c r="VT102" s="113"/>
      <c r="VU102" s="113"/>
      <c r="VV102" s="113"/>
      <c r="VW102" s="113"/>
      <c r="VX102" s="113"/>
      <c r="VY102" s="113"/>
      <c r="VZ102" s="113"/>
      <c r="WA102" s="113"/>
      <c r="WB102" s="113"/>
      <c r="WC102" s="113"/>
      <c r="WD102" s="113"/>
      <c r="WE102" s="113"/>
      <c r="WF102" s="113"/>
      <c r="WG102" s="113"/>
      <c r="WH102" s="113"/>
      <c r="WI102" s="113"/>
      <c r="WJ102" s="113"/>
      <c r="WK102" s="113"/>
      <c r="WL102" s="113"/>
      <c r="WM102" s="113"/>
      <c r="WN102" s="113"/>
      <c r="WO102" s="113"/>
      <c r="WP102" s="113"/>
      <c r="WQ102" s="113"/>
      <c r="WR102" s="113"/>
      <c r="WS102" s="113"/>
      <c r="WT102" s="113"/>
      <c r="WU102" s="113"/>
      <c r="WV102" s="113"/>
      <c r="WW102" s="113"/>
      <c r="WX102" s="113"/>
      <c r="WY102" s="113"/>
      <c r="WZ102" s="113"/>
      <c r="XA102" s="113"/>
      <c r="XB102" s="113"/>
      <c r="XC102" s="113"/>
      <c r="XD102" s="113"/>
      <c r="XE102" s="113"/>
      <c r="XF102" s="113"/>
      <c r="XG102" s="113"/>
      <c r="XH102" s="113"/>
      <c r="XI102" s="113"/>
      <c r="XJ102" s="113"/>
      <c r="XK102" s="113"/>
      <c r="XL102" s="113"/>
      <c r="XM102" s="113"/>
      <c r="XN102" s="113"/>
      <c r="XO102" s="113"/>
      <c r="XP102" s="113"/>
      <c r="XQ102" s="113"/>
      <c r="XR102" s="113"/>
      <c r="XS102" s="113"/>
      <c r="XT102" s="113"/>
      <c r="XU102" s="113"/>
      <c r="XV102" s="113"/>
      <c r="XW102" s="113"/>
      <c r="XX102" s="113"/>
      <c r="XY102" s="113"/>
      <c r="XZ102" s="113"/>
      <c r="YA102" s="113"/>
      <c r="YB102" s="113"/>
      <c r="YC102" s="113"/>
      <c r="YD102" s="113"/>
      <c r="YE102" s="113"/>
      <c r="YF102" s="113"/>
      <c r="YG102" s="113"/>
      <c r="YH102" s="113"/>
      <c r="YI102" s="113"/>
      <c r="YJ102" s="113"/>
      <c r="YK102" s="113"/>
      <c r="YL102" s="113"/>
      <c r="YM102" s="113"/>
      <c r="YN102" s="113"/>
      <c r="YO102" s="113"/>
      <c r="YP102" s="113"/>
      <c r="YQ102" s="113"/>
      <c r="YR102" s="113"/>
      <c r="YS102" s="113"/>
      <c r="YT102" s="113"/>
      <c r="YU102" s="113"/>
      <c r="YV102" s="113"/>
      <c r="YW102" s="113"/>
      <c r="YX102" s="113"/>
      <c r="YY102" s="113"/>
      <c r="YZ102" s="113"/>
      <c r="ZA102" s="113"/>
      <c r="ZB102" s="113"/>
      <c r="ZC102" s="113"/>
      <c r="ZD102" s="113"/>
      <c r="ZE102" s="113"/>
      <c r="ZF102" s="113"/>
      <c r="ZG102" s="113"/>
      <c r="ZH102" s="113"/>
      <c r="ZI102" s="113"/>
      <c r="ZJ102" s="113"/>
      <c r="ZK102" s="113"/>
      <c r="ZL102" s="113"/>
      <c r="ZM102" s="113"/>
      <c r="ZN102" s="113"/>
      <c r="ZO102" s="113"/>
      <c r="ZP102" s="113"/>
      <c r="ZQ102" s="113"/>
      <c r="ZR102" s="113"/>
      <c r="ZS102" s="113"/>
      <c r="ZT102" s="113"/>
      <c r="ZU102" s="113"/>
      <c r="ZV102" s="113"/>
      <c r="ZW102" s="113"/>
      <c r="ZX102" s="113"/>
      <c r="ZY102" s="113"/>
      <c r="ZZ102" s="113"/>
      <c r="AAA102" s="113"/>
      <c r="AAB102" s="113"/>
      <c r="AAC102" s="113"/>
      <c r="AAD102" s="113"/>
      <c r="AAE102" s="113"/>
      <c r="AAF102" s="113"/>
      <c r="AAG102" s="113"/>
      <c r="AAH102" s="113"/>
      <c r="AAI102" s="113"/>
      <c r="AAJ102" s="113"/>
      <c r="AAK102" s="113"/>
      <c r="AAL102" s="113"/>
      <c r="AAM102" s="113"/>
      <c r="AAN102" s="113"/>
      <c r="AAO102" s="113"/>
      <c r="AAP102" s="113"/>
      <c r="AAQ102" s="113"/>
      <c r="AAR102" s="113"/>
      <c r="AAS102" s="113"/>
      <c r="AAT102" s="113"/>
      <c r="AAU102" s="113"/>
      <c r="AAV102" s="113"/>
      <c r="AAW102" s="113"/>
      <c r="AAX102" s="113"/>
      <c r="AAY102" s="113"/>
      <c r="AAZ102" s="113"/>
      <c r="ABA102" s="113"/>
      <c r="ABB102" s="113"/>
      <c r="ABC102" s="113"/>
      <c r="ABD102" s="113"/>
      <c r="ABE102" s="113"/>
      <c r="ABF102" s="113"/>
      <c r="ABG102" s="113"/>
      <c r="ABH102" s="113"/>
      <c r="ABI102" s="113"/>
      <c r="ABJ102" s="113"/>
      <c r="ABK102" s="113"/>
      <c r="ABL102" s="113"/>
      <c r="ABM102" s="113"/>
      <c r="ABN102" s="113"/>
      <c r="ABO102" s="113"/>
      <c r="ABP102" s="113"/>
      <c r="ABQ102" s="113"/>
      <c r="ABR102" s="113"/>
      <c r="ABS102" s="113"/>
      <c r="ABT102" s="113"/>
      <c r="ABU102" s="113"/>
      <c r="ABV102" s="113"/>
      <c r="ABW102" s="113"/>
      <c r="ABX102" s="113"/>
      <c r="ABY102" s="113"/>
      <c r="ABZ102" s="113"/>
      <c r="ACA102" s="113"/>
      <c r="ACB102" s="113"/>
      <c r="ACC102" s="113"/>
      <c r="ACD102" s="113"/>
      <c r="ACE102" s="113"/>
      <c r="ACF102" s="113"/>
      <c r="ACG102" s="113"/>
      <c r="ACH102" s="113"/>
      <c r="ACI102" s="113"/>
      <c r="ACJ102" s="113"/>
      <c r="ACK102" s="113"/>
      <c r="ACL102" s="113"/>
      <c r="ACM102" s="113"/>
      <c r="ACN102" s="113"/>
      <c r="ACO102" s="113"/>
      <c r="ACP102" s="113"/>
      <c r="ACQ102" s="113"/>
      <c r="ACR102" s="113"/>
      <c r="ACS102" s="113"/>
      <c r="ACT102" s="113"/>
      <c r="ACU102" s="113"/>
      <c r="ACV102" s="113"/>
      <c r="ACW102" s="113"/>
      <c r="ACX102" s="113"/>
      <c r="ACY102" s="113"/>
      <c r="ACZ102" s="113"/>
      <c r="ADA102" s="113"/>
      <c r="ADB102" s="113"/>
      <c r="ADC102" s="113"/>
      <c r="ADD102" s="113"/>
      <c r="ADE102" s="113"/>
      <c r="ADF102" s="113"/>
      <c r="ADG102" s="113"/>
      <c r="ADH102" s="113"/>
      <c r="ADI102" s="113"/>
      <c r="ADJ102" s="113"/>
      <c r="ADK102" s="113"/>
      <c r="ADL102" s="113"/>
      <c r="ADM102" s="113"/>
      <c r="ADN102" s="113"/>
      <c r="ADO102" s="113"/>
      <c r="ADP102" s="113"/>
      <c r="ADQ102" s="113"/>
      <c r="ADR102" s="113"/>
      <c r="ADS102" s="113"/>
      <c r="ADT102" s="113"/>
      <c r="ADU102" s="113"/>
      <c r="ADV102" s="113"/>
      <c r="ADW102" s="113"/>
      <c r="ADX102" s="113"/>
      <c r="ADY102" s="113"/>
      <c r="ADZ102" s="113"/>
      <c r="AEA102" s="113"/>
      <c r="AEB102" s="113"/>
      <c r="AEC102" s="113"/>
      <c r="AED102" s="113"/>
      <c r="AEE102" s="113"/>
      <c r="AEF102" s="113"/>
      <c r="AEG102" s="113"/>
      <c r="AEH102" s="113"/>
      <c r="AEI102" s="113"/>
      <c r="AEJ102" s="113"/>
      <c r="AEK102" s="113"/>
      <c r="AEL102" s="113"/>
      <c r="AEM102" s="113"/>
      <c r="AEN102" s="113"/>
      <c r="AEO102" s="113"/>
      <c r="AEP102" s="113"/>
      <c r="AEQ102" s="113"/>
      <c r="AER102" s="113"/>
      <c r="AES102" s="113"/>
      <c r="AET102" s="113"/>
      <c r="AEU102" s="113"/>
      <c r="AEV102" s="113"/>
      <c r="AEW102" s="113"/>
      <c r="AEX102" s="113"/>
      <c r="AEY102" s="113"/>
      <c r="AEZ102" s="113"/>
      <c r="AFA102" s="113"/>
      <c r="AFB102" s="113"/>
      <c r="AFC102" s="113"/>
      <c r="AFD102" s="113"/>
      <c r="AFE102" s="113"/>
      <c r="AFF102" s="113"/>
      <c r="AFG102" s="113"/>
      <c r="AFH102" s="113"/>
      <c r="AFI102" s="113"/>
      <c r="AFJ102" s="113"/>
      <c r="AFK102" s="113"/>
      <c r="AFL102" s="113"/>
      <c r="AFM102" s="113"/>
      <c r="AFN102" s="113"/>
      <c r="AFO102" s="113"/>
      <c r="AFP102" s="113"/>
      <c r="AFQ102" s="113"/>
      <c r="AFR102" s="113"/>
      <c r="AFS102" s="113"/>
      <c r="AFT102" s="113"/>
      <c r="AFU102" s="113"/>
      <c r="AFV102" s="113"/>
      <c r="AFW102" s="113"/>
      <c r="AFX102" s="113"/>
      <c r="AFY102" s="113"/>
      <c r="AFZ102" s="113"/>
      <c r="AGA102" s="113"/>
      <c r="AGB102" s="113"/>
      <c r="AGC102" s="113"/>
      <c r="AGD102" s="113"/>
      <c r="AGE102" s="113"/>
      <c r="AGF102" s="113"/>
      <c r="AGG102" s="113"/>
      <c r="AGH102" s="113"/>
      <c r="AGI102" s="113"/>
      <c r="AGJ102" s="113"/>
      <c r="AGK102" s="113"/>
      <c r="AGL102" s="113"/>
      <c r="AGM102" s="113"/>
      <c r="AGN102" s="113"/>
      <c r="AGO102" s="113"/>
      <c r="AGP102" s="113"/>
      <c r="AGQ102" s="113"/>
      <c r="AGR102" s="113"/>
      <c r="AGS102" s="113"/>
      <c r="AGT102" s="113"/>
      <c r="AGU102" s="113"/>
      <c r="AGV102" s="113"/>
      <c r="AGW102" s="113"/>
      <c r="AGX102" s="113"/>
      <c r="AGY102" s="113"/>
      <c r="AGZ102" s="113"/>
      <c r="AHA102" s="113"/>
      <c r="AHB102" s="113"/>
      <c r="AHC102" s="113"/>
      <c r="AHD102" s="113"/>
      <c r="AHE102" s="113"/>
      <c r="AHF102" s="113"/>
      <c r="AHG102" s="113"/>
      <c r="AHH102" s="113"/>
      <c r="AHI102" s="113"/>
      <c r="AHJ102" s="113"/>
      <c r="AHK102" s="113"/>
      <c r="AHL102" s="113"/>
      <c r="AHM102" s="113"/>
      <c r="AHN102" s="113"/>
      <c r="AHO102" s="113"/>
      <c r="AHP102" s="113"/>
      <c r="AHQ102" s="113"/>
      <c r="AHR102" s="113"/>
      <c r="AHS102" s="113"/>
      <c r="AHT102" s="113"/>
      <c r="AHU102" s="113"/>
      <c r="AHV102" s="113"/>
      <c r="AHW102" s="113"/>
      <c r="AHX102" s="113"/>
      <c r="AHY102" s="113"/>
      <c r="AHZ102" s="113"/>
      <c r="AIA102" s="113"/>
      <c r="AIB102" s="113"/>
      <c r="AIC102" s="113"/>
      <c r="AID102" s="113"/>
      <c r="AIE102" s="113"/>
      <c r="AIF102" s="113"/>
      <c r="AIG102" s="113"/>
      <c r="AIH102" s="113"/>
      <c r="AII102" s="113"/>
      <c r="AIJ102" s="113"/>
      <c r="AIK102" s="113"/>
      <c r="AIL102" s="113"/>
      <c r="AIM102" s="113"/>
      <c r="AIN102" s="113"/>
      <c r="AIO102" s="113"/>
      <c r="AIP102" s="113"/>
      <c r="AIQ102" s="113"/>
      <c r="AIR102" s="113"/>
      <c r="AIS102" s="113"/>
      <c r="AIT102" s="113"/>
      <c r="AIU102" s="113"/>
      <c r="AIV102" s="113"/>
      <c r="AIW102" s="113"/>
      <c r="AIX102" s="113"/>
      <c r="AIY102" s="113"/>
      <c r="AIZ102" s="113"/>
      <c r="AJA102" s="113"/>
      <c r="AJB102" s="113"/>
      <c r="AJC102" s="113"/>
      <c r="AJD102" s="113"/>
      <c r="AJE102" s="113"/>
      <c r="AJF102" s="113"/>
      <c r="AJG102" s="113"/>
      <c r="AJH102" s="113"/>
      <c r="AJI102" s="113"/>
      <c r="AJJ102" s="113"/>
      <c r="AJK102" s="113"/>
      <c r="AJL102" s="113"/>
      <c r="AJM102" s="113"/>
      <c r="AJN102" s="113"/>
      <c r="AJO102" s="113"/>
      <c r="AJP102" s="113"/>
      <c r="AJQ102" s="113"/>
      <c r="AJR102" s="113"/>
      <c r="AJS102" s="113"/>
      <c r="AJT102" s="113"/>
      <c r="AJU102" s="113"/>
      <c r="AJV102" s="113"/>
      <c r="AJW102" s="113"/>
      <c r="AJX102" s="113"/>
      <c r="AJY102" s="113"/>
      <c r="AJZ102" s="113"/>
      <c r="AKA102" s="113"/>
      <c r="AKB102" s="113"/>
      <c r="AKC102" s="113"/>
      <c r="AKD102" s="113"/>
      <c r="AKE102" s="113"/>
      <c r="AKF102" s="113"/>
      <c r="AKG102" s="113"/>
      <c r="AKH102" s="113"/>
      <c r="AKI102" s="113"/>
      <c r="AKJ102" s="113"/>
      <c r="AKK102" s="113"/>
      <c r="AKL102" s="113"/>
      <c r="AKM102" s="113"/>
      <c r="AKN102" s="113"/>
      <c r="AKO102" s="113"/>
      <c r="AKP102" s="113"/>
      <c r="AKQ102" s="113"/>
      <c r="AKR102" s="113"/>
      <c r="AKS102" s="113"/>
      <c r="AKT102" s="113"/>
      <c r="AKU102" s="113"/>
      <c r="AKV102" s="113"/>
      <c r="AKW102" s="113"/>
      <c r="AKX102" s="113"/>
      <c r="AKY102" s="113"/>
      <c r="AKZ102" s="113"/>
      <c r="ALA102" s="113"/>
      <c r="ALB102" s="113"/>
      <c r="ALC102" s="113"/>
      <c r="ALD102" s="113"/>
      <c r="ALE102" s="113"/>
      <c r="ALF102" s="113"/>
      <c r="ALG102" s="113"/>
      <c r="ALH102" s="113"/>
      <c r="ALI102" s="113"/>
      <c r="ALJ102" s="113"/>
      <c r="ALK102" s="113"/>
      <c r="ALL102" s="113"/>
      <c r="ALM102" s="113"/>
      <c r="ALN102" s="113"/>
      <c r="ALO102" s="113"/>
      <c r="ALP102" s="113"/>
      <c r="ALQ102" s="113"/>
      <c r="ALR102" s="113"/>
      <c r="ALS102" s="113"/>
      <c r="ALT102" s="113"/>
      <c r="ALU102" s="113"/>
      <c r="ALV102" s="113"/>
      <c r="ALW102" s="113"/>
      <c r="ALX102" s="113"/>
      <c r="ALY102" s="113"/>
      <c r="ALZ102" s="113"/>
      <c r="AMA102" s="113"/>
      <c r="AMB102" s="113"/>
      <c r="AMC102" s="113"/>
      <c r="AMD102" s="113"/>
      <c r="AME102" s="113"/>
      <c r="AMF102" s="113"/>
      <c r="AMG102" s="113"/>
      <c r="AMH102" s="113"/>
      <c r="AMI102" s="113"/>
      <c r="AMJ102" s="113"/>
      <c r="AMK102" s="113"/>
      <c r="AML102" s="113"/>
      <c r="AMM102" s="113"/>
      <c r="AMN102" s="113"/>
      <c r="AMO102" s="113"/>
      <c r="AMP102" s="113"/>
      <c r="AMQ102" s="113"/>
      <c r="AMR102" s="113"/>
      <c r="AMS102" s="113"/>
      <c r="AMT102" s="113"/>
      <c r="AMU102" s="113"/>
      <c r="AMV102" s="113"/>
      <c r="AMW102" s="113"/>
      <c r="AMX102" s="113"/>
      <c r="AMY102" s="113"/>
      <c r="AMZ102" s="113"/>
      <c r="ANA102" s="113"/>
      <c r="ANB102" s="113"/>
      <c r="ANC102" s="113"/>
      <c r="AND102" s="113"/>
      <c r="ANE102" s="113"/>
      <c r="ANF102" s="113"/>
      <c r="ANG102" s="113"/>
      <c r="ANH102" s="113"/>
      <c r="ANI102" s="113"/>
      <c r="ANJ102" s="113"/>
      <c r="ANK102" s="113"/>
      <c r="ANL102" s="113"/>
      <c r="ANM102" s="113"/>
      <c r="ANN102" s="113"/>
      <c r="ANO102" s="113"/>
      <c r="ANP102" s="113"/>
      <c r="ANQ102" s="113"/>
      <c r="ANR102" s="113"/>
      <c r="ANS102" s="113"/>
      <c r="ANT102" s="113"/>
      <c r="ANU102" s="113"/>
      <c r="ANV102" s="113"/>
      <c r="ANW102" s="113"/>
      <c r="ANX102" s="113"/>
      <c r="ANY102" s="113"/>
      <c r="ANZ102" s="113"/>
      <c r="AOA102" s="113"/>
      <c r="AOB102" s="113"/>
      <c r="AOC102" s="113"/>
      <c r="AOD102" s="113"/>
      <c r="AOE102" s="113"/>
      <c r="AOF102" s="113"/>
      <c r="AOG102" s="113"/>
      <c r="AOH102" s="113"/>
      <c r="AOI102" s="113"/>
      <c r="AOJ102" s="113"/>
      <c r="AOK102" s="113"/>
      <c r="AOL102" s="113"/>
      <c r="AOM102" s="113"/>
      <c r="AON102" s="113"/>
      <c r="AOO102" s="113"/>
      <c r="AOP102" s="113"/>
      <c r="AOQ102" s="113"/>
      <c r="AOR102" s="113"/>
      <c r="AOS102" s="113"/>
      <c r="AOT102" s="113"/>
      <c r="AOU102" s="113"/>
      <c r="AOV102" s="113"/>
      <c r="AOW102" s="113"/>
      <c r="AOX102" s="113"/>
      <c r="AOY102" s="113"/>
      <c r="AOZ102" s="113"/>
      <c r="APA102" s="113"/>
      <c r="APB102" s="113"/>
      <c r="APC102" s="113"/>
      <c r="APD102" s="113"/>
      <c r="APE102" s="113"/>
      <c r="APF102" s="113"/>
      <c r="APG102" s="113"/>
      <c r="APH102" s="113"/>
      <c r="API102" s="113"/>
      <c r="APJ102" s="113"/>
      <c r="APK102" s="113"/>
      <c r="APL102" s="113"/>
      <c r="APM102" s="113"/>
      <c r="APN102" s="113"/>
      <c r="APO102" s="113"/>
      <c r="APP102" s="113"/>
      <c r="APQ102" s="113"/>
      <c r="APR102" s="113"/>
      <c r="APS102" s="113"/>
      <c r="APT102" s="113"/>
      <c r="APU102" s="113"/>
      <c r="APV102" s="113"/>
      <c r="APW102" s="113"/>
      <c r="APX102" s="113"/>
      <c r="APY102" s="113"/>
      <c r="APZ102" s="113"/>
      <c r="AQA102" s="113"/>
      <c r="AQB102" s="113"/>
      <c r="AQC102" s="113"/>
      <c r="AQD102" s="113"/>
      <c r="AQE102" s="113"/>
      <c r="AQF102" s="113"/>
      <c r="AQG102" s="113"/>
      <c r="AQH102" s="113"/>
      <c r="AQI102" s="113"/>
      <c r="AQJ102" s="113"/>
      <c r="AQK102" s="113"/>
      <c r="AQL102" s="113"/>
      <c r="AQM102" s="113"/>
      <c r="AQN102" s="113"/>
      <c r="AQO102" s="113"/>
      <c r="AQP102" s="113"/>
      <c r="AQQ102" s="113"/>
      <c r="AQR102" s="113"/>
      <c r="AQS102" s="113"/>
      <c r="AQT102" s="113"/>
      <c r="AQU102" s="113"/>
      <c r="AQV102" s="113"/>
      <c r="AQW102" s="113"/>
      <c r="AQX102" s="113"/>
      <c r="AQY102" s="113"/>
      <c r="AQZ102" s="113"/>
      <c r="ARA102" s="113"/>
      <c r="ARB102" s="113"/>
      <c r="ARC102" s="113"/>
      <c r="ARD102" s="113"/>
      <c r="ARE102" s="113"/>
      <c r="ARF102" s="113"/>
      <c r="ARG102" s="113"/>
      <c r="ARH102" s="113"/>
      <c r="ARI102" s="113"/>
      <c r="ARJ102" s="113"/>
      <c r="ARK102" s="113"/>
      <c r="ARL102" s="113"/>
      <c r="ARM102" s="113"/>
      <c r="ARN102" s="113"/>
      <c r="ARO102" s="113"/>
      <c r="ARP102" s="113"/>
      <c r="ARQ102" s="113"/>
      <c r="ARR102" s="113"/>
      <c r="ARS102" s="113"/>
      <c r="ART102" s="113"/>
      <c r="ARU102" s="113"/>
      <c r="ARV102" s="113"/>
      <c r="ARW102" s="113"/>
      <c r="ARX102" s="113"/>
      <c r="ARY102" s="113"/>
      <c r="ARZ102" s="113"/>
      <c r="ASA102" s="113"/>
      <c r="ASB102" s="113"/>
      <c r="ASC102" s="113"/>
      <c r="ASD102" s="113"/>
      <c r="ASE102" s="113"/>
      <c r="ASF102" s="113"/>
      <c r="ASG102" s="113"/>
      <c r="ASH102" s="113"/>
      <c r="ASI102" s="113"/>
      <c r="ASJ102" s="113"/>
      <c r="ASK102" s="113"/>
      <c r="ASL102" s="113"/>
      <c r="ASM102" s="113"/>
      <c r="ASN102" s="113"/>
      <c r="ASO102" s="113"/>
      <c r="ASP102" s="113"/>
      <c r="ASQ102" s="113"/>
      <c r="ASR102" s="113"/>
      <c r="ASS102" s="113"/>
      <c r="AST102" s="113"/>
      <c r="ASU102" s="113"/>
      <c r="ASV102" s="113"/>
      <c r="ASW102" s="113"/>
      <c r="ASX102" s="113"/>
      <c r="ASY102" s="113"/>
      <c r="ASZ102" s="113"/>
      <c r="ATA102" s="113"/>
      <c r="ATB102" s="113"/>
      <c r="ATC102" s="113"/>
      <c r="ATD102" s="113"/>
      <c r="ATE102" s="113"/>
      <c r="ATF102" s="113"/>
      <c r="ATG102" s="113"/>
      <c r="ATH102" s="113"/>
      <c r="ATI102" s="113"/>
      <c r="ATJ102" s="113"/>
      <c r="ATK102" s="113"/>
      <c r="ATL102" s="113"/>
      <c r="ATM102" s="113"/>
      <c r="ATN102" s="113"/>
      <c r="ATO102" s="113"/>
      <c r="ATP102" s="113"/>
      <c r="ATQ102" s="113"/>
      <c r="ATR102" s="113"/>
      <c r="ATS102" s="113"/>
      <c r="ATT102" s="113"/>
      <c r="ATU102" s="113"/>
      <c r="ATV102" s="113"/>
      <c r="ATW102" s="113"/>
      <c r="ATX102" s="113"/>
      <c r="ATY102" s="113"/>
      <c r="ATZ102" s="113"/>
      <c r="AUA102" s="113"/>
      <c r="AUB102" s="113"/>
      <c r="AUC102" s="113"/>
      <c r="AUD102" s="113"/>
      <c r="AUE102" s="113"/>
      <c r="AUF102" s="113"/>
      <c r="AUG102" s="113"/>
      <c r="AUH102" s="113"/>
      <c r="AUI102" s="113"/>
      <c r="AUJ102" s="113"/>
      <c r="AUK102" s="113"/>
      <c r="AUL102" s="113"/>
      <c r="AUM102" s="113"/>
      <c r="AUN102" s="113"/>
      <c r="AUO102" s="113"/>
      <c r="AUP102" s="113"/>
      <c r="AUQ102" s="113"/>
      <c r="AUR102" s="113"/>
      <c r="AUS102" s="113"/>
      <c r="AUT102" s="113"/>
      <c r="AUU102" s="113"/>
      <c r="AUV102" s="113"/>
      <c r="AUW102" s="113"/>
      <c r="AUX102" s="113"/>
      <c r="AUY102" s="113"/>
      <c r="AUZ102" s="113"/>
      <c r="AVA102" s="113"/>
      <c r="AVB102" s="113"/>
      <c r="AVC102" s="113"/>
      <c r="AVD102" s="113"/>
      <c r="AVE102" s="113"/>
      <c r="AVF102" s="113"/>
      <c r="AVG102" s="113"/>
      <c r="AVH102" s="113"/>
      <c r="AVI102" s="113"/>
      <c r="AVJ102" s="113"/>
      <c r="AVK102" s="113"/>
      <c r="AVL102" s="113"/>
      <c r="AVM102" s="113"/>
      <c r="AVN102" s="113"/>
      <c r="AVO102" s="113"/>
      <c r="AVP102" s="113"/>
      <c r="AVQ102" s="113"/>
      <c r="AVR102" s="113"/>
      <c r="AVS102" s="113"/>
      <c r="AVT102" s="113"/>
      <c r="AVU102" s="113"/>
      <c r="AVV102" s="113"/>
      <c r="AVW102" s="113"/>
      <c r="AVX102" s="113"/>
      <c r="AVY102" s="113"/>
      <c r="AVZ102" s="113"/>
      <c r="AWA102" s="113"/>
      <c r="AWB102" s="113"/>
      <c r="AWC102" s="113"/>
      <c r="AWD102" s="113"/>
    </row>
    <row r="103" spans="1:1278" s="113" customFormat="1" ht="12.5"/>
    <row r="104" spans="1:1278" s="113" customFormat="1" ht="12.5"/>
    <row r="105" spans="1:1278" s="113" customFormat="1" ht="12.5"/>
    <row r="106" spans="1:1278" s="113" customFormat="1" ht="12.5"/>
    <row r="107" spans="1:1278" s="113" customFormat="1" ht="12.5"/>
    <row r="108" spans="1:1278" s="113" customFormat="1" ht="12.5"/>
    <row r="109" spans="1:1278" s="113" customFormat="1" ht="12.5"/>
    <row r="110" spans="1:1278" s="113" customFormat="1" ht="12.5"/>
    <row r="111" spans="1:1278" s="113" customFormat="1" ht="12.5"/>
    <row r="112" spans="1:1278" s="113" customFormat="1" ht="12.5"/>
    <row r="113" s="113" customFormat="1" ht="12.5"/>
    <row r="114" s="113" customFormat="1" ht="12.5"/>
    <row r="115" s="113" customFormat="1" ht="12.5"/>
    <row r="116" s="113" customFormat="1" ht="12.5"/>
    <row r="117" s="113" customFormat="1" ht="12.5"/>
    <row r="118" s="113" customFormat="1" ht="12.5"/>
    <row r="119" s="113" customFormat="1" ht="12.5"/>
    <row r="120" s="113" customFormat="1" ht="12.5"/>
    <row r="121" s="113" customFormat="1" ht="12.5"/>
    <row r="122" s="113" customFormat="1" ht="12.5"/>
    <row r="123" s="113" customFormat="1" ht="12.5"/>
    <row r="124" s="113" customFormat="1" ht="12.5"/>
    <row r="125" s="113" customFormat="1" ht="12.5"/>
    <row r="126" s="113" customFormat="1" ht="12.5"/>
    <row r="127" s="113" customFormat="1" ht="12.5"/>
    <row r="128" s="113" customFormat="1" ht="12.5"/>
    <row r="129" s="113" customFormat="1" ht="12.5"/>
    <row r="130" s="113" customFormat="1" ht="12.5"/>
    <row r="131" s="113" customFormat="1" ht="12.5"/>
    <row r="132" s="113" customFormat="1" ht="12.5"/>
    <row r="133" s="113" customFormat="1" ht="12.5"/>
    <row r="134" s="113" customFormat="1" ht="12.5"/>
    <row r="135" s="113" customFormat="1" ht="12.5"/>
    <row r="136" s="113" customFormat="1" ht="12.5"/>
    <row r="137" s="113" customFormat="1" ht="12.5"/>
    <row r="138" s="113" customFormat="1" ht="12.5"/>
    <row r="139" s="113" customFormat="1" ht="12.5"/>
    <row r="140" s="113" customFormat="1" ht="12.5"/>
    <row r="141" s="113" customFormat="1" ht="12.5"/>
    <row r="142" s="113" customFormat="1" ht="12.5"/>
    <row r="143" s="113" customFormat="1" ht="12.5"/>
    <row r="144" s="113" customFormat="1" ht="12.5"/>
    <row r="145" s="113" customFormat="1" ht="12.5"/>
    <row r="146" s="113" customFormat="1" ht="12.5"/>
    <row r="147" s="113" customFormat="1" ht="12.5"/>
    <row r="148" s="113" customFormat="1" ht="12.5"/>
    <row r="149" s="113" customFormat="1" ht="12.5"/>
    <row r="150" s="113" customFormat="1" ht="12.5"/>
    <row r="151" s="113" customFormat="1" ht="12.5"/>
    <row r="152" s="113" customFormat="1" ht="12.5"/>
    <row r="153" s="113" customFormat="1" ht="12.5"/>
    <row r="154" s="113" customFormat="1" ht="12.5"/>
    <row r="155" s="113" customFormat="1" ht="12.5"/>
    <row r="156" s="113" customFormat="1" ht="12.5"/>
    <row r="157" s="113" customFormat="1" ht="12.5"/>
    <row r="158" s="113" customFormat="1" ht="12.5"/>
    <row r="159" s="113" customFormat="1" ht="12.5"/>
    <row r="160" s="113" customFormat="1" ht="12.5"/>
    <row r="161" s="113" customFormat="1" ht="12.5"/>
    <row r="162" s="113" customFormat="1" ht="12.5"/>
    <row r="163" s="113" customFormat="1" ht="12.5"/>
    <row r="164" s="113" customFormat="1" ht="12.5"/>
    <row r="165" s="113" customFormat="1" ht="12.5"/>
    <row r="166" s="113" customFormat="1" ht="12.5"/>
    <row r="167" s="113" customFormat="1" ht="12.5"/>
    <row r="168" s="113" customFormat="1" ht="12.5"/>
    <row r="169" s="113" customFormat="1" ht="12.5"/>
    <row r="170" s="113" customFormat="1" ht="12.5"/>
    <row r="171" s="113" customFormat="1" ht="12.5"/>
    <row r="172" s="113" customFormat="1" ht="12.5"/>
    <row r="173" s="113" customFormat="1" ht="12.5"/>
    <row r="174" s="113" customFormat="1" ht="12.5"/>
    <row r="175" s="113" customFormat="1" ht="12.5"/>
    <row r="176" s="113" customFormat="1" ht="12.5"/>
    <row r="177" s="113" customFormat="1" ht="12.5"/>
    <row r="178" s="113" customFormat="1" ht="12.5"/>
    <row r="179" s="113" customFormat="1" ht="12.5"/>
    <row r="180" s="113" customFormat="1" ht="12.5"/>
    <row r="181" s="113" customFormat="1" ht="12.5"/>
    <row r="182" s="113" customFormat="1" ht="12.5"/>
    <row r="183" s="113" customFormat="1" ht="12.5"/>
    <row r="184" s="113" customFormat="1" ht="12.5"/>
    <row r="185" s="113" customFormat="1" ht="12.5"/>
    <row r="186" s="113" customFormat="1" ht="12.5"/>
    <row r="187" s="113" customFormat="1" ht="12.5"/>
    <row r="188" s="113" customFormat="1" ht="12.5"/>
    <row r="189" s="113" customFormat="1" ht="12.5"/>
    <row r="190" s="113" customFormat="1" ht="12.5"/>
    <row r="191" s="113" customFormat="1" ht="12.5"/>
    <row r="192" s="113" customFormat="1" ht="12.5"/>
    <row r="193" s="113" customFormat="1" ht="12.5"/>
    <row r="194" s="113" customFormat="1" ht="12.5"/>
    <row r="195" s="113" customFormat="1" ht="12.5"/>
    <row r="196" s="113" customFormat="1" ht="12.5"/>
    <row r="197" s="113" customFormat="1" ht="12.5"/>
    <row r="198" s="113" customFormat="1" ht="12.5"/>
    <row r="199" s="113" customFormat="1" ht="12.5"/>
    <row r="200" s="113" customFormat="1" ht="12.5"/>
    <row r="201" s="113" customFormat="1" ht="12.5"/>
    <row r="202" s="113" customFormat="1" ht="12.5"/>
    <row r="203" s="113" customFormat="1" ht="12.5"/>
    <row r="204" s="113" customFormat="1" ht="12.5"/>
    <row r="205" s="113" customFormat="1" ht="12.5"/>
    <row r="206" s="113" customFormat="1" ht="12.5"/>
    <row r="207" s="113" customFormat="1" ht="12.5"/>
    <row r="208" s="113" customFormat="1" ht="12.5"/>
    <row r="209" s="113" customFormat="1" ht="12.5"/>
    <row r="210" s="113" customFormat="1" ht="12.5"/>
    <row r="211" s="113" customFormat="1" ht="12.5"/>
    <row r="212" s="113" customFormat="1" ht="12.5"/>
    <row r="213" s="113" customFormat="1" ht="12.5"/>
    <row r="214" s="113" customFormat="1" ht="12.5"/>
    <row r="215" s="113" customFormat="1" ht="12.5"/>
    <row r="216" s="113" customFormat="1" ht="12.5"/>
    <row r="217" s="113" customFormat="1" ht="12.5"/>
    <row r="218" s="113" customFormat="1" ht="12.5"/>
    <row r="219" s="113" customFormat="1" ht="12.5"/>
    <row r="220" s="113" customFormat="1" ht="12.5"/>
    <row r="221" s="113" customFormat="1" ht="12.5"/>
    <row r="222" s="113" customFormat="1" ht="12.5"/>
    <row r="223" s="113" customFormat="1" ht="12.5"/>
    <row r="224" s="113" customFormat="1" ht="12.5"/>
    <row r="225" s="113" customFormat="1" ht="12.5"/>
    <row r="226" s="113" customFormat="1" ht="12.5"/>
    <row r="227" s="113" customFormat="1" ht="12.5"/>
    <row r="228" s="113" customFormat="1" ht="12.5"/>
    <row r="229" s="113" customFormat="1" ht="12.5"/>
    <row r="230" s="113" customFormat="1" ht="12.5"/>
    <row r="231" s="113" customFormat="1" ht="12.5"/>
    <row r="232" s="113" customFormat="1" ht="12.5"/>
    <row r="233" s="113" customFormat="1" ht="12.5"/>
    <row r="234" s="113" customFormat="1" ht="12.5"/>
    <row r="235" s="113" customFormat="1" ht="12.5"/>
    <row r="236" s="113" customFormat="1" ht="12.5"/>
    <row r="237" s="113" customFormat="1" ht="12.5"/>
    <row r="238" s="113" customFormat="1" ht="12.5"/>
    <row r="239" s="113" customFormat="1" ht="12.5"/>
    <row r="240" s="113" customFormat="1" ht="12.5"/>
    <row r="241" s="113" customFormat="1" ht="12.5"/>
    <row r="242" s="113" customFormat="1" ht="12.5"/>
    <row r="243" s="113" customFormat="1" ht="12.5"/>
    <row r="244" s="113" customFormat="1" ht="12.5"/>
    <row r="245" s="113" customFormat="1" ht="12.5"/>
    <row r="246" s="113" customFormat="1" ht="12.5"/>
    <row r="247" s="113" customFormat="1" ht="12.5"/>
    <row r="248" s="113" customFormat="1" ht="12.5"/>
    <row r="249" s="113" customFormat="1" ht="12.5"/>
    <row r="250" s="113" customFormat="1" ht="12.5"/>
    <row r="251" s="113" customFormat="1" ht="12.5"/>
    <row r="252" s="113" customFormat="1" ht="12.5"/>
    <row r="253" s="113" customFormat="1" ht="12.5"/>
    <row r="254" s="113" customFormat="1" ht="12.5"/>
    <row r="255" s="113" customFormat="1" ht="12.5"/>
    <row r="256" s="113" customFormat="1" ht="12.5"/>
    <row r="257" s="113" customFormat="1" ht="12.5"/>
    <row r="258" s="113" customFormat="1" ht="12.5"/>
    <row r="259" s="113" customFormat="1" ht="12.5"/>
    <row r="260" s="113" customFormat="1" ht="12.5"/>
    <row r="261" s="113" customFormat="1" ht="12.5"/>
    <row r="262" s="113" customFormat="1" ht="12.5"/>
    <row r="263" s="113" customFormat="1" ht="12.5"/>
    <row r="264" s="113" customFormat="1" ht="12.5"/>
    <row r="265" s="113" customFormat="1" ht="12.5"/>
    <row r="266" s="113" customFormat="1" ht="12.5"/>
    <row r="267" s="113" customFormat="1" ht="12.5"/>
    <row r="268" s="113" customFormat="1" ht="12.5"/>
    <row r="269" s="113" customFormat="1" ht="12.5"/>
    <row r="270" s="113" customFormat="1" ht="12.5"/>
    <row r="271" s="113" customFormat="1" ht="12.5"/>
    <row r="272" s="113" customFormat="1" ht="12.5"/>
    <row r="273" s="113" customFormat="1" ht="12.5"/>
    <row r="274" s="113" customFormat="1" ht="12.5"/>
    <row r="275" s="113" customFormat="1" ht="12.5"/>
    <row r="276" s="113" customFormat="1" ht="12.5"/>
    <row r="277" s="113" customFormat="1" ht="12.5"/>
    <row r="278" s="113" customFormat="1" ht="12.5"/>
    <row r="279" s="113" customFormat="1" ht="12.5"/>
    <row r="280" s="113" customFormat="1" ht="12.5"/>
    <row r="281" s="113" customFormat="1" ht="12.5"/>
    <row r="282" s="113" customFormat="1" ht="12.5"/>
    <row r="283" s="113" customFormat="1" ht="12.5"/>
    <row r="284" s="113" customFormat="1" ht="12.5"/>
    <row r="285" s="113" customFormat="1" ht="12.5"/>
    <row r="286" s="113" customFormat="1" ht="12.5"/>
    <row r="287" s="113" customFormat="1" ht="12.5"/>
    <row r="288" s="113" customFormat="1" ht="12.5"/>
    <row r="289" s="113" customFormat="1" ht="12.5"/>
    <row r="290" s="113" customFormat="1" ht="12.5"/>
    <row r="291" s="113" customFormat="1" ht="12.5"/>
    <row r="292" s="113" customFormat="1" ht="12.5"/>
    <row r="293" s="113" customFormat="1" ht="12.5"/>
    <row r="294" s="113" customFormat="1" ht="12.5"/>
    <row r="295" s="113" customFormat="1" ht="12.5"/>
    <row r="296" s="113" customFormat="1" ht="12.5"/>
    <row r="297" s="113" customFormat="1" ht="12.5"/>
    <row r="298" s="113" customFormat="1" ht="12.5"/>
    <row r="299" s="113" customFormat="1" ht="12.5"/>
    <row r="300" s="113" customFormat="1" ht="12.5"/>
    <row r="301" s="113" customFormat="1" ht="12.5"/>
    <row r="302" s="113" customFormat="1" ht="12.5"/>
    <row r="303" s="113" customFormat="1" ht="12.5"/>
    <row r="304" s="113" customFormat="1" ht="12.5"/>
    <row r="305" s="113" customFormat="1" ht="12.5"/>
    <row r="306" s="113" customFormat="1" ht="12.5"/>
    <row r="307" s="113" customFormat="1" ht="12.5"/>
    <row r="308" s="113" customFormat="1" ht="12.5"/>
    <row r="309" s="113" customFormat="1" ht="12.5"/>
    <row r="310" s="113" customFormat="1" ht="12.5"/>
    <row r="311" s="113" customFormat="1" ht="12.5"/>
    <row r="312" s="113" customFormat="1" ht="12.5"/>
    <row r="313" s="113" customFormat="1" ht="12.5"/>
    <row r="314" s="113" customFormat="1" ht="12.5"/>
    <row r="315" s="113" customFormat="1" ht="12.5"/>
    <row r="316" s="113" customFormat="1" ht="12.5"/>
    <row r="317" s="113" customFormat="1" ht="12.5"/>
    <row r="318" s="113" customFormat="1" ht="12.5"/>
    <row r="319" s="113" customFormat="1" ht="12.5"/>
    <row r="320" s="113" customFormat="1" ht="12.5"/>
    <row r="321" s="113" customFormat="1" ht="12.5"/>
    <row r="322" s="113" customFormat="1" ht="12.5"/>
    <row r="323" s="113" customFormat="1" ht="12.5"/>
    <row r="324" s="113" customFormat="1" ht="12.5"/>
    <row r="325" s="113" customFormat="1" ht="12.5"/>
    <row r="326" s="113" customFormat="1" ht="12.5"/>
    <row r="327" s="113" customFormat="1" ht="12.5"/>
    <row r="328" s="113" customFormat="1" ht="12.5"/>
    <row r="329" s="113" customFormat="1" ht="12.5"/>
    <row r="330" s="113" customFormat="1" ht="12.5"/>
    <row r="331" s="113" customFormat="1" ht="12.5"/>
    <row r="332" s="113" customFormat="1" ht="12.5"/>
    <row r="333" s="113" customFormat="1" ht="12.5"/>
    <row r="334" s="113" customFormat="1" ht="12.5"/>
    <row r="335" s="113" customFormat="1" ht="12.5"/>
    <row r="336" s="113" customFormat="1" ht="12.5"/>
    <row r="337" s="113" customFormat="1" ht="12.5"/>
    <row r="338" s="113" customFormat="1" ht="12.5"/>
    <row r="339" s="113" customFormat="1" ht="12.5"/>
    <row r="340" s="113" customFormat="1" ht="12.5"/>
    <row r="341" s="113" customFormat="1" ht="12.5"/>
    <row r="342" s="113" customFormat="1" ht="12.5"/>
    <row r="343" s="113" customFormat="1" ht="12.5"/>
    <row r="344" s="113" customFormat="1" ht="12.5"/>
    <row r="345" s="113" customFormat="1" ht="12.5"/>
    <row r="346" s="113" customFormat="1" ht="12.5"/>
    <row r="347" s="113" customFormat="1" ht="12.5"/>
    <row r="348" s="113" customFormat="1" ht="12.5"/>
    <row r="349" s="113" customFormat="1" ht="12.5"/>
    <row r="350" s="113" customFormat="1" ht="12.5"/>
    <row r="351" s="113" customFormat="1" ht="12.5"/>
    <row r="352" s="113" customFormat="1" ht="12.5"/>
    <row r="353" s="113" customFormat="1" ht="12.5"/>
    <row r="354" s="113" customFormat="1" ht="12.5"/>
    <row r="355" s="113" customFormat="1" ht="12.5"/>
    <row r="356" s="113" customFormat="1" ht="12.5"/>
    <row r="357" s="113" customFormat="1" ht="12.5"/>
    <row r="358" s="113" customFormat="1" ht="12.5"/>
    <row r="359" s="113" customFormat="1" ht="12.5"/>
    <row r="360" s="113" customFormat="1" ht="12.5"/>
    <row r="361" s="113" customFormat="1" ht="12.5"/>
    <row r="362" s="113" customFormat="1" ht="12.5"/>
    <row r="363" s="113" customFormat="1" ht="12.5"/>
    <row r="364" s="113" customFormat="1" ht="12.5"/>
    <row r="365" s="113" customFormat="1" ht="12.5"/>
    <row r="366" s="113" customFormat="1" ht="12.5"/>
    <row r="367" s="113" customFormat="1" ht="12.5"/>
    <row r="368" s="113" customFormat="1" ht="12.5"/>
    <row r="369" s="113" customFormat="1" ht="12.5"/>
    <row r="370" s="113" customFormat="1" ht="12.5"/>
    <row r="371" s="113" customFormat="1" ht="12.5"/>
    <row r="372" s="113" customFormat="1" ht="12.5"/>
    <row r="373" s="113" customFormat="1" ht="12.5"/>
    <row r="374" s="113" customFormat="1" ht="12.5"/>
    <row r="375" s="113" customFormat="1" ht="12.5"/>
    <row r="376" s="113" customFormat="1" ht="12.5"/>
    <row r="377" s="113" customFormat="1" ht="12.5"/>
    <row r="378" s="113" customFormat="1" ht="12.5"/>
    <row r="379" s="113" customFormat="1" ht="12.5"/>
    <row r="380" s="113" customFormat="1" ht="12.5"/>
    <row r="381" s="113" customFormat="1" ht="12.5"/>
    <row r="382" s="113" customFormat="1" ht="12.5"/>
    <row r="383" s="113" customFormat="1" ht="12.5"/>
    <row r="384" s="113" customFormat="1" ht="12.5"/>
    <row r="385" s="113" customFormat="1" ht="12.5"/>
    <row r="386" s="113" customFormat="1" ht="12.5"/>
    <row r="387" s="113" customFormat="1" ht="12.5"/>
    <row r="388" s="113" customFormat="1" ht="12.5"/>
    <row r="389" s="113" customFormat="1" ht="12.5"/>
    <row r="390" s="113" customFormat="1" ht="12.5"/>
    <row r="391" s="113" customFormat="1" ht="12.5"/>
    <row r="392" s="113" customFormat="1" ht="12.5"/>
    <row r="393" s="113" customFormat="1" ht="12.5"/>
    <row r="394" s="113" customFormat="1" ht="12.5"/>
    <row r="395" s="113" customFormat="1" ht="12.5"/>
    <row r="396" s="113" customFormat="1" ht="12.5"/>
    <row r="397" s="113" customFormat="1" ht="12.5"/>
    <row r="398" s="113" customFormat="1" ht="12.5"/>
    <row r="399" s="113" customFormat="1" ht="12.5"/>
    <row r="400" s="113" customFormat="1" ht="12.5"/>
    <row r="401" s="113" customFormat="1" ht="12.5"/>
    <row r="402" s="113" customFormat="1" ht="12.5"/>
    <row r="403" s="113" customFormat="1" ht="12.5"/>
    <row r="404" s="113" customFormat="1" ht="12.5"/>
    <row r="405" s="113" customFormat="1" ht="12.5"/>
    <row r="406" s="113" customFormat="1" ht="12.5"/>
    <row r="407" s="113" customFormat="1" ht="12.5"/>
    <row r="408" s="113" customFormat="1" ht="12.5"/>
    <row r="409" s="113" customFormat="1" ht="12.5"/>
    <row r="410" s="113" customFormat="1" ht="12.5"/>
    <row r="411" s="113" customFormat="1" ht="12.5"/>
    <row r="412" s="113" customFormat="1" ht="12.5"/>
    <row r="413" s="113" customFormat="1" ht="12.5"/>
    <row r="414" s="113" customFormat="1" ht="12.5"/>
    <row r="415" s="113" customFormat="1" ht="12.5"/>
    <row r="416" s="113" customFormat="1" ht="12.5"/>
    <row r="417" s="113" customFormat="1" ht="12.5"/>
    <row r="418" s="113" customFormat="1" ht="12.5"/>
    <row r="419" s="113" customFormat="1" ht="12.5"/>
    <row r="420" s="113" customFormat="1" ht="12.5"/>
    <row r="421" s="113" customFormat="1" ht="12.5"/>
    <row r="422" s="113" customFormat="1" ht="12.5"/>
    <row r="423" s="113" customFormat="1" ht="12.5"/>
    <row r="424" s="113" customFormat="1" ht="12.5"/>
    <row r="425" s="113" customFormat="1" ht="12.5"/>
    <row r="426" s="113" customFormat="1" ht="12.5"/>
    <row r="427" s="113" customFormat="1" ht="12.5"/>
    <row r="428" s="113" customFormat="1" ht="12.5"/>
    <row r="429" s="113" customFormat="1" ht="12.5"/>
    <row r="430" s="113" customFormat="1" ht="12.5"/>
    <row r="431" s="113" customFormat="1" ht="12.5"/>
    <row r="432" s="113" customFormat="1" ht="12.5"/>
    <row r="433" s="113" customFormat="1" ht="12.5"/>
    <row r="434" s="113" customFormat="1" ht="12.5"/>
    <row r="435" s="113" customFormat="1" ht="12.5"/>
    <row r="436" s="113" customFormat="1" ht="12.5"/>
    <row r="437" s="113" customFormat="1" ht="12.5"/>
    <row r="438" s="113" customFormat="1" ht="12.5"/>
    <row r="439" s="113" customFormat="1" ht="12.5"/>
    <row r="440" s="113" customFormat="1" ht="12.5"/>
    <row r="441" s="113" customFormat="1" ht="12.5"/>
    <row r="442" s="113" customFormat="1" ht="12.5"/>
    <row r="443" s="113" customFormat="1" ht="12.5"/>
    <row r="444" s="113" customFormat="1" ht="12.5"/>
    <row r="445" s="113" customFormat="1" ht="12.5"/>
    <row r="446" s="113" customFormat="1" ht="12.5"/>
    <row r="447" s="113" customFormat="1" ht="12.5"/>
    <row r="448" s="113" customFormat="1" ht="12.5"/>
    <row r="449" s="113" customFormat="1" ht="12.5"/>
    <row r="450" s="113" customFormat="1" ht="12.5"/>
    <row r="451" s="113" customFormat="1" ht="12.5"/>
    <row r="452" s="113" customFormat="1" ht="12.5"/>
    <row r="453" s="113" customFormat="1" ht="12.5"/>
    <row r="454" s="113" customFormat="1" ht="12.5"/>
    <row r="455" s="113" customFormat="1" ht="12.5"/>
    <row r="456" s="113" customFormat="1" ht="12.5"/>
    <row r="457" s="113" customFormat="1" ht="12.5"/>
    <row r="458" s="113" customFormat="1" ht="12.5"/>
    <row r="459" s="113" customFormat="1" ht="12.5"/>
    <row r="460" s="113" customFormat="1" ht="12.5"/>
    <row r="461" s="113" customFormat="1" ht="12.5"/>
    <row r="462" s="113" customFormat="1" ht="12.5"/>
    <row r="463" s="113" customFormat="1" ht="12.5"/>
    <row r="464" s="113" customFormat="1" ht="12.5"/>
    <row r="465" s="113" customFormat="1" ht="12.5"/>
    <row r="466" s="113" customFormat="1" ht="12.5"/>
    <row r="467" s="113" customFormat="1" ht="12.5"/>
    <row r="468" s="113" customFormat="1" ht="12.5"/>
    <row r="469" s="113" customFormat="1" ht="12.5"/>
    <row r="470" s="113" customFormat="1" ht="12.5"/>
    <row r="471" s="113" customFormat="1" ht="12.5"/>
    <row r="472" s="113" customFormat="1" ht="12.5"/>
    <row r="473" s="113" customFormat="1" ht="12.5"/>
    <row r="474" s="113" customFormat="1" ht="12.5"/>
    <row r="475" s="113" customFormat="1" ht="12.5"/>
    <row r="476" s="113" customFormat="1" ht="12.5"/>
    <row r="477" s="113" customFormat="1" ht="12.5"/>
    <row r="478" s="113" customFormat="1" ht="12.5"/>
    <row r="479" s="113" customFormat="1" ht="12.5"/>
    <row r="480" s="113" customFormat="1" ht="12.5"/>
    <row r="481" s="113" customFormat="1" ht="12.5"/>
    <row r="482" s="113" customFormat="1" ht="12.5"/>
    <row r="483" s="113" customFormat="1" ht="12.5"/>
    <row r="484" s="113" customFormat="1" ht="12.5"/>
    <row r="485" s="113" customFormat="1" ht="12.5"/>
    <row r="486" s="113" customFormat="1" ht="12.5"/>
    <row r="487" s="113" customFormat="1" ht="12.5"/>
    <row r="488" s="113" customFormat="1" ht="12.5"/>
    <row r="489" s="113" customFormat="1" ht="12.5"/>
    <row r="490" s="113" customFormat="1" ht="12.5"/>
    <row r="491" s="113" customFormat="1" ht="12.5"/>
    <row r="492" s="113" customFormat="1" ht="12.5"/>
    <row r="493" s="113" customFormat="1" ht="12.5"/>
    <row r="494" s="113" customFormat="1" ht="12.5"/>
    <row r="495" s="113" customFormat="1" ht="12.5"/>
    <row r="496" s="113" customFormat="1" ht="12.5"/>
    <row r="497" s="113" customFormat="1" ht="12.5"/>
    <row r="498" s="113" customFormat="1" ht="12.5"/>
    <row r="499" s="113" customFormat="1" ht="12.5"/>
    <row r="500" s="113" customFormat="1" ht="12.5"/>
    <row r="501" s="113" customFormat="1" ht="12.5"/>
    <row r="502" s="113" customFormat="1" ht="12.5"/>
    <row r="503" s="113" customFormat="1" ht="12.5"/>
    <row r="504" s="113" customFormat="1" ht="12.5"/>
    <row r="505" s="113" customFormat="1" ht="12.5"/>
    <row r="506" s="113" customFormat="1" ht="12.5"/>
    <row r="507" s="113" customFormat="1" ht="12.5"/>
    <row r="508" s="113" customFormat="1" ht="12.5"/>
    <row r="509" s="113" customFormat="1" ht="12.5"/>
    <row r="510" s="113" customFormat="1" ht="12.5"/>
    <row r="511" s="113" customFormat="1" ht="12.5"/>
    <row r="512" s="113" customFormat="1" ht="12.5"/>
    <row r="513" s="113" customFormat="1" ht="12.5"/>
    <row r="514" s="113" customFormat="1" ht="12.5"/>
    <row r="515" s="113" customFormat="1" ht="12.5"/>
    <row r="516" s="113" customFormat="1" ht="12.5"/>
    <row r="517" s="113" customFormat="1" ht="12.5"/>
    <row r="518" s="113" customFormat="1" ht="12.5"/>
    <row r="519" s="113" customFormat="1" ht="12.5"/>
    <row r="520" s="113" customFormat="1" ht="12.5"/>
    <row r="521" s="113" customFormat="1" ht="12.5"/>
    <row r="522" s="113" customFormat="1" ht="12.5"/>
    <row r="523" s="113" customFormat="1" ht="12.5"/>
    <row r="524" s="113" customFormat="1" ht="12.5"/>
    <row r="525" s="113" customFormat="1" ht="12.5"/>
    <row r="526" s="113" customFormat="1" ht="12.5"/>
    <row r="527" s="113" customFormat="1" ht="12.5"/>
    <row r="528" s="113" customFormat="1" ht="12.5"/>
    <row r="529" s="113" customFormat="1" ht="12.5"/>
    <row r="530" s="113" customFormat="1" ht="12.5"/>
    <row r="531" s="113" customFormat="1" ht="12.5"/>
    <row r="532" s="113" customFormat="1" ht="12.5"/>
    <row r="533" s="113" customFormat="1" ht="12.5"/>
    <row r="534" s="113" customFormat="1" ht="12.5"/>
    <row r="535" s="113" customFormat="1" ht="12.5"/>
    <row r="536" s="113" customFormat="1" ht="12.5"/>
    <row r="537" s="113" customFormat="1" ht="12.5"/>
    <row r="538" s="113" customFormat="1" ht="12.5"/>
    <row r="539" s="113" customFormat="1" ht="12.5"/>
    <row r="540" s="113" customFormat="1" ht="12.5"/>
    <row r="541" s="113" customFormat="1" ht="12.5"/>
    <row r="542" s="113" customFormat="1" ht="12.5"/>
    <row r="543" s="113" customFormat="1" ht="12.5"/>
    <row r="544" s="113" customFormat="1" ht="12.5"/>
    <row r="545" s="113" customFormat="1" ht="12.5"/>
    <row r="546" s="113" customFormat="1" ht="12.5"/>
    <row r="547" s="113" customFormat="1" ht="12.5"/>
    <row r="548" s="113" customFormat="1" ht="12.5"/>
    <row r="549" s="113" customFormat="1" ht="12.5"/>
    <row r="550" s="113" customFormat="1" ht="12.5"/>
    <row r="551" s="113" customFormat="1" ht="12.5"/>
    <row r="552" s="113" customFormat="1" ht="12.5"/>
    <row r="553" s="113" customFormat="1" ht="12.5"/>
    <row r="554" s="113" customFormat="1" ht="12.5"/>
    <row r="555" s="113" customFormat="1" ht="12.5"/>
    <row r="556" s="113" customFormat="1" ht="12.5"/>
    <row r="557" s="113" customFormat="1" ht="12.5"/>
    <row r="558" s="113" customFormat="1" ht="12.5"/>
    <row r="559" s="113" customFormat="1" ht="12.5"/>
    <row r="560" s="113" customFormat="1" ht="12.5"/>
    <row r="561" s="113" customFormat="1" ht="12.5"/>
    <row r="562" s="113" customFormat="1" ht="12.5"/>
    <row r="563" s="113" customFormat="1" ht="12.5"/>
    <row r="564" s="113" customFormat="1" ht="12.5"/>
    <row r="565" s="113" customFormat="1" ht="12.5"/>
    <row r="566" s="113" customFormat="1" ht="12.5"/>
    <row r="567" s="113" customFormat="1" ht="12.5"/>
    <row r="568" s="113" customFormat="1" ht="12.5"/>
    <row r="569" s="113" customFormat="1" ht="12.5"/>
    <row r="570" s="113" customFormat="1" ht="12.5"/>
    <row r="571" s="113" customFormat="1" ht="12.5"/>
    <row r="572" s="113" customFormat="1" ht="12.5"/>
    <row r="573" s="113" customFormat="1" ht="12.5"/>
    <row r="574" s="113" customFormat="1" ht="12.5"/>
    <row r="575" s="113" customFormat="1" ht="12.5"/>
    <row r="576" s="113" customFormat="1" ht="12.5"/>
    <row r="577" s="113" customFormat="1" ht="12.5"/>
    <row r="578" s="113" customFormat="1" ht="12.5"/>
    <row r="579" s="113" customFormat="1" ht="12.5"/>
    <row r="580" s="113" customFormat="1" ht="12.5"/>
    <row r="581" s="113" customFormat="1" ht="12.5"/>
    <row r="582" s="113" customFormat="1" ht="12.5"/>
    <row r="583" s="113" customFormat="1" ht="12.5"/>
    <row r="584" s="113" customFormat="1" ht="12.5"/>
    <row r="585" s="113" customFormat="1" ht="12.5"/>
    <row r="586" s="113" customFormat="1" ht="12.5"/>
    <row r="587" s="113" customFormat="1" ht="12.5"/>
    <row r="588" s="113" customFormat="1" ht="12.5"/>
    <row r="589" s="113" customFormat="1" ht="12.5"/>
    <row r="590" s="113" customFormat="1" ht="12.5"/>
    <row r="591" s="113" customFormat="1" ht="12.5"/>
    <row r="592" s="113" customFormat="1" ht="12.5"/>
    <row r="593" s="113" customFormat="1" ht="12.5"/>
    <row r="594" s="113" customFormat="1" ht="12.5"/>
    <row r="595" s="113" customFormat="1" ht="12.5"/>
    <row r="596" s="113" customFormat="1" ht="12.5"/>
    <row r="597" s="113" customFormat="1" ht="12.5"/>
    <row r="598" s="113" customFormat="1" ht="12.5"/>
    <row r="599" s="113" customFormat="1" ht="12.5"/>
    <row r="600" s="113" customFormat="1" ht="12.5"/>
    <row r="601" s="113" customFormat="1" ht="12.5"/>
    <row r="602" s="113" customFormat="1" ht="12.5"/>
    <row r="603" s="113" customFormat="1" ht="12.5"/>
    <row r="604" s="113" customFormat="1" ht="12.5"/>
    <row r="605" s="113" customFormat="1" ht="12.5"/>
    <row r="606" s="113" customFormat="1" ht="12.5"/>
    <row r="607" s="113" customFormat="1" ht="12.5"/>
    <row r="608" s="113" customFormat="1" ht="12.5"/>
    <row r="609" s="113" customFormat="1" ht="12.5"/>
    <row r="610" s="113" customFormat="1" ht="12.5"/>
    <row r="611" s="113" customFormat="1" ht="12.5"/>
    <row r="612" s="113" customFormat="1" ht="12.5"/>
    <row r="613" s="113" customFormat="1" ht="12.5"/>
    <row r="614" s="113" customFormat="1" ht="12.5"/>
    <row r="615" s="113" customFormat="1" ht="12.5"/>
    <row r="616" s="113" customFormat="1" ht="12.5"/>
    <row r="617" s="113" customFormat="1" ht="12.5"/>
    <row r="618" s="113" customFormat="1" ht="12.5"/>
    <row r="619" s="113" customFormat="1" ht="12.5"/>
    <row r="620" s="113" customFormat="1" ht="12.5"/>
    <row r="621" s="113" customFormat="1" ht="12.5"/>
    <row r="622" s="113" customFormat="1" ht="12.5"/>
    <row r="623" s="113" customFormat="1" ht="12.5"/>
    <row r="624" s="113" customFormat="1" ht="12.5"/>
    <row r="625" s="113" customFormat="1" ht="12.5"/>
    <row r="626" s="113" customFormat="1" ht="12.5"/>
    <row r="627" s="113" customFormat="1" ht="12.5"/>
    <row r="628" s="113" customFormat="1" ht="12.5"/>
    <row r="629" s="113" customFormat="1" ht="12.5"/>
    <row r="630" s="113" customFormat="1" ht="12.5"/>
    <row r="631" s="113" customFormat="1" ht="12.5"/>
    <row r="632" s="113" customFormat="1" ht="12.5"/>
    <row r="633" s="113" customFormat="1" ht="12.5"/>
    <row r="634" s="113" customFormat="1" ht="12.5"/>
    <row r="635" s="113" customFormat="1" ht="12.5"/>
    <row r="636" s="113" customFormat="1" ht="12.5"/>
    <row r="637" s="113" customFormat="1" ht="12.5"/>
    <row r="638" s="113" customFormat="1" ht="12.5"/>
    <row r="639" s="113" customFormat="1" ht="12.5"/>
    <row r="640" s="113" customFormat="1" ht="12.5"/>
    <row r="641" s="113" customFormat="1" ht="12.5"/>
    <row r="642" s="113" customFormat="1" ht="12.5"/>
    <row r="643" s="113" customFormat="1" ht="12.5"/>
    <row r="644" s="113" customFormat="1" ht="12.5"/>
    <row r="645" s="113" customFormat="1" ht="12.5"/>
    <row r="646" s="113" customFormat="1" ht="12.5"/>
    <row r="647" s="113" customFormat="1" ht="12.5"/>
    <row r="648" s="113" customFormat="1" ht="12.5"/>
    <row r="649" s="113" customFormat="1" ht="12.5"/>
    <row r="650" s="113" customFormat="1" ht="12.5"/>
    <row r="651" s="113" customFormat="1" ht="12.5"/>
    <row r="652" s="113" customFormat="1" ht="12.5"/>
    <row r="653" s="113" customFormat="1" ht="12.5"/>
    <row r="654" s="113" customFormat="1" ht="12.5"/>
    <row r="655" s="113" customFormat="1" ht="12.5"/>
    <row r="656" s="113" customFormat="1" ht="12.5"/>
    <row r="657" spans="9:80" s="114" customFormat="1">
      <c r="I657" s="113"/>
      <c r="J657" s="113"/>
      <c r="K657" s="113"/>
      <c r="L657" s="113"/>
      <c r="M657" s="113"/>
      <c r="N657" s="113"/>
      <c r="O657" s="113"/>
      <c r="P657" s="113"/>
      <c r="Q657" s="113"/>
      <c r="R657" s="113"/>
      <c r="S657" s="113"/>
      <c r="T657" s="113"/>
      <c r="U657" s="113"/>
      <c r="V657" s="113"/>
      <c r="W657" s="113"/>
      <c r="X657" s="113"/>
      <c r="Y657" s="113"/>
      <c r="Z657" s="113"/>
      <c r="AA657" s="113"/>
      <c r="AB657" s="113"/>
      <c r="AC657" s="113"/>
      <c r="AD657" s="113"/>
      <c r="AE657" s="113"/>
      <c r="AF657" s="113"/>
      <c r="AG657" s="113"/>
      <c r="AH657" s="113"/>
      <c r="AI657" s="113"/>
      <c r="AJ657" s="113"/>
      <c r="AK657" s="113"/>
      <c r="AL657" s="113"/>
      <c r="AM657" s="113"/>
      <c r="AN657" s="113"/>
      <c r="AO657" s="113"/>
      <c r="AP657" s="113"/>
      <c r="AQ657" s="113"/>
      <c r="AR657" s="113"/>
      <c r="AS657" s="113"/>
      <c r="AT657" s="113"/>
      <c r="AU657" s="113"/>
      <c r="AV657" s="113"/>
      <c r="AW657" s="113"/>
      <c r="AX657" s="113"/>
      <c r="AY657" s="113"/>
      <c r="AZ657" s="113"/>
      <c r="BA657" s="113"/>
      <c r="BB657" s="113"/>
      <c r="BC657" s="113"/>
      <c r="BD657" s="113"/>
      <c r="BE657" s="113"/>
      <c r="BF657" s="113"/>
      <c r="BG657" s="113"/>
      <c r="BH657" s="113"/>
      <c r="BI657" s="113"/>
      <c r="BJ657" s="113"/>
      <c r="BK657" s="113"/>
      <c r="BL657" s="113"/>
      <c r="BM657" s="113"/>
      <c r="BN657" s="113"/>
      <c r="BO657" s="113"/>
      <c r="BP657" s="113"/>
      <c r="BQ657" s="113"/>
      <c r="BR657" s="113"/>
      <c r="BS657" s="113"/>
      <c r="BT657" s="113"/>
      <c r="BU657" s="113"/>
      <c r="BV657" s="113"/>
      <c r="BW657" s="113"/>
      <c r="BX657" s="113"/>
      <c r="BY657" s="113"/>
      <c r="BZ657" s="113"/>
      <c r="CA657" s="113"/>
      <c r="CB657" s="113"/>
    </row>
    <row r="658" spans="9:80" s="114" customFormat="1">
      <c r="I658" s="113"/>
      <c r="J658" s="113"/>
      <c r="K658" s="113"/>
      <c r="L658" s="113"/>
      <c r="M658" s="113"/>
      <c r="N658" s="113"/>
      <c r="O658" s="113"/>
      <c r="P658" s="113"/>
      <c r="Q658" s="113"/>
      <c r="R658" s="113"/>
      <c r="S658" s="113"/>
      <c r="T658" s="113"/>
      <c r="U658" s="113"/>
      <c r="V658" s="113"/>
      <c r="W658" s="113"/>
      <c r="X658" s="113"/>
      <c r="Y658" s="113"/>
      <c r="Z658" s="113"/>
      <c r="AA658" s="113"/>
      <c r="AB658" s="113"/>
      <c r="AC658" s="113"/>
      <c r="AD658" s="113"/>
      <c r="AE658" s="113"/>
      <c r="AF658" s="113"/>
      <c r="AG658" s="113"/>
      <c r="AH658" s="113"/>
      <c r="AI658" s="113"/>
      <c r="AJ658" s="113"/>
      <c r="AK658" s="113"/>
      <c r="AL658" s="113"/>
      <c r="AM658" s="113"/>
      <c r="AN658" s="113"/>
      <c r="AO658" s="113"/>
      <c r="AP658" s="113"/>
      <c r="AQ658" s="113"/>
      <c r="AR658" s="113"/>
      <c r="AS658" s="113"/>
      <c r="AT658" s="113"/>
      <c r="AU658" s="113"/>
      <c r="AV658" s="113"/>
      <c r="AW658" s="113"/>
      <c r="AX658" s="113"/>
      <c r="AY658" s="113"/>
      <c r="AZ658" s="113"/>
      <c r="BA658" s="113"/>
      <c r="BB658" s="113"/>
      <c r="BC658" s="113"/>
      <c r="BD658" s="113"/>
      <c r="BE658" s="113"/>
      <c r="BF658" s="113"/>
      <c r="BG658" s="113"/>
      <c r="BH658" s="113"/>
      <c r="BI658" s="113"/>
      <c r="BJ658" s="113"/>
      <c r="BK658" s="113"/>
      <c r="BL658" s="113"/>
      <c r="BM658" s="113"/>
      <c r="BN658" s="113"/>
      <c r="BO658" s="113"/>
      <c r="BP658" s="113"/>
      <c r="BQ658" s="113"/>
      <c r="BR658" s="113"/>
      <c r="BS658" s="113"/>
      <c r="BT658" s="113"/>
      <c r="BU658" s="113"/>
      <c r="BV658" s="113"/>
      <c r="BW658" s="113"/>
      <c r="BX658" s="113"/>
      <c r="BY658" s="113"/>
      <c r="BZ658" s="113"/>
      <c r="CA658" s="113"/>
      <c r="CB658" s="113"/>
    </row>
    <row r="659" spans="9:80" s="114" customFormat="1">
      <c r="I659" s="113"/>
      <c r="J659" s="113"/>
      <c r="K659" s="113"/>
      <c r="L659" s="113"/>
      <c r="M659" s="113"/>
      <c r="N659" s="113"/>
      <c r="O659" s="113"/>
      <c r="P659" s="113"/>
      <c r="Q659" s="113"/>
      <c r="R659" s="113"/>
      <c r="S659" s="113"/>
      <c r="T659" s="113"/>
      <c r="U659" s="113"/>
      <c r="V659" s="113"/>
      <c r="W659" s="113"/>
      <c r="X659" s="113"/>
      <c r="Y659" s="113"/>
      <c r="Z659" s="113"/>
      <c r="AA659" s="113"/>
      <c r="AB659" s="113"/>
      <c r="AC659" s="113"/>
      <c r="AD659" s="113"/>
      <c r="AE659" s="113"/>
      <c r="AF659" s="113"/>
      <c r="AG659" s="113"/>
      <c r="AH659" s="113"/>
      <c r="AI659" s="113"/>
      <c r="AJ659" s="113"/>
      <c r="AK659" s="113"/>
      <c r="AL659" s="113"/>
      <c r="AM659" s="113"/>
      <c r="AN659" s="113"/>
      <c r="AO659" s="113"/>
      <c r="AP659" s="113"/>
      <c r="AQ659" s="113"/>
      <c r="AR659" s="113"/>
      <c r="AS659" s="113"/>
      <c r="AT659" s="113"/>
      <c r="AU659" s="113"/>
      <c r="AV659" s="113"/>
      <c r="AW659" s="113"/>
      <c r="AX659" s="113"/>
      <c r="AY659" s="113"/>
      <c r="AZ659" s="113"/>
      <c r="BA659" s="113"/>
      <c r="BB659" s="113"/>
      <c r="BC659" s="113"/>
      <c r="BD659" s="113"/>
      <c r="BE659" s="113"/>
      <c r="BF659" s="113"/>
      <c r="BG659" s="113"/>
      <c r="BH659" s="113"/>
      <c r="BI659" s="113"/>
      <c r="BJ659" s="113"/>
      <c r="BK659" s="113"/>
      <c r="BL659" s="113"/>
      <c r="BM659" s="113"/>
      <c r="BN659" s="113"/>
      <c r="BO659" s="113"/>
      <c r="BP659" s="113"/>
      <c r="BQ659" s="113"/>
      <c r="BR659" s="113"/>
      <c r="BS659" s="113"/>
      <c r="BT659" s="113"/>
      <c r="BU659" s="113"/>
      <c r="BV659" s="113"/>
      <c r="BW659" s="113"/>
      <c r="BX659" s="113"/>
      <c r="BY659" s="113"/>
      <c r="BZ659" s="113"/>
      <c r="CA659" s="113"/>
      <c r="CB659" s="113"/>
    </row>
    <row r="660" spans="9:80" s="114" customFormat="1">
      <c r="I660" s="113"/>
      <c r="J660" s="113"/>
      <c r="K660" s="113"/>
      <c r="L660" s="113"/>
      <c r="M660" s="113"/>
      <c r="N660" s="113"/>
      <c r="O660" s="113"/>
      <c r="P660" s="113"/>
      <c r="Q660" s="113"/>
      <c r="R660" s="113"/>
      <c r="S660" s="113"/>
      <c r="T660" s="113"/>
      <c r="U660" s="113"/>
      <c r="V660" s="113"/>
      <c r="W660" s="113"/>
      <c r="X660" s="113"/>
      <c r="Y660" s="113"/>
      <c r="Z660" s="113"/>
      <c r="AA660" s="113"/>
      <c r="AB660" s="113"/>
      <c r="AC660" s="113"/>
      <c r="AD660" s="113"/>
      <c r="AE660" s="113"/>
      <c r="AF660" s="113"/>
      <c r="AG660" s="113"/>
      <c r="AH660" s="113"/>
      <c r="AI660" s="113"/>
      <c r="AJ660" s="113"/>
      <c r="AK660" s="113"/>
      <c r="AL660" s="113"/>
      <c r="AM660" s="113"/>
      <c r="AN660" s="113"/>
      <c r="AO660" s="113"/>
      <c r="AP660" s="113"/>
      <c r="AQ660" s="113"/>
      <c r="AR660" s="113"/>
      <c r="AS660" s="113"/>
      <c r="AT660" s="113"/>
      <c r="AU660" s="113"/>
      <c r="AV660" s="113"/>
      <c r="AW660" s="113"/>
      <c r="AX660" s="113"/>
      <c r="AY660" s="113"/>
      <c r="AZ660" s="113"/>
      <c r="BA660" s="113"/>
      <c r="BB660" s="113"/>
      <c r="BC660" s="113"/>
      <c r="BD660" s="113"/>
      <c r="BE660" s="113"/>
      <c r="BF660" s="113"/>
      <c r="BG660" s="113"/>
      <c r="BH660" s="113"/>
      <c r="BI660" s="113"/>
      <c r="BJ660" s="113"/>
      <c r="BK660" s="113"/>
      <c r="BL660" s="113"/>
      <c r="BM660" s="113"/>
      <c r="BN660" s="113"/>
      <c r="BO660" s="113"/>
      <c r="BP660" s="113"/>
      <c r="BQ660" s="113"/>
      <c r="BR660" s="113"/>
      <c r="BS660" s="113"/>
      <c r="BT660" s="113"/>
      <c r="BU660" s="113"/>
      <c r="BV660" s="113"/>
      <c r="BW660" s="113"/>
      <c r="BX660" s="113"/>
      <c r="BY660" s="113"/>
      <c r="BZ660" s="113"/>
      <c r="CA660" s="113"/>
      <c r="CB660" s="113"/>
    </row>
    <row r="661" spans="9:80" s="114" customFormat="1">
      <c r="I661" s="113"/>
      <c r="J661" s="113"/>
      <c r="K661" s="113"/>
      <c r="L661" s="113"/>
      <c r="M661" s="113"/>
      <c r="N661" s="113"/>
      <c r="O661" s="113"/>
      <c r="P661" s="113"/>
      <c r="Q661" s="113"/>
      <c r="R661" s="113"/>
      <c r="S661" s="113"/>
      <c r="T661" s="113"/>
      <c r="U661" s="113"/>
      <c r="V661" s="113"/>
      <c r="W661" s="113"/>
      <c r="X661" s="113"/>
      <c r="Y661" s="113"/>
      <c r="Z661" s="113"/>
      <c r="AA661" s="113"/>
      <c r="AB661" s="113"/>
      <c r="AC661" s="113"/>
      <c r="AD661" s="113"/>
      <c r="AE661" s="113"/>
      <c r="AF661" s="113"/>
      <c r="AG661" s="113"/>
      <c r="AH661" s="113"/>
      <c r="AI661" s="113"/>
      <c r="AJ661" s="113"/>
      <c r="AK661" s="113"/>
      <c r="AL661" s="113"/>
      <c r="AM661" s="113"/>
      <c r="AN661" s="113"/>
      <c r="AO661" s="113"/>
      <c r="AP661" s="113"/>
      <c r="AQ661" s="113"/>
      <c r="AR661" s="113"/>
      <c r="AS661" s="113"/>
      <c r="AT661" s="113"/>
      <c r="AU661" s="113"/>
      <c r="AV661" s="113"/>
      <c r="AW661" s="113"/>
      <c r="AX661" s="113"/>
      <c r="AY661" s="113"/>
      <c r="AZ661" s="113"/>
      <c r="BA661" s="113"/>
      <c r="BB661" s="113"/>
      <c r="BC661" s="113"/>
      <c r="BD661" s="113"/>
      <c r="BE661" s="113"/>
      <c r="BF661" s="113"/>
      <c r="BG661" s="113"/>
      <c r="BH661" s="113"/>
      <c r="BI661" s="113"/>
      <c r="BJ661" s="113"/>
      <c r="BK661" s="113"/>
      <c r="BL661" s="113"/>
      <c r="BM661" s="113"/>
      <c r="BN661" s="113"/>
      <c r="BO661" s="113"/>
      <c r="BP661" s="113"/>
      <c r="BQ661" s="113"/>
      <c r="BR661" s="113"/>
      <c r="BS661" s="113"/>
      <c r="BT661" s="113"/>
      <c r="BU661" s="113"/>
      <c r="BV661" s="113"/>
      <c r="BW661" s="113"/>
      <c r="BX661" s="113"/>
      <c r="BY661" s="113"/>
      <c r="BZ661" s="113"/>
      <c r="CA661" s="113"/>
      <c r="CB661" s="113"/>
    </row>
    <row r="662" spans="9:80" s="114" customFormat="1">
      <c r="I662" s="113"/>
      <c r="J662" s="113"/>
      <c r="K662" s="113"/>
      <c r="L662" s="113"/>
      <c r="M662" s="113"/>
      <c r="N662" s="113"/>
      <c r="O662" s="113"/>
      <c r="P662" s="113"/>
      <c r="Q662" s="113"/>
      <c r="R662" s="113"/>
      <c r="S662" s="113"/>
      <c r="T662" s="113"/>
      <c r="U662" s="113"/>
      <c r="V662" s="113"/>
      <c r="W662" s="113"/>
      <c r="X662" s="113"/>
      <c r="Y662" s="113"/>
      <c r="Z662" s="113"/>
      <c r="AA662" s="113"/>
      <c r="AB662" s="113"/>
      <c r="AC662" s="113"/>
      <c r="AD662" s="113"/>
      <c r="AE662" s="113"/>
      <c r="AF662" s="113"/>
      <c r="AG662" s="113"/>
      <c r="AH662" s="113"/>
      <c r="AI662" s="113"/>
      <c r="AJ662" s="113"/>
      <c r="AK662" s="113"/>
      <c r="AL662" s="113"/>
      <c r="AM662" s="113"/>
      <c r="AN662" s="113"/>
      <c r="AO662" s="113"/>
      <c r="AP662" s="113"/>
      <c r="AQ662" s="113"/>
      <c r="AR662" s="113"/>
      <c r="AS662" s="113"/>
      <c r="AT662" s="113"/>
      <c r="AU662" s="113"/>
      <c r="AV662" s="113"/>
      <c r="AW662" s="113"/>
      <c r="AX662" s="113"/>
      <c r="AY662" s="113"/>
      <c r="AZ662" s="113"/>
      <c r="BA662" s="113"/>
      <c r="BB662" s="113"/>
      <c r="BC662" s="113"/>
      <c r="BD662" s="113"/>
      <c r="BE662" s="113"/>
      <c r="BF662" s="113"/>
      <c r="BG662" s="113"/>
      <c r="BH662" s="113"/>
      <c r="BI662" s="113"/>
      <c r="BJ662" s="113"/>
      <c r="BK662" s="113"/>
      <c r="BL662" s="113"/>
      <c r="BM662" s="113"/>
      <c r="BN662" s="113"/>
      <c r="BO662" s="113"/>
      <c r="BP662" s="113"/>
      <c r="BQ662" s="113"/>
      <c r="BR662" s="113"/>
      <c r="BS662" s="113"/>
      <c r="BT662" s="113"/>
      <c r="BU662" s="113"/>
      <c r="BV662" s="113"/>
      <c r="BW662" s="113"/>
      <c r="BX662" s="113"/>
      <c r="BY662" s="113"/>
      <c r="BZ662" s="113"/>
      <c r="CA662" s="113"/>
      <c r="CB662" s="113"/>
    </row>
    <row r="663" spans="9:80" s="114" customFormat="1">
      <c r="I663" s="113"/>
      <c r="J663" s="113"/>
      <c r="K663" s="113"/>
      <c r="L663" s="113"/>
      <c r="M663" s="113"/>
      <c r="N663" s="113"/>
      <c r="O663" s="113"/>
      <c r="P663" s="113"/>
      <c r="Q663" s="113"/>
      <c r="R663" s="113"/>
      <c r="S663" s="113"/>
      <c r="T663" s="113"/>
      <c r="U663" s="113"/>
      <c r="V663" s="113"/>
      <c r="W663" s="113"/>
      <c r="X663" s="113"/>
      <c r="Y663" s="113"/>
      <c r="Z663" s="113"/>
      <c r="AA663" s="113"/>
      <c r="AB663" s="113"/>
      <c r="AC663" s="113"/>
      <c r="AD663" s="113"/>
      <c r="AE663" s="113"/>
      <c r="AF663" s="113"/>
      <c r="AG663" s="113"/>
      <c r="AH663" s="113"/>
      <c r="AI663" s="113"/>
      <c r="AJ663" s="113"/>
      <c r="AK663" s="113"/>
      <c r="AL663" s="113"/>
      <c r="AM663" s="113"/>
      <c r="AN663" s="113"/>
      <c r="AO663" s="113"/>
      <c r="AP663" s="113"/>
      <c r="AQ663" s="113"/>
      <c r="AR663" s="113"/>
      <c r="AS663" s="113"/>
      <c r="AT663" s="113"/>
      <c r="AU663" s="113"/>
      <c r="AV663" s="113"/>
      <c r="AW663" s="113"/>
      <c r="AX663" s="113"/>
      <c r="AY663" s="113"/>
      <c r="AZ663" s="113"/>
      <c r="BA663" s="113"/>
      <c r="BB663" s="113"/>
      <c r="BC663" s="113"/>
      <c r="BD663" s="113"/>
      <c r="BE663" s="113"/>
      <c r="BF663" s="113"/>
      <c r="BG663" s="113"/>
      <c r="BH663" s="113"/>
      <c r="BI663" s="113"/>
      <c r="BJ663" s="113"/>
      <c r="BK663" s="113"/>
      <c r="BL663" s="113"/>
      <c r="BM663" s="113"/>
      <c r="BN663" s="113"/>
      <c r="BO663" s="113"/>
      <c r="BP663" s="113"/>
      <c r="BQ663" s="113"/>
      <c r="BR663" s="113"/>
      <c r="BS663" s="113"/>
      <c r="BT663" s="113"/>
      <c r="BU663" s="113"/>
      <c r="BV663" s="113"/>
      <c r="BW663" s="113"/>
      <c r="BX663" s="113"/>
      <c r="BY663" s="113"/>
      <c r="BZ663" s="113"/>
      <c r="CA663" s="113"/>
      <c r="CB663" s="113"/>
    </row>
    <row r="664" spans="9:80" s="114" customFormat="1">
      <c r="I664" s="113"/>
      <c r="J664" s="113"/>
      <c r="K664" s="113"/>
      <c r="L664" s="113"/>
      <c r="M664" s="113"/>
      <c r="N664" s="113"/>
      <c r="O664" s="113"/>
      <c r="P664" s="113"/>
      <c r="Q664" s="113"/>
      <c r="R664" s="113"/>
      <c r="S664" s="113"/>
      <c r="T664" s="113"/>
      <c r="U664" s="113"/>
      <c r="V664" s="113"/>
      <c r="W664" s="113"/>
      <c r="X664" s="113"/>
      <c r="Y664" s="113"/>
      <c r="Z664" s="113"/>
      <c r="AA664" s="113"/>
      <c r="AB664" s="113"/>
      <c r="AC664" s="113"/>
      <c r="AD664" s="113"/>
      <c r="AE664" s="113"/>
      <c r="AF664" s="113"/>
      <c r="AG664" s="113"/>
      <c r="AH664" s="113"/>
      <c r="AI664" s="113"/>
      <c r="AJ664" s="113"/>
      <c r="AK664" s="113"/>
      <c r="AL664" s="113"/>
      <c r="AM664" s="113"/>
      <c r="AN664" s="113"/>
      <c r="AO664" s="113"/>
      <c r="AP664" s="113"/>
      <c r="AQ664" s="113"/>
      <c r="AR664" s="113"/>
      <c r="AS664" s="113"/>
      <c r="AT664" s="113"/>
      <c r="AU664" s="113"/>
      <c r="AV664" s="113"/>
      <c r="AW664" s="113"/>
      <c r="AX664" s="113"/>
      <c r="AY664" s="113"/>
      <c r="AZ664" s="113"/>
      <c r="BA664" s="113"/>
      <c r="BB664" s="113"/>
      <c r="BC664" s="113"/>
      <c r="BD664" s="113"/>
      <c r="BE664" s="113"/>
      <c r="BF664" s="113"/>
      <c r="BG664" s="113"/>
      <c r="BH664" s="113"/>
      <c r="BI664" s="113"/>
      <c r="BJ664" s="113"/>
      <c r="BK664" s="113"/>
      <c r="BL664" s="113"/>
      <c r="BM664" s="113"/>
      <c r="BN664" s="113"/>
      <c r="BO664" s="113"/>
      <c r="BP664" s="113"/>
      <c r="BQ664" s="113"/>
      <c r="BR664" s="113"/>
      <c r="BS664" s="113"/>
      <c r="BT664" s="113"/>
      <c r="BU664" s="113"/>
      <c r="BV664" s="113"/>
      <c r="BW664" s="113"/>
      <c r="BX664" s="113"/>
      <c r="BY664" s="113"/>
      <c r="BZ664" s="113"/>
      <c r="CA664" s="113"/>
      <c r="CB664" s="113"/>
    </row>
    <row r="665" spans="9:80" s="114" customFormat="1">
      <c r="I665" s="113"/>
      <c r="J665" s="113"/>
      <c r="K665" s="113"/>
      <c r="L665" s="113"/>
      <c r="M665" s="113"/>
      <c r="N665" s="113"/>
      <c r="O665" s="113"/>
      <c r="P665" s="113"/>
      <c r="Q665" s="113"/>
      <c r="R665" s="113"/>
      <c r="S665" s="113"/>
      <c r="T665" s="113"/>
      <c r="U665" s="113"/>
      <c r="V665" s="113"/>
      <c r="W665" s="113"/>
      <c r="X665" s="113"/>
      <c r="Y665" s="113"/>
      <c r="Z665" s="113"/>
      <c r="AA665" s="113"/>
      <c r="AB665" s="113"/>
      <c r="AC665" s="113"/>
      <c r="AD665" s="113"/>
      <c r="AE665" s="113"/>
      <c r="AF665" s="113"/>
      <c r="AG665" s="113"/>
      <c r="AH665" s="113"/>
      <c r="AI665" s="113"/>
      <c r="AJ665" s="113"/>
      <c r="AK665" s="113"/>
      <c r="AL665" s="113"/>
      <c r="AM665" s="113"/>
      <c r="AN665" s="113"/>
      <c r="AO665" s="113"/>
      <c r="AP665" s="113"/>
      <c r="AQ665" s="113"/>
      <c r="AR665" s="113"/>
      <c r="AS665" s="113"/>
      <c r="AT665" s="113"/>
      <c r="AU665" s="113"/>
      <c r="AV665" s="113"/>
      <c r="AW665" s="113"/>
      <c r="AX665" s="113"/>
      <c r="AY665" s="113"/>
      <c r="AZ665" s="113"/>
      <c r="BA665" s="113"/>
      <c r="BB665" s="113"/>
      <c r="BC665" s="113"/>
      <c r="BD665" s="113"/>
      <c r="BE665" s="113"/>
      <c r="BF665" s="113"/>
      <c r="BG665" s="113"/>
      <c r="BH665" s="113"/>
      <c r="BI665" s="113"/>
      <c r="BJ665" s="113"/>
      <c r="BK665" s="113"/>
      <c r="BL665" s="113"/>
      <c r="BM665" s="113"/>
      <c r="BN665" s="113"/>
      <c r="BO665" s="113"/>
      <c r="BP665" s="113"/>
      <c r="BQ665" s="113"/>
      <c r="BR665" s="113"/>
      <c r="BS665" s="113"/>
      <c r="BT665" s="113"/>
      <c r="BU665" s="113"/>
      <c r="BV665" s="113"/>
      <c r="BW665" s="113"/>
      <c r="BX665" s="113"/>
      <c r="BY665" s="113"/>
      <c r="BZ665" s="113"/>
      <c r="CA665" s="113"/>
      <c r="CB665" s="113"/>
    </row>
    <row r="666" spans="9:80" s="114" customFormat="1">
      <c r="I666" s="113"/>
      <c r="J666" s="113"/>
      <c r="K666" s="113"/>
      <c r="L666" s="113"/>
      <c r="M666" s="113"/>
      <c r="N666" s="113"/>
      <c r="O666" s="113"/>
      <c r="P666" s="113"/>
      <c r="Q666" s="113"/>
      <c r="R666" s="113"/>
      <c r="S666" s="113"/>
      <c r="T666" s="113"/>
      <c r="U666" s="113"/>
      <c r="V666" s="113"/>
      <c r="W666" s="113"/>
      <c r="X666" s="113"/>
      <c r="Y666" s="113"/>
      <c r="Z666" s="113"/>
      <c r="AA666" s="113"/>
      <c r="AB666" s="113"/>
      <c r="AC666" s="113"/>
      <c r="AD666" s="113"/>
      <c r="AE666" s="113"/>
      <c r="AF666" s="113"/>
      <c r="AG666" s="113"/>
      <c r="AH666" s="113"/>
      <c r="AI666" s="113"/>
      <c r="AJ666" s="113"/>
      <c r="AK666" s="113"/>
      <c r="AL666" s="113"/>
      <c r="AM666" s="113"/>
      <c r="AN666" s="113"/>
      <c r="AO666" s="113"/>
      <c r="AP666" s="113"/>
      <c r="AQ666" s="113"/>
      <c r="AR666" s="113"/>
      <c r="AS666" s="113"/>
      <c r="AT666" s="113"/>
      <c r="AU666" s="113"/>
      <c r="AV666" s="113"/>
      <c r="AW666" s="113"/>
      <c r="AX666" s="113"/>
      <c r="AY666" s="113"/>
      <c r="AZ666" s="113"/>
      <c r="BA666" s="113"/>
      <c r="BB666" s="113"/>
      <c r="BC666" s="113"/>
      <c r="BD666" s="113"/>
      <c r="BE666" s="113"/>
      <c r="BF666" s="113"/>
      <c r="BG666" s="113"/>
      <c r="BH666" s="113"/>
      <c r="BI666" s="113"/>
      <c r="BJ666" s="113"/>
      <c r="BK666" s="113"/>
      <c r="BL666" s="113"/>
      <c r="BM666" s="113"/>
      <c r="BN666" s="113"/>
      <c r="BO666" s="113"/>
      <c r="BP666" s="113"/>
      <c r="BQ666" s="113"/>
      <c r="BR666" s="113"/>
      <c r="BS666" s="113"/>
      <c r="BT666" s="113"/>
      <c r="BU666" s="113"/>
      <c r="BV666" s="113"/>
      <c r="BW666" s="113"/>
      <c r="BX666" s="113"/>
      <c r="BY666" s="113"/>
      <c r="BZ666" s="113"/>
      <c r="CA666" s="113"/>
      <c r="CB666" s="113"/>
    </row>
    <row r="667" spans="9:80" s="114" customFormat="1">
      <c r="I667" s="113"/>
      <c r="J667" s="113"/>
      <c r="K667" s="113"/>
      <c r="L667" s="113"/>
      <c r="M667" s="113"/>
      <c r="N667" s="113"/>
      <c r="O667" s="113"/>
      <c r="P667" s="113"/>
      <c r="Q667" s="113"/>
      <c r="R667" s="113"/>
      <c r="S667" s="113"/>
      <c r="T667" s="113"/>
      <c r="U667" s="113"/>
      <c r="V667" s="113"/>
      <c r="W667" s="113"/>
      <c r="X667" s="113"/>
      <c r="Y667" s="113"/>
      <c r="Z667" s="113"/>
      <c r="AA667" s="113"/>
      <c r="AB667" s="113"/>
      <c r="AC667" s="113"/>
      <c r="AD667" s="113"/>
      <c r="AE667" s="113"/>
      <c r="AF667" s="113"/>
      <c r="AG667" s="113"/>
      <c r="AH667" s="113"/>
      <c r="AI667" s="113"/>
      <c r="AJ667" s="113"/>
      <c r="AK667" s="113"/>
      <c r="AL667" s="113"/>
      <c r="AM667" s="113"/>
      <c r="AN667" s="113"/>
      <c r="AO667" s="113"/>
      <c r="AP667" s="113"/>
      <c r="AQ667" s="113"/>
      <c r="AR667" s="113"/>
      <c r="AS667" s="113"/>
      <c r="AT667" s="113"/>
      <c r="AU667" s="113"/>
      <c r="AV667" s="113"/>
      <c r="AW667" s="113"/>
      <c r="AX667" s="113"/>
      <c r="AY667" s="113"/>
      <c r="AZ667" s="113"/>
      <c r="BA667" s="113"/>
      <c r="BB667" s="113"/>
      <c r="BC667" s="113"/>
      <c r="BD667" s="113"/>
      <c r="BE667" s="113"/>
      <c r="BF667" s="113"/>
      <c r="BG667" s="113"/>
      <c r="BH667" s="113"/>
      <c r="BI667" s="113"/>
      <c r="BJ667" s="113"/>
      <c r="BK667" s="113"/>
      <c r="BL667" s="113"/>
      <c r="BM667" s="113"/>
      <c r="BN667" s="113"/>
      <c r="BO667" s="113"/>
      <c r="BP667" s="113"/>
      <c r="BQ667" s="113"/>
      <c r="BR667" s="113"/>
      <c r="BS667" s="113"/>
      <c r="BT667" s="113"/>
      <c r="BU667" s="113"/>
      <c r="BV667" s="113"/>
      <c r="BW667" s="113"/>
      <c r="BX667" s="113"/>
      <c r="BY667" s="113"/>
      <c r="BZ667" s="113"/>
      <c r="CA667" s="113"/>
      <c r="CB667" s="113"/>
    </row>
    <row r="668" spans="9:80" s="114" customFormat="1">
      <c r="I668" s="113"/>
      <c r="J668" s="113"/>
      <c r="K668" s="113"/>
      <c r="L668" s="113"/>
      <c r="M668" s="113"/>
      <c r="N668" s="113"/>
      <c r="O668" s="113"/>
      <c r="P668" s="113"/>
      <c r="Q668" s="113"/>
      <c r="R668" s="113"/>
      <c r="S668" s="113"/>
      <c r="T668" s="113"/>
      <c r="U668" s="113"/>
      <c r="V668" s="113"/>
      <c r="W668" s="113"/>
      <c r="X668" s="113"/>
      <c r="Y668" s="113"/>
      <c r="Z668" s="113"/>
      <c r="AA668" s="113"/>
      <c r="AB668" s="113"/>
      <c r="AC668" s="113"/>
      <c r="AD668" s="113"/>
      <c r="AE668" s="113"/>
      <c r="AF668" s="113"/>
      <c r="AG668" s="113"/>
      <c r="AH668" s="113"/>
      <c r="AI668" s="113"/>
      <c r="AJ668" s="113"/>
      <c r="AK668" s="113"/>
      <c r="AL668" s="113"/>
      <c r="AM668" s="113"/>
      <c r="AN668" s="113"/>
      <c r="AO668" s="113"/>
      <c r="AP668" s="113"/>
      <c r="AQ668" s="113"/>
      <c r="AR668" s="113"/>
      <c r="AS668" s="113"/>
      <c r="AT668" s="113"/>
      <c r="AU668" s="113"/>
      <c r="AV668" s="113"/>
      <c r="AW668" s="113"/>
      <c r="AX668" s="113"/>
      <c r="AY668" s="113"/>
      <c r="AZ668" s="113"/>
      <c r="BA668" s="113"/>
      <c r="BB668" s="113"/>
      <c r="BC668" s="113"/>
      <c r="BD668" s="113"/>
      <c r="BE668" s="113"/>
      <c r="BF668" s="113"/>
      <c r="BG668" s="113"/>
      <c r="BH668" s="113"/>
      <c r="BI668" s="113"/>
      <c r="BJ668" s="113"/>
      <c r="BK668" s="113"/>
      <c r="BL668" s="113"/>
      <c r="BM668" s="113"/>
      <c r="BN668" s="113"/>
      <c r="BO668" s="113"/>
      <c r="BP668" s="113"/>
      <c r="BQ668" s="113"/>
      <c r="BR668" s="113"/>
      <c r="BS668" s="113"/>
      <c r="BT668" s="113"/>
      <c r="BU668" s="113"/>
      <c r="BV668" s="113"/>
      <c r="BW668" s="113"/>
      <c r="BX668" s="113"/>
      <c r="BY668" s="113"/>
      <c r="BZ668" s="113"/>
      <c r="CA668" s="113"/>
      <c r="CB668" s="113"/>
    </row>
    <row r="669" spans="9:80" s="114" customFormat="1">
      <c r="I669" s="113"/>
      <c r="J669" s="113"/>
      <c r="K669" s="113"/>
      <c r="L669" s="113"/>
      <c r="M669" s="113"/>
      <c r="N669" s="113"/>
      <c r="O669" s="113"/>
      <c r="P669" s="113"/>
      <c r="Q669" s="113"/>
      <c r="R669" s="113"/>
      <c r="S669" s="113"/>
      <c r="T669" s="113"/>
      <c r="U669" s="113"/>
      <c r="V669" s="113"/>
      <c r="W669" s="113"/>
      <c r="X669" s="113"/>
      <c r="Y669" s="113"/>
      <c r="Z669" s="113"/>
      <c r="AA669" s="113"/>
      <c r="AB669" s="113"/>
      <c r="AC669" s="113"/>
      <c r="AD669" s="113"/>
      <c r="AE669" s="113"/>
      <c r="AF669" s="113"/>
      <c r="AG669" s="113"/>
      <c r="AH669" s="113"/>
      <c r="AI669" s="113"/>
      <c r="AJ669" s="113"/>
      <c r="AK669" s="113"/>
      <c r="AL669" s="113"/>
      <c r="AM669" s="113"/>
      <c r="AN669" s="113"/>
      <c r="AO669" s="113"/>
      <c r="AP669" s="113"/>
      <c r="AQ669" s="113"/>
      <c r="AR669" s="113"/>
      <c r="AS669" s="113"/>
      <c r="AT669" s="113"/>
      <c r="AU669" s="113"/>
      <c r="AV669" s="113"/>
      <c r="AW669" s="113"/>
      <c r="AX669" s="113"/>
      <c r="AY669" s="113"/>
      <c r="AZ669" s="113"/>
      <c r="BA669" s="113"/>
      <c r="BB669" s="113"/>
      <c r="BC669" s="113"/>
      <c r="BD669" s="113"/>
      <c r="BE669" s="113"/>
      <c r="BF669" s="113"/>
      <c r="BG669" s="113"/>
      <c r="BH669" s="113"/>
      <c r="BI669" s="113"/>
      <c r="BJ669" s="113"/>
      <c r="BK669" s="113"/>
      <c r="BL669" s="113"/>
      <c r="BM669" s="113"/>
      <c r="BN669" s="113"/>
      <c r="BO669" s="113"/>
      <c r="BP669" s="113"/>
      <c r="BQ669" s="113"/>
      <c r="BR669" s="113"/>
      <c r="BS669" s="113"/>
      <c r="BT669" s="113"/>
      <c r="BU669" s="113"/>
      <c r="BV669" s="113"/>
      <c r="BW669" s="113"/>
      <c r="BX669" s="113"/>
      <c r="BY669" s="113"/>
      <c r="BZ669" s="113"/>
      <c r="CA669" s="113"/>
      <c r="CB669" s="113"/>
    </row>
    <row r="670" spans="9:80" s="114" customFormat="1">
      <c r="I670" s="113"/>
      <c r="J670" s="113"/>
      <c r="K670" s="113"/>
      <c r="L670" s="113"/>
      <c r="M670" s="113"/>
      <c r="N670" s="113"/>
      <c r="O670" s="113"/>
      <c r="P670" s="113"/>
      <c r="Q670" s="113"/>
      <c r="R670" s="113"/>
      <c r="S670" s="113"/>
      <c r="T670" s="113"/>
      <c r="U670" s="113"/>
      <c r="V670" s="113"/>
      <c r="W670" s="113"/>
      <c r="X670" s="113"/>
      <c r="Y670" s="113"/>
      <c r="Z670" s="113"/>
      <c r="AA670" s="113"/>
      <c r="AB670" s="113"/>
      <c r="AC670" s="113"/>
      <c r="AD670" s="113"/>
      <c r="AE670" s="113"/>
      <c r="AF670" s="113"/>
      <c r="AG670" s="113"/>
      <c r="AH670" s="113"/>
      <c r="AI670" s="113"/>
      <c r="AJ670" s="113"/>
      <c r="AK670" s="113"/>
      <c r="AL670" s="113"/>
      <c r="AM670" s="113"/>
      <c r="AN670" s="113"/>
      <c r="AO670" s="113"/>
      <c r="AP670" s="113"/>
      <c r="AQ670" s="113"/>
      <c r="AR670" s="113"/>
      <c r="AS670" s="113"/>
      <c r="AT670" s="113"/>
      <c r="AU670" s="113"/>
      <c r="AV670" s="113"/>
      <c r="AW670" s="113"/>
      <c r="AX670" s="113"/>
      <c r="AY670" s="113"/>
      <c r="AZ670" s="113"/>
      <c r="BA670" s="113"/>
      <c r="BB670" s="113"/>
      <c r="BC670" s="113"/>
      <c r="BD670" s="113"/>
      <c r="BE670" s="113"/>
      <c r="BF670" s="113"/>
      <c r="BG670" s="113"/>
      <c r="BH670" s="113"/>
      <c r="BI670" s="113"/>
      <c r="BJ670" s="113"/>
      <c r="BK670" s="113"/>
      <c r="BL670" s="113"/>
      <c r="BM670" s="113"/>
      <c r="BN670" s="113"/>
      <c r="BO670" s="113"/>
      <c r="BP670" s="113"/>
      <c r="BQ670" s="113"/>
      <c r="BR670" s="113"/>
      <c r="BS670" s="113"/>
      <c r="BT670" s="113"/>
      <c r="BU670" s="113"/>
      <c r="BV670" s="113"/>
      <c r="BW670" s="113"/>
      <c r="BX670" s="113"/>
      <c r="BY670" s="113"/>
      <c r="BZ670" s="113"/>
      <c r="CA670" s="113"/>
      <c r="CB670" s="113"/>
    </row>
    <row r="671" spans="9:80" s="114" customFormat="1">
      <c r="I671" s="113"/>
      <c r="J671" s="113"/>
      <c r="K671" s="113"/>
      <c r="L671" s="113"/>
      <c r="M671" s="113"/>
      <c r="N671" s="113"/>
      <c r="O671" s="113"/>
      <c r="P671" s="113"/>
      <c r="Q671" s="113"/>
      <c r="R671" s="113"/>
      <c r="S671" s="113"/>
      <c r="T671" s="113"/>
      <c r="U671" s="113"/>
      <c r="V671" s="113"/>
      <c r="W671" s="113"/>
      <c r="X671" s="113"/>
      <c r="Y671" s="113"/>
      <c r="Z671" s="113"/>
      <c r="AA671" s="113"/>
      <c r="AB671" s="113"/>
      <c r="AC671" s="113"/>
      <c r="AD671" s="113"/>
      <c r="AE671" s="113"/>
      <c r="AF671" s="113"/>
      <c r="AG671" s="113"/>
      <c r="AH671" s="113"/>
      <c r="AI671" s="113"/>
      <c r="AJ671" s="113"/>
      <c r="AK671" s="113"/>
      <c r="AL671" s="113"/>
      <c r="AM671" s="113"/>
      <c r="AN671" s="113"/>
      <c r="AO671" s="113"/>
      <c r="AP671" s="113"/>
      <c r="AQ671" s="113"/>
      <c r="AR671" s="113"/>
      <c r="AS671" s="113"/>
      <c r="AT671" s="113"/>
      <c r="AU671" s="113"/>
      <c r="AV671" s="113"/>
      <c r="AW671" s="113"/>
      <c r="AX671" s="113"/>
      <c r="AY671" s="113"/>
      <c r="AZ671" s="113"/>
      <c r="BA671" s="113"/>
      <c r="BB671" s="113"/>
      <c r="BC671" s="113"/>
      <c r="BD671" s="113"/>
      <c r="BE671" s="113"/>
      <c r="BF671" s="113"/>
      <c r="BG671" s="113"/>
      <c r="BH671" s="113"/>
      <c r="BI671" s="113"/>
      <c r="BJ671" s="113"/>
      <c r="BK671" s="113"/>
      <c r="BL671" s="113"/>
      <c r="BM671" s="113"/>
      <c r="BN671" s="113"/>
      <c r="BO671" s="113"/>
      <c r="BP671" s="113"/>
      <c r="BQ671" s="113"/>
      <c r="BR671" s="113"/>
      <c r="BS671" s="113"/>
      <c r="BT671" s="113"/>
      <c r="BU671" s="113"/>
      <c r="BV671" s="113"/>
      <c r="BW671" s="113"/>
      <c r="BX671" s="113"/>
      <c r="BY671" s="113"/>
      <c r="BZ671" s="113"/>
      <c r="CA671" s="113"/>
      <c r="CB671" s="113"/>
    </row>
    <row r="672" spans="9:80" s="114" customFormat="1">
      <c r="I672" s="113"/>
      <c r="J672" s="113"/>
      <c r="K672" s="113"/>
      <c r="L672" s="113"/>
      <c r="M672" s="113"/>
      <c r="N672" s="113"/>
      <c r="O672" s="113"/>
      <c r="P672" s="113"/>
      <c r="Q672" s="113"/>
      <c r="R672" s="113"/>
      <c r="S672" s="113"/>
      <c r="T672" s="113"/>
      <c r="U672" s="113"/>
      <c r="V672" s="113"/>
      <c r="W672" s="113"/>
      <c r="X672" s="113"/>
      <c r="Y672" s="113"/>
      <c r="Z672" s="113"/>
      <c r="AA672" s="113"/>
      <c r="AB672" s="113"/>
      <c r="AC672" s="113"/>
      <c r="AD672" s="113"/>
      <c r="AE672" s="113"/>
      <c r="AF672" s="113"/>
      <c r="AG672" s="113"/>
      <c r="AH672" s="113"/>
      <c r="AI672" s="113"/>
      <c r="AJ672" s="113"/>
      <c r="AK672" s="113"/>
      <c r="AL672" s="113"/>
      <c r="AM672" s="113"/>
      <c r="AN672" s="113"/>
      <c r="AO672" s="113"/>
      <c r="AP672" s="113"/>
      <c r="AQ672" s="113"/>
      <c r="AR672" s="113"/>
      <c r="AS672" s="113"/>
      <c r="AT672" s="113"/>
      <c r="AU672" s="113"/>
      <c r="AV672" s="113"/>
      <c r="AW672" s="113"/>
      <c r="AX672" s="113"/>
      <c r="AY672" s="113"/>
      <c r="AZ672" s="113"/>
      <c r="BA672" s="113"/>
      <c r="BB672" s="113"/>
      <c r="BC672" s="113"/>
      <c r="BD672" s="113"/>
      <c r="BE672" s="113"/>
      <c r="BF672" s="113"/>
      <c r="BG672" s="113"/>
      <c r="BH672" s="113"/>
      <c r="BI672" s="113"/>
      <c r="BJ672" s="113"/>
      <c r="BK672" s="113"/>
      <c r="BL672" s="113"/>
      <c r="BM672" s="113"/>
      <c r="BN672" s="113"/>
      <c r="BO672" s="113"/>
      <c r="BP672" s="113"/>
      <c r="BQ672" s="113"/>
      <c r="BR672" s="113"/>
      <c r="BS672" s="113"/>
      <c r="BT672" s="113"/>
      <c r="BU672" s="113"/>
      <c r="BV672" s="113"/>
      <c r="BW672" s="113"/>
      <c r="BX672" s="113"/>
      <c r="BY672" s="113"/>
      <c r="BZ672" s="113"/>
      <c r="CA672" s="113"/>
      <c r="CB672" s="113"/>
    </row>
    <row r="673" spans="9:80" s="114" customFormat="1">
      <c r="I673" s="113"/>
      <c r="J673" s="113"/>
      <c r="K673" s="113"/>
      <c r="L673" s="113"/>
      <c r="M673" s="113"/>
      <c r="N673" s="113"/>
      <c r="O673" s="113"/>
      <c r="P673" s="113"/>
      <c r="Q673" s="113"/>
      <c r="R673" s="113"/>
      <c r="S673" s="113"/>
      <c r="T673" s="113"/>
      <c r="U673" s="113"/>
      <c r="V673" s="113"/>
      <c r="W673" s="113"/>
      <c r="X673" s="113"/>
      <c r="Y673" s="113"/>
      <c r="Z673" s="113"/>
      <c r="AA673" s="113"/>
      <c r="AB673" s="113"/>
      <c r="AC673" s="113"/>
      <c r="AD673" s="113"/>
      <c r="AE673" s="113"/>
      <c r="AF673" s="113"/>
      <c r="AG673" s="113"/>
      <c r="AH673" s="113"/>
      <c r="AI673" s="113"/>
      <c r="AJ673" s="113"/>
      <c r="AK673" s="113"/>
      <c r="AL673" s="113"/>
      <c r="AM673" s="113"/>
      <c r="AN673" s="113"/>
      <c r="AO673" s="113"/>
      <c r="AP673" s="113"/>
      <c r="AQ673" s="113"/>
      <c r="AR673" s="113"/>
      <c r="AS673" s="113"/>
      <c r="AT673" s="113"/>
      <c r="AU673" s="113"/>
      <c r="AV673" s="113"/>
      <c r="AW673" s="113"/>
      <c r="AX673" s="113"/>
      <c r="AY673" s="113"/>
      <c r="AZ673" s="113"/>
      <c r="BA673" s="113"/>
      <c r="BB673" s="113"/>
      <c r="BC673" s="113"/>
      <c r="BD673" s="113"/>
      <c r="BE673" s="113"/>
      <c r="BF673" s="113"/>
      <c r="BG673" s="113"/>
      <c r="BH673" s="113"/>
      <c r="BI673" s="113"/>
      <c r="BJ673" s="113"/>
      <c r="BK673" s="113"/>
      <c r="BL673" s="113"/>
      <c r="BM673" s="113"/>
      <c r="BN673" s="113"/>
      <c r="BO673" s="113"/>
      <c r="BP673" s="113"/>
      <c r="BQ673" s="113"/>
      <c r="BR673" s="113"/>
      <c r="BS673" s="113"/>
      <c r="BT673" s="113"/>
      <c r="BU673" s="113"/>
      <c r="BV673" s="113"/>
      <c r="BW673" s="113"/>
      <c r="BX673" s="113"/>
      <c r="BY673" s="113"/>
      <c r="BZ673" s="113"/>
      <c r="CA673" s="113"/>
      <c r="CB673" s="113"/>
    </row>
    <row r="674" spans="9:80" s="114" customFormat="1">
      <c r="I674" s="113"/>
      <c r="J674" s="113"/>
      <c r="K674" s="113"/>
      <c r="L674" s="113"/>
      <c r="M674" s="113"/>
      <c r="N674" s="113"/>
      <c r="O674" s="113"/>
      <c r="P674" s="113"/>
      <c r="Q674" s="113"/>
      <c r="R674" s="113"/>
      <c r="S674" s="113"/>
      <c r="T674" s="113"/>
      <c r="U674" s="113"/>
      <c r="V674" s="113"/>
      <c r="W674" s="113"/>
      <c r="X674" s="113"/>
      <c r="Y674" s="113"/>
      <c r="Z674" s="113"/>
      <c r="AA674" s="113"/>
      <c r="AB674" s="113"/>
      <c r="AC674" s="113"/>
      <c r="AD674" s="113"/>
      <c r="AE674" s="113"/>
      <c r="AF674" s="113"/>
      <c r="AG674" s="113"/>
      <c r="AH674" s="113"/>
      <c r="AI674" s="113"/>
      <c r="AJ674" s="113"/>
      <c r="AK674" s="113"/>
      <c r="AL674" s="113"/>
      <c r="AM674" s="113"/>
      <c r="AN674" s="113"/>
      <c r="AO674" s="113"/>
      <c r="AP674" s="113"/>
      <c r="AQ674" s="113"/>
      <c r="AR674" s="113"/>
      <c r="AS674" s="113"/>
      <c r="AT674" s="113"/>
      <c r="AU674" s="113"/>
      <c r="AV674" s="113"/>
      <c r="AW674" s="113"/>
      <c r="AX674" s="113"/>
      <c r="AY674" s="113"/>
      <c r="AZ674" s="113"/>
      <c r="BA674" s="113"/>
      <c r="BB674" s="113"/>
      <c r="BC674" s="113"/>
      <c r="BD674" s="113"/>
      <c r="BE674" s="113"/>
      <c r="BF674" s="113"/>
      <c r="BG674" s="113"/>
      <c r="BH674" s="113"/>
      <c r="BI674" s="113"/>
      <c r="BJ674" s="113"/>
      <c r="BK674" s="113"/>
      <c r="BL674" s="113"/>
      <c r="BM674" s="113"/>
      <c r="BN674" s="113"/>
      <c r="BO674" s="113"/>
      <c r="BP674" s="113"/>
      <c r="BQ674" s="113"/>
      <c r="BR674" s="113"/>
      <c r="BS674" s="113"/>
      <c r="BT674" s="113"/>
      <c r="BU674" s="113"/>
      <c r="BV674" s="113"/>
      <c r="BW674" s="113"/>
      <c r="BX674" s="113"/>
      <c r="BY674" s="113"/>
      <c r="BZ674" s="113"/>
      <c r="CA674" s="113"/>
      <c r="CB674" s="113"/>
    </row>
    <row r="675" spans="9:80" s="114" customFormat="1">
      <c r="I675" s="113"/>
      <c r="J675" s="113"/>
      <c r="K675" s="113"/>
      <c r="L675" s="113"/>
      <c r="M675" s="113"/>
      <c r="N675" s="113"/>
      <c r="O675" s="113"/>
      <c r="P675" s="113"/>
      <c r="Q675" s="113"/>
      <c r="R675" s="113"/>
      <c r="S675" s="113"/>
      <c r="T675" s="113"/>
      <c r="U675" s="113"/>
      <c r="V675" s="113"/>
      <c r="W675" s="113"/>
      <c r="X675" s="113"/>
      <c r="Y675" s="113"/>
      <c r="Z675" s="113"/>
      <c r="AA675" s="113"/>
      <c r="AB675" s="113"/>
      <c r="AC675" s="113"/>
      <c r="AD675" s="113"/>
      <c r="AE675" s="113"/>
      <c r="AF675" s="113"/>
      <c r="AG675" s="113"/>
      <c r="AH675" s="113"/>
      <c r="AI675" s="113"/>
      <c r="AJ675" s="113"/>
      <c r="AK675" s="113"/>
      <c r="AL675" s="113"/>
      <c r="AM675" s="113"/>
      <c r="AN675" s="113"/>
      <c r="AO675" s="113"/>
      <c r="AP675" s="113"/>
      <c r="AQ675" s="113"/>
      <c r="AR675" s="113"/>
      <c r="AS675" s="113"/>
      <c r="AT675" s="113"/>
      <c r="AU675" s="113"/>
      <c r="AV675" s="113"/>
      <c r="AW675" s="113"/>
      <c r="AX675" s="113"/>
      <c r="AY675" s="113"/>
      <c r="AZ675" s="113"/>
      <c r="BA675" s="113"/>
      <c r="BB675" s="113"/>
      <c r="BC675" s="113"/>
      <c r="BD675" s="113"/>
      <c r="BE675" s="113"/>
      <c r="BF675" s="113"/>
      <c r="BG675" s="113"/>
      <c r="BH675" s="113"/>
      <c r="BI675" s="113"/>
      <c r="BJ675" s="113"/>
      <c r="BK675" s="113"/>
      <c r="BL675" s="113"/>
      <c r="BM675" s="113"/>
      <c r="BN675" s="113"/>
      <c r="BO675" s="113"/>
      <c r="BP675" s="113"/>
      <c r="BQ675" s="113"/>
      <c r="BR675" s="113"/>
      <c r="BS675" s="113"/>
      <c r="BT675" s="113"/>
      <c r="BU675" s="113"/>
      <c r="BV675" s="113"/>
      <c r="BW675" s="113"/>
      <c r="BX675" s="113"/>
      <c r="BY675" s="113"/>
      <c r="BZ675" s="113"/>
      <c r="CA675" s="113"/>
      <c r="CB675" s="113"/>
    </row>
    <row r="676" spans="9:80" s="114" customFormat="1">
      <c r="I676" s="113"/>
      <c r="J676" s="113"/>
      <c r="K676" s="113"/>
      <c r="L676" s="113"/>
      <c r="M676" s="113"/>
      <c r="N676" s="113"/>
      <c r="O676" s="113"/>
      <c r="P676" s="113"/>
      <c r="Q676" s="113"/>
      <c r="R676" s="113"/>
      <c r="S676" s="113"/>
      <c r="T676" s="113"/>
      <c r="U676" s="113"/>
      <c r="V676" s="113"/>
      <c r="W676" s="113"/>
      <c r="X676" s="113"/>
      <c r="Y676" s="113"/>
      <c r="Z676" s="113"/>
      <c r="AA676" s="113"/>
      <c r="AB676" s="113"/>
      <c r="AC676" s="113"/>
      <c r="AD676" s="113"/>
      <c r="AE676" s="113"/>
      <c r="AF676" s="113"/>
      <c r="AG676" s="113"/>
      <c r="AH676" s="113"/>
      <c r="AI676" s="113"/>
      <c r="AJ676" s="113"/>
      <c r="AK676" s="113"/>
      <c r="AL676" s="113"/>
      <c r="AM676" s="113"/>
      <c r="AN676" s="113"/>
      <c r="AO676" s="113"/>
      <c r="AP676" s="113"/>
      <c r="AQ676" s="113"/>
      <c r="AR676" s="113"/>
      <c r="AS676" s="113"/>
      <c r="AT676" s="113"/>
      <c r="AU676" s="113"/>
      <c r="AV676" s="113"/>
      <c r="AW676" s="113"/>
      <c r="AX676" s="113"/>
      <c r="AY676" s="113"/>
      <c r="AZ676" s="113"/>
      <c r="BA676" s="113"/>
      <c r="BB676" s="113"/>
      <c r="BC676" s="113"/>
      <c r="BD676" s="113"/>
      <c r="BE676" s="113"/>
      <c r="BF676" s="113"/>
      <c r="BG676" s="113"/>
      <c r="BH676" s="113"/>
      <c r="BI676" s="113"/>
      <c r="BJ676" s="113"/>
      <c r="BK676" s="113"/>
      <c r="BL676" s="113"/>
      <c r="BM676" s="113"/>
      <c r="BN676" s="113"/>
      <c r="BO676" s="113"/>
      <c r="BP676" s="113"/>
      <c r="BQ676" s="113"/>
      <c r="BR676" s="113"/>
      <c r="BS676" s="113"/>
      <c r="BT676" s="113"/>
      <c r="BU676" s="113"/>
      <c r="BV676" s="113"/>
      <c r="BW676" s="113"/>
      <c r="BX676" s="113"/>
      <c r="BY676" s="113"/>
      <c r="BZ676" s="113"/>
      <c r="CA676" s="113"/>
      <c r="CB676" s="113"/>
    </row>
    <row r="677" spans="9:80" s="114" customFormat="1">
      <c r="I677" s="113"/>
      <c r="J677" s="113"/>
      <c r="K677" s="113"/>
      <c r="L677" s="113"/>
      <c r="M677" s="113"/>
      <c r="N677" s="113"/>
      <c r="O677" s="113"/>
      <c r="P677" s="113"/>
      <c r="Q677" s="113"/>
      <c r="R677" s="113"/>
      <c r="S677" s="113"/>
      <c r="T677" s="113"/>
      <c r="U677" s="113"/>
      <c r="V677" s="113"/>
      <c r="W677" s="113"/>
      <c r="X677" s="113"/>
      <c r="Y677" s="113"/>
      <c r="Z677" s="113"/>
      <c r="AA677" s="113"/>
      <c r="AB677" s="113"/>
      <c r="AC677" s="113"/>
      <c r="AD677" s="113"/>
      <c r="AE677" s="113"/>
      <c r="AF677" s="113"/>
      <c r="AG677" s="113"/>
      <c r="AH677" s="113"/>
      <c r="AI677" s="113"/>
      <c r="AJ677" s="113"/>
      <c r="AK677" s="113"/>
      <c r="AL677" s="113"/>
      <c r="AM677" s="113"/>
      <c r="AN677" s="113"/>
      <c r="AO677" s="113"/>
      <c r="AP677" s="113"/>
      <c r="AQ677" s="113"/>
      <c r="AR677" s="113"/>
      <c r="AS677" s="113"/>
      <c r="AT677" s="113"/>
      <c r="AU677" s="113"/>
      <c r="AV677" s="113"/>
      <c r="AW677" s="113"/>
      <c r="AX677" s="113"/>
      <c r="AY677" s="113"/>
      <c r="AZ677" s="113"/>
      <c r="BA677" s="113"/>
      <c r="BB677" s="113"/>
      <c r="BC677" s="113"/>
      <c r="BD677" s="113"/>
      <c r="BE677" s="113"/>
      <c r="BF677" s="113"/>
      <c r="BG677" s="113"/>
      <c r="BH677" s="113"/>
      <c r="BI677" s="113"/>
      <c r="BJ677" s="113"/>
      <c r="BK677" s="113"/>
      <c r="BL677" s="113"/>
      <c r="BM677" s="113"/>
      <c r="BN677" s="113"/>
      <c r="BO677" s="113"/>
      <c r="BP677" s="113"/>
      <c r="BQ677" s="113"/>
      <c r="BR677" s="113"/>
      <c r="BS677" s="113"/>
      <c r="BT677" s="113"/>
      <c r="BU677" s="113"/>
      <c r="BV677" s="113"/>
      <c r="BW677" s="113"/>
      <c r="BX677" s="113"/>
      <c r="BY677" s="113"/>
      <c r="BZ677" s="113"/>
      <c r="CA677" s="113"/>
      <c r="CB677" s="113"/>
    </row>
    <row r="678" spans="9:80" s="114" customFormat="1">
      <c r="I678" s="113"/>
      <c r="J678" s="113"/>
      <c r="K678" s="113"/>
      <c r="L678" s="113"/>
      <c r="M678" s="113"/>
      <c r="N678" s="113"/>
      <c r="O678" s="113"/>
      <c r="P678" s="113"/>
      <c r="Q678" s="113"/>
      <c r="R678" s="113"/>
      <c r="S678" s="113"/>
      <c r="T678" s="113"/>
      <c r="U678" s="113"/>
      <c r="V678" s="113"/>
      <c r="W678" s="113"/>
      <c r="X678" s="113"/>
      <c r="Y678" s="113"/>
      <c r="Z678" s="113"/>
      <c r="AA678" s="113"/>
      <c r="AB678" s="113"/>
      <c r="AC678" s="113"/>
      <c r="AD678" s="113"/>
      <c r="AE678" s="113"/>
      <c r="AF678" s="113"/>
      <c r="AG678" s="113"/>
      <c r="AH678" s="113"/>
      <c r="AI678" s="113"/>
      <c r="AJ678" s="113"/>
      <c r="AK678" s="113"/>
      <c r="AL678" s="113"/>
      <c r="AM678" s="113"/>
      <c r="AN678" s="113"/>
      <c r="AO678" s="113"/>
      <c r="AP678" s="113"/>
      <c r="AQ678" s="113"/>
      <c r="AR678" s="113"/>
      <c r="AS678" s="113"/>
      <c r="AT678" s="113"/>
      <c r="AU678" s="113"/>
      <c r="AV678" s="113"/>
      <c r="AW678" s="113"/>
      <c r="AX678" s="113"/>
      <c r="AY678" s="113"/>
      <c r="AZ678" s="113"/>
      <c r="BA678" s="113"/>
      <c r="BB678" s="113"/>
      <c r="BC678" s="113"/>
      <c r="BD678" s="113"/>
      <c r="BE678" s="113"/>
      <c r="BF678" s="113"/>
      <c r="BG678" s="113"/>
      <c r="BH678" s="113"/>
      <c r="BI678" s="113"/>
      <c r="BJ678" s="113"/>
      <c r="BK678" s="113"/>
      <c r="BL678" s="113"/>
      <c r="BM678" s="113"/>
      <c r="BN678" s="113"/>
      <c r="BO678" s="113"/>
      <c r="BP678" s="113"/>
      <c r="BQ678" s="113"/>
      <c r="BR678" s="113"/>
      <c r="BS678" s="113"/>
      <c r="BT678" s="113"/>
      <c r="BU678" s="113"/>
      <c r="BV678" s="113"/>
      <c r="BW678" s="113"/>
      <c r="BX678" s="113"/>
      <c r="BY678" s="113"/>
      <c r="BZ678" s="113"/>
      <c r="CA678" s="113"/>
      <c r="CB678" s="113"/>
    </row>
    <row r="679" spans="9:80" s="114" customFormat="1">
      <c r="I679" s="113"/>
      <c r="J679" s="113"/>
      <c r="K679" s="113"/>
      <c r="L679" s="113"/>
      <c r="M679" s="113"/>
      <c r="N679" s="113"/>
      <c r="O679" s="113"/>
      <c r="P679" s="113"/>
      <c r="Q679" s="113"/>
      <c r="R679" s="113"/>
      <c r="S679" s="113"/>
      <c r="T679" s="113"/>
      <c r="U679" s="113"/>
      <c r="V679" s="113"/>
      <c r="W679" s="113"/>
      <c r="X679" s="113"/>
      <c r="Y679" s="113"/>
      <c r="Z679" s="113"/>
      <c r="AA679" s="113"/>
      <c r="AB679" s="113"/>
      <c r="AC679" s="113"/>
      <c r="AD679" s="113"/>
      <c r="AE679" s="113"/>
      <c r="AF679" s="113"/>
      <c r="AG679" s="113"/>
      <c r="AH679" s="113"/>
      <c r="AI679" s="113"/>
      <c r="AJ679" s="113"/>
      <c r="AK679" s="113"/>
      <c r="AL679" s="113"/>
      <c r="AM679" s="113"/>
      <c r="AN679" s="113"/>
      <c r="AO679" s="113"/>
      <c r="AP679" s="113"/>
      <c r="AQ679" s="113"/>
      <c r="AR679" s="113"/>
      <c r="AS679" s="113"/>
      <c r="AT679" s="113"/>
      <c r="AU679" s="113"/>
      <c r="AV679" s="113"/>
      <c r="AW679" s="113"/>
      <c r="AX679" s="113"/>
      <c r="AY679" s="113"/>
      <c r="AZ679" s="113"/>
      <c r="BA679" s="113"/>
      <c r="BB679" s="113"/>
      <c r="BC679" s="113"/>
      <c r="BD679" s="113"/>
      <c r="BE679" s="113"/>
      <c r="BF679" s="113"/>
      <c r="BG679" s="113"/>
      <c r="BH679" s="113"/>
      <c r="BI679" s="113"/>
      <c r="BJ679" s="113"/>
      <c r="BK679" s="113"/>
      <c r="BL679" s="113"/>
      <c r="BM679" s="113"/>
      <c r="BN679" s="113"/>
      <c r="BO679" s="113"/>
      <c r="BP679" s="113"/>
      <c r="BQ679" s="113"/>
      <c r="BR679" s="113"/>
      <c r="BS679" s="113"/>
      <c r="BT679" s="113"/>
      <c r="BU679" s="113"/>
      <c r="BV679" s="113"/>
      <c r="BW679" s="113"/>
      <c r="BX679" s="113"/>
      <c r="BY679" s="113"/>
      <c r="BZ679" s="113"/>
      <c r="CA679" s="113"/>
      <c r="CB679" s="113"/>
    </row>
    <row r="680" spans="9:80" s="114" customFormat="1">
      <c r="I680" s="113"/>
      <c r="J680" s="113"/>
      <c r="K680" s="113"/>
      <c r="L680" s="113"/>
      <c r="M680" s="113"/>
      <c r="N680" s="113"/>
      <c r="O680" s="113"/>
      <c r="P680" s="113"/>
      <c r="Q680" s="113"/>
      <c r="R680" s="113"/>
      <c r="S680" s="113"/>
      <c r="T680" s="113"/>
      <c r="U680" s="113"/>
      <c r="V680" s="113"/>
      <c r="W680" s="113"/>
      <c r="X680" s="113"/>
      <c r="Y680" s="113"/>
      <c r="Z680" s="113"/>
      <c r="AA680" s="113"/>
      <c r="AB680" s="113"/>
      <c r="AC680" s="113"/>
      <c r="AD680" s="113"/>
      <c r="AE680" s="113"/>
      <c r="AF680" s="113"/>
      <c r="AG680" s="113"/>
      <c r="AH680" s="113"/>
      <c r="AI680" s="113"/>
      <c r="AJ680" s="113"/>
      <c r="AK680" s="113"/>
      <c r="AL680" s="113"/>
      <c r="AM680" s="113"/>
      <c r="AN680" s="113"/>
      <c r="AO680" s="113"/>
      <c r="AP680" s="113"/>
      <c r="AQ680" s="113"/>
      <c r="AR680" s="113"/>
      <c r="AS680" s="113"/>
      <c r="AT680" s="113"/>
      <c r="AU680" s="113"/>
      <c r="AV680" s="113"/>
      <c r="AW680" s="113"/>
      <c r="AX680" s="113"/>
      <c r="AY680" s="113"/>
      <c r="AZ680" s="113"/>
      <c r="BA680" s="113"/>
      <c r="BB680" s="113"/>
      <c r="BC680" s="113"/>
      <c r="BD680" s="113"/>
      <c r="BE680" s="113"/>
      <c r="BF680" s="113"/>
      <c r="BG680" s="113"/>
      <c r="BH680" s="113"/>
      <c r="BI680" s="113"/>
      <c r="BJ680" s="113"/>
      <c r="BK680" s="113"/>
      <c r="BL680" s="113"/>
      <c r="BM680" s="113"/>
      <c r="BN680" s="113"/>
      <c r="BO680" s="113"/>
      <c r="BP680" s="113"/>
      <c r="BQ680" s="113"/>
      <c r="BR680" s="113"/>
      <c r="BS680" s="113"/>
      <c r="BT680" s="113"/>
      <c r="BU680" s="113"/>
      <c r="BV680" s="113"/>
      <c r="BW680" s="113"/>
      <c r="BX680" s="113"/>
      <c r="BY680" s="113"/>
      <c r="BZ680" s="113"/>
      <c r="CA680" s="113"/>
      <c r="CB680" s="113"/>
    </row>
    <row r="681" spans="9:80" s="114" customFormat="1">
      <c r="I681" s="113"/>
      <c r="J681" s="113"/>
      <c r="K681" s="113"/>
      <c r="L681" s="113"/>
      <c r="M681" s="113"/>
      <c r="N681" s="113"/>
      <c r="O681" s="113"/>
      <c r="P681" s="113"/>
      <c r="Q681" s="113"/>
      <c r="R681" s="113"/>
      <c r="S681" s="113"/>
      <c r="T681" s="113"/>
      <c r="U681" s="113"/>
      <c r="V681" s="113"/>
      <c r="W681" s="113"/>
      <c r="X681" s="113"/>
      <c r="Y681" s="113"/>
      <c r="Z681" s="113"/>
      <c r="AA681" s="113"/>
      <c r="AB681" s="113"/>
      <c r="AC681" s="113"/>
      <c r="AD681" s="113"/>
      <c r="AE681" s="113"/>
      <c r="AF681" s="113"/>
      <c r="AG681" s="113"/>
      <c r="AH681" s="113"/>
      <c r="AI681" s="113"/>
      <c r="AJ681" s="113"/>
      <c r="AK681" s="113"/>
      <c r="AL681" s="113"/>
      <c r="AM681" s="113"/>
      <c r="AN681" s="113"/>
      <c r="AO681" s="113"/>
      <c r="AP681" s="113"/>
      <c r="AQ681" s="113"/>
      <c r="AR681" s="113"/>
      <c r="AS681" s="113"/>
      <c r="AT681" s="113"/>
      <c r="AU681" s="113"/>
      <c r="AV681" s="113"/>
      <c r="AW681" s="113"/>
      <c r="AX681" s="113"/>
      <c r="AY681" s="113"/>
      <c r="AZ681" s="113"/>
      <c r="BA681" s="113"/>
      <c r="BB681" s="113"/>
      <c r="BC681" s="113"/>
      <c r="BD681" s="113"/>
      <c r="BE681" s="113"/>
      <c r="BF681" s="113"/>
      <c r="BG681" s="113"/>
      <c r="BH681" s="113"/>
      <c r="BI681" s="113"/>
      <c r="BJ681" s="113"/>
      <c r="BK681" s="113"/>
      <c r="BL681" s="113"/>
      <c r="BM681" s="113"/>
      <c r="BN681" s="113"/>
      <c r="BO681" s="113"/>
      <c r="BP681" s="113"/>
      <c r="BQ681" s="113"/>
      <c r="BR681" s="113"/>
      <c r="BS681" s="113"/>
      <c r="BT681" s="113"/>
      <c r="BU681" s="113"/>
      <c r="BV681" s="113"/>
      <c r="BW681" s="113"/>
      <c r="BX681" s="113"/>
      <c r="BY681" s="113"/>
      <c r="BZ681" s="113"/>
      <c r="CA681" s="113"/>
      <c r="CB681" s="113"/>
    </row>
    <row r="682" spans="9:80" s="114" customFormat="1">
      <c r="I682" s="113"/>
      <c r="J682" s="113"/>
      <c r="K682" s="113"/>
      <c r="L682" s="113"/>
      <c r="M682" s="113"/>
      <c r="N682" s="113"/>
      <c r="O682" s="113"/>
      <c r="P682" s="113"/>
      <c r="Q682" s="113"/>
      <c r="R682" s="113"/>
      <c r="S682" s="113"/>
      <c r="T682" s="113"/>
      <c r="U682" s="113"/>
      <c r="V682" s="113"/>
      <c r="W682" s="113"/>
      <c r="X682" s="113"/>
      <c r="Y682" s="113"/>
      <c r="Z682" s="113"/>
      <c r="AA682" s="113"/>
      <c r="AB682" s="113"/>
      <c r="AC682" s="113"/>
      <c r="AD682" s="113"/>
      <c r="AE682" s="113"/>
      <c r="AF682" s="113"/>
      <c r="AG682" s="113"/>
      <c r="AH682" s="113"/>
      <c r="AI682" s="113"/>
      <c r="AJ682" s="113"/>
      <c r="AK682" s="113"/>
      <c r="AL682" s="113"/>
      <c r="AM682" s="113"/>
      <c r="AN682" s="113"/>
      <c r="AO682" s="113"/>
      <c r="AP682" s="113"/>
      <c r="AQ682" s="113"/>
      <c r="AR682" s="113"/>
      <c r="AS682" s="113"/>
      <c r="AT682" s="113"/>
      <c r="AU682" s="113"/>
      <c r="AV682" s="113"/>
      <c r="AW682" s="113"/>
      <c r="AX682" s="113"/>
      <c r="AY682" s="113"/>
      <c r="AZ682" s="113"/>
      <c r="BA682" s="113"/>
      <c r="BB682" s="113"/>
      <c r="BC682" s="113"/>
      <c r="BD682" s="113"/>
      <c r="BE682" s="113"/>
      <c r="BF682" s="113"/>
      <c r="BG682" s="113"/>
      <c r="BH682" s="113"/>
      <c r="BI682" s="113"/>
      <c r="BJ682" s="113"/>
      <c r="BK682" s="113"/>
      <c r="BL682" s="113"/>
      <c r="BM682" s="113"/>
      <c r="BN682" s="113"/>
      <c r="BO682" s="113"/>
      <c r="BP682" s="113"/>
      <c r="BQ682" s="113"/>
      <c r="BR682" s="113"/>
      <c r="BS682" s="113"/>
      <c r="BT682" s="113"/>
      <c r="BU682" s="113"/>
      <c r="BV682" s="113"/>
      <c r="BW682" s="113"/>
      <c r="BX682" s="113"/>
      <c r="BY682" s="113"/>
      <c r="BZ682" s="113"/>
      <c r="CA682" s="113"/>
      <c r="CB682" s="113"/>
    </row>
    <row r="683" spans="9:80" s="114" customFormat="1">
      <c r="I683" s="113"/>
      <c r="J683" s="113"/>
      <c r="K683" s="113"/>
      <c r="L683" s="113"/>
      <c r="M683" s="113"/>
      <c r="N683" s="113"/>
      <c r="O683" s="113"/>
      <c r="P683" s="113"/>
      <c r="Q683" s="113"/>
      <c r="R683" s="113"/>
      <c r="S683" s="113"/>
      <c r="T683" s="113"/>
      <c r="U683" s="113"/>
      <c r="V683" s="113"/>
      <c r="W683" s="113"/>
      <c r="X683" s="113"/>
      <c r="Y683" s="113"/>
      <c r="Z683" s="113"/>
      <c r="AA683" s="113"/>
      <c r="AB683" s="113"/>
      <c r="AC683" s="113"/>
      <c r="AD683" s="113"/>
      <c r="AE683" s="113"/>
      <c r="AF683" s="113"/>
      <c r="AG683" s="113"/>
      <c r="AH683" s="113"/>
      <c r="AI683" s="113"/>
      <c r="AJ683" s="113"/>
      <c r="AK683" s="113"/>
      <c r="AL683" s="113"/>
      <c r="AM683" s="113"/>
      <c r="AN683" s="113"/>
      <c r="AO683" s="113"/>
      <c r="AP683" s="113"/>
      <c r="AQ683" s="113"/>
      <c r="AR683" s="113"/>
      <c r="AS683" s="113"/>
      <c r="AT683" s="113"/>
      <c r="AU683" s="113"/>
      <c r="AV683" s="113"/>
      <c r="AW683" s="113"/>
      <c r="AX683" s="113"/>
      <c r="AY683" s="113"/>
      <c r="AZ683" s="113"/>
      <c r="BA683" s="113"/>
      <c r="BB683" s="113"/>
      <c r="BC683" s="113"/>
      <c r="BD683" s="113"/>
      <c r="BE683" s="113"/>
      <c r="BF683" s="113"/>
      <c r="BG683" s="113"/>
      <c r="BH683" s="113"/>
      <c r="BI683" s="113"/>
      <c r="BJ683" s="113"/>
      <c r="BK683" s="113"/>
      <c r="BL683" s="113"/>
      <c r="BM683" s="113"/>
      <c r="BN683" s="113"/>
      <c r="BO683" s="113"/>
      <c r="BP683" s="113"/>
      <c r="BQ683" s="113"/>
      <c r="BR683" s="113"/>
      <c r="BS683" s="113"/>
      <c r="BT683" s="113"/>
      <c r="BU683" s="113"/>
      <c r="BV683" s="113"/>
      <c r="BW683" s="113"/>
      <c r="BX683" s="113"/>
      <c r="BY683" s="113"/>
      <c r="BZ683" s="113"/>
      <c r="CA683" s="113"/>
      <c r="CB683" s="113"/>
    </row>
    <row r="684" spans="9:80" s="114" customFormat="1">
      <c r="I684" s="113"/>
      <c r="J684" s="113"/>
      <c r="K684" s="113"/>
      <c r="L684" s="113"/>
      <c r="M684" s="113"/>
      <c r="N684" s="113"/>
      <c r="O684" s="113"/>
      <c r="P684" s="113"/>
      <c r="Q684" s="113"/>
      <c r="R684" s="113"/>
      <c r="S684" s="113"/>
      <c r="T684" s="113"/>
      <c r="U684" s="113"/>
      <c r="V684" s="113"/>
      <c r="W684" s="113"/>
      <c r="X684" s="113"/>
      <c r="Y684" s="113"/>
      <c r="Z684" s="113"/>
      <c r="AA684" s="113"/>
      <c r="AB684" s="113"/>
      <c r="AC684" s="113"/>
      <c r="AD684" s="113"/>
      <c r="AE684" s="113"/>
      <c r="AF684" s="113"/>
      <c r="AG684" s="113"/>
      <c r="AH684" s="113"/>
      <c r="AI684" s="113"/>
      <c r="AJ684" s="113"/>
      <c r="AK684" s="113"/>
      <c r="AL684" s="113"/>
      <c r="AM684" s="113"/>
      <c r="AN684" s="113"/>
      <c r="AO684" s="113"/>
      <c r="AP684" s="113"/>
      <c r="AQ684" s="113"/>
      <c r="AR684" s="113"/>
      <c r="AS684" s="113"/>
      <c r="AT684" s="113"/>
      <c r="AU684" s="113"/>
      <c r="AV684" s="113"/>
      <c r="AW684" s="113"/>
      <c r="AX684" s="113"/>
      <c r="AY684" s="113"/>
      <c r="AZ684" s="113"/>
      <c r="BA684" s="113"/>
      <c r="BB684" s="113"/>
      <c r="BC684" s="113"/>
      <c r="BD684" s="113"/>
      <c r="BE684" s="113"/>
      <c r="BF684" s="113"/>
      <c r="BG684" s="113"/>
      <c r="BH684" s="113"/>
      <c r="BI684" s="113"/>
      <c r="BJ684" s="113"/>
      <c r="BK684" s="113"/>
      <c r="BL684" s="113"/>
      <c r="BM684" s="113"/>
      <c r="BN684" s="113"/>
      <c r="BO684" s="113"/>
      <c r="BP684" s="113"/>
      <c r="BQ684" s="113"/>
      <c r="BR684" s="113"/>
      <c r="BS684" s="113"/>
      <c r="BT684" s="113"/>
      <c r="BU684" s="113"/>
      <c r="BV684" s="113"/>
      <c r="BW684" s="113"/>
      <c r="BX684" s="113"/>
      <c r="BY684" s="113"/>
      <c r="BZ684" s="113"/>
      <c r="CA684" s="113"/>
      <c r="CB684" s="113"/>
    </row>
    <row r="685" spans="9:80" s="114" customFormat="1">
      <c r="I685" s="113"/>
      <c r="J685" s="113"/>
      <c r="K685" s="113"/>
      <c r="L685" s="113"/>
      <c r="M685" s="113"/>
      <c r="N685" s="113"/>
      <c r="O685" s="113"/>
      <c r="P685" s="113"/>
      <c r="Q685" s="113"/>
      <c r="R685" s="113"/>
      <c r="S685" s="113"/>
      <c r="T685" s="113"/>
      <c r="U685" s="113"/>
      <c r="V685" s="113"/>
      <c r="W685" s="113"/>
      <c r="X685" s="113"/>
      <c r="Y685" s="113"/>
      <c r="Z685" s="113"/>
      <c r="AA685" s="113"/>
      <c r="AB685" s="113"/>
      <c r="AC685" s="113"/>
      <c r="AD685" s="113"/>
      <c r="AE685" s="113"/>
      <c r="AF685" s="113"/>
      <c r="AG685" s="113"/>
      <c r="AH685" s="113"/>
      <c r="AI685" s="113"/>
      <c r="AJ685" s="113"/>
      <c r="AK685" s="113"/>
      <c r="AL685" s="113"/>
      <c r="AM685" s="113"/>
      <c r="AN685" s="113"/>
      <c r="AO685" s="113"/>
      <c r="AP685" s="113"/>
      <c r="AQ685" s="113"/>
      <c r="AR685" s="113"/>
      <c r="AS685" s="113"/>
      <c r="AT685" s="113"/>
      <c r="AU685" s="113"/>
      <c r="AV685" s="113"/>
      <c r="AW685" s="113"/>
      <c r="AX685" s="113"/>
      <c r="AY685" s="113"/>
      <c r="AZ685" s="113"/>
      <c r="BA685" s="113"/>
      <c r="BB685" s="113"/>
      <c r="BC685" s="113"/>
      <c r="BD685" s="113"/>
      <c r="BE685" s="113"/>
      <c r="BF685" s="113"/>
      <c r="BG685" s="113"/>
      <c r="BH685" s="113"/>
      <c r="BI685" s="113"/>
      <c r="BJ685" s="113"/>
      <c r="BK685" s="113"/>
      <c r="BL685" s="113"/>
      <c r="BM685" s="113"/>
      <c r="BN685" s="113"/>
      <c r="BO685" s="113"/>
      <c r="BP685" s="113"/>
      <c r="BQ685" s="113"/>
      <c r="BR685" s="113"/>
      <c r="BS685" s="113"/>
      <c r="BT685" s="113"/>
      <c r="BU685" s="113"/>
      <c r="BV685" s="113"/>
      <c r="BW685" s="113"/>
      <c r="BX685" s="113"/>
      <c r="BY685" s="113"/>
      <c r="BZ685" s="113"/>
      <c r="CA685" s="113"/>
      <c r="CB685" s="113"/>
    </row>
    <row r="686" spans="9:80" s="114" customFormat="1">
      <c r="I686" s="113"/>
      <c r="J686" s="113"/>
      <c r="K686" s="113"/>
      <c r="L686" s="113"/>
      <c r="M686" s="113"/>
      <c r="N686" s="113"/>
      <c r="O686" s="113"/>
      <c r="P686" s="113"/>
      <c r="Q686" s="113"/>
      <c r="R686" s="113"/>
      <c r="S686" s="113"/>
      <c r="T686" s="113"/>
      <c r="U686" s="113"/>
      <c r="V686" s="113"/>
      <c r="W686" s="113"/>
      <c r="X686" s="113"/>
      <c r="Y686" s="113"/>
      <c r="Z686" s="113"/>
      <c r="AA686" s="113"/>
      <c r="AB686" s="113"/>
      <c r="AC686" s="113"/>
      <c r="AD686" s="113"/>
      <c r="AE686" s="113"/>
      <c r="AF686" s="113"/>
      <c r="AG686" s="113"/>
      <c r="AH686" s="113"/>
      <c r="AI686" s="113"/>
      <c r="AJ686" s="113"/>
      <c r="AK686" s="113"/>
      <c r="AL686" s="113"/>
      <c r="AM686" s="113"/>
      <c r="AN686" s="113"/>
      <c r="AO686" s="113"/>
      <c r="AP686" s="113"/>
      <c r="AQ686" s="113"/>
      <c r="AR686" s="113"/>
      <c r="AS686" s="113"/>
      <c r="AT686" s="113"/>
      <c r="AU686" s="113"/>
      <c r="AV686" s="113"/>
      <c r="AW686" s="113"/>
      <c r="AX686" s="113"/>
      <c r="AY686" s="113"/>
      <c r="AZ686" s="113"/>
      <c r="BA686" s="113"/>
      <c r="BB686" s="113"/>
      <c r="BC686" s="113"/>
      <c r="BD686" s="113"/>
      <c r="BE686" s="113"/>
      <c r="BF686" s="113"/>
      <c r="BG686" s="113"/>
      <c r="BH686" s="113"/>
      <c r="BI686" s="113"/>
      <c r="BJ686" s="113"/>
      <c r="BK686" s="113"/>
      <c r="BL686" s="113"/>
      <c r="BM686" s="113"/>
      <c r="BN686" s="113"/>
      <c r="BO686" s="113"/>
      <c r="BP686" s="113"/>
      <c r="BQ686" s="113"/>
      <c r="BR686" s="113"/>
      <c r="BS686" s="113"/>
      <c r="BT686" s="113"/>
      <c r="BU686" s="113"/>
      <c r="BV686" s="113"/>
      <c r="BW686" s="113"/>
      <c r="BX686" s="113"/>
      <c r="BY686" s="113"/>
      <c r="BZ686" s="113"/>
      <c r="CA686" s="113"/>
      <c r="CB686" s="113"/>
    </row>
    <row r="687" spans="9:80" s="114" customFormat="1">
      <c r="I687" s="113"/>
      <c r="J687" s="113"/>
      <c r="K687" s="113"/>
      <c r="L687" s="113"/>
      <c r="M687" s="113"/>
      <c r="N687" s="113"/>
      <c r="O687" s="113"/>
      <c r="P687" s="113"/>
      <c r="Q687" s="113"/>
      <c r="R687" s="113"/>
      <c r="S687" s="113"/>
      <c r="T687" s="113"/>
      <c r="U687" s="113"/>
      <c r="V687" s="113"/>
      <c r="W687" s="113"/>
      <c r="X687" s="113"/>
      <c r="Y687" s="113"/>
      <c r="Z687" s="113"/>
      <c r="AA687" s="113"/>
      <c r="AB687" s="113"/>
      <c r="AC687" s="113"/>
      <c r="AD687" s="113"/>
      <c r="AE687" s="113"/>
      <c r="AF687" s="113"/>
      <c r="AG687" s="113"/>
      <c r="AH687" s="113"/>
      <c r="AI687" s="113"/>
      <c r="AJ687" s="113"/>
      <c r="AK687" s="113"/>
      <c r="AL687" s="113"/>
      <c r="AM687" s="113"/>
      <c r="AN687" s="113"/>
      <c r="AO687" s="113"/>
      <c r="AP687" s="113"/>
      <c r="AQ687" s="113"/>
      <c r="AR687" s="113"/>
      <c r="AS687" s="113"/>
      <c r="AT687" s="113"/>
      <c r="AU687" s="113"/>
      <c r="AV687" s="113"/>
      <c r="AW687" s="113"/>
      <c r="AX687" s="113"/>
      <c r="AY687" s="113"/>
      <c r="AZ687" s="113"/>
      <c r="BA687" s="113"/>
      <c r="BB687" s="113"/>
      <c r="BC687" s="113"/>
      <c r="BD687" s="113"/>
      <c r="BE687" s="113"/>
      <c r="BF687" s="113"/>
      <c r="BG687" s="113"/>
      <c r="BH687" s="113"/>
      <c r="BI687" s="113"/>
      <c r="BJ687" s="113"/>
      <c r="BK687" s="113"/>
      <c r="BL687" s="113"/>
      <c r="BM687" s="113"/>
      <c r="BN687" s="113"/>
      <c r="BO687" s="113"/>
      <c r="BP687" s="113"/>
      <c r="BQ687" s="113"/>
      <c r="BR687" s="113"/>
      <c r="BS687" s="113"/>
      <c r="BT687" s="113"/>
      <c r="BU687" s="113"/>
      <c r="BV687" s="113"/>
      <c r="BW687" s="113"/>
      <c r="BX687" s="113"/>
      <c r="BY687" s="113"/>
      <c r="BZ687" s="113"/>
      <c r="CA687" s="113"/>
      <c r="CB687" s="113"/>
    </row>
    <row r="688" spans="9:80" s="114" customFormat="1">
      <c r="I688" s="113"/>
      <c r="J688" s="113"/>
      <c r="K688" s="113"/>
      <c r="L688" s="113"/>
      <c r="M688" s="113"/>
      <c r="N688" s="113"/>
      <c r="O688" s="113"/>
      <c r="P688" s="113"/>
      <c r="Q688" s="113"/>
      <c r="R688" s="113"/>
      <c r="S688" s="113"/>
      <c r="T688" s="113"/>
      <c r="U688" s="113"/>
      <c r="V688" s="113"/>
      <c r="W688" s="113"/>
      <c r="X688" s="113"/>
      <c r="Y688" s="113"/>
      <c r="Z688" s="113"/>
      <c r="AA688" s="113"/>
      <c r="AB688" s="113"/>
      <c r="AC688" s="113"/>
      <c r="AD688" s="113"/>
      <c r="AE688" s="113"/>
      <c r="AF688" s="113"/>
      <c r="AG688" s="113"/>
      <c r="AH688" s="113"/>
      <c r="AI688" s="113"/>
      <c r="AJ688" s="113"/>
      <c r="AK688" s="113"/>
      <c r="AL688" s="113"/>
      <c r="AM688" s="113"/>
      <c r="AN688" s="113"/>
      <c r="AO688" s="113"/>
      <c r="AP688" s="113"/>
      <c r="AQ688" s="113"/>
      <c r="AR688" s="113"/>
      <c r="AS688" s="113"/>
      <c r="AT688" s="113"/>
      <c r="AU688" s="113"/>
      <c r="AV688" s="113"/>
      <c r="AW688" s="113"/>
      <c r="AX688" s="113"/>
      <c r="AY688" s="113"/>
      <c r="AZ688" s="113"/>
      <c r="BA688" s="113"/>
      <c r="BB688" s="113"/>
      <c r="BC688" s="113"/>
      <c r="BD688" s="113"/>
      <c r="BE688" s="113"/>
      <c r="BF688" s="113"/>
      <c r="BG688" s="113"/>
      <c r="BH688" s="113"/>
      <c r="BI688" s="113"/>
      <c r="BJ688" s="113"/>
      <c r="BK688" s="113"/>
      <c r="BL688" s="113"/>
      <c r="BM688" s="113"/>
      <c r="BN688" s="113"/>
      <c r="BO688" s="113"/>
      <c r="BP688" s="113"/>
      <c r="BQ688" s="113"/>
      <c r="BR688" s="113"/>
      <c r="BS688" s="113"/>
      <c r="BT688" s="113"/>
      <c r="BU688" s="113"/>
      <c r="BV688" s="113"/>
      <c r="BW688" s="113"/>
      <c r="BX688" s="113"/>
      <c r="BY688" s="113"/>
      <c r="BZ688" s="113"/>
      <c r="CA688" s="113"/>
      <c r="CB688" s="113"/>
    </row>
    <row r="689" spans="9:80" s="114" customFormat="1">
      <c r="I689" s="113"/>
      <c r="J689" s="113"/>
      <c r="K689" s="113"/>
      <c r="L689" s="113"/>
      <c r="M689" s="113"/>
      <c r="N689" s="113"/>
      <c r="O689" s="113"/>
      <c r="P689" s="113"/>
      <c r="Q689" s="113"/>
      <c r="R689" s="113"/>
      <c r="S689" s="113"/>
      <c r="T689" s="113"/>
      <c r="U689" s="113"/>
      <c r="V689" s="113"/>
      <c r="W689" s="113"/>
      <c r="X689" s="113"/>
      <c r="Y689" s="113"/>
      <c r="Z689" s="113"/>
      <c r="AA689" s="113"/>
      <c r="AB689" s="113"/>
      <c r="AC689" s="113"/>
      <c r="AD689" s="113"/>
      <c r="AE689" s="113"/>
      <c r="AF689" s="113"/>
      <c r="AG689" s="113"/>
      <c r="AH689" s="113"/>
      <c r="AI689" s="113"/>
      <c r="AJ689" s="113"/>
      <c r="AK689" s="113"/>
      <c r="AL689" s="113"/>
      <c r="AM689" s="113"/>
      <c r="AN689" s="113"/>
      <c r="AO689" s="113"/>
      <c r="AP689" s="113"/>
      <c r="AQ689" s="113"/>
      <c r="AR689" s="113"/>
      <c r="AS689" s="113"/>
      <c r="AT689" s="113"/>
      <c r="AU689" s="113"/>
      <c r="AV689" s="113"/>
      <c r="AW689" s="113"/>
      <c r="AX689" s="113"/>
      <c r="AY689" s="113"/>
      <c r="AZ689" s="113"/>
      <c r="BA689" s="113"/>
      <c r="BB689" s="113"/>
      <c r="BC689" s="113"/>
      <c r="BD689" s="113"/>
      <c r="BE689" s="113"/>
      <c r="BF689" s="113"/>
      <c r="BG689" s="113"/>
      <c r="BH689" s="113"/>
      <c r="BI689" s="113"/>
      <c r="BJ689" s="113"/>
      <c r="BK689" s="113"/>
      <c r="BL689" s="113"/>
      <c r="BM689" s="113"/>
      <c r="BN689" s="113"/>
      <c r="BO689" s="113"/>
      <c r="BP689" s="113"/>
      <c r="BQ689" s="113"/>
      <c r="BR689" s="113"/>
      <c r="BS689" s="113"/>
      <c r="BT689" s="113"/>
      <c r="BU689" s="113"/>
      <c r="BV689" s="113"/>
      <c r="BW689" s="113"/>
      <c r="BX689" s="113"/>
      <c r="BY689" s="113"/>
      <c r="BZ689" s="113"/>
      <c r="CA689" s="113"/>
      <c r="CB689" s="113"/>
    </row>
    <row r="690" spans="9:80" s="114" customFormat="1">
      <c r="I690" s="113"/>
      <c r="J690" s="113"/>
      <c r="K690" s="113"/>
      <c r="L690" s="113"/>
      <c r="M690" s="113"/>
      <c r="N690" s="113"/>
      <c r="O690" s="113"/>
      <c r="P690" s="113"/>
      <c r="Q690" s="113"/>
      <c r="R690" s="113"/>
      <c r="S690" s="113"/>
      <c r="T690" s="113"/>
      <c r="U690" s="113"/>
      <c r="V690" s="113"/>
      <c r="W690" s="113"/>
      <c r="X690" s="113"/>
      <c r="Y690" s="113"/>
      <c r="Z690" s="113"/>
      <c r="AA690" s="113"/>
      <c r="AB690" s="113"/>
      <c r="AC690" s="113"/>
      <c r="AD690" s="113"/>
      <c r="AE690" s="113"/>
      <c r="AF690" s="113"/>
      <c r="AG690" s="113"/>
      <c r="AH690" s="113"/>
      <c r="AI690" s="113"/>
      <c r="AJ690" s="113"/>
      <c r="AK690" s="113"/>
      <c r="AL690" s="113"/>
      <c r="AM690" s="113"/>
      <c r="AN690" s="113"/>
      <c r="AO690" s="113"/>
      <c r="AP690" s="113"/>
      <c r="AQ690" s="113"/>
      <c r="AR690" s="113"/>
      <c r="AS690" s="113"/>
      <c r="AT690" s="113"/>
      <c r="AU690" s="113"/>
      <c r="AV690" s="113"/>
      <c r="AW690" s="113"/>
      <c r="AX690" s="113"/>
      <c r="AY690" s="113"/>
      <c r="AZ690" s="113"/>
      <c r="BA690" s="113"/>
      <c r="BB690" s="113"/>
      <c r="BC690" s="113"/>
      <c r="BD690" s="113"/>
      <c r="BE690" s="113"/>
      <c r="BF690" s="113"/>
      <c r="BG690" s="113"/>
      <c r="BH690" s="113"/>
      <c r="BI690" s="113"/>
      <c r="BJ690" s="113"/>
      <c r="BK690" s="113"/>
      <c r="BL690" s="113"/>
      <c r="BM690" s="113"/>
      <c r="BN690" s="113"/>
      <c r="BO690" s="113"/>
      <c r="BP690" s="113"/>
      <c r="BQ690" s="113"/>
      <c r="BR690" s="113"/>
      <c r="BS690" s="113"/>
      <c r="BT690" s="113"/>
      <c r="BU690" s="113"/>
      <c r="BV690" s="113"/>
      <c r="BW690" s="113"/>
      <c r="BX690" s="113"/>
      <c r="BY690" s="113"/>
      <c r="BZ690" s="113"/>
      <c r="CA690" s="113"/>
      <c r="CB690" s="113"/>
    </row>
    <row r="691" spans="9:80" s="114" customFormat="1">
      <c r="I691" s="113"/>
      <c r="J691" s="113"/>
      <c r="K691" s="113"/>
      <c r="L691" s="113"/>
      <c r="M691" s="113"/>
      <c r="N691" s="113"/>
      <c r="O691" s="113"/>
      <c r="P691" s="113"/>
      <c r="Q691" s="113"/>
      <c r="R691" s="113"/>
      <c r="S691" s="113"/>
      <c r="T691" s="113"/>
      <c r="U691" s="113"/>
      <c r="V691" s="113"/>
      <c r="W691" s="113"/>
      <c r="X691" s="113"/>
      <c r="Y691" s="113"/>
      <c r="Z691" s="113"/>
      <c r="AA691" s="113"/>
      <c r="AB691" s="113"/>
      <c r="AC691" s="113"/>
      <c r="AD691" s="113"/>
      <c r="AE691" s="113"/>
      <c r="AF691" s="113"/>
      <c r="AG691" s="113"/>
      <c r="AH691" s="113"/>
      <c r="AI691" s="113"/>
      <c r="AJ691" s="113"/>
      <c r="AK691" s="113"/>
      <c r="AL691" s="113"/>
      <c r="AM691" s="113"/>
      <c r="AN691" s="113"/>
      <c r="AO691" s="113"/>
      <c r="AP691" s="113"/>
      <c r="AQ691" s="113"/>
      <c r="AR691" s="113"/>
      <c r="AS691" s="113"/>
      <c r="AT691" s="113"/>
      <c r="AU691" s="113"/>
      <c r="AV691" s="113"/>
      <c r="AW691" s="113"/>
      <c r="AX691" s="113"/>
      <c r="AY691" s="113"/>
      <c r="AZ691" s="113"/>
      <c r="BA691" s="113"/>
      <c r="BB691" s="113"/>
      <c r="BC691" s="113"/>
      <c r="BD691" s="113"/>
      <c r="BE691" s="113"/>
      <c r="BF691" s="113"/>
      <c r="BG691" s="113"/>
      <c r="BH691" s="113"/>
      <c r="BI691" s="113"/>
      <c r="BJ691" s="113"/>
      <c r="BK691" s="113"/>
      <c r="BL691" s="113"/>
      <c r="BM691" s="113"/>
      <c r="BN691" s="113"/>
      <c r="BO691" s="113"/>
      <c r="BP691" s="113"/>
      <c r="BQ691" s="113"/>
      <c r="BR691" s="113"/>
      <c r="BS691" s="113"/>
      <c r="BT691" s="113"/>
      <c r="BU691" s="113"/>
      <c r="BV691" s="113"/>
      <c r="BW691" s="113"/>
      <c r="BX691" s="113"/>
      <c r="BY691" s="113"/>
      <c r="BZ691" s="113"/>
      <c r="CA691" s="113"/>
      <c r="CB691" s="113"/>
    </row>
    <row r="692" spans="9:80" s="114" customFormat="1">
      <c r="I692" s="113"/>
      <c r="J692" s="113"/>
      <c r="K692" s="113"/>
      <c r="L692" s="113"/>
      <c r="M692" s="113"/>
      <c r="N692" s="113"/>
      <c r="O692" s="113"/>
      <c r="P692" s="113"/>
      <c r="Q692" s="113"/>
      <c r="R692" s="113"/>
      <c r="S692" s="113"/>
      <c r="T692" s="113"/>
      <c r="U692" s="113"/>
      <c r="V692" s="113"/>
      <c r="W692" s="113"/>
      <c r="X692" s="113"/>
      <c r="Y692" s="113"/>
      <c r="Z692" s="113"/>
      <c r="AA692" s="113"/>
      <c r="AB692" s="113"/>
      <c r="AC692" s="113"/>
      <c r="AD692" s="113"/>
      <c r="AE692" s="113"/>
      <c r="AF692" s="113"/>
      <c r="AG692" s="113"/>
      <c r="AH692" s="113"/>
      <c r="AI692" s="113"/>
      <c r="AJ692" s="113"/>
      <c r="AK692" s="113"/>
      <c r="AL692" s="113"/>
      <c r="AM692" s="113"/>
      <c r="AN692" s="113"/>
      <c r="AO692" s="113"/>
      <c r="AP692" s="113"/>
      <c r="AQ692" s="113"/>
      <c r="AR692" s="113"/>
      <c r="AS692" s="113"/>
      <c r="AT692" s="113"/>
      <c r="AU692" s="113"/>
      <c r="AV692" s="113"/>
      <c r="AW692" s="113"/>
      <c r="AX692" s="113"/>
      <c r="AY692" s="113"/>
      <c r="AZ692" s="113"/>
      <c r="BA692" s="113"/>
      <c r="BB692" s="113"/>
      <c r="BC692" s="113"/>
      <c r="BD692" s="113"/>
      <c r="BE692" s="113"/>
      <c r="BF692" s="113"/>
      <c r="BG692" s="113"/>
      <c r="BH692" s="113"/>
      <c r="BI692" s="113"/>
      <c r="BJ692" s="113"/>
      <c r="BK692" s="113"/>
      <c r="BL692" s="113"/>
      <c r="BM692" s="113"/>
      <c r="BN692" s="113"/>
      <c r="BO692" s="113"/>
      <c r="BP692" s="113"/>
      <c r="BQ692" s="113"/>
      <c r="BR692" s="113"/>
      <c r="BS692" s="113"/>
      <c r="BT692" s="113"/>
      <c r="BU692" s="113"/>
      <c r="BV692" s="113"/>
      <c r="BW692" s="113"/>
      <c r="BX692" s="113"/>
      <c r="BY692" s="113"/>
      <c r="BZ692" s="113"/>
      <c r="CA692" s="113"/>
      <c r="CB692" s="113"/>
    </row>
    <row r="693" spans="9:80" s="114" customFormat="1">
      <c r="I693" s="113"/>
      <c r="J693" s="113"/>
      <c r="K693" s="113"/>
      <c r="L693" s="113"/>
      <c r="M693" s="113"/>
      <c r="N693" s="113"/>
      <c r="O693" s="113"/>
      <c r="P693" s="113"/>
      <c r="Q693" s="113"/>
      <c r="R693" s="113"/>
      <c r="S693" s="113"/>
      <c r="T693" s="113"/>
      <c r="U693" s="113"/>
      <c r="V693" s="113"/>
      <c r="W693" s="113"/>
      <c r="X693" s="113"/>
      <c r="Y693" s="113"/>
      <c r="Z693" s="113"/>
      <c r="AA693" s="113"/>
      <c r="AB693" s="113"/>
      <c r="AC693" s="113"/>
      <c r="AD693" s="113"/>
      <c r="AE693" s="113"/>
      <c r="AF693" s="113"/>
      <c r="AG693" s="113"/>
      <c r="AH693" s="113"/>
      <c r="AI693" s="113"/>
      <c r="AJ693" s="113"/>
      <c r="AK693" s="113"/>
      <c r="AL693" s="113"/>
      <c r="AM693" s="113"/>
      <c r="AN693" s="113"/>
      <c r="AO693" s="113"/>
      <c r="AP693" s="113"/>
      <c r="AQ693" s="113"/>
      <c r="AR693" s="113"/>
      <c r="AS693" s="113"/>
      <c r="AT693" s="113"/>
      <c r="AU693" s="113"/>
      <c r="AV693" s="113"/>
      <c r="AW693" s="113"/>
      <c r="AX693" s="113"/>
      <c r="AY693" s="113"/>
      <c r="AZ693" s="113"/>
      <c r="BA693" s="113"/>
      <c r="BB693" s="113"/>
      <c r="BC693" s="113"/>
      <c r="BD693" s="113"/>
      <c r="BE693" s="113"/>
      <c r="BF693" s="113"/>
      <c r="BG693" s="113"/>
      <c r="BH693" s="113"/>
      <c r="BI693" s="113"/>
      <c r="BJ693" s="113"/>
      <c r="BK693" s="113"/>
      <c r="BL693" s="113"/>
      <c r="BM693" s="113"/>
      <c r="BN693" s="113"/>
      <c r="BO693" s="113"/>
      <c r="BP693" s="113"/>
      <c r="BQ693" s="113"/>
      <c r="BR693" s="113"/>
      <c r="BS693" s="113"/>
      <c r="BT693" s="113"/>
      <c r="BU693" s="113"/>
      <c r="BV693" s="113"/>
      <c r="BW693" s="113"/>
      <c r="BX693" s="113"/>
      <c r="BY693" s="113"/>
      <c r="BZ693" s="113"/>
      <c r="CA693" s="113"/>
      <c r="CB693" s="113"/>
    </row>
    <row r="694" spans="9:80" s="114" customFormat="1">
      <c r="I694" s="113"/>
      <c r="J694" s="113"/>
      <c r="K694" s="113"/>
      <c r="L694" s="113"/>
      <c r="M694" s="113"/>
      <c r="N694" s="113"/>
      <c r="O694" s="113"/>
      <c r="P694" s="113"/>
      <c r="Q694" s="113"/>
      <c r="R694" s="113"/>
      <c r="S694" s="113"/>
      <c r="T694" s="113"/>
      <c r="U694" s="113"/>
      <c r="V694" s="113"/>
      <c r="W694" s="113"/>
      <c r="X694" s="113"/>
      <c r="Y694" s="113"/>
      <c r="Z694" s="113"/>
      <c r="AA694" s="113"/>
      <c r="AB694" s="113"/>
      <c r="AC694" s="113"/>
      <c r="AD694" s="113"/>
      <c r="AE694" s="113"/>
      <c r="AF694" s="113"/>
      <c r="AG694" s="113"/>
      <c r="AH694" s="113"/>
      <c r="AI694" s="113"/>
      <c r="AJ694" s="113"/>
      <c r="AK694" s="113"/>
      <c r="AL694" s="113"/>
      <c r="AM694" s="113"/>
      <c r="AN694" s="113"/>
      <c r="AO694" s="113"/>
      <c r="AP694" s="113"/>
      <c r="AQ694" s="113"/>
      <c r="AR694" s="113"/>
      <c r="AS694" s="113"/>
      <c r="AT694" s="113"/>
      <c r="AU694" s="113"/>
      <c r="AV694" s="113"/>
      <c r="AW694" s="113"/>
      <c r="AX694" s="113"/>
      <c r="AY694" s="113"/>
      <c r="AZ694" s="113"/>
      <c r="BA694" s="113"/>
      <c r="BB694" s="113"/>
      <c r="BC694" s="113"/>
      <c r="BD694" s="113"/>
      <c r="BE694" s="113"/>
      <c r="BF694" s="113"/>
      <c r="BG694" s="113"/>
      <c r="BH694" s="113"/>
      <c r="BI694" s="113"/>
      <c r="BJ694" s="113"/>
      <c r="BK694" s="113"/>
      <c r="BL694" s="113"/>
      <c r="BM694" s="113"/>
      <c r="BN694" s="113"/>
      <c r="BO694" s="113"/>
      <c r="BP694" s="113"/>
      <c r="BQ694" s="113"/>
      <c r="BR694" s="113"/>
      <c r="BS694" s="113"/>
      <c r="BT694" s="113"/>
      <c r="BU694" s="113"/>
      <c r="BV694" s="113"/>
      <c r="BW694" s="113"/>
      <c r="BX694" s="113"/>
      <c r="BY694" s="113"/>
      <c r="BZ694" s="113"/>
      <c r="CA694" s="113"/>
      <c r="CB694" s="113"/>
    </row>
    <row r="695" spans="9:80" s="114" customFormat="1">
      <c r="I695" s="113"/>
      <c r="J695" s="113"/>
      <c r="K695" s="113"/>
      <c r="L695" s="113"/>
      <c r="M695" s="113"/>
      <c r="N695" s="113"/>
      <c r="O695" s="113"/>
      <c r="P695" s="113"/>
      <c r="Q695" s="113"/>
      <c r="R695" s="113"/>
      <c r="S695" s="113"/>
      <c r="T695" s="113"/>
      <c r="U695" s="113"/>
      <c r="V695" s="113"/>
      <c r="W695" s="113"/>
      <c r="X695" s="113"/>
      <c r="Y695" s="113"/>
      <c r="Z695" s="113"/>
      <c r="AA695" s="113"/>
      <c r="AB695" s="113"/>
      <c r="AC695" s="113"/>
      <c r="AD695" s="113"/>
      <c r="AE695" s="113"/>
      <c r="AF695" s="113"/>
      <c r="AG695" s="113"/>
      <c r="AH695" s="113"/>
      <c r="AI695" s="113"/>
      <c r="AJ695" s="113"/>
      <c r="AK695" s="113"/>
      <c r="AL695" s="113"/>
      <c r="AM695" s="113"/>
      <c r="AN695" s="113"/>
      <c r="AO695" s="113"/>
      <c r="AP695" s="113"/>
      <c r="AQ695" s="113"/>
      <c r="AR695" s="113"/>
      <c r="AS695" s="113"/>
      <c r="AT695" s="113"/>
      <c r="AU695" s="113"/>
      <c r="AV695" s="113"/>
      <c r="AW695" s="113"/>
      <c r="AX695" s="113"/>
      <c r="AY695" s="113"/>
      <c r="AZ695" s="113"/>
      <c r="BA695" s="113"/>
      <c r="BB695" s="113"/>
      <c r="BC695" s="113"/>
      <c r="BD695" s="113"/>
      <c r="BE695" s="113"/>
      <c r="BF695" s="113"/>
      <c r="BG695" s="113"/>
      <c r="BH695" s="113"/>
      <c r="BI695" s="113"/>
      <c r="BJ695" s="113"/>
      <c r="BK695" s="113"/>
      <c r="BL695" s="113"/>
      <c r="BM695" s="113"/>
      <c r="BN695" s="113"/>
      <c r="BO695" s="113"/>
      <c r="BP695" s="113"/>
      <c r="BQ695" s="113"/>
      <c r="BR695" s="113"/>
      <c r="BS695" s="113"/>
      <c r="BT695" s="113"/>
      <c r="BU695" s="113"/>
      <c r="BV695" s="113"/>
      <c r="BW695" s="113"/>
      <c r="BX695" s="113"/>
      <c r="BY695" s="113"/>
      <c r="BZ695" s="113"/>
      <c r="CA695" s="113"/>
      <c r="CB695" s="113"/>
    </row>
    <row r="696" spans="9:80" s="114" customFormat="1">
      <c r="I696" s="113"/>
      <c r="J696" s="113"/>
      <c r="K696" s="113"/>
      <c r="L696" s="113"/>
      <c r="M696" s="113"/>
      <c r="N696" s="113"/>
      <c r="O696" s="113"/>
      <c r="P696" s="113"/>
      <c r="Q696" s="113"/>
      <c r="R696" s="113"/>
      <c r="S696" s="113"/>
      <c r="T696" s="113"/>
      <c r="U696" s="113"/>
      <c r="V696" s="113"/>
      <c r="W696" s="113"/>
      <c r="X696" s="113"/>
      <c r="Y696" s="113"/>
      <c r="Z696" s="113"/>
      <c r="AA696" s="113"/>
      <c r="AB696" s="113"/>
      <c r="AC696" s="113"/>
      <c r="AD696" s="113"/>
      <c r="AE696" s="113"/>
      <c r="AF696" s="113"/>
      <c r="AG696" s="113"/>
      <c r="AH696" s="113"/>
      <c r="AI696" s="113"/>
      <c r="AJ696" s="113"/>
      <c r="AK696" s="113"/>
      <c r="AL696" s="113"/>
      <c r="AM696" s="113"/>
      <c r="AN696" s="113"/>
      <c r="AO696" s="113"/>
      <c r="AP696" s="113"/>
      <c r="AQ696" s="113"/>
      <c r="AR696" s="113"/>
      <c r="AS696" s="113"/>
      <c r="AT696" s="113"/>
      <c r="AU696" s="113"/>
      <c r="AV696" s="113"/>
      <c r="AW696" s="113"/>
      <c r="AX696" s="113"/>
      <c r="AY696" s="113"/>
      <c r="AZ696" s="113"/>
      <c r="BA696" s="113"/>
      <c r="BB696" s="113"/>
      <c r="BC696" s="113"/>
      <c r="BD696" s="113"/>
      <c r="BE696" s="113"/>
      <c r="BF696" s="113"/>
      <c r="BG696" s="113"/>
      <c r="BH696" s="113"/>
      <c r="BI696" s="113"/>
      <c r="BJ696" s="113"/>
      <c r="BK696" s="113"/>
      <c r="BL696" s="113"/>
      <c r="BM696" s="113"/>
      <c r="BN696" s="113"/>
      <c r="BO696" s="113"/>
      <c r="BP696" s="113"/>
      <c r="BQ696" s="113"/>
      <c r="BR696" s="113"/>
      <c r="BS696" s="113"/>
      <c r="BT696" s="113"/>
      <c r="BU696" s="113"/>
      <c r="BV696" s="113"/>
      <c r="BW696" s="113"/>
      <c r="BX696" s="113"/>
      <c r="BY696" s="113"/>
      <c r="BZ696" s="113"/>
      <c r="CA696" s="113"/>
      <c r="CB696" s="113"/>
    </row>
    <row r="697" spans="9:80" s="114" customFormat="1">
      <c r="I697" s="113"/>
      <c r="J697" s="113"/>
      <c r="K697" s="113"/>
      <c r="L697" s="113"/>
      <c r="M697" s="113"/>
      <c r="N697" s="113"/>
      <c r="O697" s="113"/>
      <c r="P697" s="113"/>
      <c r="Q697" s="113"/>
      <c r="R697" s="113"/>
      <c r="S697" s="113"/>
      <c r="T697" s="113"/>
      <c r="U697" s="113"/>
      <c r="V697" s="113"/>
      <c r="W697" s="113"/>
      <c r="X697" s="113"/>
      <c r="Y697" s="113"/>
      <c r="Z697" s="113"/>
      <c r="AA697" s="113"/>
      <c r="AB697" s="113"/>
      <c r="AC697" s="113"/>
      <c r="AD697" s="113"/>
      <c r="AE697" s="113"/>
      <c r="AF697" s="113"/>
      <c r="AG697" s="113"/>
      <c r="AH697" s="113"/>
      <c r="AI697" s="113"/>
      <c r="AJ697" s="113"/>
      <c r="AK697" s="113"/>
      <c r="AL697" s="113"/>
      <c r="AM697" s="113"/>
      <c r="AN697" s="113"/>
      <c r="AO697" s="113"/>
      <c r="AP697" s="113"/>
      <c r="AQ697" s="113"/>
      <c r="AR697" s="113"/>
      <c r="AS697" s="113"/>
      <c r="AT697" s="113"/>
      <c r="AU697" s="113"/>
      <c r="AV697" s="113"/>
      <c r="AW697" s="113"/>
      <c r="AX697" s="113"/>
      <c r="AY697" s="113"/>
      <c r="AZ697" s="113"/>
      <c r="BA697" s="113"/>
      <c r="BB697" s="113"/>
      <c r="BC697" s="113"/>
      <c r="BD697" s="113"/>
      <c r="BE697" s="113"/>
      <c r="BF697" s="113"/>
      <c r="BG697" s="113"/>
      <c r="BH697" s="113"/>
      <c r="BI697" s="113"/>
      <c r="BJ697" s="113"/>
      <c r="BK697" s="113"/>
      <c r="BL697" s="113"/>
      <c r="BM697" s="113"/>
      <c r="BN697" s="113"/>
      <c r="BO697" s="113"/>
      <c r="BP697" s="113"/>
      <c r="BQ697" s="113"/>
      <c r="BR697" s="113"/>
      <c r="BS697" s="113"/>
      <c r="BT697" s="113"/>
      <c r="BU697" s="113"/>
      <c r="BV697" s="113"/>
      <c r="BW697" s="113"/>
      <c r="BX697" s="113"/>
      <c r="BY697" s="113"/>
      <c r="BZ697" s="113"/>
      <c r="CA697" s="113"/>
      <c r="CB697" s="113"/>
    </row>
    <row r="698" spans="9:80" s="114" customFormat="1">
      <c r="I698" s="113"/>
      <c r="J698" s="113"/>
      <c r="K698" s="113"/>
      <c r="L698" s="113"/>
      <c r="M698" s="113"/>
      <c r="N698" s="113"/>
      <c r="O698" s="113"/>
      <c r="P698" s="113"/>
      <c r="Q698" s="113"/>
      <c r="R698" s="113"/>
      <c r="S698" s="113"/>
      <c r="T698" s="113"/>
      <c r="U698" s="113"/>
      <c r="V698" s="113"/>
      <c r="W698" s="113"/>
      <c r="X698" s="113"/>
      <c r="Y698" s="113"/>
      <c r="Z698" s="113"/>
      <c r="AA698" s="113"/>
      <c r="AB698" s="113"/>
      <c r="AC698" s="113"/>
      <c r="AD698" s="113"/>
      <c r="AE698" s="113"/>
      <c r="AF698" s="113"/>
      <c r="AG698" s="113"/>
      <c r="AH698" s="113"/>
      <c r="AI698" s="113"/>
      <c r="AJ698" s="113"/>
      <c r="AK698" s="113"/>
      <c r="AL698" s="113"/>
      <c r="AM698" s="113"/>
      <c r="AN698" s="113"/>
      <c r="AO698" s="113"/>
      <c r="AP698" s="113"/>
      <c r="AQ698" s="113"/>
      <c r="AR698" s="113"/>
      <c r="AS698" s="113"/>
      <c r="AT698" s="113"/>
      <c r="AU698" s="113"/>
      <c r="AV698" s="113"/>
      <c r="AW698" s="113"/>
      <c r="AX698" s="113"/>
      <c r="AY698" s="113"/>
      <c r="AZ698" s="113"/>
      <c r="BA698" s="113"/>
      <c r="BB698" s="113"/>
      <c r="BC698" s="113"/>
      <c r="BD698" s="113"/>
      <c r="BE698" s="113"/>
      <c r="BF698" s="113"/>
      <c r="BG698" s="113"/>
      <c r="BH698" s="113"/>
      <c r="BI698" s="113"/>
      <c r="BJ698" s="113"/>
      <c r="BK698" s="113"/>
      <c r="BL698" s="113"/>
      <c r="BM698" s="113"/>
      <c r="BN698" s="113"/>
      <c r="BO698" s="113"/>
      <c r="BP698" s="113"/>
      <c r="BQ698" s="113"/>
      <c r="BR698" s="113"/>
      <c r="BS698" s="113"/>
      <c r="BT698" s="113"/>
      <c r="BU698" s="113"/>
      <c r="BV698" s="113"/>
      <c r="BW698" s="113"/>
      <c r="BX698" s="113"/>
      <c r="BY698" s="113"/>
      <c r="BZ698" s="113"/>
      <c r="CA698" s="113"/>
      <c r="CB698" s="113"/>
    </row>
    <row r="699" spans="9:80" s="114" customFormat="1">
      <c r="I699" s="113"/>
      <c r="J699" s="113"/>
      <c r="K699" s="113"/>
      <c r="L699" s="113"/>
      <c r="M699" s="113"/>
      <c r="N699" s="113"/>
      <c r="O699" s="113"/>
      <c r="P699" s="113"/>
      <c r="Q699" s="113"/>
      <c r="R699" s="113"/>
      <c r="S699" s="113"/>
      <c r="T699" s="113"/>
      <c r="U699" s="113"/>
      <c r="V699" s="113"/>
      <c r="W699" s="113"/>
      <c r="X699" s="113"/>
      <c r="Y699" s="113"/>
      <c r="Z699" s="113"/>
      <c r="AA699" s="113"/>
      <c r="AB699" s="113"/>
      <c r="AC699" s="113"/>
      <c r="AD699" s="113"/>
      <c r="AE699" s="113"/>
      <c r="AF699" s="113"/>
      <c r="AG699" s="113"/>
      <c r="AH699" s="113"/>
      <c r="AI699" s="113"/>
      <c r="AJ699" s="113"/>
      <c r="AK699" s="113"/>
      <c r="AL699" s="113"/>
      <c r="AM699" s="113"/>
      <c r="AN699" s="113"/>
      <c r="AO699" s="113"/>
      <c r="AP699" s="113"/>
      <c r="AQ699" s="113"/>
      <c r="AR699" s="113"/>
      <c r="AS699" s="113"/>
      <c r="AT699" s="113"/>
      <c r="AU699" s="113"/>
      <c r="AV699" s="113"/>
      <c r="AW699" s="113"/>
      <c r="AX699" s="113"/>
      <c r="AY699" s="113"/>
      <c r="AZ699" s="113"/>
      <c r="BA699" s="113"/>
      <c r="BB699" s="113"/>
      <c r="BC699" s="113"/>
      <c r="BD699" s="113"/>
      <c r="BE699" s="113"/>
      <c r="BF699" s="113"/>
      <c r="BG699" s="113"/>
      <c r="BH699" s="113"/>
      <c r="BI699" s="113"/>
      <c r="BJ699" s="113"/>
      <c r="BK699" s="113"/>
      <c r="BL699" s="113"/>
      <c r="BM699" s="113"/>
      <c r="BN699" s="113"/>
      <c r="BO699" s="113"/>
      <c r="BP699" s="113"/>
      <c r="BQ699" s="113"/>
      <c r="BR699" s="113"/>
      <c r="BS699" s="113"/>
      <c r="BT699" s="113"/>
      <c r="BU699" s="113"/>
      <c r="BV699" s="113"/>
      <c r="BW699" s="113"/>
      <c r="BX699" s="113"/>
      <c r="BY699" s="113"/>
      <c r="BZ699" s="113"/>
      <c r="CA699" s="113"/>
      <c r="CB699" s="113"/>
    </row>
    <row r="700" spans="9:80" s="114" customFormat="1">
      <c r="I700" s="113"/>
      <c r="J700" s="113"/>
      <c r="K700" s="113"/>
      <c r="L700" s="113"/>
      <c r="M700" s="113"/>
      <c r="N700" s="113"/>
      <c r="O700" s="113"/>
      <c r="P700" s="113"/>
      <c r="Q700" s="113"/>
      <c r="R700" s="113"/>
      <c r="S700" s="113"/>
      <c r="T700" s="113"/>
      <c r="U700" s="113"/>
      <c r="V700" s="113"/>
      <c r="W700" s="113"/>
      <c r="X700" s="113"/>
      <c r="Y700" s="113"/>
      <c r="Z700" s="113"/>
      <c r="AA700" s="113"/>
      <c r="AB700" s="113"/>
      <c r="AC700" s="113"/>
      <c r="AD700" s="113"/>
      <c r="AE700" s="113"/>
      <c r="AF700" s="113"/>
      <c r="AG700" s="113"/>
      <c r="AH700" s="113"/>
      <c r="AI700" s="113"/>
      <c r="AJ700" s="113"/>
      <c r="AK700" s="113"/>
      <c r="AL700" s="113"/>
      <c r="AM700" s="113"/>
      <c r="AN700" s="113"/>
      <c r="AO700" s="113"/>
      <c r="AP700" s="113"/>
      <c r="AQ700" s="113"/>
      <c r="AR700" s="113"/>
      <c r="AS700" s="113"/>
      <c r="AT700" s="113"/>
      <c r="AU700" s="113"/>
      <c r="AV700" s="113"/>
      <c r="AW700" s="113"/>
      <c r="AX700" s="113"/>
      <c r="AY700" s="113"/>
      <c r="AZ700" s="113"/>
      <c r="BA700" s="113"/>
      <c r="BB700" s="113"/>
      <c r="BC700" s="113"/>
      <c r="BD700" s="113"/>
      <c r="BE700" s="113"/>
      <c r="BF700" s="113"/>
      <c r="BG700" s="113"/>
      <c r="BH700" s="113"/>
      <c r="BI700" s="113"/>
      <c r="BJ700" s="113"/>
      <c r="BK700" s="113"/>
      <c r="BL700" s="113"/>
      <c r="BM700" s="113"/>
      <c r="BN700" s="113"/>
      <c r="BO700" s="113"/>
      <c r="BP700" s="113"/>
      <c r="BQ700" s="113"/>
      <c r="BR700" s="113"/>
      <c r="BS700" s="113"/>
      <c r="BT700" s="113"/>
      <c r="BU700" s="113"/>
      <c r="BV700" s="113"/>
      <c r="BW700" s="113"/>
      <c r="BX700" s="113"/>
      <c r="BY700" s="113"/>
      <c r="BZ700" s="113"/>
      <c r="CA700" s="113"/>
      <c r="CB700" s="113"/>
    </row>
    <row r="701" spans="9:80" s="114" customFormat="1">
      <c r="I701" s="113"/>
      <c r="J701" s="113"/>
      <c r="K701" s="113"/>
      <c r="L701" s="113"/>
      <c r="M701" s="113"/>
      <c r="N701" s="113"/>
      <c r="O701" s="113"/>
      <c r="P701" s="113"/>
      <c r="Q701" s="113"/>
      <c r="R701" s="113"/>
      <c r="S701" s="113"/>
      <c r="T701" s="113"/>
      <c r="U701" s="113"/>
      <c r="V701" s="113"/>
      <c r="W701" s="113"/>
      <c r="X701" s="113"/>
      <c r="Y701" s="113"/>
      <c r="Z701" s="113"/>
      <c r="AA701" s="113"/>
      <c r="AB701" s="113"/>
      <c r="AC701" s="113"/>
      <c r="AD701" s="113"/>
      <c r="AE701" s="113"/>
      <c r="AF701" s="113"/>
      <c r="AG701" s="113"/>
      <c r="AH701" s="113"/>
      <c r="AI701" s="113"/>
      <c r="AJ701" s="113"/>
      <c r="AK701" s="113"/>
      <c r="AL701" s="113"/>
      <c r="AM701" s="113"/>
      <c r="AN701" s="113"/>
      <c r="AO701" s="113"/>
      <c r="AP701" s="113"/>
      <c r="AQ701" s="113"/>
      <c r="AR701" s="113"/>
      <c r="AS701" s="113"/>
      <c r="AT701" s="113"/>
      <c r="AU701" s="113"/>
      <c r="AV701" s="113"/>
      <c r="AW701" s="113"/>
      <c r="AX701" s="113"/>
      <c r="AY701" s="113"/>
      <c r="AZ701" s="113"/>
      <c r="BA701" s="113"/>
      <c r="BB701" s="113"/>
      <c r="BC701" s="113"/>
      <c r="BD701" s="113"/>
      <c r="BE701" s="113"/>
      <c r="BF701" s="113"/>
      <c r="BG701" s="113"/>
      <c r="BH701" s="113"/>
      <c r="BI701" s="113"/>
      <c r="BJ701" s="113"/>
      <c r="BK701" s="113"/>
      <c r="BL701" s="113"/>
      <c r="BM701" s="113"/>
      <c r="BN701" s="113"/>
      <c r="BO701" s="113"/>
      <c r="BP701" s="113"/>
      <c r="BQ701" s="113"/>
      <c r="BR701" s="113"/>
      <c r="BS701" s="113"/>
      <c r="BT701" s="113"/>
      <c r="BU701" s="113"/>
      <c r="BV701" s="113"/>
      <c r="BW701" s="113"/>
      <c r="BX701" s="113"/>
      <c r="BY701" s="113"/>
      <c r="BZ701" s="113"/>
      <c r="CA701" s="113"/>
      <c r="CB701" s="113"/>
    </row>
    <row r="702" spans="9:80" s="114" customFormat="1">
      <c r="I702" s="113"/>
      <c r="J702" s="113"/>
      <c r="K702" s="113"/>
      <c r="L702" s="113"/>
      <c r="M702" s="113"/>
      <c r="N702" s="113"/>
      <c r="O702" s="113"/>
      <c r="P702" s="113"/>
      <c r="Q702" s="113"/>
      <c r="R702" s="113"/>
      <c r="S702" s="113"/>
      <c r="T702" s="113"/>
      <c r="U702" s="113"/>
      <c r="V702" s="113"/>
      <c r="W702" s="113"/>
      <c r="X702" s="113"/>
      <c r="Y702" s="113"/>
      <c r="Z702" s="113"/>
      <c r="AA702" s="113"/>
      <c r="AB702" s="113"/>
      <c r="AC702" s="113"/>
      <c r="AD702" s="113"/>
      <c r="AE702" s="113"/>
      <c r="AF702" s="113"/>
      <c r="AG702" s="113"/>
      <c r="AH702" s="113"/>
      <c r="AI702" s="113"/>
      <c r="AJ702" s="113"/>
      <c r="AK702" s="113"/>
      <c r="AL702" s="113"/>
      <c r="AM702" s="113"/>
      <c r="AN702" s="113"/>
      <c r="AO702" s="113"/>
      <c r="AP702" s="113"/>
      <c r="AQ702" s="113"/>
      <c r="AR702" s="113"/>
      <c r="AS702" s="113"/>
      <c r="AT702" s="113"/>
      <c r="AU702" s="113"/>
      <c r="AV702" s="113"/>
      <c r="AW702" s="113"/>
      <c r="AX702" s="113"/>
      <c r="AY702" s="113"/>
      <c r="AZ702" s="113"/>
      <c r="BA702" s="113"/>
      <c r="BB702" s="113"/>
      <c r="BC702" s="113"/>
      <c r="BD702" s="113"/>
      <c r="BE702" s="113"/>
      <c r="BF702" s="113"/>
      <c r="BG702" s="113"/>
      <c r="BH702" s="113"/>
      <c r="BI702" s="113"/>
      <c r="BJ702" s="113"/>
      <c r="BK702" s="113"/>
      <c r="BL702" s="113"/>
      <c r="BM702" s="113"/>
      <c r="BN702" s="113"/>
      <c r="BO702" s="113"/>
      <c r="BP702" s="113"/>
      <c r="BQ702" s="113"/>
      <c r="BR702" s="113"/>
      <c r="BS702" s="113"/>
      <c r="BT702" s="113"/>
      <c r="BU702" s="113"/>
      <c r="BV702" s="113"/>
      <c r="BW702" s="113"/>
      <c r="BX702" s="113"/>
      <c r="BY702" s="113"/>
      <c r="BZ702" s="113"/>
      <c r="CA702" s="113"/>
      <c r="CB702" s="113"/>
    </row>
    <row r="703" spans="9:80" s="114" customFormat="1">
      <c r="I703" s="113"/>
      <c r="J703" s="113"/>
      <c r="K703" s="113"/>
      <c r="L703" s="113"/>
      <c r="M703" s="113"/>
      <c r="N703" s="113"/>
      <c r="O703" s="113"/>
      <c r="P703" s="113"/>
      <c r="Q703" s="113"/>
      <c r="R703" s="113"/>
      <c r="S703" s="113"/>
      <c r="T703" s="113"/>
      <c r="U703" s="113"/>
      <c r="V703" s="113"/>
      <c r="W703" s="113"/>
      <c r="X703" s="113"/>
      <c r="Y703" s="113"/>
      <c r="Z703" s="113"/>
      <c r="AA703" s="113"/>
      <c r="AB703" s="113"/>
      <c r="AC703" s="113"/>
      <c r="AD703" s="113"/>
      <c r="AE703" s="113"/>
      <c r="AF703" s="113"/>
      <c r="AG703" s="113"/>
      <c r="AH703" s="113"/>
      <c r="AI703" s="113"/>
      <c r="AJ703" s="113"/>
      <c r="AK703" s="113"/>
      <c r="AL703" s="113"/>
      <c r="AM703" s="113"/>
      <c r="AN703" s="113"/>
      <c r="AO703" s="113"/>
      <c r="AP703" s="113"/>
      <c r="AQ703" s="113"/>
      <c r="AR703" s="113"/>
      <c r="AS703" s="113"/>
      <c r="AT703" s="113"/>
      <c r="AU703" s="113"/>
      <c r="AV703" s="113"/>
      <c r="AW703" s="113"/>
      <c r="AX703" s="113"/>
      <c r="AY703" s="113"/>
      <c r="AZ703" s="113"/>
      <c r="BA703" s="113"/>
      <c r="BB703" s="113"/>
      <c r="BC703" s="113"/>
      <c r="BD703" s="113"/>
      <c r="BE703" s="113"/>
      <c r="BF703" s="113"/>
      <c r="BG703" s="113"/>
      <c r="BH703" s="113"/>
      <c r="BI703" s="113"/>
      <c r="BJ703" s="113"/>
      <c r="BK703" s="113"/>
      <c r="BL703" s="113"/>
      <c r="BM703" s="113"/>
      <c r="BN703" s="113"/>
      <c r="BO703" s="113"/>
      <c r="BP703" s="113"/>
      <c r="BQ703" s="113"/>
      <c r="BR703" s="113"/>
      <c r="BS703" s="113"/>
      <c r="BT703" s="113"/>
      <c r="BU703" s="113"/>
      <c r="BV703" s="113"/>
      <c r="BW703" s="113"/>
      <c r="BX703" s="113"/>
      <c r="BY703" s="113"/>
      <c r="BZ703" s="113"/>
      <c r="CA703" s="113"/>
      <c r="CB703" s="113"/>
    </row>
    <row r="704" spans="9:80" s="114" customFormat="1">
      <c r="I704" s="113"/>
      <c r="J704" s="113"/>
      <c r="K704" s="113"/>
      <c r="L704" s="113"/>
      <c r="M704" s="113"/>
      <c r="N704" s="113"/>
      <c r="O704" s="113"/>
      <c r="P704" s="113"/>
      <c r="Q704" s="113"/>
      <c r="R704" s="113"/>
      <c r="S704" s="113"/>
      <c r="T704" s="113"/>
      <c r="U704" s="113"/>
      <c r="V704" s="113"/>
      <c r="W704" s="113"/>
      <c r="X704" s="113"/>
      <c r="Y704" s="113"/>
      <c r="Z704" s="113"/>
      <c r="AA704" s="113"/>
      <c r="AB704" s="113"/>
      <c r="AC704" s="113"/>
      <c r="AD704" s="113"/>
      <c r="AE704" s="113"/>
      <c r="AF704" s="113"/>
      <c r="AG704" s="113"/>
      <c r="AH704" s="113"/>
      <c r="AI704" s="113"/>
      <c r="AJ704" s="113"/>
      <c r="AK704" s="113"/>
      <c r="AL704" s="113"/>
      <c r="AM704" s="113"/>
      <c r="AN704" s="113"/>
      <c r="AO704" s="113"/>
      <c r="AP704" s="113"/>
      <c r="AQ704" s="113"/>
      <c r="AR704" s="113"/>
      <c r="AS704" s="113"/>
      <c r="AT704" s="113"/>
      <c r="AU704" s="113"/>
      <c r="AV704" s="113"/>
      <c r="AW704" s="113"/>
      <c r="AX704" s="113"/>
      <c r="AY704" s="113"/>
      <c r="AZ704" s="113"/>
      <c r="BA704" s="113"/>
      <c r="BB704" s="113"/>
      <c r="BC704" s="113"/>
      <c r="BD704" s="113"/>
      <c r="BE704" s="113"/>
      <c r="BF704" s="113"/>
      <c r="BG704" s="113"/>
      <c r="BH704" s="113"/>
      <c r="BI704" s="113"/>
      <c r="BJ704" s="113"/>
      <c r="BK704" s="113"/>
      <c r="BL704" s="113"/>
      <c r="BM704" s="113"/>
      <c r="BN704" s="113"/>
      <c r="BO704" s="113"/>
      <c r="BP704" s="113"/>
      <c r="BQ704" s="113"/>
      <c r="BR704" s="113"/>
      <c r="BS704" s="113"/>
      <c r="BT704" s="113"/>
      <c r="BU704" s="113"/>
      <c r="BV704" s="113"/>
      <c r="BW704" s="113"/>
      <c r="BX704" s="113"/>
      <c r="BY704" s="113"/>
      <c r="BZ704" s="113"/>
      <c r="CA704" s="113"/>
      <c r="CB704" s="113"/>
    </row>
    <row r="705" spans="9:80" s="114" customFormat="1">
      <c r="I705" s="113"/>
      <c r="J705" s="113"/>
      <c r="K705" s="113"/>
      <c r="L705" s="113"/>
      <c r="M705" s="113"/>
      <c r="N705" s="113"/>
      <c r="O705" s="113"/>
      <c r="P705" s="113"/>
      <c r="Q705" s="113"/>
      <c r="R705" s="113"/>
      <c r="S705" s="113"/>
      <c r="T705" s="113"/>
      <c r="U705" s="113"/>
      <c r="V705" s="113"/>
      <c r="W705" s="113"/>
      <c r="X705" s="113"/>
      <c r="Y705" s="113"/>
      <c r="Z705" s="113"/>
      <c r="AA705" s="113"/>
      <c r="AB705" s="113"/>
      <c r="AC705" s="113"/>
      <c r="AD705" s="113"/>
      <c r="AE705" s="113"/>
      <c r="AF705" s="113"/>
      <c r="AG705" s="113"/>
      <c r="AH705" s="113"/>
      <c r="AI705" s="113"/>
      <c r="AJ705" s="113"/>
      <c r="AK705" s="113"/>
      <c r="AL705" s="113"/>
      <c r="AM705" s="113"/>
      <c r="AN705" s="113"/>
      <c r="AO705" s="113"/>
      <c r="AP705" s="113"/>
      <c r="AQ705" s="113"/>
      <c r="AR705" s="113"/>
      <c r="AS705" s="113"/>
      <c r="AT705" s="113"/>
      <c r="AU705" s="113"/>
      <c r="AV705" s="113"/>
      <c r="AW705" s="113"/>
      <c r="AX705" s="113"/>
      <c r="AY705" s="113"/>
      <c r="AZ705" s="113"/>
      <c r="BA705" s="113"/>
      <c r="BB705" s="113"/>
      <c r="BC705" s="113"/>
      <c r="BD705" s="113"/>
      <c r="BE705" s="113"/>
      <c r="BF705" s="113"/>
      <c r="BG705" s="113"/>
      <c r="BH705" s="113"/>
      <c r="BI705" s="113"/>
      <c r="BJ705" s="113"/>
      <c r="BK705" s="113"/>
      <c r="BL705" s="113"/>
      <c r="BM705" s="113"/>
      <c r="BN705" s="113"/>
      <c r="BO705" s="113"/>
      <c r="BP705" s="113"/>
      <c r="BQ705" s="113"/>
      <c r="BR705" s="113"/>
      <c r="BS705" s="113"/>
      <c r="BT705" s="113"/>
      <c r="BU705" s="113"/>
      <c r="BV705" s="113"/>
      <c r="BW705" s="113"/>
      <c r="BX705" s="113"/>
      <c r="BY705" s="113"/>
      <c r="BZ705" s="113"/>
      <c r="CA705" s="113"/>
      <c r="CB705" s="113"/>
    </row>
    <row r="706" spans="9:80" s="114" customFormat="1">
      <c r="I706" s="113"/>
      <c r="J706" s="113"/>
      <c r="K706" s="113"/>
      <c r="L706" s="113"/>
      <c r="M706" s="113"/>
      <c r="N706" s="113"/>
      <c r="O706" s="113"/>
      <c r="P706" s="113"/>
      <c r="Q706" s="113"/>
      <c r="R706" s="113"/>
      <c r="S706" s="113"/>
      <c r="T706" s="113"/>
      <c r="U706" s="113"/>
      <c r="V706" s="113"/>
      <c r="W706" s="113"/>
      <c r="X706" s="113"/>
      <c r="Y706" s="113"/>
      <c r="Z706" s="113"/>
      <c r="AA706" s="113"/>
      <c r="AB706" s="113"/>
      <c r="AC706" s="113"/>
      <c r="AD706" s="113"/>
      <c r="AE706" s="113"/>
      <c r="AF706" s="113"/>
      <c r="AG706" s="113"/>
      <c r="AH706" s="113"/>
      <c r="AI706" s="113"/>
      <c r="AJ706" s="113"/>
      <c r="AK706" s="113"/>
      <c r="AL706" s="113"/>
      <c r="AM706" s="113"/>
      <c r="AN706" s="113"/>
      <c r="AO706" s="113"/>
      <c r="AP706" s="113"/>
      <c r="AQ706" s="113"/>
      <c r="AR706" s="113"/>
      <c r="AS706" s="113"/>
      <c r="AT706" s="113"/>
      <c r="AU706" s="113"/>
      <c r="AV706" s="113"/>
      <c r="AW706" s="113"/>
      <c r="AX706" s="113"/>
      <c r="AY706" s="113"/>
      <c r="AZ706" s="113"/>
      <c r="BA706" s="113"/>
      <c r="BB706" s="113"/>
      <c r="BC706" s="113"/>
      <c r="BD706" s="113"/>
      <c r="BE706" s="113"/>
      <c r="BF706" s="113"/>
      <c r="BG706" s="113"/>
      <c r="BH706" s="113"/>
      <c r="BI706" s="113"/>
      <c r="BJ706" s="113"/>
      <c r="BK706" s="113"/>
      <c r="BL706" s="113"/>
      <c r="BM706" s="113"/>
      <c r="BN706" s="113"/>
      <c r="BO706" s="113"/>
      <c r="BP706" s="113"/>
      <c r="BQ706" s="113"/>
      <c r="BR706" s="113"/>
      <c r="BS706" s="113"/>
      <c r="BT706" s="113"/>
      <c r="BU706" s="113"/>
      <c r="BV706" s="113"/>
      <c r="BW706" s="113"/>
      <c r="BX706" s="113"/>
      <c r="BY706" s="113"/>
      <c r="BZ706" s="113"/>
      <c r="CA706" s="113"/>
      <c r="CB706" s="113"/>
    </row>
    <row r="707" spans="9:80" s="114" customFormat="1">
      <c r="I707" s="113"/>
      <c r="J707" s="113"/>
      <c r="K707" s="113"/>
      <c r="L707" s="113"/>
      <c r="M707" s="113"/>
      <c r="N707" s="113"/>
      <c r="O707" s="113"/>
      <c r="P707" s="113"/>
      <c r="Q707" s="113"/>
      <c r="R707" s="113"/>
      <c r="S707" s="113"/>
      <c r="T707" s="113"/>
      <c r="U707" s="113"/>
      <c r="V707" s="113"/>
      <c r="W707" s="113"/>
      <c r="X707" s="113"/>
      <c r="Y707" s="113"/>
      <c r="Z707" s="113"/>
      <c r="AA707" s="113"/>
      <c r="AB707" s="113"/>
      <c r="AC707" s="113"/>
      <c r="AD707" s="113"/>
      <c r="AE707" s="113"/>
      <c r="AF707" s="113"/>
      <c r="AG707" s="113"/>
      <c r="AH707" s="113"/>
      <c r="AI707" s="113"/>
      <c r="AJ707" s="113"/>
      <c r="AK707" s="113"/>
      <c r="AL707" s="113"/>
      <c r="AM707" s="113"/>
      <c r="AN707" s="113"/>
      <c r="AO707" s="113"/>
      <c r="AP707" s="113"/>
      <c r="AQ707" s="113"/>
      <c r="AR707" s="113"/>
      <c r="AS707" s="113"/>
      <c r="AT707" s="113"/>
      <c r="AU707" s="113"/>
      <c r="AV707" s="113"/>
      <c r="AW707" s="113"/>
      <c r="AX707" s="113"/>
      <c r="AY707" s="113"/>
      <c r="AZ707" s="113"/>
      <c r="BA707" s="113"/>
      <c r="BB707" s="113"/>
      <c r="BC707" s="113"/>
      <c r="BD707" s="113"/>
      <c r="BE707" s="113"/>
      <c r="BF707" s="113"/>
      <c r="BG707" s="113"/>
      <c r="BH707" s="113"/>
      <c r="BI707" s="113"/>
      <c r="BJ707" s="113"/>
      <c r="BK707" s="113"/>
      <c r="BL707" s="113"/>
      <c r="BM707" s="113"/>
      <c r="BN707" s="113"/>
      <c r="BO707" s="113"/>
      <c r="BP707" s="113"/>
      <c r="BQ707" s="113"/>
      <c r="BR707" s="113"/>
      <c r="BS707" s="113"/>
      <c r="BT707" s="113"/>
      <c r="BU707" s="113"/>
      <c r="BV707" s="113"/>
      <c r="BW707" s="113"/>
      <c r="BX707" s="113"/>
      <c r="BY707" s="113"/>
      <c r="BZ707" s="113"/>
      <c r="CA707" s="113"/>
      <c r="CB707" s="113"/>
    </row>
    <row r="708" spans="9:80" s="114" customFormat="1">
      <c r="I708" s="113"/>
      <c r="J708" s="113"/>
      <c r="K708" s="113"/>
      <c r="L708" s="113"/>
      <c r="M708" s="113"/>
      <c r="N708" s="113"/>
      <c r="O708" s="113"/>
      <c r="P708" s="113"/>
      <c r="Q708" s="113"/>
      <c r="R708" s="113"/>
      <c r="S708" s="113"/>
      <c r="T708" s="113"/>
      <c r="U708" s="113"/>
      <c r="V708" s="113"/>
      <c r="W708" s="113"/>
      <c r="X708" s="113"/>
      <c r="Y708" s="113"/>
      <c r="Z708" s="113"/>
      <c r="AA708" s="113"/>
      <c r="AB708" s="113"/>
      <c r="AC708" s="113"/>
      <c r="AD708" s="113"/>
      <c r="AE708" s="113"/>
      <c r="AF708" s="113"/>
      <c r="AG708" s="113"/>
      <c r="AH708" s="113"/>
      <c r="AI708" s="113"/>
      <c r="AJ708" s="113"/>
      <c r="AK708" s="113"/>
      <c r="AL708" s="113"/>
      <c r="AM708" s="113"/>
      <c r="AN708" s="113"/>
      <c r="AO708" s="113"/>
      <c r="AP708" s="113"/>
      <c r="AQ708" s="113"/>
      <c r="AR708" s="113"/>
      <c r="AS708" s="113"/>
      <c r="AT708" s="113"/>
      <c r="AU708" s="113"/>
      <c r="AV708" s="113"/>
      <c r="AW708" s="113"/>
      <c r="AX708" s="113"/>
      <c r="AY708" s="113"/>
      <c r="AZ708" s="113"/>
      <c r="BA708" s="113"/>
      <c r="BB708" s="113"/>
      <c r="BC708" s="113"/>
      <c r="BD708" s="113"/>
      <c r="BE708" s="113"/>
      <c r="BF708" s="113"/>
      <c r="BG708" s="113"/>
      <c r="BH708" s="113"/>
      <c r="BI708" s="113"/>
      <c r="BJ708" s="113"/>
      <c r="BK708" s="113"/>
      <c r="BL708" s="113"/>
      <c r="BM708" s="113"/>
      <c r="BN708" s="113"/>
      <c r="BO708" s="113"/>
      <c r="BP708" s="113"/>
      <c r="BQ708" s="113"/>
      <c r="BR708" s="113"/>
      <c r="BS708" s="113"/>
      <c r="BT708" s="113"/>
      <c r="BU708" s="113"/>
      <c r="BV708" s="113"/>
      <c r="BW708" s="113"/>
      <c r="BX708" s="113"/>
      <c r="BY708" s="113"/>
      <c r="BZ708" s="113"/>
      <c r="CA708" s="113"/>
      <c r="CB708" s="113"/>
    </row>
    <row r="709" spans="9:80" s="114" customFormat="1">
      <c r="I709" s="113"/>
      <c r="J709" s="113"/>
      <c r="K709" s="113"/>
      <c r="L709" s="113"/>
      <c r="M709" s="113"/>
      <c r="N709" s="113"/>
      <c r="O709" s="113"/>
      <c r="P709" s="113"/>
      <c r="Q709" s="113"/>
      <c r="R709" s="113"/>
      <c r="S709" s="113"/>
      <c r="T709" s="113"/>
      <c r="U709" s="113"/>
      <c r="V709" s="113"/>
      <c r="W709" s="113"/>
      <c r="X709" s="113"/>
      <c r="Y709" s="113"/>
      <c r="Z709" s="113"/>
      <c r="AA709" s="113"/>
      <c r="AB709" s="113"/>
      <c r="AC709" s="113"/>
      <c r="AD709" s="113"/>
      <c r="AE709" s="113"/>
      <c r="AF709" s="113"/>
      <c r="AG709" s="113"/>
      <c r="AH709" s="113"/>
      <c r="AI709" s="113"/>
      <c r="AJ709" s="113"/>
      <c r="AK709" s="113"/>
      <c r="AL709" s="113"/>
      <c r="AM709" s="113"/>
      <c r="AN709" s="113"/>
      <c r="AO709" s="113"/>
      <c r="AP709" s="113"/>
      <c r="AQ709" s="113"/>
      <c r="AR709" s="113"/>
      <c r="AS709" s="113"/>
      <c r="AT709" s="113"/>
      <c r="AU709" s="113"/>
      <c r="AV709" s="113"/>
      <c r="AW709" s="113"/>
      <c r="AX709" s="113"/>
      <c r="AY709" s="113"/>
      <c r="AZ709" s="113"/>
      <c r="BA709" s="113"/>
      <c r="BB709" s="113"/>
      <c r="BC709" s="113"/>
      <c r="BD709" s="113"/>
      <c r="BE709" s="113"/>
      <c r="BF709" s="113"/>
      <c r="BG709" s="113"/>
      <c r="BH709" s="113"/>
      <c r="BI709" s="113"/>
      <c r="BJ709" s="113"/>
      <c r="BK709" s="113"/>
      <c r="BL709" s="113"/>
      <c r="BM709" s="113"/>
      <c r="BN709" s="113"/>
      <c r="BO709" s="113"/>
      <c r="BP709" s="113"/>
      <c r="BQ709" s="113"/>
      <c r="BR709" s="113"/>
      <c r="BS709" s="113"/>
      <c r="BT709" s="113"/>
      <c r="BU709" s="113"/>
      <c r="BV709" s="113"/>
      <c r="BW709" s="113"/>
      <c r="BX709" s="113"/>
      <c r="BY709" s="113"/>
      <c r="BZ709" s="113"/>
      <c r="CA709" s="113"/>
      <c r="CB709" s="113"/>
    </row>
    <row r="710" spans="9:80" s="114" customFormat="1">
      <c r="I710" s="113"/>
      <c r="J710" s="113"/>
      <c r="K710" s="113"/>
      <c r="L710" s="113"/>
      <c r="M710" s="113"/>
      <c r="N710" s="113"/>
      <c r="O710" s="113"/>
      <c r="P710" s="113"/>
      <c r="Q710" s="113"/>
      <c r="R710" s="113"/>
      <c r="S710" s="113"/>
      <c r="T710" s="113"/>
      <c r="U710" s="113"/>
      <c r="V710" s="113"/>
      <c r="W710" s="113"/>
      <c r="X710" s="113"/>
      <c r="Y710" s="113"/>
      <c r="Z710" s="113"/>
      <c r="AA710" s="113"/>
      <c r="AB710" s="113"/>
      <c r="AC710" s="113"/>
      <c r="AD710" s="113"/>
      <c r="AE710" s="113"/>
      <c r="AF710" s="113"/>
      <c r="AG710" s="113"/>
      <c r="AH710" s="113"/>
      <c r="AI710" s="113"/>
      <c r="AJ710" s="113"/>
      <c r="AK710" s="113"/>
      <c r="AL710" s="113"/>
      <c r="AM710" s="113"/>
      <c r="AN710" s="113"/>
      <c r="AO710" s="113"/>
      <c r="AP710" s="113"/>
      <c r="AQ710" s="113"/>
      <c r="AR710" s="113"/>
      <c r="AS710" s="113"/>
      <c r="AT710" s="113"/>
      <c r="AU710" s="113"/>
      <c r="AV710" s="113"/>
      <c r="AW710" s="113"/>
      <c r="AX710" s="113"/>
      <c r="AY710" s="113"/>
      <c r="AZ710" s="113"/>
      <c r="BA710" s="113"/>
      <c r="BB710" s="113"/>
      <c r="BC710" s="113"/>
      <c r="BD710" s="113"/>
      <c r="BE710" s="113"/>
      <c r="BF710" s="113"/>
      <c r="BG710" s="113"/>
      <c r="BH710" s="113"/>
      <c r="BI710" s="113"/>
      <c r="BJ710" s="113"/>
      <c r="BK710" s="113"/>
      <c r="BL710" s="113"/>
      <c r="BM710" s="113"/>
      <c r="BN710" s="113"/>
      <c r="BO710" s="113"/>
      <c r="BP710" s="113"/>
      <c r="BQ710" s="113"/>
      <c r="BR710" s="113"/>
      <c r="BS710" s="113"/>
      <c r="BT710" s="113"/>
      <c r="BU710" s="113"/>
      <c r="BV710" s="113"/>
      <c r="BW710" s="113"/>
      <c r="BX710" s="113"/>
      <c r="BY710" s="113"/>
      <c r="BZ710" s="113"/>
      <c r="CA710" s="113"/>
      <c r="CB710" s="113"/>
    </row>
    <row r="711" spans="9:80" s="114" customFormat="1">
      <c r="I711" s="113"/>
      <c r="J711" s="113"/>
      <c r="K711" s="113"/>
      <c r="L711" s="113"/>
      <c r="M711" s="113"/>
      <c r="N711" s="113"/>
      <c r="O711" s="113"/>
      <c r="P711" s="113"/>
      <c r="Q711" s="113"/>
      <c r="R711" s="113"/>
      <c r="S711" s="113"/>
      <c r="T711" s="113"/>
      <c r="U711" s="113"/>
      <c r="V711" s="113"/>
      <c r="W711" s="113"/>
      <c r="X711" s="113"/>
      <c r="Y711" s="113"/>
      <c r="Z711" s="113"/>
      <c r="AA711" s="113"/>
      <c r="AB711" s="113"/>
      <c r="AC711" s="113"/>
      <c r="AD711" s="113"/>
      <c r="AE711" s="113"/>
      <c r="AF711" s="113"/>
      <c r="AG711" s="113"/>
      <c r="AH711" s="113"/>
      <c r="AI711" s="113"/>
      <c r="AJ711" s="113"/>
      <c r="AK711" s="113"/>
      <c r="AL711" s="113"/>
      <c r="AM711" s="113"/>
      <c r="AN711" s="113"/>
      <c r="AO711" s="113"/>
      <c r="AP711" s="113"/>
      <c r="AQ711" s="113"/>
      <c r="AR711" s="113"/>
      <c r="AS711" s="113"/>
      <c r="AT711" s="113"/>
      <c r="AU711" s="113"/>
      <c r="AV711" s="113"/>
      <c r="AW711" s="113"/>
      <c r="AX711" s="113"/>
      <c r="AY711" s="113"/>
      <c r="AZ711" s="113"/>
      <c r="BA711" s="113"/>
      <c r="BB711" s="113"/>
      <c r="BC711" s="113"/>
      <c r="BD711" s="113"/>
      <c r="BE711" s="113"/>
      <c r="BF711" s="113"/>
      <c r="BG711" s="113"/>
      <c r="BH711" s="113"/>
      <c r="BI711" s="113"/>
      <c r="BJ711" s="113"/>
      <c r="BK711" s="113"/>
      <c r="BL711" s="113"/>
      <c r="BM711" s="113"/>
      <c r="BN711" s="113"/>
      <c r="BO711" s="113"/>
      <c r="BP711" s="113"/>
      <c r="BQ711" s="113"/>
      <c r="BR711" s="113"/>
      <c r="BS711" s="113"/>
      <c r="BT711" s="113"/>
      <c r="BU711" s="113"/>
      <c r="BV711" s="113"/>
      <c r="BW711" s="113"/>
      <c r="BX711" s="113"/>
      <c r="BY711" s="113"/>
      <c r="BZ711" s="113"/>
      <c r="CA711" s="113"/>
      <c r="CB711" s="113"/>
    </row>
    <row r="712" spans="9:80" s="114" customFormat="1">
      <c r="I712" s="113"/>
      <c r="J712" s="113"/>
      <c r="K712" s="113"/>
      <c r="L712" s="113"/>
      <c r="M712" s="113"/>
      <c r="N712" s="113"/>
      <c r="O712" s="113"/>
      <c r="P712" s="113"/>
      <c r="Q712" s="113"/>
      <c r="R712" s="113"/>
      <c r="S712" s="113"/>
      <c r="T712" s="113"/>
      <c r="U712" s="113"/>
      <c r="V712" s="113"/>
      <c r="W712" s="113"/>
      <c r="X712" s="113"/>
      <c r="Y712" s="113"/>
      <c r="Z712" s="113"/>
      <c r="AA712" s="113"/>
      <c r="AB712" s="113"/>
      <c r="AC712" s="113"/>
      <c r="AD712" s="113"/>
      <c r="AE712" s="113"/>
      <c r="AF712" s="113"/>
      <c r="AG712" s="113"/>
      <c r="AH712" s="113"/>
      <c r="AI712" s="113"/>
      <c r="AJ712" s="113"/>
      <c r="AK712" s="113"/>
      <c r="AL712" s="113"/>
      <c r="AM712" s="113"/>
      <c r="AN712" s="113"/>
      <c r="AO712" s="113"/>
      <c r="AP712" s="113"/>
      <c r="AQ712" s="113"/>
      <c r="AR712" s="113"/>
      <c r="AS712" s="113"/>
      <c r="AT712" s="113"/>
      <c r="AU712" s="113"/>
      <c r="AV712" s="113"/>
      <c r="AW712" s="113"/>
      <c r="AX712" s="113"/>
      <c r="AY712" s="113"/>
      <c r="AZ712" s="113"/>
      <c r="BA712" s="113"/>
      <c r="BB712" s="113"/>
      <c r="BC712" s="113"/>
      <c r="BD712" s="113"/>
      <c r="BE712" s="113"/>
      <c r="BF712" s="113"/>
      <c r="BG712" s="113"/>
      <c r="BH712" s="113"/>
      <c r="BI712" s="113"/>
      <c r="BJ712" s="113"/>
      <c r="BK712" s="113"/>
      <c r="BL712" s="113"/>
      <c r="BM712" s="113"/>
      <c r="BN712" s="113"/>
      <c r="BO712" s="113"/>
      <c r="BP712" s="113"/>
      <c r="BQ712" s="113"/>
      <c r="BR712" s="113"/>
      <c r="BS712" s="113"/>
      <c r="BT712" s="113"/>
      <c r="BU712" s="113"/>
      <c r="BV712" s="113"/>
      <c r="BW712" s="113"/>
      <c r="BX712" s="113"/>
      <c r="BY712" s="113"/>
      <c r="BZ712" s="113"/>
      <c r="CA712" s="113"/>
      <c r="CB712" s="113"/>
    </row>
    <row r="713" spans="9:80" s="114" customFormat="1">
      <c r="I713" s="113"/>
      <c r="J713" s="113"/>
      <c r="K713" s="113"/>
      <c r="L713" s="113"/>
      <c r="M713" s="113"/>
      <c r="N713" s="113"/>
      <c r="O713" s="113"/>
      <c r="P713" s="113"/>
      <c r="Q713" s="113"/>
      <c r="R713" s="113"/>
      <c r="S713" s="113"/>
      <c r="T713" s="113"/>
      <c r="U713" s="113"/>
      <c r="V713" s="113"/>
      <c r="W713" s="113"/>
      <c r="X713" s="113"/>
      <c r="Y713" s="113"/>
      <c r="Z713" s="113"/>
      <c r="AA713" s="113"/>
      <c r="AB713" s="113"/>
      <c r="AC713" s="113"/>
      <c r="AD713" s="113"/>
      <c r="AE713" s="113"/>
      <c r="AF713" s="113"/>
      <c r="AG713" s="113"/>
      <c r="AH713" s="113"/>
      <c r="AI713" s="113"/>
      <c r="AJ713" s="113"/>
      <c r="AK713" s="113"/>
      <c r="AL713" s="113"/>
      <c r="AM713" s="113"/>
      <c r="AN713" s="113"/>
      <c r="AO713" s="113"/>
      <c r="AP713" s="113"/>
      <c r="AQ713" s="113"/>
      <c r="AR713" s="113"/>
      <c r="AS713" s="113"/>
      <c r="AT713" s="113"/>
      <c r="AU713" s="113"/>
      <c r="AV713" s="113"/>
      <c r="AW713" s="113"/>
      <c r="AX713" s="113"/>
      <c r="AY713" s="113"/>
      <c r="AZ713" s="113"/>
      <c r="BA713" s="113"/>
      <c r="BB713" s="113"/>
      <c r="BC713" s="113"/>
      <c r="BD713" s="113"/>
      <c r="BE713" s="113"/>
      <c r="BF713" s="113"/>
      <c r="BG713" s="113"/>
      <c r="BH713" s="113"/>
      <c r="BI713" s="113"/>
      <c r="BJ713" s="113"/>
      <c r="BK713" s="113"/>
      <c r="BL713" s="113"/>
      <c r="BM713" s="113"/>
      <c r="BN713" s="113"/>
      <c r="BO713" s="113"/>
      <c r="BP713" s="113"/>
      <c r="BQ713" s="113"/>
      <c r="BR713" s="113"/>
      <c r="BS713" s="113"/>
      <c r="BT713" s="113"/>
      <c r="BU713" s="113"/>
      <c r="BV713" s="113"/>
      <c r="BW713" s="113"/>
      <c r="BX713" s="113"/>
      <c r="BY713" s="113"/>
      <c r="BZ713" s="113"/>
      <c r="CA713" s="113"/>
      <c r="CB713" s="113"/>
    </row>
    <row r="714" spans="9:80" s="114" customFormat="1">
      <c r="I714" s="113"/>
      <c r="J714" s="113"/>
      <c r="K714" s="113"/>
      <c r="L714" s="113"/>
      <c r="M714" s="113"/>
      <c r="N714" s="113"/>
      <c r="O714" s="113"/>
      <c r="P714" s="113"/>
      <c r="Q714" s="113"/>
      <c r="R714" s="113"/>
      <c r="S714" s="113"/>
      <c r="T714" s="113"/>
      <c r="U714" s="113"/>
      <c r="V714" s="113"/>
      <c r="W714" s="113"/>
      <c r="X714" s="113"/>
      <c r="Y714" s="113"/>
      <c r="Z714" s="113"/>
      <c r="AA714" s="113"/>
      <c r="AB714" s="113"/>
      <c r="AC714" s="113"/>
      <c r="AD714" s="113"/>
      <c r="AE714" s="113"/>
      <c r="AF714" s="113"/>
      <c r="AG714" s="113"/>
      <c r="AH714" s="113"/>
      <c r="AI714" s="113"/>
      <c r="AJ714" s="113"/>
      <c r="AK714" s="113"/>
      <c r="AL714" s="113"/>
      <c r="AM714" s="113"/>
      <c r="AN714" s="113"/>
      <c r="AO714" s="113"/>
      <c r="AP714" s="113"/>
      <c r="AQ714" s="113"/>
      <c r="AR714" s="113"/>
      <c r="AS714" s="113"/>
      <c r="AT714" s="113"/>
      <c r="AU714" s="113"/>
      <c r="AV714" s="113"/>
      <c r="AW714" s="113"/>
      <c r="AX714" s="113"/>
      <c r="AY714" s="113"/>
      <c r="AZ714" s="113"/>
      <c r="BA714" s="113"/>
      <c r="BB714" s="113"/>
      <c r="BC714" s="113"/>
      <c r="BD714" s="113"/>
      <c r="BE714" s="113"/>
      <c r="BF714" s="113"/>
      <c r="BG714" s="113"/>
      <c r="BH714" s="113"/>
      <c r="BI714" s="113"/>
      <c r="BJ714" s="113"/>
      <c r="BK714" s="113"/>
      <c r="BL714" s="113"/>
      <c r="BM714" s="113"/>
      <c r="BN714" s="113"/>
      <c r="BO714" s="113"/>
      <c r="BP714" s="113"/>
      <c r="BQ714" s="113"/>
      <c r="BR714" s="113"/>
      <c r="BS714" s="113"/>
      <c r="BT714" s="113"/>
      <c r="BU714" s="113"/>
      <c r="BV714" s="113"/>
      <c r="BW714" s="113"/>
      <c r="BX714" s="113"/>
      <c r="BY714" s="113"/>
      <c r="BZ714" s="113"/>
      <c r="CA714" s="113"/>
      <c r="CB714" s="113"/>
    </row>
    <row r="715" spans="9:80" s="114" customFormat="1">
      <c r="I715" s="113"/>
      <c r="J715" s="113"/>
      <c r="K715" s="113"/>
      <c r="L715" s="113"/>
      <c r="M715" s="113"/>
      <c r="N715" s="113"/>
      <c r="O715" s="113"/>
      <c r="P715" s="113"/>
      <c r="Q715" s="113"/>
      <c r="R715" s="113"/>
      <c r="S715" s="113"/>
      <c r="T715" s="113"/>
      <c r="U715" s="113"/>
      <c r="V715" s="113"/>
      <c r="W715" s="113"/>
      <c r="X715" s="113"/>
      <c r="Y715" s="113"/>
      <c r="Z715" s="113"/>
      <c r="AA715" s="113"/>
      <c r="AB715" s="113"/>
      <c r="AC715" s="113"/>
      <c r="AD715" s="113"/>
      <c r="AE715" s="113"/>
      <c r="AF715" s="113"/>
      <c r="AG715" s="113"/>
      <c r="AH715" s="113"/>
      <c r="AI715" s="113"/>
      <c r="AJ715" s="113"/>
      <c r="AK715" s="113"/>
      <c r="AL715" s="113"/>
      <c r="AM715" s="113"/>
      <c r="AN715" s="113"/>
      <c r="AO715" s="113"/>
      <c r="AP715" s="113"/>
      <c r="AQ715" s="113"/>
      <c r="AR715" s="113"/>
      <c r="AS715" s="113"/>
      <c r="AT715" s="113"/>
      <c r="AU715" s="113"/>
      <c r="AV715" s="113"/>
      <c r="AW715" s="113"/>
      <c r="AX715" s="113"/>
      <c r="AY715" s="113"/>
      <c r="AZ715" s="113"/>
      <c r="BA715" s="113"/>
      <c r="BB715" s="113"/>
      <c r="BC715" s="113"/>
      <c r="BD715" s="113"/>
      <c r="BE715" s="113"/>
      <c r="BF715" s="113"/>
      <c r="BG715" s="113"/>
      <c r="BH715" s="113"/>
      <c r="BI715" s="113"/>
      <c r="BJ715" s="113"/>
      <c r="BK715" s="113"/>
      <c r="BL715" s="113"/>
      <c r="BM715" s="113"/>
      <c r="BN715" s="113"/>
      <c r="BO715" s="113"/>
      <c r="BP715" s="113"/>
      <c r="BQ715" s="113"/>
      <c r="BR715" s="113"/>
      <c r="BS715" s="113"/>
      <c r="BT715" s="113"/>
      <c r="BU715" s="113"/>
      <c r="BV715" s="113"/>
      <c r="BW715" s="113"/>
      <c r="BX715" s="113"/>
      <c r="BY715" s="113"/>
      <c r="BZ715" s="113"/>
      <c r="CA715" s="113"/>
      <c r="CB715" s="113"/>
    </row>
    <row r="716" spans="9:80" s="114" customFormat="1">
      <c r="I716" s="113"/>
      <c r="J716" s="113"/>
      <c r="K716" s="113"/>
      <c r="L716" s="113"/>
      <c r="M716" s="113"/>
      <c r="N716" s="113"/>
      <c r="O716" s="113"/>
      <c r="P716" s="113"/>
      <c r="Q716" s="113"/>
      <c r="R716" s="113"/>
      <c r="S716" s="113"/>
      <c r="T716" s="113"/>
      <c r="U716" s="113"/>
      <c r="V716" s="113"/>
      <c r="W716" s="113"/>
      <c r="X716" s="113"/>
      <c r="Y716" s="113"/>
      <c r="Z716" s="113"/>
      <c r="AA716" s="113"/>
      <c r="AB716" s="113"/>
      <c r="AC716" s="113"/>
      <c r="AD716" s="113"/>
      <c r="AE716" s="113"/>
      <c r="AF716" s="113"/>
      <c r="AG716" s="113"/>
      <c r="AH716" s="113"/>
      <c r="AI716" s="113"/>
      <c r="AJ716" s="113"/>
      <c r="AK716" s="113"/>
      <c r="AL716" s="113"/>
      <c r="AM716" s="113"/>
      <c r="AN716" s="113"/>
      <c r="AO716" s="113"/>
      <c r="AP716" s="113"/>
      <c r="AQ716" s="113"/>
      <c r="AR716" s="113"/>
      <c r="AS716" s="113"/>
      <c r="AT716" s="113"/>
      <c r="AU716" s="113"/>
      <c r="AV716" s="113"/>
      <c r="AW716" s="113"/>
      <c r="AX716" s="113"/>
      <c r="AY716" s="113"/>
      <c r="AZ716" s="113"/>
      <c r="BA716" s="113"/>
      <c r="BB716" s="113"/>
      <c r="BC716" s="113"/>
      <c r="BD716" s="113"/>
      <c r="BE716" s="113"/>
      <c r="BF716" s="113"/>
      <c r="BG716" s="113"/>
      <c r="BH716" s="113"/>
      <c r="BI716" s="113"/>
      <c r="BJ716" s="113"/>
      <c r="BK716" s="113"/>
      <c r="BL716" s="113"/>
      <c r="BM716" s="113"/>
      <c r="BN716" s="113"/>
      <c r="BO716" s="113"/>
      <c r="BP716" s="113"/>
      <c r="BQ716" s="113"/>
      <c r="BR716" s="113"/>
      <c r="BS716" s="113"/>
      <c r="BT716" s="113"/>
      <c r="BU716" s="113"/>
      <c r="BV716" s="113"/>
      <c r="BW716" s="113"/>
      <c r="BX716" s="113"/>
      <c r="BY716" s="113"/>
      <c r="BZ716" s="113"/>
      <c r="CA716" s="113"/>
      <c r="CB716" s="113"/>
    </row>
    <row r="717" spans="9:80" s="114" customFormat="1">
      <c r="I717" s="113"/>
      <c r="J717" s="113"/>
      <c r="K717" s="113"/>
      <c r="L717" s="113"/>
      <c r="M717" s="113"/>
      <c r="N717" s="113"/>
      <c r="O717" s="113"/>
      <c r="P717" s="113"/>
      <c r="Q717" s="113"/>
      <c r="R717" s="113"/>
      <c r="S717" s="113"/>
      <c r="T717" s="113"/>
      <c r="U717" s="113"/>
      <c r="V717" s="113"/>
      <c r="W717" s="113"/>
      <c r="X717" s="113"/>
      <c r="Y717" s="113"/>
      <c r="Z717" s="113"/>
      <c r="AA717" s="113"/>
      <c r="AB717" s="113"/>
      <c r="AC717" s="113"/>
      <c r="AD717" s="113"/>
      <c r="AE717" s="113"/>
      <c r="AF717" s="113"/>
      <c r="AG717" s="113"/>
      <c r="AH717" s="113"/>
      <c r="AI717" s="113"/>
      <c r="AJ717" s="113"/>
      <c r="AK717" s="113"/>
      <c r="AL717" s="113"/>
      <c r="AM717" s="113"/>
      <c r="AN717" s="113"/>
      <c r="AO717" s="113"/>
      <c r="AP717" s="113"/>
      <c r="AQ717" s="113"/>
      <c r="AR717" s="113"/>
      <c r="AS717" s="113"/>
      <c r="AT717" s="113"/>
      <c r="AU717" s="113"/>
      <c r="AV717" s="113"/>
      <c r="AW717" s="113"/>
      <c r="AX717" s="113"/>
      <c r="AY717" s="113"/>
      <c r="AZ717" s="113"/>
      <c r="BA717" s="113"/>
      <c r="BB717" s="113"/>
      <c r="BC717" s="113"/>
      <c r="BD717" s="113"/>
      <c r="BE717" s="113"/>
      <c r="BF717" s="113"/>
      <c r="BG717" s="113"/>
      <c r="BH717" s="113"/>
      <c r="BI717" s="113"/>
      <c r="BJ717" s="113"/>
      <c r="BK717" s="113"/>
      <c r="BL717" s="113"/>
      <c r="BM717" s="113"/>
      <c r="BN717" s="113"/>
      <c r="BO717" s="113"/>
      <c r="BP717" s="113"/>
      <c r="BQ717" s="113"/>
      <c r="BR717" s="113"/>
      <c r="BS717" s="113"/>
      <c r="BT717" s="113"/>
      <c r="BU717" s="113"/>
      <c r="BV717" s="113"/>
      <c r="BW717" s="113"/>
      <c r="BX717" s="113"/>
      <c r="BY717" s="113"/>
      <c r="BZ717" s="113"/>
      <c r="CA717" s="113"/>
      <c r="CB717" s="113"/>
    </row>
    <row r="718" spans="9:80" s="114" customFormat="1">
      <c r="I718" s="113"/>
      <c r="J718" s="113"/>
      <c r="K718" s="113"/>
      <c r="L718" s="113"/>
      <c r="M718" s="113"/>
      <c r="N718" s="113"/>
      <c r="O718" s="113"/>
      <c r="P718" s="113"/>
      <c r="Q718" s="113"/>
      <c r="R718" s="113"/>
      <c r="S718" s="113"/>
      <c r="T718" s="113"/>
      <c r="U718" s="113"/>
      <c r="V718" s="113"/>
      <c r="W718" s="113"/>
      <c r="X718" s="113"/>
      <c r="Y718" s="113"/>
      <c r="Z718" s="113"/>
      <c r="AA718" s="113"/>
      <c r="AB718" s="113"/>
      <c r="AC718" s="113"/>
      <c r="AD718" s="113"/>
      <c r="AE718" s="113"/>
      <c r="AF718" s="113"/>
      <c r="AG718" s="113"/>
      <c r="AH718" s="113"/>
      <c r="AI718" s="113"/>
      <c r="AJ718" s="113"/>
      <c r="AK718" s="113"/>
      <c r="AL718" s="113"/>
      <c r="AM718" s="113"/>
      <c r="AN718" s="113"/>
      <c r="AO718" s="113"/>
      <c r="AP718" s="113"/>
      <c r="AQ718" s="113"/>
      <c r="AR718" s="113"/>
      <c r="AS718" s="113"/>
      <c r="AT718" s="113"/>
      <c r="AU718" s="113"/>
      <c r="AV718" s="113"/>
      <c r="AW718" s="113"/>
      <c r="AX718" s="113"/>
      <c r="AY718" s="113"/>
      <c r="AZ718" s="113"/>
      <c r="BA718" s="113"/>
      <c r="BB718" s="113"/>
      <c r="BC718" s="113"/>
      <c r="BD718" s="113"/>
      <c r="BE718" s="113"/>
      <c r="BF718" s="113"/>
      <c r="BG718" s="113"/>
      <c r="BH718" s="113"/>
      <c r="BI718" s="113"/>
      <c r="BJ718" s="113"/>
      <c r="BK718" s="113"/>
      <c r="BL718" s="113"/>
      <c r="BM718" s="113"/>
      <c r="BN718" s="113"/>
      <c r="BO718" s="113"/>
      <c r="BP718" s="113"/>
      <c r="BQ718" s="113"/>
      <c r="BR718" s="113"/>
      <c r="BS718" s="113"/>
      <c r="BT718" s="113"/>
      <c r="BU718" s="113"/>
      <c r="BV718" s="113"/>
      <c r="BW718" s="113"/>
      <c r="BX718" s="113"/>
      <c r="BY718" s="113"/>
      <c r="BZ718" s="113"/>
      <c r="CA718" s="113"/>
      <c r="CB718" s="113"/>
    </row>
    <row r="719" spans="9:80" s="114" customFormat="1">
      <c r="I719" s="113"/>
      <c r="J719" s="113"/>
      <c r="K719" s="113"/>
      <c r="L719" s="113"/>
      <c r="M719" s="113"/>
      <c r="N719" s="113"/>
      <c r="O719" s="113"/>
      <c r="P719" s="113"/>
      <c r="Q719" s="113"/>
      <c r="R719" s="113"/>
      <c r="S719" s="113"/>
      <c r="T719" s="113"/>
      <c r="U719" s="113"/>
      <c r="V719" s="113"/>
      <c r="W719" s="113"/>
      <c r="X719" s="113"/>
      <c r="Y719" s="113"/>
      <c r="Z719" s="113"/>
      <c r="AA719" s="113"/>
      <c r="AB719" s="113"/>
      <c r="AC719" s="113"/>
      <c r="AD719" s="113"/>
      <c r="AE719" s="113"/>
      <c r="AF719" s="113"/>
      <c r="AG719" s="113"/>
      <c r="AH719" s="113"/>
      <c r="AI719" s="113"/>
      <c r="AJ719" s="113"/>
      <c r="AK719" s="113"/>
      <c r="AL719" s="113"/>
      <c r="AM719" s="113"/>
      <c r="AN719" s="113"/>
      <c r="AO719" s="113"/>
      <c r="AP719" s="113"/>
      <c r="AQ719" s="113"/>
      <c r="AR719" s="113"/>
      <c r="AS719" s="113"/>
      <c r="AT719" s="113"/>
      <c r="AU719" s="113"/>
      <c r="AV719" s="113"/>
      <c r="AW719" s="113"/>
      <c r="AX719" s="113"/>
      <c r="AY719" s="113"/>
      <c r="AZ719" s="113"/>
      <c r="BA719" s="113"/>
      <c r="BB719" s="113"/>
      <c r="BC719" s="113"/>
      <c r="BD719" s="113"/>
      <c r="BE719" s="113"/>
      <c r="BF719" s="113"/>
      <c r="BG719" s="113"/>
      <c r="BH719" s="113"/>
      <c r="BI719" s="113"/>
      <c r="BJ719" s="113"/>
      <c r="BK719" s="113"/>
      <c r="BL719" s="113"/>
      <c r="BM719" s="113"/>
      <c r="BN719" s="113"/>
      <c r="BO719" s="113"/>
      <c r="BP719" s="113"/>
      <c r="BQ719" s="113"/>
      <c r="BR719" s="113"/>
      <c r="BS719" s="113"/>
      <c r="BT719" s="113"/>
      <c r="BU719" s="113"/>
      <c r="BV719" s="113"/>
      <c r="BW719" s="113"/>
      <c r="BX719" s="113"/>
      <c r="BY719" s="113"/>
      <c r="BZ719" s="113"/>
      <c r="CA719" s="113"/>
      <c r="CB719" s="113"/>
    </row>
    <row r="720" spans="9:80" s="114" customFormat="1">
      <c r="I720" s="113"/>
      <c r="J720" s="113"/>
      <c r="K720" s="113"/>
      <c r="L720" s="113"/>
      <c r="M720" s="113"/>
      <c r="N720" s="113"/>
      <c r="O720" s="113"/>
      <c r="P720" s="113"/>
      <c r="Q720" s="113"/>
      <c r="R720" s="113"/>
      <c r="S720" s="113"/>
      <c r="T720" s="113"/>
      <c r="U720" s="113"/>
      <c r="V720" s="113"/>
      <c r="W720" s="113"/>
      <c r="X720" s="113"/>
      <c r="Y720" s="113"/>
      <c r="Z720" s="113"/>
      <c r="AA720" s="113"/>
      <c r="AB720" s="113"/>
      <c r="AC720" s="113"/>
      <c r="AD720" s="113"/>
      <c r="AE720" s="113"/>
      <c r="AF720" s="113"/>
      <c r="AG720" s="113"/>
      <c r="AH720" s="113"/>
      <c r="AI720" s="113"/>
      <c r="AJ720" s="113"/>
      <c r="AK720" s="113"/>
      <c r="AL720" s="113"/>
      <c r="AM720" s="113"/>
      <c r="AN720" s="113"/>
      <c r="AO720" s="113"/>
      <c r="AP720" s="113"/>
      <c r="AQ720" s="113"/>
      <c r="AR720" s="113"/>
      <c r="AS720" s="113"/>
      <c r="AT720" s="113"/>
      <c r="AU720" s="113"/>
      <c r="AV720" s="113"/>
      <c r="AW720" s="113"/>
      <c r="AX720" s="113"/>
      <c r="AY720" s="113"/>
      <c r="AZ720" s="113"/>
      <c r="BA720" s="113"/>
      <c r="BB720" s="113"/>
      <c r="BC720" s="113"/>
      <c r="BD720" s="113"/>
      <c r="BE720" s="113"/>
      <c r="BF720" s="113"/>
      <c r="BG720" s="113"/>
      <c r="BH720" s="113"/>
      <c r="BI720" s="113"/>
      <c r="BJ720" s="113"/>
      <c r="BK720" s="113"/>
      <c r="BL720" s="113"/>
      <c r="BM720" s="113"/>
      <c r="BN720" s="113"/>
      <c r="BO720" s="113"/>
      <c r="BP720" s="113"/>
      <c r="BQ720" s="113"/>
      <c r="BR720" s="113"/>
      <c r="BS720" s="113"/>
      <c r="BT720" s="113"/>
      <c r="BU720" s="113"/>
      <c r="BV720" s="113"/>
      <c r="BW720" s="113"/>
      <c r="BX720" s="113"/>
      <c r="BY720" s="113"/>
      <c r="BZ720" s="113"/>
      <c r="CA720" s="113"/>
      <c r="CB720" s="113"/>
    </row>
    <row r="721" spans="9:80" s="114" customFormat="1">
      <c r="I721" s="113"/>
      <c r="J721" s="113"/>
      <c r="K721" s="113"/>
      <c r="L721" s="113"/>
      <c r="M721" s="113"/>
      <c r="N721" s="113"/>
      <c r="O721" s="113"/>
      <c r="P721" s="113"/>
      <c r="Q721" s="113"/>
      <c r="R721" s="113"/>
      <c r="S721" s="113"/>
      <c r="T721" s="113"/>
      <c r="U721" s="113"/>
      <c r="V721" s="113"/>
      <c r="W721" s="113"/>
      <c r="X721" s="113"/>
      <c r="Y721" s="113"/>
      <c r="Z721" s="113"/>
      <c r="AA721" s="113"/>
      <c r="AB721" s="113"/>
      <c r="AC721" s="113"/>
      <c r="AD721" s="113"/>
      <c r="AE721" s="113"/>
      <c r="AF721" s="113"/>
      <c r="AG721" s="113"/>
      <c r="AH721" s="113"/>
      <c r="AI721" s="113"/>
      <c r="AJ721" s="113"/>
      <c r="AK721" s="113"/>
      <c r="AL721" s="113"/>
      <c r="AM721" s="113"/>
      <c r="AN721" s="113"/>
      <c r="AO721" s="113"/>
      <c r="AP721" s="113"/>
      <c r="AQ721" s="113"/>
      <c r="AR721" s="113"/>
      <c r="AS721" s="113"/>
      <c r="AT721" s="113"/>
      <c r="AU721" s="113"/>
      <c r="AV721" s="113"/>
      <c r="AW721" s="113"/>
      <c r="AX721" s="113"/>
      <c r="AY721" s="113"/>
      <c r="AZ721" s="113"/>
      <c r="BA721" s="113"/>
      <c r="BB721" s="113"/>
      <c r="BC721" s="113"/>
      <c r="BD721" s="113"/>
      <c r="BE721" s="113"/>
      <c r="BF721" s="113"/>
      <c r="BG721" s="113"/>
      <c r="BH721" s="113"/>
      <c r="BI721" s="113"/>
      <c r="BJ721" s="113"/>
      <c r="BK721" s="113"/>
      <c r="BL721" s="113"/>
      <c r="BM721" s="113"/>
      <c r="BN721" s="113"/>
      <c r="BO721" s="113"/>
      <c r="BP721" s="113"/>
      <c r="BQ721" s="113"/>
      <c r="BR721" s="113"/>
      <c r="BS721" s="113"/>
      <c r="BT721" s="113"/>
      <c r="BU721" s="113"/>
      <c r="BV721" s="113"/>
      <c r="BW721" s="113"/>
      <c r="BX721" s="113"/>
      <c r="BY721" s="113"/>
      <c r="BZ721" s="113"/>
      <c r="CA721" s="113"/>
      <c r="CB721" s="113"/>
    </row>
    <row r="722" spans="9:80" s="114" customFormat="1">
      <c r="I722" s="113"/>
      <c r="J722" s="113"/>
      <c r="K722" s="113"/>
      <c r="L722" s="113"/>
      <c r="M722" s="113"/>
      <c r="N722" s="113"/>
      <c r="O722" s="113"/>
      <c r="P722" s="113"/>
      <c r="Q722" s="113"/>
      <c r="R722" s="113"/>
      <c r="S722" s="113"/>
      <c r="T722" s="113"/>
      <c r="U722" s="113"/>
      <c r="V722" s="113"/>
      <c r="W722" s="113"/>
      <c r="X722" s="113"/>
      <c r="Y722" s="113"/>
      <c r="Z722" s="113"/>
      <c r="AA722" s="113"/>
      <c r="AB722" s="113"/>
      <c r="AC722" s="113"/>
      <c r="AD722" s="113"/>
      <c r="AE722" s="113"/>
      <c r="AF722" s="113"/>
      <c r="AG722" s="113"/>
      <c r="AH722" s="113"/>
      <c r="AI722" s="113"/>
      <c r="AJ722" s="113"/>
      <c r="AK722" s="113"/>
      <c r="AL722" s="113"/>
      <c r="AM722" s="113"/>
      <c r="AN722" s="113"/>
      <c r="AO722" s="113"/>
      <c r="AP722" s="113"/>
      <c r="AQ722" s="113"/>
      <c r="AR722" s="113"/>
      <c r="AS722" s="113"/>
      <c r="AT722" s="113"/>
      <c r="AU722" s="113"/>
      <c r="AV722" s="113"/>
      <c r="AW722" s="113"/>
      <c r="AX722" s="113"/>
      <c r="AY722" s="113"/>
      <c r="AZ722" s="113"/>
      <c r="BA722" s="113"/>
      <c r="BB722" s="113"/>
      <c r="BC722" s="113"/>
      <c r="BD722" s="113"/>
      <c r="BE722" s="113"/>
      <c r="BF722" s="113"/>
      <c r="BG722" s="113"/>
      <c r="BH722" s="113"/>
      <c r="BI722" s="113"/>
      <c r="BJ722" s="113"/>
      <c r="BK722" s="113"/>
      <c r="BL722" s="113"/>
      <c r="BM722" s="113"/>
      <c r="BN722" s="113"/>
      <c r="BO722" s="113"/>
      <c r="BP722" s="113"/>
      <c r="BQ722" s="113"/>
      <c r="BR722" s="113"/>
      <c r="BS722" s="113"/>
      <c r="BT722" s="113"/>
      <c r="BU722" s="113"/>
      <c r="BV722" s="113"/>
      <c r="BW722" s="113"/>
      <c r="BX722" s="113"/>
      <c r="BY722" s="113"/>
      <c r="BZ722" s="113"/>
      <c r="CA722" s="113"/>
      <c r="CB722" s="113"/>
    </row>
    <row r="723" spans="9:80" s="114" customFormat="1">
      <c r="I723" s="113"/>
      <c r="J723" s="113"/>
      <c r="K723" s="113"/>
      <c r="L723" s="113"/>
      <c r="M723" s="113"/>
      <c r="N723" s="113"/>
      <c r="O723" s="113"/>
      <c r="P723" s="113"/>
      <c r="Q723" s="113"/>
      <c r="R723" s="113"/>
      <c r="S723" s="113"/>
      <c r="T723" s="113"/>
      <c r="U723" s="113"/>
      <c r="V723" s="113"/>
      <c r="W723" s="113"/>
      <c r="X723" s="113"/>
      <c r="Y723" s="113"/>
      <c r="Z723" s="113"/>
      <c r="AA723" s="113"/>
      <c r="AB723" s="113"/>
      <c r="AC723" s="113"/>
      <c r="AD723" s="113"/>
      <c r="AE723" s="113"/>
      <c r="AF723" s="113"/>
      <c r="AG723" s="113"/>
      <c r="AH723" s="113"/>
      <c r="AI723" s="113"/>
      <c r="AJ723" s="113"/>
      <c r="AK723" s="113"/>
      <c r="AL723" s="113"/>
      <c r="AM723" s="113"/>
      <c r="AN723" s="113"/>
      <c r="AO723" s="113"/>
      <c r="AP723" s="113"/>
      <c r="AQ723" s="113"/>
      <c r="AR723" s="113"/>
      <c r="AS723" s="113"/>
      <c r="AT723" s="113"/>
      <c r="AU723" s="113"/>
      <c r="AV723" s="113"/>
      <c r="AW723" s="113"/>
      <c r="AX723" s="113"/>
      <c r="AY723" s="113"/>
      <c r="AZ723" s="113"/>
      <c r="BA723" s="113"/>
      <c r="BB723" s="113"/>
      <c r="BC723" s="113"/>
      <c r="BD723" s="113"/>
      <c r="BE723" s="113"/>
      <c r="BF723" s="113"/>
      <c r="BG723" s="113"/>
      <c r="BH723" s="113"/>
      <c r="BI723" s="113"/>
      <c r="BJ723" s="113"/>
      <c r="BK723" s="113"/>
      <c r="BL723" s="113"/>
      <c r="BM723" s="113"/>
      <c r="BN723" s="113"/>
      <c r="BO723" s="113"/>
      <c r="BP723" s="113"/>
      <c r="BQ723" s="113"/>
      <c r="BR723" s="113"/>
      <c r="BS723" s="113"/>
      <c r="BT723" s="113"/>
      <c r="BU723" s="113"/>
      <c r="BV723" s="113"/>
      <c r="BW723" s="113"/>
      <c r="BX723" s="113"/>
      <c r="BY723" s="113"/>
      <c r="BZ723" s="113"/>
      <c r="CA723" s="113"/>
      <c r="CB723" s="113"/>
    </row>
    <row r="724" spans="9:80" s="114" customFormat="1">
      <c r="I724" s="113"/>
      <c r="J724" s="113"/>
      <c r="K724" s="113"/>
      <c r="L724" s="113"/>
      <c r="M724" s="113"/>
      <c r="N724" s="113"/>
      <c r="O724" s="113"/>
      <c r="P724" s="113"/>
      <c r="Q724" s="113"/>
      <c r="R724" s="113"/>
      <c r="S724" s="113"/>
      <c r="T724" s="113"/>
      <c r="U724" s="113"/>
      <c r="V724" s="113"/>
      <c r="W724" s="113"/>
      <c r="X724" s="113"/>
      <c r="Y724" s="113"/>
      <c r="Z724" s="113"/>
      <c r="AA724" s="113"/>
      <c r="AB724" s="113"/>
      <c r="AC724" s="113"/>
      <c r="AD724" s="113"/>
      <c r="AE724" s="113"/>
      <c r="AF724" s="113"/>
      <c r="AG724" s="113"/>
      <c r="AH724" s="113"/>
      <c r="AI724" s="113"/>
      <c r="AJ724" s="113"/>
      <c r="AK724" s="113"/>
      <c r="AL724" s="113"/>
      <c r="AM724" s="113"/>
      <c r="AN724" s="113"/>
      <c r="AO724" s="113"/>
      <c r="AP724" s="113"/>
      <c r="AQ724" s="113"/>
      <c r="AR724" s="113"/>
      <c r="AS724" s="113"/>
      <c r="AT724" s="113"/>
      <c r="AU724" s="113"/>
      <c r="AV724" s="113"/>
      <c r="AW724" s="113"/>
      <c r="AX724" s="113"/>
      <c r="AY724" s="113"/>
      <c r="AZ724" s="113"/>
      <c r="BA724" s="113"/>
      <c r="BB724" s="113"/>
      <c r="BC724" s="113"/>
      <c r="BD724" s="113"/>
      <c r="BE724" s="113"/>
      <c r="BF724" s="113"/>
      <c r="BG724" s="113"/>
      <c r="BH724" s="113"/>
      <c r="BI724" s="113"/>
      <c r="BJ724" s="113"/>
      <c r="BK724" s="113"/>
      <c r="BL724" s="113"/>
      <c r="BM724" s="113"/>
      <c r="BN724" s="113"/>
      <c r="BO724" s="113"/>
      <c r="BP724" s="113"/>
      <c r="BQ724" s="113"/>
      <c r="BR724" s="113"/>
      <c r="BS724" s="113"/>
      <c r="BT724" s="113"/>
      <c r="BU724" s="113"/>
      <c r="BV724" s="113"/>
      <c r="BW724" s="113"/>
      <c r="BX724" s="113"/>
      <c r="BY724" s="113"/>
      <c r="BZ724" s="113"/>
      <c r="CA724" s="113"/>
      <c r="CB724" s="113"/>
    </row>
    <row r="725" spans="9:80" s="114" customFormat="1">
      <c r="I725" s="113"/>
      <c r="J725" s="113"/>
      <c r="K725" s="113"/>
      <c r="L725" s="113"/>
      <c r="M725" s="113"/>
      <c r="N725" s="113"/>
      <c r="O725" s="113"/>
      <c r="P725" s="113"/>
      <c r="Q725" s="113"/>
      <c r="R725" s="113"/>
      <c r="S725" s="113"/>
      <c r="T725" s="113"/>
      <c r="U725" s="113"/>
      <c r="V725" s="113"/>
      <c r="W725" s="113"/>
      <c r="X725" s="113"/>
      <c r="Y725" s="113"/>
      <c r="Z725" s="113"/>
      <c r="AA725" s="113"/>
      <c r="AB725" s="113"/>
      <c r="AC725" s="113"/>
      <c r="AD725" s="113"/>
      <c r="AE725" s="113"/>
      <c r="AF725" s="113"/>
      <c r="AG725" s="113"/>
      <c r="AH725" s="113"/>
      <c r="AI725" s="113"/>
      <c r="AJ725" s="113"/>
      <c r="AK725" s="113"/>
      <c r="AL725" s="113"/>
      <c r="AM725" s="113"/>
      <c r="AN725" s="113"/>
      <c r="AO725" s="113"/>
      <c r="AP725" s="113"/>
      <c r="AQ725" s="113"/>
      <c r="AR725" s="113"/>
      <c r="AS725" s="113"/>
      <c r="AT725" s="113"/>
      <c r="AU725" s="113"/>
      <c r="AV725" s="113"/>
      <c r="AW725" s="113"/>
      <c r="AX725" s="113"/>
      <c r="AY725" s="113"/>
      <c r="AZ725" s="113"/>
      <c r="BA725" s="113"/>
      <c r="BB725" s="113"/>
      <c r="BC725" s="113"/>
      <c r="BD725" s="113"/>
      <c r="BE725" s="113"/>
      <c r="BF725" s="113"/>
      <c r="BG725" s="113"/>
      <c r="BH725" s="113"/>
      <c r="BI725" s="113"/>
      <c r="BJ725" s="113"/>
      <c r="BK725" s="113"/>
      <c r="BL725" s="113"/>
      <c r="BM725" s="113"/>
      <c r="BN725" s="113"/>
      <c r="BO725" s="113"/>
      <c r="BP725" s="113"/>
      <c r="BQ725" s="113"/>
      <c r="BR725" s="113"/>
      <c r="BS725" s="113"/>
      <c r="BT725" s="113"/>
      <c r="BU725" s="113"/>
      <c r="BV725" s="113"/>
      <c r="BW725" s="113"/>
      <c r="BX725" s="113"/>
      <c r="BY725" s="113"/>
      <c r="BZ725" s="113"/>
      <c r="CA725" s="113"/>
      <c r="CB725" s="113"/>
    </row>
    <row r="726" spans="9:80" s="114" customFormat="1">
      <c r="I726" s="113"/>
      <c r="J726" s="113"/>
      <c r="K726" s="113"/>
      <c r="L726" s="113"/>
      <c r="M726" s="113"/>
      <c r="N726" s="113"/>
      <c r="O726" s="113"/>
      <c r="P726" s="113"/>
      <c r="Q726" s="113"/>
      <c r="R726" s="113"/>
      <c r="S726" s="113"/>
      <c r="T726" s="113"/>
      <c r="U726" s="113"/>
      <c r="V726" s="113"/>
      <c r="W726" s="113"/>
      <c r="X726" s="113"/>
      <c r="Y726" s="113"/>
      <c r="Z726" s="113"/>
      <c r="AA726" s="113"/>
      <c r="AB726" s="113"/>
      <c r="AC726" s="113"/>
      <c r="AD726" s="113"/>
      <c r="AE726" s="113"/>
      <c r="AF726" s="113"/>
      <c r="AG726" s="113"/>
      <c r="AH726" s="113"/>
      <c r="AI726" s="113"/>
      <c r="AJ726" s="113"/>
      <c r="AK726" s="113"/>
      <c r="AL726" s="113"/>
      <c r="AM726" s="113"/>
      <c r="AN726" s="113"/>
      <c r="AO726" s="113"/>
      <c r="AP726" s="113"/>
      <c r="AQ726" s="113"/>
      <c r="AR726" s="113"/>
      <c r="AS726" s="113"/>
      <c r="AT726" s="113"/>
      <c r="AU726" s="113"/>
      <c r="AV726" s="113"/>
      <c r="AW726" s="113"/>
      <c r="AX726" s="113"/>
      <c r="AY726" s="113"/>
      <c r="AZ726" s="113"/>
      <c r="BA726" s="113"/>
      <c r="BB726" s="113"/>
      <c r="BC726" s="113"/>
      <c r="BD726" s="113"/>
      <c r="BE726" s="113"/>
      <c r="BF726" s="113"/>
      <c r="BG726" s="113"/>
      <c r="BH726" s="113"/>
      <c r="BI726" s="113"/>
      <c r="BJ726" s="113"/>
      <c r="BK726" s="113"/>
      <c r="BL726" s="113"/>
      <c r="BM726" s="113"/>
      <c r="BN726" s="113"/>
      <c r="BO726" s="113"/>
      <c r="BP726" s="113"/>
      <c r="BQ726" s="113"/>
      <c r="BR726" s="113"/>
      <c r="BS726" s="113"/>
      <c r="BT726" s="113"/>
      <c r="BU726" s="113"/>
      <c r="BV726" s="113"/>
      <c r="BW726" s="113"/>
      <c r="BX726" s="113"/>
      <c r="BY726" s="113"/>
      <c r="BZ726" s="113"/>
      <c r="CA726" s="113"/>
      <c r="CB726" s="113"/>
    </row>
    <row r="727" spans="9:80" s="114" customFormat="1">
      <c r="I727" s="113"/>
      <c r="J727" s="113"/>
      <c r="K727" s="113"/>
      <c r="L727" s="113"/>
      <c r="M727" s="113"/>
      <c r="N727" s="113"/>
      <c r="O727" s="113"/>
      <c r="P727" s="113"/>
      <c r="Q727" s="113"/>
      <c r="R727" s="113"/>
      <c r="S727" s="113"/>
      <c r="T727" s="113"/>
      <c r="U727" s="113"/>
      <c r="V727" s="113"/>
      <c r="W727" s="113"/>
      <c r="X727" s="113"/>
      <c r="Y727" s="113"/>
      <c r="Z727" s="113"/>
      <c r="AA727" s="113"/>
      <c r="AB727" s="113"/>
      <c r="AC727" s="113"/>
      <c r="AD727" s="113"/>
      <c r="AE727" s="113"/>
      <c r="AF727" s="113"/>
      <c r="AG727" s="113"/>
      <c r="AH727" s="113"/>
      <c r="AI727" s="113"/>
      <c r="AJ727" s="113"/>
      <c r="AK727" s="113"/>
      <c r="AL727" s="113"/>
      <c r="AM727" s="113"/>
      <c r="AN727" s="113"/>
      <c r="AO727" s="113"/>
      <c r="AP727" s="113"/>
      <c r="AQ727" s="113"/>
      <c r="AR727" s="113"/>
      <c r="AS727" s="113"/>
      <c r="AT727" s="113"/>
      <c r="AU727" s="113"/>
      <c r="AV727" s="113"/>
      <c r="AW727" s="113"/>
      <c r="AX727" s="113"/>
      <c r="AY727" s="113"/>
      <c r="AZ727" s="113"/>
      <c r="BA727" s="113"/>
      <c r="BB727" s="113"/>
      <c r="BC727" s="113"/>
      <c r="BD727" s="113"/>
      <c r="BE727" s="113"/>
      <c r="BF727" s="113"/>
      <c r="BG727" s="113"/>
      <c r="BH727" s="113"/>
      <c r="BI727" s="113"/>
      <c r="BJ727" s="113"/>
      <c r="BK727" s="113"/>
      <c r="BL727" s="113"/>
      <c r="BM727" s="113"/>
      <c r="BN727" s="113"/>
      <c r="BO727" s="113"/>
      <c r="BP727" s="113"/>
      <c r="BQ727" s="113"/>
      <c r="BR727" s="113"/>
      <c r="BS727" s="113"/>
      <c r="BT727" s="113"/>
      <c r="BU727" s="113"/>
      <c r="BV727" s="113"/>
      <c r="BW727" s="113"/>
      <c r="BX727" s="113"/>
      <c r="BY727" s="113"/>
      <c r="BZ727" s="113"/>
      <c r="CA727" s="113"/>
      <c r="CB727" s="113"/>
    </row>
    <row r="728" spans="9:80" s="114" customFormat="1">
      <c r="I728" s="113"/>
      <c r="J728" s="113"/>
      <c r="K728" s="113"/>
      <c r="L728" s="113"/>
      <c r="M728" s="113"/>
      <c r="N728" s="113"/>
      <c r="O728" s="113"/>
      <c r="P728" s="113"/>
      <c r="Q728" s="113"/>
      <c r="R728" s="113"/>
      <c r="S728" s="113"/>
      <c r="T728" s="113"/>
      <c r="U728" s="113"/>
      <c r="V728" s="113"/>
      <c r="W728" s="113"/>
      <c r="X728" s="113"/>
      <c r="Y728" s="113"/>
      <c r="Z728" s="113"/>
      <c r="AA728" s="113"/>
      <c r="AB728" s="113"/>
      <c r="AC728" s="113"/>
      <c r="AD728" s="113"/>
      <c r="AE728" s="113"/>
      <c r="AF728" s="113"/>
      <c r="AG728" s="113"/>
      <c r="AH728" s="113"/>
      <c r="AI728" s="113"/>
      <c r="AJ728" s="113"/>
      <c r="AK728" s="113"/>
      <c r="AL728" s="113"/>
      <c r="AM728" s="113"/>
      <c r="AN728" s="113"/>
      <c r="AO728" s="113"/>
      <c r="AP728" s="113"/>
      <c r="AQ728" s="113"/>
      <c r="AR728" s="113"/>
      <c r="AS728" s="113"/>
      <c r="AT728" s="113"/>
      <c r="AU728" s="113"/>
      <c r="AV728" s="113"/>
      <c r="AW728" s="113"/>
      <c r="AX728" s="113"/>
      <c r="AY728" s="113"/>
      <c r="AZ728" s="113"/>
      <c r="BA728" s="113"/>
      <c r="BB728" s="113"/>
      <c r="BC728" s="113"/>
      <c r="BD728" s="113"/>
      <c r="BE728" s="113"/>
      <c r="BF728" s="113"/>
      <c r="BG728" s="113"/>
      <c r="BH728" s="113"/>
      <c r="BI728" s="113"/>
      <c r="BJ728" s="113"/>
      <c r="BK728" s="113"/>
      <c r="BL728" s="113"/>
      <c r="BM728" s="113"/>
      <c r="BN728" s="113"/>
      <c r="BO728" s="113"/>
      <c r="BP728" s="113"/>
      <c r="BQ728" s="113"/>
      <c r="BR728" s="113"/>
      <c r="BS728" s="113"/>
      <c r="BT728" s="113"/>
      <c r="BU728" s="113"/>
      <c r="BV728" s="113"/>
      <c r="BW728" s="113"/>
      <c r="BX728" s="113"/>
      <c r="BY728" s="113"/>
      <c r="BZ728" s="113"/>
      <c r="CA728" s="113"/>
      <c r="CB728" s="113"/>
    </row>
    <row r="729" spans="9:80" s="114" customFormat="1">
      <c r="I729" s="113"/>
      <c r="J729" s="113"/>
      <c r="K729" s="113"/>
      <c r="L729" s="113"/>
      <c r="M729" s="113"/>
      <c r="N729" s="113"/>
      <c r="O729" s="113"/>
      <c r="P729" s="113"/>
      <c r="Q729" s="113"/>
      <c r="R729" s="113"/>
      <c r="S729" s="113"/>
      <c r="T729" s="113"/>
      <c r="U729" s="113"/>
      <c r="V729" s="113"/>
      <c r="W729" s="113"/>
      <c r="X729" s="113"/>
      <c r="Y729" s="113"/>
      <c r="Z729" s="113"/>
      <c r="AA729" s="113"/>
      <c r="AB729" s="113"/>
      <c r="AC729" s="113"/>
      <c r="AD729" s="113"/>
      <c r="AE729" s="113"/>
      <c r="AF729" s="113"/>
      <c r="AG729" s="113"/>
      <c r="AH729" s="113"/>
      <c r="AI729" s="113"/>
      <c r="AJ729" s="113"/>
      <c r="AK729" s="113"/>
      <c r="AL729" s="113"/>
      <c r="AM729" s="113"/>
      <c r="AN729" s="113"/>
      <c r="AO729" s="113"/>
      <c r="AP729" s="113"/>
      <c r="AQ729" s="113"/>
      <c r="AR729" s="113"/>
      <c r="AS729" s="113"/>
      <c r="AT729" s="113"/>
      <c r="AU729" s="113"/>
      <c r="AV729" s="113"/>
      <c r="AW729" s="113"/>
      <c r="AX729" s="113"/>
      <c r="AY729" s="113"/>
      <c r="AZ729" s="113"/>
      <c r="BA729" s="113"/>
      <c r="BB729" s="113"/>
      <c r="BC729" s="113"/>
      <c r="BD729" s="113"/>
      <c r="BE729" s="113"/>
      <c r="BF729" s="113"/>
      <c r="BG729" s="113"/>
      <c r="BH729" s="113"/>
      <c r="BI729" s="113"/>
      <c r="BJ729" s="113"/>
      <c r="BK729" s="113"/>
      <c r="BL729" s="113"/>
      <c r="BM729" s="113"/>
      <c r="BN729" s="113"/>
      <c r="BO729" s="113"/>
      <c r="BP729" s="113"/>
      <c r="BQ729" s="113"/>
      <c r="BR729" s="113"/>
      <c r="BS729" s="113"/>
      <c r="BT729" s="113"/>
      <c r="BU729" s="113"/>
      <c r="BV729" s="113"/>
      <c r="BW729" s="113"/>
      <c r="BX729" s="113"/>
      <c r="BY729" s="113"/>
      <c r="BZ729" s="113"/>
      <c r="CA729" s="113"/>
      <c r="CB729" s="113"/>
    </row>
    <row r="730" spans="9:80" s="114" customFormat="1">
      <c r="I730" s="113"/>
      <c r="J730" s="113"/>
      <c r="K730" s="113"/>
      <c r="L730" s="113"/>
      <c r="M730" s="113"/>
      <c r="N730" s="113"/>
      <c r="O730" s="113"/>
      <c r="P730" s="113"/>
      <c r="Q730" s="113"/>
      <c r="R730" s="113"/>
      <c r="S730" s="113"/>
      <c r="T730" s="113"/>
      <c r="U730" s="113"/>
      <c r="V730" s="113"/>
      <c r="W730" s="113"/>
      <c r="X730" s="113"/>
      <c r="Y730" s="113"/>
      <c r="Z730" s="113"/>
      <c r="AA730" s="113"/>
      <c r="AB730" s="113"/>
      <c r="AC730" s="113"/>
      <c r="AD730" s="113"/>
      <c r="AE730" s="113"/>
      <c r="AF730" s="113"/>
      <c r="AG730" s="113"/>
      <c r="AH730" s="113"/>
      <c r="AI730" s="113"/>
      <c r="AJ730" s="113"/>
      <c r="AK730" s="113"/>
      <c r="AL730" s="113"/>
      <c r="AM730" s="113"/>
      <c r="AN730" s="113"/>
      <c r="AO730" s="113"/>
      <c r="AP730" s="113"/>
      <c r="AQ730" s="113"/>
      <c r="AR730" s="113"/>
      <c r="AS730" s="113"/>
      <c r="AT730" s="113"/>
      <c r="AU730" s="113"/>
      <c r="AV730" s="113"/>
      <c r="AW730" s="113"/>
      <c r="AX730" s="113"/>
      <c r="AY730" s="113"/>
      <c r="AZ730" s="113"/>
      <c r="BA730" s="113"/>
      <c r="BB730" s="113"/>
      <c r="BC730" s="113"/>
      <c r="BD730" s="113"/>
      <c r="BE730" s="113"/>
      <c r="BF730" s="113"/>
      <c r="BG730" s="113"/>
      <c r="BH730" s="113"/>
      <c r="BI730" s="113"/>
      <c r="BJ730" s="113"/>
      <c r="BK730" s="113"/>
      <c r="BL730" s="113"/>
      <c r="BM730" s="113"/>
      <c r="BN730" s="113"/>
      <c r="BO730" s="113"/>
      <c r="BP730" s="113"/>
      <c r="BQ730" s="113"/>
      <c r="BR730" s="113"/>
      <c r="BS730" s="113"/>
      <c r="BT730" s="113"/>
      <c r="BU730" s="113"/>
      <c r="BV730" s="113"/>
      <c r="BW730" s="113"/>
      <c r="BX730" s="113"/>
      <c r="BY730" s="113"/>
      <c r="BZ730" s="113"/>
      <c r="CA730" s="113"/>
      <c r="CB730" s="113"/>
    </row>
    <row r="731" spans="9:80" s="114" customFormat="1">
      <c r="I731" s="113"/>
      <c r="J731" s="113"/>
      <c r="K731" s="113"/>
      <c r="L731" s="113"/>
      <c r="M731" s="113"/>
      <c r="N731" s="113"/>
      <c r="O731" s="113"/>
      <c r="P731" s="113"/>
      <c r="Q731" s="113"/>
      <c r="R731" s="113"/>
      <c r="S731" s="113"/>
      <c r="T731" s="113"/>
      <c r="U731" s="113"/>
      <c r="V731" s="113"/>
      <c r="W731" s="113"/>
      <c r="X731" s="113"/>
      <c r="Y731" s="113"/>
      <c r="Z731" s="113"/>
      <c r="AA731" s="113"/>
      <c r="AB731" s="113"/>
      <c r="AC731" s="113"/>
      <c r="AD731" s="113"/>
      <c r="AE731" s="113"/>
      <c r="AF731" s="113"/>
      <c r="AG731" s="113"/>
      <c r="AH731" s="113"/>
      <c r="AI731" s="113"/>
      <c r="AJ731" s="113"/>
      <c r="AK731" s="113"/>
      <c r="AL731" s="113"/>
      <c r="AM731" s="113"/>
      <c r="AN731" s="113"/>
      <c r="AO731" s="113"/>
      <c r="AP731" s="113"/>
      <c r="AQ731" s="113"/>
      <c r="AR731" s="113"/>
      <c r="AS731" s="113"/>
      <c r="AT731" s="113"/>
      <c r="AU731" s="113"/>
      <c r="AV731" s="113"/>
      <c r="AW731" s="113"/>
      <c r="AX731" s="113"/>
      <c r="AY731" s="113"/>
      <c r="AZ731" s="113"/>
      <c r="BA731" s="113"/>
      <c r="BB731" s="113"/>
      <c r="BC731" s="113"/>
      <c r="BD731" s="113"/>
      <c r="BE731" s="113"/>
      <c r="BF731" s="113"/>
      <c r="BG731" s="113"/>
      <c r="BH731" s="113"/>
      <c r="BI731" s="113"/>
      <c r="BJ731" s="113"/>
      <c r="BK731" s="113"/>
      <c r="BL731" s="113"/>
      <c r="BM731" s="113"/>
      <c r="BN731" s="113"/>
      <c r="BO731" s="113"/>
      <c r="BP731" s="113"/>
      <c r="BQ731" s="113"/>
      <c r="BR731" s="113"/>
      <c r="BS731" s="113"/>
      <c r="BT731" s="113"/>
      <c r="BU731" s="113"/>
      <c r="BV731" s="113"/>
      <c r="BW731" s="113"/>
      <c r="BX731" s="113"/>
      <c r="BY731" s="113"/>
      <c r="BZ731" s="113"/>
      <c r="CA731" s="113"/>
      <c r="CB731" s="113"/>
    </row>
    <row r="732" spans="9:80" s="114" customFormat="1">
      <c r="I732" s="113"/>
      <c r="J732" s="113"/>
      <c r="K732" s="113"/>
      <c r="L732" s="113"/>
      <c r="M732" s="113"/>
      <c r="N732" s="113"/>
      <c r="O732" s="113"/>
      <c r="P732" s="113"/>
      <c r="Q732" s="113"/>
      <c r="R732" s="113"/>
      <c r="S732" s="113"/>
      <c r="T732" s="113"/>
      <c r="U732" s="113"/>
      <c r="V732" s="113"/>
      <c r="W732" s="113"/>
      <c r="X732" s="113"/>
      <c r="Y732" s="113"/>
      <c r="Z732" s="113"/>
      <c r="AA732" s="113"/>
      <c r="AB732" s="113"/>
      <c r="AC732" s="113"/>
      <c r="AD732" s="113"/>
      <c r="AE732" s="113"/>
      <c r="AF732" s="113"/>
      <c r="AG732" s="113"/>
      <c r="AH732" s="113"/>
      <c r="AI732" s="113"/>
      <c r="AJ732" s="113"/>
      <c r="AK732" s="113"/>
      <c r="AL732" s="113"/>
      <c r="AM732" s="113"/>
      <c r="AN732" s="113"/>
      <c r="AO732" s="113"/>
      <c r="AP732" s="113"/>
      <c r="AQ732" s="113"/>
      <c r="AR732" s="113"/>
      <c r="AS732" s="113"/>
      <c r="AT732" s="113"/>
      <c r="AU732" s="113"/>
      <c r="AV732" s="113"/>
      <c r="AW732" s="113"/>
      <c r="AX732" s="113"/>
      <c r="AY732" s="113"/>
      <c r="AZ732" s="113"/>
      <c r="BA732" s="113"/>
      <c r="BB732" s="113"/>
      <c r="BC732" s="113"/>
      <c r="BD732" s="113"/>
      <c r="BE732" s="113"/>
      <c r="BF732" s="113"/>
      <c r="BG732" s="113"/>
      <c r="BH732" s="113"/>
      <c r="BI732" s="113"/>
      <c r="BJ732" s="113"/>
      <c r="BK732" s="113"/>
      <c r="BL732" s="113"/>
      <c r="BM732" s="113"/>
      <c r="BN732" s="113"/>
      <c r="BO732" s="113"/>
      <c r="BP732" s="113"/>
      <c r="BQ732" s="113"/>
      <c r="BR732" s="113"/>
      <c r="BS732" s="113"/>
      <c r="BT732" s="113"/>
      <c r="BU732" s="113"/>
      <c r="BV732" s="113"/>
      <c r="BW732" s="113"/>
      <c r="BX732" s="113"/>
      <c r="BY732" s="113"/>
      <c r="BZ732" s="113"/>
      <c r="CA732" s="113"/>
      <c r="CB732" s="113"/>
    </row>
    <row r="733" spans="9:80" s="114" customFormat="1">
      <c r="I733" s="113"/>
      <c r="J733" s="113"/>
      <c r="K733" s="113"/>
      <c r="L733" s="113"/>
      <c r="M733" s="113"/>
      <c r="N733" s="113"/>
      <c r="O733" s="113"/>
      <c r="P733" s="113"/>
      <c r="Q733" s="113"/>
      <c r="R733" s="113"/>
      <c r="S733" s="113"/>
      <c r="T733" s="113"/>
      <c r="U733" s="113"/>
      <c r="V733" s="113"/>
      <c r="W733" s="113"/>
      <c r="X733" s="113"/>
      <c r="Y733" s="113"/>
      <c r="Z733" s="113"/>
      <c r="AA733" s="113"/>
      <c r="AB733" s="113"/>
      <c r="AC733" s="113"/>
      <c r="AD733" s="113"/>
      <c r="AE733" s="113"/>
      <c r="AF733" s="113"/>
      <c r="AG733" s="113"/>
      <c r="AH733" s="113"/>
      <c r="AI733" s="113"/>
      <c r="AJ733" s="113"/>
      <c r="AK733" s="113"/>
      <c r="AL733" s="113"/>
      <c r="AM733" s="113"/>
      <c r="AN733" s="113"/>
      <c r="AO733" s="113"/>
      <c r="AP733" s="113"/>
      <c r="AQ733" s="113"/>
      <c r="AR733" s="113"/>
      <c r="AS733" s="113"/>
      <c r="AT733" s="113"/>
      <c r="AU733" s="113"/>
      <c r="AV733" s="113"/>
      <c r="AW733" s="113"/>
      <c r="AX733" s="113"/>
      <c r="AY733" s="113"/>
      <c r="AZ733" s="113"/>
      <c r="BA733" s="113"/>
      <c r="BB733" s="113"/>
      <c r="BC733" s="113"/>
      <c r="BD733" s="113"/>
      <c r="BE733" s="113"/>
      <c r="BF733" s="113"/>
      <c r="BG733" s="113"/>
      <c r="BH733" s="113"/>
      <c r="BI733" s="113"/>
      <c r="BJ733" s="113"/>
      <c r="BK733" s="113"/>
      <c r="BL733" s="113"/>
      <c r="BM733" s="113"/>
      <c r="BN733" s="113"/>
      <c r="BO733" s="113"/>
      <c r="BP733" s="113"/>
      <c r="BQ733" s="113"/>
      <c r="BR733" s="113"/>
      <c r="BS733" s="113"/>
      <c r="BT733" s="113"/>
      <c r="BU733" s="113"/>
      <c r="BV733" s="113"/>
      <c r="BW733" s="113"/>
      <c r="BX733" s="113"/>
      <c r="BY733" s="113"/>
      <c r="BZ733" s="113"/>
      <c r="CA733" s="113"/>
      <c r="CB733" s="113"/>
    </row>
    <row r="734" spans="9:80" s="114" customFormat="1">
      <c r="I734" s="113"/>
      <c r="J734" s="113"/>
      <c r="K734" s="113"/>
      <c r="L734" s="113"/>
      <c r="M734" s="113"/>
      <c r="N734" s="113"/>
      <c r="O734" s="113"/>
      <c r="P734" s="113"/>
      <c r="Q734" s="113"/>
      <c r="R734" s="113"/>
      <c r="S734" s="113"/>
      <c r="T734" s="113"/>
      <c r="U734" s="113"/>
      <c r="V734" s="113"/>
      <c r="W734" s="113"/>
      <c r="X734" s="113"/>
      <c r="Y734" s="113"/>
      <c r="Z734" s="113"/>
      <c r="AA734" s="113"/>
      <c r="AB734" s="113"/>
      <c r="AC734" s="113"/>
      <c r="AD734" s="113"/>
      <c r="AE734" s="113"/>
      <c r="AF734" s="113"/>
      <c r="AG734" s="113"/>
      <c r="AH734" s="113"/>
      <c r="AI734" s="113"/>
      <c r="AJ734" s="113"/>
      <c r="AK734" s="113"/>
      <c r="AL734" s="113"/>
      <c r="AM734" s="113"/>
      <c r="AN734" s="113"/>
      <c r="AO734" s="113"/>
      <c r="AP734" s="113"/>
      <c r="AQ734" s="113"/>
      <c r="AR734" s="113"/>
      <c r="AS734" s="113"/>
      <c r="AT734" s="113"/>
      <c r="AU734" s="113"/>
      <c r="AV734" s="113"/>
      <c r="AW734" s="113"/>
      <c r="AX734" s="113"/>
      <c r="AY734" s="113"/>
      <c r="AZ734" s="113"/>
      <c r="BA734" s="113"/>
      <c r="BB734" s="113"/>
      <c r="BC734" s="113"/>
      <c r="BD734" s="113"/>
      <c r="BE734" s="113"/>
      <c r="BF734" s="113"/>
      <c r="BG734" s="113"/>
      <c r="BH734" s="113"/>
      <c r="BI734" s="113"/>
      <c r="BJ734" s="113"/>
      <c r="BK734" s="113"/>
      <c r="BL734" s="113"/>
      <c r="BM734" s="113"/>
      <c r="BN734" s="113"/>
      <c r="BO734" s="113"/>
      <c r="BP734" s="113"/>
      <c r="BQ734" s="113"/>
      <c r="BR734" s="113"/>
      <c r="BS734" s="113"/>
      <c r="BT734" s="113"/>
      <c r="BU734" s="113"/>
      <c r="BV734" s="113"/>
      <c r="BW734" s="113"/>
      <c r="BX734" s="113"/>
      <c r="BY734" s="113"/>
      <c r="BZ734" s="113"/>
      <c r="CA734" s="113"/>
      <c r="CB734" s="113"/>
    </row>
    <row r="735" spans="9:80" s="114" customFormat="1">
      <c r="I735" s="113"/>
      <c r="J735" s="113"/>
      <c r="K735" s="113"/>
      <c r="L735" s="113"/>
      <c r="M735" s="113"/>
      <c r="N735" s="113"/>
      <c r="O735" s="113"/>
      <c r="P735" s="113"/>
      <c r="Q735" s="113"/>
      <c r="R735" s="113"/>
      <c r="S735" s="113"/>
      <c r="T735" s="113"/>
      <c r="U735" s="113"/>
      <c r="V735" s="113"/>
      <c r="W735" s="113"/>
      <c r="X735" s="113"/>
      <c r="Y735" s="113"/>
      <c r="Z735" s="113"/>
      <c r="AA735" s="113"/>
      <c r="AB735" s="113"/>
      <c r="AC735" s="113"/>
      <c r="AD735" s="113"/>
      <c r="AE735" s="113"/>
      <c r="AF735" s="113"/>
      <c r="AG735" s="113"/>
      <c r="AH735" s="113"/>
      <c r="AI735" s="113"/>
      <c r="AJ735" s="113"/>
      <c r="AK735" s="113"/>
      <c r="AL735" s="113"/>
      <c r="AM735" s="113"/>
      <c r="AN735" s="113"/>
      <c r="AO735" s="113"/>
      <c r="AP735" s="113"/>
      <c r="AQ735" s="113"/>
      <c r="AR735" s="113"/>
      <c r="AS735" s="113"/>
      <c r="AT735" s="113"/>
      <c r="AU735" s="113"/>
      <c r="AV735" s="113"/>
      <c r="AW735" s="113"/>
      <c r="AX735" s="113"/>
      <c r="AY735" s="113"/>
      <c r="AZ735" s="113"/>
      <c r="BA735" s="113"/>
      <c r="BB735" s="113"/>
      <c r="BC735" s="113"/>
      <c r="BD735" s="113"/>
      <c r="BE735" s="113"/>
      <c r="BF735" s="113"/>
      <c r="BG735" s="113"/>
      <c r="BH735" s="113"/>
      <c r="BI735" s="113"/>
      <c r="BJ735" s="113"/>
      <c r="BK735" s="113"/>
      <c r="BL735" s="113"/>
      <c r="BM735" s="113"/>
      <c r="BN735" s="113"/>
      <c r="BO735" s="113"/>
      <c r="BP735" s="113"/>
      <c r="BQ735" s="113"/>
      <c r="BR735" s="113"/>
      <c r="BS735" s="113"/>
      <c r="BT735" s="113"/>
      <c r="BU735" s="113"/>
      <c r="BV735" s="113"/>
      <c r="BW735" s="113"/>
      <c r="BX735" s="113"/>
      <c r="BY735" s="113"/>
      <c r="BZ735" s="113"/>
      <c r="CA735" s="113"/>
      <c r="CB735" s="113"/>
    </row>
    <row r="736" spans="9:80" s="114" customFormat="1">
      <c r="I736" s="113"/>
      <c r="J736" s="113"/>
      <c r="K736" s="113"/>
      <c r="L736" s="113"/>
      <c r="M736" s="113"/>
      <c r="N736" s="113"/>
      <c r="O736" s="113"/>
      <c r="P736" s="113"/>
      <c r="Q736" s="113"/>
      <c r="R736" s="113"/>
      <c r="S736" s="113"/>
      <c r="T736" s="113"/>
      <c r="U736" s="113"/>
      <c r="V736" s="113"/>
      <c r="W736" s="113"/>
      <c r="X736" s="113"/>
      <c r="Y736" s="113"/>
      <c r="Z736" s="113"/>
      <c r="AA736" s="113"/>
      <c r="AB736" s="113"/>
      <c r="AC736" s="113"/>
      <c r="AD736" s="113"/>
      <c r="AE736" s="113"/>
      <c r="AF736" s="113"/>
      <c r="AG736" s="113"/>
      <c r="AH736" s="113"/>
      <c r="AI736" s="113"/>
      <c r="AJ736" s="113"/>
      <c r="AK736" s="113"/>
      <c r="AL736" s="113"/>
      <c r="AM736" s="113"/>
      <c r="AN736" s="113"/>
      <c r="AO736" s="113"/>
      <c r="AP736" s="113"/>
      <c r="AQ736" s="113"/>
      <c r="AR736" s="113"/>
      <c r="AS736" s="113"/>
      <c r="AT736" s="113"/>
      <c r="AU736" s="113"/>
      <c r="AV736" s="113"/>
      <c r="AW736" s="113"/>
      <c r="AX736" s="113"/>
      <c r="AY736" s="113"/>
      <c r="AZ736" s="113"/>
      <c r="BA736" s="113"/>
      <c r="BB736" s="113"/>
      <c r="BC736" s="113"/>
      <c r="BD736" s="113"/>
      <c r="BE736" s="113"/>
      <c r="BF736" s="113"/>
      <c r="BG736" s="113"/>
      <c r="BH736" s="113"/>
      <c r="BI736" s="113"/>
      <c r="BJ736" s="113"/>
      <c r="BK736" s="113"/>
      <c r="BL736" s="113"/>
      <c r="BM736" s="113"/>
      <c r="BN736" s="113"/>
      <c r="BO736" s="113"/>
      <c r="BP736" s="113"/>
      <c r="BQ736" s="113"/>
      <c r="BR736" s="113"/>
      <c r="BS736" s="113"/>
      <c r="BT736" s="113"/>
      <c r="BU736" s="113"/>
      <c r="BV736" s="113"/>
      <c r="BW736" s="113"/>
      <c r="BX736" s="113"/>
      <c r="BY736" s="113"/>
      <c r="BZ736" s="113"/>
      <c r="CA736" s="113"/>
      <c r="CB736" s="113"/>
    </row>
    <row r="737" spans="9:80" s="114" customFormat="1">
      <c r="I737" s="113"/>
      <c r="J737" s="113"/>
      <c r="K737" s="113"/>
      <c r="L737" s="113"/>
      <c r="M737" s="113"/>
      <c r="N737" s="113"/>
      <c r="O737" s="113"/>
      <c r="P737" s="113"/>
      <c r="Q737" s="113"/>
      <c r="R737" s="113"/>
      <c r="S737" s="113"/>
      <c r="T737" s="113"/>
      <c r="U737" s="113"/>
      <c r="V737" s="113"/>
      <c r="W737" s="113"/>
      <c r="X737" s="113"/>
      <c r="Y737" s="113"/>
      <c r="Z737" s="113"/>
      <c r="AA737" s="113"/>
      <c r="AB737" s="113"/>
      <c r="AC737" s="113"/>
      <c r="AD737" s="113"/>
      <c r="AE737" s="113"/>
      <c r="AF737" s="113"/>
      <c r="AG737" s="113"/>
      <c r="AH737" s="113"/>
      <c r="AI737" s="113"/>
      <c r="AJ737" s="113"/>
      <c r="AK737" s="113"/>
      <c r="AL737" s="113"/>
      <c r="AM737" s="113"/>
      <c r="AN737" s="113"/>
      <c r="AO737" s="113"/>
      <c r="AP737" s="113"/>
      <c r="AQ737" s="113"/>
      <c r="AR737" s="113"/>
      <c r="AS737" s="113"/>
      <c r="AT737" s="113"/>
      <c r="AU737" s="113"/>
      <c r="AV737" s="113"/>
      <c r="AW737" s="113"/>
      <c r="AX737" s="113"/>
      <c r="AY737" s="113"/>
      <c r="AZ737" s="113"/>
      <c r="BA737" s="113"/>
      <c r="BB737" s="113"/>
      <c r="BC737" s="113"/>
      <c r="BD737" s="113"/>
      <c r="BE737" s="113"/>
      <c r="BF737" s="113"/>
      <c r="BG737" s="113"/>
      <c r="BH737" s="113"/>
      <c r="BI737" s="113"/>
      <c r="BJ737" s="113"/>
      <c r="BK737" s="113"/>
      <c r="BL737" s="113"/>
      <c r="BM737" s="113"/>
      <c r="BN737" s="113"/>
      <c r="BO737" s="113"/>
      <c r="BP737" s="113"/>
      <c r="BQ737" s="113"/>
      <c r="BR737" s="113"/>
      <c r="BS737" s="113"/>
      <c r="BT737" s="113"/>
      <c r="BU737" s="113"/>
      <c r="BV737" s="113"/>
      <c r="BW737" s="113"/>
      <c r="BX737" s="113"/>
      <c r="BY737" s="113"/>
      <c r="BZ737" s="113"/>
      <c r="CA737" s="113"/>
      <c r="CB737" s="113"/>
    </row>
    <row r="738" spans="9:80" s="114" customFormat="1">
      <c r="I738" s="113"/>
      <c r="J738" s="113"/>
      <c r="K738" s="113"/>
      <c r="L738" s="113"/>
      <c r="M738" s="113"/>
      <c r="N738" s="113"/>
      <c r="O738" s="113"/>
      <c r="P738" s="113"/>
      <c r="Q738" s="113"/>
      <c r="R738" s="113"/>
      <c r="S738" s="113"/>
      <c r="T738" s="113"/>
      <c r="U738" s="113"/>
      <c r="V738" s="113"/>
      <c r="W738" s="113"/>
      <c r="X738" s="113"/>
      <c r="Y738" s="113"/>
      <c r="Z738" s="113"/>
      <c r="AA738" s="113"/>
      <c r="AB738" s="113"/>
      <c r="AC738" s="113"/>
      <c r="AD738" s="113"/>
      <c r="AE738" s="113"/>
      <c r="AF738" s="113"/>
      <c r="AG738" s="113"/>
      <c r="AH738" s="113"/>
      <c r="AI738" s="113"/>
      <c r="AJ738" s="113"/>
      <c r="AK738" s="113"/>
      <c r="AL738" s="113"/>
      <c r="AM738" s="113"/>
      <c r="AN738" s="113"/>
      <c r="AO738" s="113"/>
      <c r="AP738" s="113"/>
      <c r="AQ738" s="113"/>
      <c r="AR738" s="113"/>
      <c r="AS738" s="113"/>
      <c r="AT738" s="113"/>
      <c r="AU738" s="113"/>
      <c r="AV738" s="113"/>
      <c r="AW738" s="113"/>
      <c r="AX738" s="113"/>
      <c r="AY738" s="113"/>
      <c r="AZ738" s="113"/>
      <c r="BA738" s="113"/>
      <c r="BB738" s="113"/>
      <c r="BC738" s="113"/>
      <c r="BD738" s="113"/>
      <c r="BE738" s="113"/>
      <c r="BF738" s="113"/>
      <c r="BG738" s="113"/>
      <c r="BH738" s="113"/>
      <c r="BI738" s="113"/>
      <c r="BJ738" s="113"/>
      <c r="BK738" s="113"/>
      <c r="BL738" s="113"/>
      <c r="BM738" s="113"/>
      <c r="BN738" s="113"/>
      <c r="BO738" s="113"/>
      <c r="BP738" s="113"/>
      <c r="BQ738" s="113"/>
      <c r="BR738" s="113"/>
      <c r="BS738" s="113"/>
      <c r="BT738" s="113"/>
      <c r="BU738" s="113"/>
      <c r="BV738" s="113"/>
      <c r="BW738" s="113"/>
      <c r="BX738" s="113"/>
      <c r="BY738" s="113"/>
      <c r="BZ738" s="113"/>
      <c r="CA738" s="113"/>
      <c r="CB738" s="113"/>
    </row>
    <row r="739" spans="9:80" s="114" customFormat="1">
      <c r="I739" s="113"/>
      <c r="J739" s="113"/>
      <c r="K739" s="113"/>
      <c r="L739" s="113"/>
      <c r="M739" s="113"/>
      <c r="N739" s="113"/>
      <c r="O739" s="113"/>
      <c r="P739" s="113"/>
      <c r="Q739" s="113"/>
      <c r="R739" s="113"/>
      <c r="S739" s="113"/>
      <c r="T739" s="113"/>
      <c r="U739" s="113"/>
      <c r="V739" s="113"/>
      <c r="W739" s="113"/>
      <c r="X739" s="113"/>
      <c r="Y739" s="113"/>
      <c r="Z739" s="113"/>
      <c r="AA739" s="113"/>
      <c r="AB739" s="113"/>
      <c r="AC739" s="113"/>
      <c r="AD739" s="113"/>
      <c r="AE739" s="113"/>
      <c r="AF739" s="113"/>
      <c r="AG739" s="113"/>
      <c r="AH739" s="113"/>
      <c r="AI739" s="113"/>
      <c r="AJ739" s="113"/>
      <c r="AK739" s="113"/>
      <c r="AL739" s="113"/>
      <c r="AM739" s="113"/>
      <c r="AN739" s="113"/>
      <c r="AO739" s="113"/>
      <c r="AP739" s="113"/>
      <c r="AQ739" s="113"/>
      <c r="AR739" s="113"/>
      <c r="AS739" s="113"/>
      <c r="AT739" s="113"/>
      <c r="AU739" s="113"/>
      <c r="AV739" s="113"/>
      <c r="AW739" s="113"/>
      <c r="AX739" s="113"/>
      <c r="AY739" s="113"/>
      <c r="AZ739" s="113"/>
      <c r="BA739" s="113"/>
      <c r="BB739" s="113"/>
      <c r="BC739" s="113"/>
      <c r="BD739" s="113"/>
      <c r="BE739" s="113"/>
      <c r="BF739" s="113"/>
      <c r="BG739" s="113"/>
      <c r="BH739" s="113"/>
      <c r="BI739" s="113"/>
      <c r="BJ739" s="113"/>
      <c r="BK739" s="113"/>
      <c r="BL739" s="113"/>
      <c r="BM739" s="113"/>
      <c r="BN739" s="113"/>
      <c r="BO739" s="113"/>
      <c r="BP739" s="113"/>
      <c r="BQ739" s="113"/>
      <c r="BR739" s="113"/>
      <c r="BS739" s="113"/>
      <c r="BT739" s="113"/>
      <c r="BU739" s="113"/>
      <c r="BV739" s="113"/>
      <c r="BW739" s="113"/>
      <c r="BX739" s="113"/>
      <c r="BY739" s="113"/>
      <c r="BZ739" s="113"/>
      <c r="CA739" s="113"/>
      <c r="CB739" s="113"/>
    </row>
    <row r="740" spans="9:80" s="114" customFormat="1">
      <c r="I740" s="113"/>
      <c r="J740" s="113"/>
      <c r="K740" s="113"/>
      <c r="L740" s="113"/>
      <c r="M740" s="113"/>
      <c r="N740" s="113"/>
      <c r="O740" s="113"/>
      <c r="P740" s="113"/>
      <c r="Q740" s="113"/>
      <c r="R740" s="113"/>
      <c r="S740" s="113"/>
      <c r="T740" s="113"/>
      <c r="U740" s="113"/>
      <c r="V740" s="113"/>
      <c r="W740" s="113"/>
      <c r="X740" s="113"/>
      <c r="Y740" s="113"/>
      <c r="Z740" s="113"/>
      <c r="AA740" s="113"/>
      <c r="AB740" s="113"/>
      <c r="AC740" s="113"/>
      <c r="AD740" s="113"/>
      <c r="AE740" s="113"/>
      <c r="AF740" s="113"/>
      <c r="AG740" s="113"/>
      <c r="AH740" s="113"/>
      <c r="AI740" s="113"/>
      <c r="AJ740" s="113"/>
      <c r="AK740" s="113"/>
      <c r="AL740" s="113"/>
      <c r="AM740" s="113"/>
      <c r="AN740" s="113"/>
      <c r="AO740" s="113"/>
      <c r="AP740" s="113"/>
      <c r="AQ740" s="113"/>
      <c r="AR740" s="113"/>
      <c r="AS740" s="113"/>
      <c r="AT740" s="113"/>
      <c r="AU740" s="113"/>
      <c r="AV740" s="113"/>
      <c r="AW740" s="113"/>
      <c r="AX740" s="113"/>
      <c r="AY740" s="113"/>
      <c r="AZ740" s="113"/>
      <c r="BA740" s="113"/>
      <c r="BB740" s="113"/>
      <c r="BC740" s="113"/>
      <c r="BD740" s="113"/>
      <c r="BE740" s="113"/>
      <c r="BF740" s="113"/>
      <c r="BG740" s="113"/>
      <c r="BH740" s="113"/>
      <c r="BI740" s="113"/>
      <c r="BJ740" s="113"/>
      <c r="BK740" s="113"/>
      <c r="BL740" s="113"/>
      <c r="BM740" s="113"/>
      <c r="BN740" s="113"/>
      <c r="BO740" s="113"/>
      <c r="BP740" s="113"/>
      <c r="BQ740" s="113"/>
      <c r="BR740" s="113"/>
      <c r="BS740" s="113"/>
      <c r="BT740" s="113"/>
      <c r="BU740" s="113"/>
      <c r="BV740" s="113"/>
      <c r="BW740" s="113"/>
      <c r="BX740" s="113"/>
      <c r="BY740" s="113"/>
      <c r="BZ740" s="113"/>
      <c r="CA740" s="113"/>
      <c r="CB740" s="113"/>
    </row>
    <row r="741" spans="9:80" s="114" customFormat="1">
      <c r="I741" s="113"/>
      <c r="J741" s="113"/>
      <c r="K741" s="113"/>
      <c r="L741" s="113"/>
      <c r="M741" s="113"/>
      <c r="N741" s="113"/>
      <c r="O741" s="113"/>
      <c r="P741" s="113"/>
      <c r="Q741" s="113"/>
      <c r="R741" s="113"/>
      <c r="S741" s="113"/>
      <c r="T741" s="113"/>
      <c r="U741" s="113"/>
      <c r="V741" s="113"/>
      <c r="W741" s="113"/>
      <c r="X741" s="113"/>
      <c r="Y741" s="113"/>
      <c r="Z741" s="113"/>
      <c r="AA741" s="113"/>
      <c r="AB741" s="113"/>
      <c r="AC741" s="113"/>
      <c r="AD741" s="113"/>
      <c r="AE741" s="113"/>
      <c r="AF741" s="113"/>
      <c r="AG741" s="113"/>
      <c r="AH741" s="113"/>
      <c r="AI741" s="113"/>
      <c r="AJ741" s="113"/>
      <c r="AK741" s="113"/>
      <c r="AL741" s="113"/>
      <c r="AM741" s="113"/>
      <c r="AN741" s="113"/>
      <c r="AO741" s="113"/>
      <c r="AP741" s="113"/>
      <c r="AQ741" s="113"/>
      <c r="AR741" s="113"/>
      <c r="AS741" s="113"/>
      <c r="AT741" s="113"/>
      <c r="AU741" s="113"/>
      <c r="AV741" s="113"/>
      <c r="AW741" s="113"/>
      <c r="AX741" s="113"/>
      <c r="AY741" s="113"/>
      <c r="AZ741" s="113"/>
      <c r="BA741" s="113"/>
      <c r="BB741" s="113"/>
      <c r="BC741" s="113"/>
      <c r="BD741" s="113"/>
      <c r="BE741" s="113"/>
      <c r="BF741" s="113"/>
      <c r="BG741" s="113"/>
      <c r="BH741" s="113"/>
      <c r="BI741" s="113"/>
      <c r="BJ741" s="113"/>
      <c r="BK741" s="113"/>
      <c r="BL741" s="113"/>
      <c r="BM741" s="113"/>
      <c r="BN741" s="113"/>
      <c r="BO741" s="113"/>
      <c r="BP741" s="113"/>
      <c r="BQ741" s="113"/>
      <c r="BR741" s="113"/>
      <c r="BS741" s="113"/>
      <c r="BT741" s="113"/>
      <c r="BU741" s="113"/>
      <c r="BV741" s="113"/>
      <c r="BW741" s="113"/>
      <c r="BX741" s="113"/>
      <c r="BY741" s="113"/>
      <c r="BZ741" s="113"/>
      <c r="CA741" s="113"/>
      <c r="CB741" s="113"/>
    </row>
    <row r="742" spans="9:80" s="114" customFormat="1">
      <c r="I742" s="113"/>
      <c r="J742" s="113"/>
      <c r="K742" s="113"/>
      <c r="L742" s="113"/>
      <c r="M742" s="113"/>
      <c r="N742" s="113"/>
      <c r="O742" s="113"/>
      <c r="P742" s="113"/>
      <c r="Q742" s="113"/>
      <c r="R742" s="113"/>
      <c r="S742" s="113"/>
      <c r="T742" s="113"/>
      <c r="U742" s="113"/>
      <c r="V742" s="113"/>
      <c r="W742" s="113"/>
      <c r="X742" s="113"/>
      <c r="Y742" s="113"/>
      <c r="Z742" s="113"/>
      <c r="AA742" s="113"/>
      <c r="AB742" s="113"/>
      <c r="AC742" s="113"/>
      <c r="AD742" s="113"/>
      <c r="AE742" s="113"/>
      <c r="AF742" s="113"/>
      <c r="AG742" s="113"/>
      <c r="AH742" s="113"/>
      <c r="AI742" s="113"/>
      <c r="AJ742" s="113"/>
      <c r="AK742" s="113"/>
      <c r="AL742" s="113"/>
      <c r="AM742" s="113"/>
      <c r="AN742" s="113"/>
      <c r="AO742" s="113"/>
      <c r="AP742" s="113"/>
      <c r="AQ742" s="113"/>
      <c r="AR742" s="113"/>
      <c r="AS742" s="113"/>
      <c r="AT742" s="113"/>
      <c r="AU742" s="113"/>
      <c r="AV742" s="113"/>
      <c r="AW742" s="113"/>
      <c r="AX742" s="113"/>
      <c r="AY742" s="113"/>
      <c r="AZ742" s="113"/>
      <c r="BA742" s="113"/>
      <c r="BB742" s="113"/>
      <c r="BC742" s="113"/>
      <c r="BD742" s="113"/>
      <c r="BE742" s="113"/>
      <c r="BF742" s="113"/>
      <c r="BG742" s="113"/>
      <c r="BH742" s="113"/>
      <c r="BI742" s="113"/>
      <c r="BJ742" s="113"/>
      <c r="BK742" s="113"/>
      <c r="BL742" s="113"/>
      <c r="BM742" s="113"/>
      <c r="BN742" s="113"/>
      <c r="BO742" s="113"/>
      <c r="BP742" s="113"/>
      <c r="BQ742" s="113"/>
      <c r="BR742" s="113"/>
      <c r="BS742" s="113"/>
      <c r="BT742" s="113"/>
      <c r="BU742" s="113"/>
      <c r="BV742" s="113"/>
      <c r="BW742" s="113"/>
      <c r="BX742" s="113"/>
      <c r="BY742" s="113"/>
      <c r="BZ742" s="113"/>
      <c r="CA742" s="113"/>
      <c r="CB742" s="113"/>
    </row>
    <row r="743" spans="9:80" s="114" customFormat="1">
      <c r="I743" s="113"/>
      <c r="J743" s="113"/>
      <c r="K743" s="113"/>
      <c r="L743" s="113"/>
      <c r="M743" s="113"/>
      <c r="N743" s="113"/>
      <c r="O743" s="113"/>
      <c r="P743" s="113"/>
      <c r="Q743" s="113"/>
      <c r="R743" s="113"/>
      <c r="S743" s="113"/>
      <c r="T743" s="113"/>
      <c r="U743" s="113"/>
      <c r="V743" s="113"/>
      <c r="W743" s="113"/>
      <c r="X743" s="113"/>
      <c r="Y743" s="113"/>
      <c r="Z743" s="113"/>
      <c r="AA743" s="113"/>
      <c r="AB743" s="113"/>
      <c r="AC743" s="113"/>
      <c r="AD743" s="113"/>
      <c r="AE743" s="113"/>
      <c r="AF743" s="113"/>
      <c r="AG743" s="113"/>
      <c r="AH743" s="113"/>
      <c r="AI743" s="113"/>
      <c r="AJ743" s="113"/>
      <c r="AK743" s="113"/>
      <c r="AL743" s="113"/>
      <c r="AM743" s="113"/>
      <c r="AN743" s="113"/>
      <c r="AO743" s="113"/>
      <c r="AP743" s="113"/>
      <c r="AQ743" s="113"/>
      <c r="AR743" s="113"/>
      <c r="AS743" s="113"/>
      <c r="AT743" s="113"/>
      <c r="AU743" s="113"/>
      <c r="AV743" s="113"/>
      <c r="AW743" s="113"/>
      <c r="AX743" s="113"/>
      <c r="AY743" s="113"/>
      <c r="AZ743" s="113"/>
      <c r="BA743" s="113"/>
      <c r="BB743" s="113"/>
      <c r="BC743" s="113"/>
      <c r="BD743" s="113"/>
      <c r="BE743" s="113"/>
      <c r="BF743" s="113"/>
      <c r="BG743" s="113"/>
      <c r="BH743" s="113"/>
      <c r="BI743" s="113"/>
      <c r="BJ743" s="113"/>
      <c r="BK743" s="113"/>
      <c r="BL743" s="113"/>
      <c r="BM743" s="113"/>
      <c r="BN743" s="113"/>
      <c r="BO743" s="113"/>
      <c r="BP743" s="113"/>
      <c r="BQ743" s="113"/>
      <c r="BR743" s="113"/>
      <c r="BS743" s="113"/>
      <c r="BT743" s="113"/>
      <c r="BU743" s="113"/>
      <c r="BV743" s="113"/>
      <c r="BW743" s="113"/>
      <c r="BX743" s="113"/>
      <c r="BY743" s="113"/>
      <c r="BZ743" s="113"/>
      <c r="CA743" s="113"/>
      <c r="CB743" s="113"/>
    </row>
    <row r="744" spans="9:80" s="114" customFormat="1">
      <c r="I744" s="113"/>
      <c r="J744" s="113"/>
      <c r="K744" s="113"/>
      <c r="L744" s="113"/>
      <c r="M744" s="113"/>
      <c r="N744" s="113"/>
      <c r="O744" s="113"/>
      <c r="P744" s="113"/>
      <c r="Q744" s="113"/>
      <c r="R744" s="113"/>
      <c r="S744" s="113"/>
      <c r="T744" s="113"/>
      <c r="U744" s="113"/>
      <c r="V744" s="113"/>
      <c r="W744" s="113"/>
      <c r="X744" s="113"/>
      <c r="Y744" s="113"/>
      <c r="Z744" s="113"/>
      <c r="AA744" s="113"/>
      <c r="AB744" s="113"/>
      <c r="AC744" s="113"/>
      <c r="AD744" s="113"/>
      <c r="AE744" s="113"/>
      <c r="AF744" s="113"/>
      <c r="AG744" s="113"/>
      <c r="AH744" s="113"/>
      <c r="AI744" s="113"/>
      <c r="AJ744" s="113"/>
      <c r="AK744" s="113"/>
      <c r="AL744" s="113"/>
      <c r="AM744" s="113"/>
      <c r="AN744" s="113"/>
      <c r="AO744" s="113"/>
      <c r="AP744" s="113"/>
      <c r="AQ744" s="113"/>
      <c r="AR744" s="113"/>
      <c r="AS744" s="113"/>
      <c r="AT744" s="113"/>
      <c r="AU744" s="113"/>
      <c r="AV744" s="113"/>
      <c r="AW744" s="113"/>
      <c r="AX744" s="113"/>
      <c r="AY744" s="113"/>
      <c r="AZ744" s="113"/>
      <c r="BA744" s="113"/>
      <c r="BB744" s="113"/>
      <c r="BC744" s="113"/>
      <c r="BD744" s="113"/>
      <c r="BE744" s="113"/>
      <c r="BF744" s="113"/>
      <c r="BG744" s="113"/>
      <c r="BH744" s="113"/>
      <c r="BI744" s="113"/>
      <c r="BJ744" s="113"/>
      <c r="BK744" s="113"/>
      <c r="BL744" s="113"/>
      <c r="BM744" s="113"/>
      <c r="BN744" s="113"/>
      <c r="BO744" s="113"/>
      <c r="BP744" s="113"/>
      <c r="BQ744" s="113"/>
      <c r="BR744" s="113"/>
      <c r="BS744" s="113"/>
      <c r="BT744" s="113"/>
      <c r="BU744" s="113"/>
      <c r="BV744" s="113"/>
      <c r="BW744" s="113"/>
      <c r="BX744" s="113"/>
      <c r="BY744" s="113"/>
      <c r="BZ744" s="113"/>
      <c r="CA744" s="113"/>
      <c r="CB744" s="113"/>
    </row>
    <row r="745" spans="9:80" s="114" customFormat="1">
      <c r="I745" s="113"/>
      <c r="J745" s="113"/>
      <c r="K745" s="113"/>
      <c r="L745" s="113"/>
      <c r="M745" s="113"/>
      <c r="N745" s="113"/>
      <c r="O745" s="113"/>
      <c r="P745" s="113"/>
      <c r="Q745" s="113"/>
      <c r="R745" s="113"/>
      <c r="S745" s="113"/>
      <c r="T745" s="113"/>
      <c r="U745" s="113"/>
      <c r="V745" s="113"/>
      <c r="W745" s="113"/>
      <c r="X745" s="113"/>
      <c r="Y745" s="113"/>
      <c r="Z745" s="113"/>
      <c r="AA745" s="113"/>
      <c r="AB745" s="113"/>
      <c r="AC745" s="113"/>
      <c r="AD745" s="113"/>
      <c r="AE745" s="113"/>
      <c r="AF745" s="113"/>
      <c r="AG745" s="113"/>
      <c r="AH745" s="113"/>
      <c r="AI745" s="113"/>
      <c r="AJ745" s="113"/>
      <c r="AK745" s="113"/>
      <c r="AL745" s="113"/>
      <c r="AM745" s="113"/>
      <c r="AN745" s="113"/>
      <c r="AO745" s="113"/>
      <c r="AP745" s="113"/>
      <c r="AQ745" s="113"/>
      <c r="AR745" s="113"/>
      <c r="AS745" s="113"/>
      <c r="AT745" s="113"/>
      <c r="AU745" s="113"/>
      <c r="AV745" s="113"/>
      <c r="AW745" s="113"/>
      <c r="AX745" s="113"/>
      <c r="AY745" s="113"/>
      <c r="AZ745" s="113"/>
      <c r="BA745" s="113"/>
      <c r="BB745" s="113"/>
      <c r="BC745" s="113"/>
      <c r="BD745" s="113"/>
      <c r="BE745" s="113"/>
      <c r="BF745" s="113"/>
      <c r="BG745" s="113"/>
      <c r="BH745" s="113"/>
      <c r="BI745" s="113"/>
      <c r="BJ745" s="113"/>
      <c r="BK745" s="113"/>
      <c r="BL745" s="113"/>
      <c r="BM745" s="113"/>
      <c r="BN745" s="113"/>
      <c r="BO745" s="113"/>
      <c r="BP745" s="113"/>
      <c r="BQ745" s="113"/>
      <c r="BR745" s="113"/>
      <c r="BS745" s="113"/>
      <c r="BT745" s="113"/>
      <c r="BU745" s="113"/>
      <c r="BV745" s="113"/>
      <c r="BW745" s="113"/>
      <c r="BX745" s="113"/>
      <c r="BY745" s="113"/>
      <c r="BZ745" s="113"/>
      <c r="CA745" s="113"/>
      <c r="CB745" s="113"/>
    </row>
    <row r="746" spans="9:80" s="114" customFormat="1">
      <c r="I746" s="113"/>
      <c r="J746" s="113"/>
      <c r="K746" s="113"/>
      <c r="L746" s="113"/>
      <c r="M746" s="113"/>
      <c r="N746" s="113"/>
      <c r="O746" s="113"/>
      <c r="P746" s="113"/>
      <c r="Q746" s="113"/>
      <c r="R746" s="113"/>
      <c r="S746" s="113"/>
      <c r="T746" s="113"/>
      <c r="U746" s="113"/>
      <c r="V746" s="113"/>
      <c r="W746" s="113"/>
      <c r="X746" s="113"/>
      <c r="Y746" s="113"/>
      <c r="Z746" s="113"/>
      <c r="AA746" s="113"/>
      <c r="AB746" s="113"/>
      <c r="AC746" s="113"/>
      <c r="AD746" s="113"/>
      <c r="AE746" s="113"/>
      <c r="AF746" s="113"/>
      <c r="AG746" s="113"/>
      <c r="AH746" s="113"/>
      <c r="AI746" s="113"/>
      <c r="AJ746" s="113"/>
      <c r="AK746" s="113"/>
      <c r="AL746" s="113"/>
      <c r="AM746" s="113"/>
      <c r="AN746" s="113"/>
      <c r="AO746" s="113"/>
      <c r="AP746" s="113"/>
      <c r="AQ746" s="113"/>
      <c r="AR746" s="113"/>
      <c r="AS746" s="113"/>
      <c r="AT746" s="113"/>
      <c r="AU746" s="113"/>
      <c r="AV746" s="113"/>
      <c r="AW746" s="113"/>
      <c r="AX746" s="113"/>
      <c r="AY746" s="113"/>
      <c r="AZ746" s="113"/>
      <c r="BA746" s="113"/>
      <c r="BB746" s="113"/>
      <c r="BC746" s="113"/>
      <c r="BD746" s="113"/>
      <c r="BE746" s="113"/>
      <c r="BF746" s="113"/>
      <c r="BG746" s="113"/>
      <c r="BH746" s="113"/>
      <c r="BI746" s="113"/>
      <c r="BJ746" s="113"/>
      <c r="BK746" s="113"/>
      <c r="BL746" s="113"/>
      <c r="BM746" s="113"/>
      <c r="BN746" s="113"/>
      <c r="BO746" s="113"/>
      <c r="BP746" s="113"/>
      <c r="BQ746" s="113"/>
      <c r="BR746" s="113"/>
      <c r="BS746" s="113"/>
      <c r="BT746" s="113"/>
      <c r="BU746" s="113"/>
      <c r="BV746" s="113"/>
      <c r="BW746" s="113"/>
      <c r="BX746" s="113"/>
      <c r="BY746" s="113"/>
      <c r="BZ746" s="113"/>
      <c r="CA746" s="113"/>
      <c r="CB746" s="113"/>
    </row>
    <row r="747" spans="9:80" s="114" customFormat="1">
      <c r="I747" s="113"/>
      <c r="J747" s="113"/>
      <c r="K747" s="113"/>
      <c r="L747" s="113"/>
      <c r="M747" s="113"/>
      <c r="N747" s="113"/>
      <c r="O747" s="113"/>
      <c r="P747" s="113"/>
      <c r="Q747" s="113"/>
      <c r="R747" s="113"/>
      <c r="S747" s="113"/>
      <c r="T747" s="113"/>
      <c r="U747" s="113"/>
      <c r="V747" s="113"/>
      <c r="W747" s="113"/>
      <c r="X747" s="113"/>
      <c r="Y747" s="113"/>
      <c r="Z747" s="113"/>
      <c r="AA747" s="113"/>
      <c r="AB747" s="113"/>
      <c r="AC747" s="113"/>
      <c r="AD747" s="113"/>
      <c r="AE747" s="113"/>
      <c r="AF747" s="113"/>
      <c r="AG747" s="113"/>
      <c r="AH747" s="113"/>
      <c r="AI747" s="113"/>
      <c r="AJ747" s="113"/>
      <c r="AK747" s="113"/>
      <c r="AL747" s="113"/>
      <c r="AM747" s="113"/>
      <c r="AN747" s="113"/>
      <c r="AO747" s="113"/>
      <c r="AP747" s="113"/>
      <c r="AQ747" s="113"/>
      <c r="AR747" s="113"/>
      <c r="AS747" s="113"/>
      <c r="AT747" s="113"/>
      <c r="AU747" s="113"/>
      <c r="AV747" s="113"/>
      <c r="AW747" s="113"/>
      <c r="AX747" s="113"/>
      <c r="AY747" s="113"/>
      <c r="AZ747" s="113"/>
      <c r="BA747" s="113"/>
      <c r="BB747" s="113"/>
      <c r="BC747" s="113"/>
      <c r="BD747" s="113"/>
      <c r="BE747" s="113"/>
      <c r="BF747" s="113"/>
      <c r="BG747" s="113"/>
      <c r="BH747" s="113"/>
      <c r="BI747" s="113"/>
      <c r="BJ747" s="113"/>
      <c r="BK747" s="113"/>
      <c r="BL747" s="113"/>
      <c r="BM747" s="113"/>
      <c r="BN747" s="113"/>
      <c r="BO747" s="113"/>
      <c r="BP747" s="113"/>
      <c r="BQ747" s="113"/>
      <c r="BR747" s="113"/>
      <c r="BS747" s="113"/>
      <c r="BT747" s="113"/>
      <c r="BU747" s="113"/>
      <c r="BV747" s="113"/>
      <c r="BW747" s="113"/>
      <c r="BX747" s="113"/>
      <c r="BY747" s="113"/>
      <c r="BZ747" s="113"/>
      <c r="CA747" s="113"/>
      <c r="CB747" s="113"/>
    </row>
    <row r="748" spans="9:80" s="114" customFormat="1">
      <c r="I748" s="113"/>
      <c r="J748" s="113"/>
      <c r="K748" s="113"/>
      <c r="L748" s="113"/>
      <c r="M748" s="113"/>
      <c r="N748" s="113"/>
      <c r="O748" s="113"/>
      <c r="P748" s="113"/>
      <c r="Q748" s="113"/>
      <c r="R748" s="113"/>
      <c r="S748" s="113"/>
      <c r="T748" s="113"/>
      <c r="U748" s="113"/>
      <c r="V748" s="113"/>
      <c r="W748" s="113"/>
      <c r="X748" s="113"/>
      <c r="Y748" s="113"/>
      <c r="Z748" s="113"/>
      <c r="AA748" s="113"/>
      <c r="AB748" s="113"/>
      <c r="AC748" s="113"/>
      <c r="AD748" s="113"/>
      <c r="AE748" s="113"/>
      <c r="AF748" s="113"/>
      <c r="AG748" s="113"/>
      <c r="AH748" s="113"/>
      <c r="AI748" s="113"/>
      <c r="AJ748" s="113"/>
      <c r="AK748" s="113"/>
      <c r="AL748" s="113"/>
      <c r="AM748" s="113"/>
      <c r="AN748" s="113"/>
      <c r="AO748" s="113"/>
      <c r="AP748" s="113"/>
      <c r="AQ748" s="113"/>
      <c r="AR748" s="113"/>
      <c r="AS748" s="113"/>
      <c r="AT748" s="113"/>
      <c r="AU748" s="113"/>
      <c r="AV748" s="113"/>
      <c r="AW748" s="113"/>
      <c r="AX748" s="113"/>
      <c r="AY748" s="113"/>
      <c r="AZ748" s="113"/>
      <c r="BA748" s="113"/>
      <c r="BB748" s="113"/>
      <c r="BC748" s="113"/>
      <c r="BD748" s="113"/>
      <c r="BE748" s="113"/>
      <c r="BF748" s="113"/>
      <c r="BG748" s="113"/>
      <c r="BH748" s="113"/>
      <c r="BI748" s="113"/>
      <c r="BJ748" s="113"/>
      <c r="BK748" s="113"/>
      <c r="BL748" s="113"/>
      <c r="BM748" s="113"/>
      <c r="BN748" s="113"/>
      <c r="BO748" s="113"/>
      <c r="BP748" s="113"/>
      <c r="BQ748" s="113"/>
      <c r="BR748" s="113"/>
      <c r="BS748" s="113"/>
      <c r="BT748" s="113"/>
      <c r="BU748" s="113"/>
      <c r="BV748" s="113"/>
      <c r="BW748" s="113"/>
      <c r="BX748" s="113"/>
      <c r="BY748" s="113"/>
      <c r="BZ748" s="113"/>
      <c r="CA748" s="113"/>
      <c r="CB748" s="113"/>
    </row>
    <row r="749" spans="9:80" s="114" customFormat="1">
      <c r="I749" s="113"/>
      <c r="J749" s="113"/>
      <c r="K749" s="113"/>
      <c r="L749" s="113"/>
      <c r="M749" s="113"/>
      <c r="N749" s="113"/>
      <c r="O749" s="113"/>
      <c r="P749" s="113"/>
      <c r="Q749" s="113"/>
      <c r="R749" s="113"/>
      <c r="S749" s="113"/>
      <c r="T749" s="113"/>
      <c r="U749" s="113"/>
      <c r="V749" s="113"/>
      <c r="W749" s="113"/>
      <c r="X749" s="113"/>
      <c r="Y749" s="113"/>
      <c r="Z749" s="113"/>
      <c r="AA749" s="113"/>
      <c r="AB749" s="113"/>
      <c r="AC749" s="113"/>
      <c r="AD749" s="113"/>
      <c r="AE749" s="113"/>
      <c r="AF749" s="113"/>
      <c r="AG749" s="113"/>
      <c r="AH749" s="113"/>
      <c r="AI749" s="113"/>
      <c r="AJ749" s="113"/>
      <c r="AK749" s="113"/>
      <c r="AL749" s="113"/>
      <c r="AM749" s="113"/>
      <c r="AN749" s="113"/>
      <c r="AO749" s="113"/>
      <c r="AP749" s="113"/>
      <c r="AQ749" s="113"/>
      <c r="AR749" s="113"/>
      <c r="AS749" s="113"/>
      <c r="AT749" s="113"/>
      <c r="AU749" s="113"/>
      <c r="AV749" s="113"/>
      <c r="AW749" s="113"/>
      <c r="AX749" s="113"/>
      <c r="AY749" s="113"/>
      <c r="AZ749" s="113"/>
      <c r="BA749" s="113"/>
      <c r="BB749" s="113"/>
      <c r="BC749" s="113"/>
      <c r="BD749" s="113"/>
      <c r="BE749" s="113"/>
      <c r="BF749" s="113"/>
      <c r="BG749" s="113"/>
      <c r="BH749" s="113"/>
      <c r="BI749" s="113"/>
      <c r="BJ749" s="113"/>
      <c r="BK749" s="113"/>
      <c r="BL749" s="113"/>
      <c r="BM749" s="113"/>
      <c r="BN749" s="113"/>
      <c r="BO749" s="113"/>
      <c r="BP749" s="113"/>
      <c r="BQ749" s="113"/>
      <c r="BR749" s="113"/>
      <c r="BS749" s="113"/>
      <c r="BT749" s="113"/>
      <c r="BU749" s="113"/>
      <c r="BV749" s="113"/>
      <c r="BW749" s="113"/>
      <c r="BX749" s="113"/>
      <c r="BY749" s="113"/>
      <c r="BZ749" s="113"/>
      <c r="CA749" s="113"/>
      <c r="CB749" s="113"/>
    </row>
    <row r="750" spans="9:80" s="114" customFormat="1">
      <c r="I750" s="113"/>
      <c r="J750" s="113"/>
      <c r="K750" s="113"/>
      <c r="L750" s="113"/>
      <c r="M750" s="113"/>
      <c r="N750" s="113"/>
      <c r="O750" s="113"/>
      <c r="P750" s="113"/>
      <c r="Q750" s="113"/>
      <c r="R750" s="113"/>
      <c r="S750" s="113"/>
      <c r="T750" s="113"/>
      <c r="U750" s="113"/>
      <c r="V750" s="113"/>
      <c r="W750" s="113"/>
      <c r="X750" s="113"/>
      <c r="Y750" s="113"/>
      <c r="Z750" s="113"/>
      <c r="AA750" s="113"/>
      <c r="AB750" s="113"/>
      <c r="AC750" s="113"/>
      <c r="AD750" s="113"/>
      <c r="AE750" s="113"/>
      <c r="AF750" s="113"/>
      <c r="AG750" s="113"/>
      <c r="AH750" s="113"/>
      <c r="AI750" s="113"/>
      <c r="AJ750" s="113"/>
      <c r="AK750" s="113"/>
      <c r="AL750" s="113"/>
      <c r="AM750" s="113"/>
      <c r="AN750" s="113"/>
      <c r="AO750" s="113"/>
      <c r="AP750" s="113"/>
      <c r="AQ750" s="113"/>
      <c r="AR750" s="113"/>
      <c r="AS750" s="113"/>
      <c r="AT750" s="113"/>
      <c r="AU750" s="113"/>
      <c r="AV750" s="113"/>
      <c r="AW750" s="113"/>
      <c r="AX750" s="113"/>
      <c r="AY750" s="113"/>
      <c r="AZ750" s="113"/>
      <c r="BA750" s="113"/>
      <c r="BB750" s="113"/>
      <c r="BC750" s="113"/>
      <c r="BD750" s="113"/>
      <c r="BE750" s="113"/>
      <c r="BF750" s="113"/>
      <c r="BG750" s="113"/>
      <c r="BH750" s="113"/>
      <c r="BI750" s="113"/>
      <c r="BJ750" s="113"/>
      <c r="BK750" s="113"/>
      <c r="BL750" s="113"/>
      <c r="BM750" s="113"/>
      <c r="BN750" s="113"/>
      <c r="BO750" s="113"/>
      <c r="BP750" s="113"/>
      <c r="BQ750" s="113"/>
      <c r="BR750" s="113"/>
      <c r="BS750" s="113"/>
      <c r="BT750" s="113"/>
      <c r="BU750" s="113"/>
      <c r="BV750" s="113"/>
      <c r="BW750" s="113"/>
      <c r="BX750" s="113"/>
      <c r="BY750" s="113"/>
      <c r="BZ750" s="113"/>
      <c r="CA750" s="113"/>
      <c r="CB750" s="113"/>
    </row>
    <row r="751" spans="9:80" s="114" customFormat="1">
      <c r="I751" s="113"/>
      <c r="J751" s="113"/>
      <c r="K751" s="113"/>
      <c r="L751" s="113"/>
      <c r="M751" s="113"/>
      <c r="N751" s="113"/>
      <c r="O751" s="113"/>
      <c r="P751" s="113"/>
      <c r="Q751" s="113"/>
      <c r="R751" s="113"/>
      <c r="S751" s="113"/>
      <c r="T751" s="113"/>
      <c r="U751" s="113"/>
      <c r="V751" s="113"/>
      <c r="W751" s="113"/>
      <c r="X751" s="113"/>
      <c r="Y751" s="113"/>
      <c r="Z751" s="113"/>
      <c r="AA751" s="113"/>
      <c r="AB751" s="113"/>
      <c r="AC751" s="113"/>
      <c r="AD751" s="113"/>
      <c r="AE751" s="113"/>
      <c r="AF751" s="113"/>
      <c r="AG751" s="113"/>
      <c r="AH751" s="113"/>
      <c r="AI751" s="113"/>
      <c r="AJ751" s="113"/>
      <c r="AK751" s="113"/>
      <c r="AL751" s="113"/>
      <c r="AM751" s="113"/>
      <c r="AN751" s="113"/>
      <c r="AO751" s="113"/>
      <c r="AP751" s="113"/>
      <c r="AQ751" s="113"/>
      <c r="AR751" s="113"/>
      <c r="AS751" s="113"/>
      <c r="AT751" s="113"/>
      <c r="AU751" s="113"/>
      <c r="AV751" s="113"/>
      <c r="AW751" s="113"/>
      <c r="AX751" s="113"/>
      <c r="AY751" s="113"/>
      <c r="AZ751" s="113"/>
      <c r="BA751" s="113"/>
      <c r="BB751" s="113"/>
      <c r="BC751" s="113"/>
      <c r="BD751" s="113"/>
      <c r="BE751" s="113"/>
      <c r="BF751" s="113"/>
      <c r="BG751" s="113"/>
      <c r="BH751" s="113"/>
      <c r="BI751" s="113"/>
      <c r="BJ751" s="113"/>
      <c r="BK751" s="113"/>
      <c r="BL751" s="113"/>
      <c r="BM751" s="113"/>
      <c r="BN751" s="113"/>
      <c r="BO751" s="113"/>
      <c r="BP751" s="113"/>
      <c r="BQ751" s="113"/>
      <c r="BR751" s="113"/>
      <c r="BS751" s="113"/>
      <c r="BT751" s="113"/>
      <c r="BU751" s="113"/>
      <c r="BV751" s="113"/>
      <c r="BW751" s="113"/>
      <c r="BX751" s="113"/>
      <c r="BY751" s="113"/>
      <c r="BZ751" s="113"/>
      <c r="CA751" s="113"/>
      <c r="CB751" s="113"/>
    </row>
    <row r="752" spans="9:80" s="114" customFormat="1">
      <c r="I752" s="113"/>
      <c r="J752" s="113"/>
      <c r="K752" s="113"/>
      <c r="L752" s="113"/>
      <c r="M752" s="113"/>
      <c r="N752" s="113"/>
      <c r="O752" s="113"/>
      <c r="P752" s="113"/>
      <c r="Q752" s="113"/>
      <c r="R752" s="113"/>
      <c r="S752" s="113"/>
      <c r="T752" s="113"/>
      <c r="U752" s="113"/>
      <c r="V752" s="113"/>
      <c r="W752" s="113"/>
      <c r="X752" s="113"/>
      <c r="Y752" s="113"/>
      <c r="Z752" s="113"/>
      <c r="AA752" s="113"/>
      <c r="AB752" s="113"/>
      <c r="AC752" s="113"/>
      <c r="AD752" s="113"/>
      <c r="AE752" s="113"/>
      <c r="AF752" s="113"/>
      <c r="AG752" s="113"/>
      <c r="AH752" s="113"/>
      <c r="AI752" s="113"/>
      <c r="AJ752" s="113"/>
      <c r="AK752" s="113"/>
      <c r="AL752" s="113"/>
      <c r="AM752" s="113"/>
      <c r="AN752" s="113"/>
      <c r="AO752" s="113"/>
      <c r="AP752" s="113"/>
      <c r="AQ752" s="113"/>
      <c r="AR752" s="113"/>
      <c r="AS752" s="113"/>
      <c r="AT752" s="113"/>
      <c r="AU752" s="113"/>
      <c r="AV752" s="113"/>
      <c r="AW752" s="113"/>
      <c r="AX752" s="113"/>
      <c r="AY752" s="113"/>
      <c r="AZ752" s="113"/>
      <c r="BA752" s="113"/>
      <c r="BB752" s="113"/>
      <c r="BC752" s="113"/>
      <c r="BD752" s="113"/>
      <c r="BE752" s="113"/>
      <c r="BF752" s="113"/>
      <c r="BG752" s="113"/>
      <c r="BH752" s="113"/>
      <c r="BI752" s="113"/>
      <c r="BJ752" s="113"/>
      <c r="BK752" s="113"/>
      <c r="BL752" s="113"/>
      <c r="BM752" s="113"/>
      <c r="BN752" s="113"/>
      <c r="BO752" s="113"/>
      <c r="BP752" s="113"/>
      <c r="BQ752" s="113"/>
      <c r="BR752" s="113"/>
      <c r="BS752" s="113"/>
      <c r="BT752" s="113"/>
      <c r="BU752" s="113"/>
      <c r="BV752" s="113"/>
      <c r="BW752" s="113"/>
      <c r="BX752" s="113"/>
      <c r="BY752" s="113"/>
      <c r="BZ752" s="113"/>
      <c r="CA752" s="113"/>
      <c r="CB752" s="113"/>
    </row>
    <row r="753" spans="9:80" s="114" customFormat="1">
      <c r="I753" s="113"/>
      <c r="J753" s="113"/>
      <c r="K753" s="113"/>
      <c r="L753" s="113"/>
      <c r="M753" s="113"/>
      <c r="N753" s="113"/>
      <c r="O753" s="113"/>
      <c r="P753" s="113"/>
      <c r="Q753" s="113"/>
      <c r="R753" s="113"/>
      <c r="S753" s="113"/>
      <c r="T753" s="113"/>
      <c r="U753" s="113"/>
      <c r="V753" s="113"/>
      <c r="W753" s="113"/>
      <c r="X753" s="113"/>
      <c r="Y753" s="113"/>
      <c r="Z753" s="113"/>
      <c r="AA753" s="113"/>
      <c r="AB753" s="113"/>
      <c r="AC753" s="113"/>
      <c r="AD753" s="113"/>
      <c r="AE753" s="113"/>
      <c r="AF753" s="113"/>
      <c r="AG753" s="113"/>
      <c r="AH753" s="113"/>
      <c r="AI753" s="113"/>
      <c r="AJ753" s="113"/>
      <c r="AK753" s="113"/>
      <c r="AL753" s="113"/>
      <c r="AM753" s="113"/>
      <c r="AN753" s="113"/>
      <c r="AO753" s="113"/>
      <c r="AP753" s="113"/>
      <c r="AQ753" s="113"/>
      <c r="AR753" s="113"/>
      <c r="AS753" s="113"/>
      <c r="AT753" s="113"/>
      <c r="AU753" s="113"/>
      <c r="AV753" s="113"/>
      <c r="AW753" s="113"/>
      <c r="AX753" s="113"/>
      <c r="AY753" s="113"/>
      <c r="AZ753" s="113"/>
      <c r="BA753" s="113"/>
      <c r="BB753" s="113"/>
      <c r="BC753" s="113"/>
      <c r="BD753" s="113"/>
      <c r="BE753" s="113"/>
      <c r="BF753" s="113"/>
      <c r="BG753" s="113"/>
      <c r="BH753" s="113"/>
      <c r="BI753" s="113"/>
      <c r="BJ753" s="113"/>
      <c r="BK753" s="113"/>
      <c r="BL753" s="113"/>
      <c r="BM753" s="113"/>
      <c r="BN753" s="113"/>
      <c r="BO753" s="113"/>
      <c r="BP753" s="113"/>
      <c r="BQ753" s="113"/>
      <c r="BR753" s="113"/>
      <c r="BS753" s="113"/>
      <c r="BT753" s="113"/>
      <c r="BU753" s="113"/>
      <c r="BV753" s="113"/>
      <c r="BW753" s="113"/>
      <c r="BX753" s="113"/>
      <c r="BY753" s="113"/>
      <c r="BZ753" s="113"/>
      <c r="CA753" s="113"/>
      <c r="CB753" s="113"/>
    </row>
    <row r="754" spans="9:80" s="114" customFormat="1">
      <c r="I754" s="113"/>
      <c r="J754" s="113"/>
      <c r="K754" s="113"/>
      <c r="L754" s="113"/>
      <c r="M754" s="113"/>
      <c r="N754" s="113"/>
      <c r="O754" s="113"/>
      <c r="P754" s="113"/>
      <c r="Q754" s="113"/>
      <c r="R754" s="113"/>
      <c r="S754" s="113"/>
      <c r="T754" s="113"/>
      <c r="U754" s="113"/>
      <c r="V754" s="113"/>
      <c r="W754" s="113"/>
      <c r="X754" s="113"/>
      <c r="Y754" s="113"/>
      <c r="Z754" s="113"/>
      <c r="AA754" s="113"/>
      <c r="AB754" s="113"/>
      <c r="AC754" s="113"/>
      <c r="AD754" s="113"/>
      <c r="AE754" s="113"/>
      <c r="AF754" s="113"/>
      <c r="AG754" s="113"/>
      <c r="AH754" s="113"/>
      <c r="AI754" s="113"/>
      <c r="AJ754" s="113"/>
      <c r="AK754" s="113"/>
      <c r="AL754" s="113"/>
      <c r="AM754" s="113"/>
      <c r="AN754" s="113"/>
      <c r="AO754" s="113"/>
      <c r="AP754" s="113"/>
      <c r="AQ754" s="113"/>
      <c r="AR754" s="113"/>
      <c r="AS754" s="113"/>
      <c r="AT754" s="113"/>
      <c r="AU754" s="113"/>
      <c r="AV754" s="113"/>
      <c r="AW754" s="113"/>
      <c r="AX754" s="113"/>
      <c r="AY754" s="113"/>
      <c r="AZ754" s="113"/>
      <c r="BA754" s="113"/>
      <c r="BB754" s="113"/>
      <c r="BC754" s="113"/>
      <c r="BD754" s="113"/>
      <c r="BE754" s="113"/>
      <c r="BF754" s="113"/>
      <c r="BG754" s="113"/>
      <c r="BH754" s="113"/>
      <c r="BI754" s="113"/>
      <c r="BJ754" s="113"/>
      <c r="BK754" s="113"/>
      <c r="BL754" s="113"/>
      <c r="BM754" s="113"/>
      <c r="BN754" s="113"/>
      <c r="BO754" s="113"/>
      <c r="BP754" s="113"/>
      <c r="BQ754" s="113"/>
      <c r="BR754" s="113"/>
      <c r="BS754" s="113"/>
      <c r="BT754" s="113"/>
      <c r="BU754" s="113"/>
      <c r="BV754" s="113"/>
      <c r="BW754" s="113"/>
      <c r="BX754" s="113"/>
      <c r="BY754" s="113"/>
      <c r="BZ754" s="113"/>
      <c r="CA754" s="113"/>
      <c r="CB754" s="113"/>
    </row>
    <row r="755" spans="9:80" s="114" customFormat="1">
      <c r="I755" s="113"/>
      <c r="J755" s="113"/>
      <c r="K755" s="113"/>
      <c r="L755" s="113"/>
      <c r="M755" s="113"/>
      <c r="N755" s="113"/>
      <c r="O755" s="113"/>
      <c r="P755" s="113"/>
      <c r="Q755" s="113"/>
      <c r="R755" s="113"/>
      <c r="S755" s="113"/>
      <c r="T755" s="113"/>
      <c r="U755" s="113"/>
      <c r="V755" s="113"/>
      <c r="W755" s="113"/>
      <c r="X755" s="113"/>
      <c r="Y755" s="113"/>
      <c r="Z755" s="113"/>
      <c r="AA755" s="113"/>
      <c r="AB755" s="113"/>
      <c r="AC755" s="113"/>
      <c r="AD755" s="113"/>
      <c r="AE755" s="113"/>
      <c r="AF755" s="113"/>
      <c r="AG755" s="113"/>
      <c r="AH755" s="113"/>
      <c r="AI755" s="113"/>
      <c r="AJ755" s="113"/>
      <c r="AK755" s="113"/>
      <c r="AL755" s="113"/>
      <c r="AM755" s="113"/>
      <c r="AN755" s="113"/>
      <c r="AO755" s="113"/>
      <c r="AP755" s="113"/>
      <c r="AQ755" s="113"/>
      <c r="AR755" s="113"/>
      <c r="AS755" s="113"/>
      <c r="AT755" s="113"/>
      <c r="AU755" s="113"/>
      <c r="AV755" s="113"/>
      <c r="AW755" s="113"/>
      <c r="AX755" s="113"/>
      <c r="AY755" s="113"/>
      <c r="AZ755" s="113"/>
      <c r="BA755" s="113"/>
      <c r="BB755" s="113"/>
      <c r="BC755" s="113"/>
      <c r="BD755" s="113"/>
      <c r="BE755" s="113"/>
      <c r="BF755" s="113"/>
      <c r="BG755" s="113"/>
      <c r="BH755" s="113"/>
      <c r="BI755" s="113"/>
      <c r="BJ755" s="113"/>
      <c r="BK755" s="113"/>
      <c r="BL755" s="113"/>
      <c r="BM755" s="113"/>
      <c r="BN755" s="113"/>
      <c r="BO755" s="113"/>
      <c r="BP755" s="113"/>
      <c r="BQ755" s="113"/>
      <c r="BR755" s="113"/>
      <c r="BS755" s="113"/>
      <c r="BT755" s="113"/>
      <c r="BU755" s="113"/>
      <c r="BV755" s="113"/>
      <c r="BW755" s="113"/>
      <c r="BX755" s="113"/>
      <c r="BY755" s="113"/>
      <c r="BZ755" s="113"/>
      <c r="CA755" s="113"/>
      <c r="CB755" s="113"/>
    </row>
    <row r="756" spans="9:80" s="114" customFormat="1">
      <c r="I756" s="113"/>
      <c r="J756" s="113"/>
      <c r="K756" s="113"/>
      <c r="L756" s="113"/>
      <c r="M756" s="113"/>
      <c r="N756" s="113"/>
      <c r="O756" s="113"/>
      <c r="P756" s="113"/>
      <c r="Q756" s="113"/>
      <c r="R756" s="113"/>
      <c r="S756" s="113"/>
      <c r="T756" s="113"/>
      <c r="U756" s="113"/>
      <c r="V756" s="113"/>
      <c r="W756" s="113"/>
      <c r="X756" s="113"/>
      <c r="Y756" s="113"/>
      <c r="Z756" s="113"/>
      <c r="AA756" s="113"/>
      <c r="AB756" s="113"/>
      <c r="AC756" s="113"/>
      <c r="AD756" s="113"/>
      <c r="AE756" s="113"/>
      <c r="AF756" s="113"/>
      <c r="AG756" s="113"/>
      <c r="AH756" s="113"/>
      <c r="AI756" s="113"/>
      <c r="AJ756" s="113"/>
      <c r="AK756" s="113"/>
      <c r="AL756" s="113"/>
      <c r="AM756" s="113"/>
      <c r="AN756" s="113"/>
      <c r="AO756" s="113"/>
      <c r="AP756" s="113"/>
      <c r="AQ756" s="113"/>
      <c r="AR756" s="113"/>
      <c r="AS756" s="113"/>
      <c r="AT756" s="113"/>
      <c r="AU756" s="113"/>
      <c r="AV756" s="113"/>
      <c r="AW756" s="113"/>
      <c r="AX756" s="113"/>
      <c r="AY756" s="113"/>
      <c r="AZ756" s="113"/>
      <c r="BA756" s="113"/>
      <c r="BB756" s="113"/>
      <c r="BC756" s="113"/>
      <c r="BD756" s="113"/>
      <c r="BE756" s="113"/>
      <c r="BF756" s="113"/>
      <c r="BG756" s="113"/>
      <c r="BH756" s="113"/>
      <c r="BI756" s="113"/>
      <c r="BJ756" s="113"/>
      <c r="BK756" s="113"/>
      <c r="BL756" s="113"/>
      <c r="BM756" s="113"/>
      <c r="BN756" s="113"/>
      <c r="BO756" s="113"/>
      <c r="BP756" s="113"/>
      <c r="BQ756" s="113"/>
      <c r="BR756" s="113"/>
      <c r="BS756" s="113"/>
      <c r="BT756" s="113"/>
      <c r="BU756" s="113"/>
      <c r="BV756" s="113"/>
      <c r="BW756" s="113"/>
      <c r="BX756" s="113"/>
      <c r="BY756" s="113"/>
      <c r="BZ756" s="113"/>
      <c r="CA756" s="113"/>
      <c r="CB756" s="113"/>
    </row>
    <row r="757" spans="9:80" s="114" customFormat="1">
      <c r="I757" s="113"/>
      <c r="J757" s="113"/>
      <c r="K757" s="113"/>
      <c r="L757" s="113"/>
      <c r="M757" s="113"/>
      <c r="N757" s="113"/>
      <c r="O757" s="113"/>
      <c r="P757" s="113"/>
      <c r="Q757" s="113"/>
      <c r="R757" s="113"/>
      <c r="S757" s="113"/>
      <c r="T757" s="113"/>
      <c r="U757" s="113"/>
      <c r="V757" s="113"/>
      <c r="W757" s="113"/>
      <c r="X757" s="113"/>
      <c r="Y757" s="113"/>
      <c r="Z757" s="113"/>
      <c r="AA757" s="113"/>
      <c r="AB757" s="113"/>
      <c r="AC757" s="113"/>
      <c r="AD757" s="113"/>
      <c r="AE757" s="113"/>
      <c r="AF757" s="113"/>
      <c r="AG757" s="113"/>
      <c r="AH757" s="113"/>
      <c r="AI757" s="113"/>
      <c r="AJ757" s="113"/>
      <c r="AK757" s="113"/>
      <c r="AL757" s="113"/>
      <c r="AM757" s="113"/>
      <c r="AN757" s="113"/>
      <c r="AO757" s="113"/>
      <c r="AP757" s="113"/>
      <c r="AQ757" s="113"/>
      <c r="AR757" s="113"/>
      <c r="AS757" s="113"/>
      <c r="AT757" s="113"/>
      <c r="AU757" s="113"/>
      <c r="AV757" s="113"/>
      <c r="AW757" s="113"/>
      <c r="AX757" s="113"/>
      <c r="AY757" s="113"/>
      <c r="AZ757" s="113"/>
      <c r="BA757" s="113"/>
      <c r="BB757" s="113"/>
      <c r="BC757" s="113"/>
      <c r="BD757" s="113"/>
      <c r="BE757" s="113"/>
      <c r="BF757" s="113"/>
      <c r="BG757" s="113"/>
      <c r="BH757" s="113"/>
      <c r="BI757" s="113"/>
      <c r="BJ757" s="113"/>
      <c r="BK757" s="113"/>
      <c r="BL757" s="113"/>
      <c r="BM757" s="113"/>
      <c r="BN757" s="113"/>
      <c r="BO757" s="113"/>
      <c r="BP757" s="113"/>
      <c r="BQ757" s="113"/>
      <c r="BR757" s="113"/>
      <c r="BS757" s="113"/>
      <c r="BT757" s="113"/>
      <c r="BU757" s="113"/>
      <c r="BV757" s="113"/>
      <c r="BW757" s="113"/>
      <c r="BX757" s="113"/>
      <c r="BY757" s="113"/>
      <c r="BZ757" s="113"/>
      <c r="CA757" s="113"/>
      <c r="CB757" s="113"/>
    </row>
    <row r="758" spans="9:80" s="114" customFormat="1">
      <c r="I758" s="113"/>
      <c r="J758" s="113"/>
      <c r="K758" s="113"/>
      <c r="L758" s="113"/>
      <c r="M758" s="113"/>
      <c r="N758" s="113"/>
      <c r="O758" s="113"/>
      <c r="P758" s="113"/>
      <c r="Q758" s="113"/>
      <c r="R758" s="113"/>
      <c r="S758" s="113"/>
      <c r="T758" s="113"/>
      <c r="U758" s="113"/>
      <c r="V758" s="113"/>
      <c r="W758" s="113"/>
      <c r="X758" s="113"/>
      <c r="Y758" s="113"/>
      <c r="Z758" s="113"/>
      <c r="AA758" s="113"/>
      <c r="AB758" s="113"/>
      <c r="AC758" s="113"/>
      <c r="AD758" s="113"/>
      <c r="AE758" s="113"/>
      <c r="AF758" s="113"/>
      <c r="AG758" s="113"/>
      <c r="AH758" s="113"/>
      <c r="AI758" s="113"/>
      <c r="AJ758" s="113"/>
      <c r="AK758" s="113"/>
      <c r="AL758" s="113"/>
      <c r="AM758" s="113"/>
      <c r="AN758" s="113"/>
      <c r="AO758" s="113"/>
      <c r="AP758" s="113"/>
      <c r="AQ758" s="113"/>
      <c r="AR758" s="113"/>
      <c r="AS758" s="113"/>
      <c r="AT758" s="113"/>
      <c r="AU758" s="113"/>
      <c r="AV758" s="113"/>
      <c r="AW758" s="113"/>
      <c r="AX758" s="113"/>
      <c r="AY758" s="113"/>
      <c r="AZ758" s="113"/>
      <c r="BA758" s="113"/>
      <c r="BB758" s="113"/>
      <c r="BC758" s="113"/>
      <c r="BD758" s="113"/>
      <c r="BE758" s="113"/>
      <c r="BF758" s="113"/>
      <c r="BG758" s="113"/>
      <c r="BH758" s="113"/>
      <c r="BI758" s="113"/>
      <c r="BJ758" s="113"/>
      <c r="BK758" s="113"/>
      <c r="BL758" s="113"/>
      <c r="BM758" s="113"/>
      <c r="BN758" s="113"/>
      <c r="BO758" s="113"/>
      <c r="BP758" s="113"/>
      <c r="BQ758" s="113"/>
      <c r="BR758" s="113"/>
      <c r="BS758" s="113"/>
      <c r="BT758" s="113"/>
      <c r="BU758" s="113"/>
      <c r="BV758" s="113"/>
      <c r="BW758" s="113"/>
      <c r="BX758" s="113"/>
      <c r="BY758" s="113"/>
      <c r="BZ758" s="113"/>
      <c r="CA758" s="113"/>
      <c r="CB758" s="113"/>
    </row>
    <row r="759" spans="9:80" s="114" customFormat="1">
      <c r="I759" s="113"/>
      <c r="J759" s="113"/>
      <c r="K759" s="113"/>
      <c r="L759" s="113"/>
      <c r="M759" s="113"/>
      <c r="N759" s="113"/>
      <c r="O759" s="113"/>
      <c r="P759" s="113"/>
      <c r="Q759" s="113"/>
      <c r="R759" s="113"/>
      <c r="S759" s="113"/>
      <c r="T759" s="113"/>
      <c r="U759" s="113"/>
      <c r="V759" s="113"/>
      <c r="W759" s="113"/>
      <c r="X759" s="113"/>
      <c r="Y759" s="113"/>
      <c r="Z759" s="113"/>
      <c r="AA759" s="113"/>
      <c r="AB759" s="113"/>
      <c r="AC759" s="113"/>
      <c r="AD759" s="113"/>
      <c r="AE759" s="113"/>
      <c r="AF759" s="113"/>
      <c r="AG759" s="113"/>
      <c r="AH759" s="113"/>
      <c r="AI759" s="113"/>
      <c r="AJ759" s="113"/>
      <c r="AK759" s="113"/>
      <c r="AL759" s="113"/>
      <c r="AM759" s="113"/>
      <c r="AN759" s="113"/>
      <c r="AO759" s="113"/>
      <c r="AP759" s="113"/>
      <c r="AQ759" s="113"/>
      <c r="AR759" s="113"/>
      <c r="AS759" s="113"/>
      <c r="AT759" s="113"/>
      <c r="AU759" s="113"/>
      <c r="AV759" s="113"/>
      <c r="AW759" s="113"/>
      <c r="AX759" s="113"/>
      <c r="AY759" s="113"/>
      <c r="AZ759" s="113"/>
      <c r="BA759" s="113"/>
      <c r="BB759" s="113"/>
      <c r="BC759" s="113"/>
      <c r="BD759" s="113"/>
      <c r="BE759" s="113"/>
      <c r="BF759" s="113"/>
      <c r="BG759" s="113"/>
      <c r="BH759" s="113"/>
      <c r="BI759" s="113"/>
      <c r="BJ759" s="113"/>
      <c r="BK759" s="113"/>
      <c r="BL759" s="113"/>
      <c r="BM759" s="113"/>
      <c r="BN759" s="113"/>
      <c r="BO759" s="113"/>
      <c r="BP759" s="113"/>
      <c r="BQ759" s="113"/>
      <c r="BR759" s="113"/>
      <c r="BS759" s="113"/>
      <c r="BT759" s="113"/>
      <c r="BU759" s="113"/>
      <c r="BV759" s="113"/>
      <c r="BW759" s="113"/>
      <c r="BX759" s="113"/>
      <c r="BY759" s="113"/>
      <c r="BZ759" s="113"/>
      <c r="CA759" s="113"/>
      <c r="CB759" s="113"/>
    </row>
    <row r="760" spans="9:80" s="114" customFormat="1">
      <c r="I760" s="113"/>
      <c r="J760" s="113"/>
      <c r="K760" s="113"/>
      <c r="L760" s="113"/>
      <c r="M760" s="113"/>
      <c r="N760" s="113"/>
      <c r="O760" s="113"/>
      <c r="P760" s="113"/>
      <c r="Q760" s="113"/>
      <c r="R760" s="113"/>
      <c r="S760" s="113"/>
      <c r="T760" s="113"/>
      <c r="U760" s="113"/>
      <c r="V760" s="113"/>
      <c r="W760" s="113"/>
      <c r="X760" s="113"/>
      <c r="Y760" s="113"/>
      <c r="Z760" s="113"/>
      <c r="AA760" s="113"/>
      <c r="AB760" s="113"/>
      <c r="AC760" s="113"/>
      <c r="AD760" s="113"/>
      <c r="AE760" s="113"/>
      <c r="AF760" s="113"/>
      <c r="AG760" s="113"/>
      <c r="AH760" s="113"/>
      <c r="AI760" s="113"/>
      <c r="AJ760" s="113"/>
      <c r="AK760" s="113"/>
      <c r="AL760" s="113"/>
      <c r="AM760" s="113"/>
      <c r="AN760" s="113"/>
      <c r="AO760" s="113"/>
      <c r="AP760" s="113"/>
      <c r="AQ760" s="113"/>
      <c r="AR760" s="113"/>
      <c r="AS760" s="113"/>
      <c r="AT760" s="113"/>
      <c r="AU760" s="113"/>
      <c r="AV760" s="113"/>
      <c r="AW760" s="113"/>
      <c r="AX760" s="113"/>
      <c r="AY760" s="113"/>
      <c r="AZ760" s="113"/>
      <c r="BA760" s="113"/>
      <c r="BB760" s="113"/>
      <c r="BC760" s="113"/>
      <c r="BD760" s="113"/>
      <c r="BE760" s="113"/>
      <c r="BF760" s="113"/>
      <c r="BG760" s="113"/>
      <c r="BH760" s="113"/>
      <c r="BI760" s="113"/>
      <c r="BJ760" s="113"/>
      <c r="BK760" s="113"/>
      <c r="BL760" s="113"/>
      <c r="BM760" s="113"/>
      <c r="BN760" s="113"/>
      <c r="BO760" s="113"/>
      <c r="BP760" s="113"/>
      <c r="BQ760" s="113"/>
      <c r="BR760" s="113"/>
      <c r="BS760" s="113"/>
      <c r="BT760" s="113"/>
      <c r="BU760" s="113"/>
      <c r="BV760" s="113"/>
      <c r="BW760" s="113"/>
      <c r="BX760" s="113"/>
      <c r="BY760" s="113"/>
      <c r="BZ760" s="113"/>
      <c r="CA760" s="113"/>
      <c r="CB760" s="113"/>
    </row>
    <row r="761" spans="9:80" s="114" customFormat="1">
      <c r="I761" s="113"/>
      <c r="J761" s="113"/>
      <c r="K761" s="113"/>
      <c r="L761" s="113"/>
      <c r="M761" s="113"/>
      <c r="N761" s="113"/>
      <c r="O761" s="113"/>
      <c r="P761" s="113"/>
      <c r="Q761" s="113"/>
      <c r="R761" s="113"/>
      <c r="S761" s="113"/>
      <c r="T761" s="113"/>
      <c r="U761" s="113"/>
      <c r="V761" s="113"/>
      <c r="W761" s="113"/>
      <c r="X761" s="113"/>
      <c r="Y761" s="113"/>
      <c r="Z761" s="113"/>
      <c r="AA761" s="113"/>
      <c r="AB761" s="113"/>
      <c r="AC761" s="113"/>
      <c r="AD761" s="113"/>
      <c r="AE761" s="113"/>
      <c r="AF761" s="113"/>
      <c r="AG761" s="113"/>
      <c r="AH761" s="113"/>
      <c r="AI761" s="113"/>
      <c r="AJ761" s="113"/>
      <c r="AK761" s="113"/>
      <c r="AL761" s="113"/>
      <c r="AM761" s="113"/>
      <c r="AN761" s="113"/>
      <c r="AO761" s="113"/>
      <c r="AP761" s="113"/>
      <c r="AQ761" s="113"/>
      <c r="AR761" s="113"/>
      <c r="AS761" s="113"/>
      <c r="AT761" s="113"/>
      <c r="AU761" s="113"/>
      <c r="AV761" s="113"/>
      <c r="AW761" s="113"/>
      <c r="AX761" s="113"/>
      <c r="AY761" s="113"/>
      <c r="AZ761" s="113"/>
      <c r="BA761" s="113"/>
      <c r="BB761" s="113"/>
      <c r="BC761" s="113"/>
      <c r="BD761" s="113"/>
      <c r="BE761" s="113"/>
      <c r="BF761" s="113"/>
      <c r="BG761" s="113"/>
      <c r="BH761" s="113"/>
      <c r="BI761" s="113"/>
      <c r="BJ761" s="113"/>
      <c r="BK761" s="113"/>
      <c r="BL761" s="113"/>
      <c r="BM761" s="113"/>
      <c r="BN761" s="113"/>
      <c r="BO761" s="113"/>
      <c r="BP761" s="113"/>
      <c r="BQ761" s="113"/>
      <c r="BR761" s="113"/>
      <c r="BS761" s="113"/>
      <c r="BT761" s="113"/>
      <c r="BU761" s="113"/>
      <c r="BV761" s="113"/>
      <c r="BW761" s="113"/>
      <c r="BX761" s="113"/>
      <c r="BY761" s="113"/>
      <c r="BZ761" s="113"/>
      <c r="CA761" s="113"/>
      <c r="CB761" s="113"/>
    </row>
    <row r="762" spans="9:80" s="114" customFormat="1">
      <c r="I762" s="113"/>
      <c r="J762" s="113"/>
      <c r="K762" s="113"/>
      <c r="L762" s="113"/>
      <c r="M762" s="113"/>
      <c r="N762" s="113"/>
      <c r="O762" s="113"/>
      <c r="P762" s="113"/>
      <c r="Q762" s="113"/>
      <c r="R762" s="113"/>
      <c r="S762" s="113"/>
      <c r="T762" s="113"/>
      <c r="U762" s="113"/>
      <c r="V762" s="113"/>
      <c r="W762" s="113"/>
      <c r="X762" s="113"/>
      <c r="Y762" s="113"/>
      <c r="Z762" s="113"/>
      <c r="AA762" s="113"/>
      <c r="AB762" s="113"/>
      <c r="AC762" s="113"/>
      <c r="AD762" s="113"/>
      <c r="AE762" s="113"/>
      <c r="AF762" s="113"/>
      <c r="AG762" s="113"/>
      <c r="AH762" s="113"/>
      <c r="AI762" s="113"/>
      <c r="AJ762" s="113"/>
      <c r="AK762" s="113"/>
      <c r="AL762" s="113"/>
      <c r="AM762" s="113"/>
      <c r="AN762" s="113"/>
      <c r="AO762" s="113"/>
      <c r="AP762" s="113"/>
      <c r="AQ762" s="113"/>
      <c r="AR762" s="113"/>
      <c r="AS762" s="113"/>
      <c r="AT762" s="113"/>
      <c r="AU762" s="113"/>
      <c r="AV762" s="113"/>
      <c r="AW762" s="113"/>
      <c r="AX762" s="113"/>
      <c r="AY762" s="113"/>
      <c r="AZ762" s="113"/>
      <c r="BA762" s="113"/>
      <c r="BB762" s="113"/>
      <c r="BC762" s="113"/>
      <c r="BD762" s="113"/>
      <c r="BE762" s="113"/>
      <c r="BF762" s="113"/>
      <c r="BG762" s="113"/>
      <c r="BH762" s="113"/>
      <c r="BI762" s="113"/>
      <c r="BJ762" s="113"/>
      <c r="BK762" s="113"/>
      <c r="BL762" s="113"/>
      <c r="BM762" s="113"/>
      <c r="BN762" s="113"/>
      <c r="BO762" s="113"/>
      <c r="BP762" s="113"/>
      <c r="BQ762" s="113"/>
      <c r="BR762" s="113"/>
      <c r="BS762" s="113"/>
      <c r="BT762" s="113"/>
      <c r="BU762" s="113"/>
      <c r="BV762" s="113"/>
      <c r="BW762" s="113"/>
      <c r="BX762" s="113"/>
      <c r="BY762" s="113"/>
      <c r="BZ762" s="113"/>
      <c r="CA762" s="113"/>
      <c r="CB762" s="113"/>
    </row>
    <row r="763" spans="9:80" s="114" customFormat="1">
      <c r="I763" s="113"/>
      <c r="J763" s="113"/>
      <c r="K763" s="113"/>
      <c r="L763" s="113"/>
      <c r="M763" s="113"/>
      <c r="N763" s="113"/>
      <c r="O763" s="113"/>
      <c r="P763" s="113"/>
      <c r="Q763" s="113"/>
      <c r="R763" s="113"/>
      <c r="S763" s="113"/>
      <c r="T763" s="113"/>
      <c r="U763" s="113"/>
      <c r="V763" s="113"/>
      <c r="W763" s="113"/>
      <c r="X763" s="113"/>
      <c r="Y763" s="113"/>
      <c r="Z763" s="113"/>
      <c r="AA763" s="113"/>
      <c r="AB763" s="113"/>
      <c r="AC763" s="113"/>
      <c r="AD763" s="113"/>
      <c r="AE763" s="113"/>
      <c r="AF763" s="113"/>
      <c r="AG763" s="113"/>
      <c r="AH763" s="113"/>
      <c r="AI763" s="113"/>
      <c r="AJ763" s="113"/>
      <c r="AK763" s="113"/>
      <c r="AL763" s="113"/>
      <c r="AM763" s="113"/>
      <c r="AN763" s="113"/>
      <c r="AO763" s="113"/>
      <c r="AP763" s="113"/>
      <c r="AQ763" s="113"/>
      <c r="AR763" s="113"/>
      <c r="AS763" s="113"/>
      <c r="AT763" s="113"/>
      <c r="AU763" s="113"/>
      <c r="AV763" s="113"/>
      <c r="AW763" s="113"/>
      <c r="AX763" s="113"/>
      <c r="AY763" s="113"/>
      <c r="AZ763" s="113"/>
      <c r="BA763" s="113"/>
      <c r="BB763" s="113"/>
      <c r="BC763" s="113"/>
      <c r="BD763" s="113"/>
      <c r="BE763" s="113"/>
      <c r="BF763" s="113"/>
      <c r="BG763" s="113"/>
      <c r="BH763" s="113"/>
      <c r="BI763" s="113"/>
      <c r="BJ763" s="113"/>
      <c r="BK763" s="113"/>
      <c r="BL763" s="113"/>
      <c r="BM763" s="113"/>
      <c r="BN763" s="113"/>
      <c r="BO763" s="113"/>
      <c r="BP763" s="113"/>
      <c r="BQ763" s="113"/>
      <c r="BR763" s="113"/>
      <c r="BS763" s="113"/>
      <c r="BT763" s="113"/>
      <c r="BU763" s="113"/>
      <c r="BV763" s="113"/>
      <c r="BW763" s="113"/>
      <c r="BX763" s="113"/>
      <c r="BY763" s="113"/>
      <c r="BZ763" s="113"/>
      <c r="CA763" s="113"/>
      <c r="CB763" s="113"/>
    </row>
    <row r="764" spans="9:80" s="114" customFormat="1">
      <c r="I764" s="113"/>
      <c r="J764" s="113"/>
      <c r="K764" s="113"/>
      <c r="L764" s="113"/>
      <c r="M764" s="113"/>
      <c r="N764" s="113"/>
      <c r="O764" s="113"/>
      <c r="P764" s="113"/>
      <c r="Q764" s="113"/>
      <c r="R764" s="113"/>
      <c r="S764" s="113"/>
      <c r="T764" s="113"/>
      <c r="U764" s="113"/>
      <c r="V764" s="113"/>
      <c r="W764" s="113"/>
      <c r="X764" s="113"/>
      <c r="Y764" s="113"/>
      <c r="Z764" s="113"/>
      <c r="AA764" s="113"/>
      <c r="AB764" s="113"/>
      <c r="AC764" s="113"/>
      <c r="AD764" s="113"/>
      <c r="AE764" s="113"/>
      <c r="AF764" s="113"/>
      <c r="AG764" s="113"/>
      <c r="AH764" s="113"/>
      <c r="AI764" s="113"/>
      <c r="AJ764" s="113"/>
      <c r="AK764" s="113"/>
      <c r="AL764" s="113"/>
      <c r="AM764" s="113"/>
      <c r="AN764" s="113"/>
      <c r="AO764" s="113"/>
      <c r="AP764" s="113"/>
      <c r="AQ764" s="113"/>
      <c r="AR764" s="113"/>
      <c r="AS764" s="113"/>
      <c r="AT764" s="113"/>
      <c r="AU764" s="113"/>
      <c r="AV764" s="113"/>
      <c r="AW764" s="113"/>
      <c r="AX764" s="113"/>
      <c r="AY764" s="113"/>
      <c r="AZ764" s="113"/>
      <c r="BA764" s="113"/>
      <c r="BB764" s="113"/>
      <c r="BC764" s="113"/>
      <c r="BD764" s="113"/>
      <c r="BE764" s="113"/>
      <c r="BF764" s="113"/>
      <c r="BG764" s="113"/>
      <c r="BH764" s="113"/>
      <c r="BI764" s="113"/>
      <c r="BJ764" s="113"/>
      <c r="BK764" s="113"/>
      <c r="BL764" s="113"/>
      <c r="BM764" s="113"/>
      <c r="BN764" s="113"/>
      <c r="BO764" s="113"/>
      <c r="BP764" s="113"/>
      <c r="BQ764" s="113"/>
      <c r="BR764" s="113"/>
      <c r="BS764" s="113"/>
      <c r="BT764" s="113"/>
      <c r="BU764" s="113"/>
      <c r="BV764" s="113"/>
      <c r="BW764" s="113"/>
      <c r="BX764" s="113"/>
      <c r="BY764" s="113"/>
      <c r="BZ764" s="113"/>
      <c r="CA764" s="113"/>
      <c r="CB764" s="113"/>
    </row>
    <row r="765" spans="9:80" s="114" customFormat="1">
      <c r="I765" s="113"/>
      <c r="J765" s="113"/>
      <c r="K765" s="113"/>
      <c r="L765" s="113"/>
      <c r="M765" s="113"/>
      <c r="N765" s="113"/>
      <c r="O765" s="113"/>
      <c r="P765" s="113"/>
      <c r="Q765" s="113"/>
      <c r="R765" s="113"/>
      <c r="S765" s="113"/>
      <c r="T765" s="113"/>
      <c r="U765" s="113"/>
      <c r="V765" s="113"/>
      <c r="W765" s="113"/>
      <c r="X765" s="113"/>
      <c r="Y765" s="113"/>
      <c r="Z765" s="113"/>
      <c r="AA765" s="113"/>
      <c r="AB765" s="113"/>
      <c r="AC765" s="113"/>
      <c r="AD765" s="113"/>
      <c r="AE765" s="113"/>
      <c r="AF765" s="113"/>
      <c r="AG765" s="113"/>
      <c r="AH765" s="113"/>
      <c r="AI765" s="113"/>
      <c r="AJ765" s="113"/>
      <c r="AK765" s="113"/>
      <c r="AL765" s="113"/>
      <c r="AM765" s="113"/>
      <c r="AN765" s="113"/>
      <c r="AO765" s="113"/>
      <c r="AP765" s="113"/>
      <c r="AQ765" s="113"/>
      <c r="AR765" s="113"/>
      <c r="AS765" s="113"/>
      <c r="AT765" s="113"/>
      <c r="AU765" s="113"/>
      <c r="AV765" s="113"/>
      <c r="AW765" s="113"/>
      <c r="AX765" s="113"/>
      <c r="AY765" s="113"/>
      <c r="AZ765" s="113"/>
      <c r="BA765" s="113"/>
      <c r="BB765" s="113"/>
      <c r="BC765" s="113"/>
      <c r="BD765" s="113"/>
      <c r="BE765" s="113"/>
      <c r="BF765" s="113"/>
      <c r="BG765" s="113"/>
      <c r="BH765" s="113"/>
      <c r="BI765" s="113"/>
      <c r="BJ765" s="113"/>
      <c r="BK765" s="113"/>
      <c r="BL765" s="113"/>
      <c r="BM765" s="113"/>
      <c r="BN765" s="113"/>
      <c r="BO765" s="113"/>
      <c r="BP765" s="113"/>
      <c r="BQ765" s="113"/>
      <c r="BR765" s="113"/>
      <c r="BS765" s="113"/>
      <c r="BT765" s="113"/>
      <c r="BU765" s="113"/>
      <c r="BV765" s="113"/>
      <c r="BW765" s="113"/>
      <c r="BX765" s="113"/>
      <c r="BY765" s="113"/>
      <c r="BZ765" s="113"/>
      <c r="CA765" s="113"/>
      <c r="CB765" s="113"/>
    </row>
    <row r="766" spans="9:80" s="114" customFormat="1">
      <c r="I766" s="113"/>
      <c r="J766" s="113"/>
      <c r="K766" s="113"/>
      <c r="L766" s="113"/>
      <c r="M766" s="113"/>
      <c r="N766" s="113"/>
      <c r="O766" s="113"/>
      <c r="P766" s="113"/>
      <c r="Q766" s="113"/>
      <c r="R766" s="113"/>
      <c r="S766" s="113"/>
      <c r="T766" s="113"/>
      <c r="U766" s="113"/>
      <c r="V766" s="113"/>
      <c r="W766" s="113"/>
      <c r="X766" s="113"/>
      <c r="Y766" s="113"/>
      <c r="Z766" s="113"/>
      <c r="AA766" s="113"/>
      <c r="AB766" s="113"/>
      <c r="AC766" s="113"/>
      <c r="AD766" s="113"/>
      <c r="AE766" s="113"/>
      <c r="AF766" s="113"/>
      <c r="AG766" s="113"/>
      <c r="AH766" s="113"/>
      <c r="AI766" s="113"/>
      <c r="AJ766" s="113"/>
      <c r="AK766" s="113"/>
      <c r="AL766" s="113"/>
      <c r="AM766" s="113"/>
      <c r="AN766" s="113"/>
      <c r="AO766" s="113"/>
      <c r="AP766" s="113"/>
      <c r="AQ766" s="113"/>
      <c r="AR766" s="113"/>
      <c r="AS766" s="113"/>
      <c r="AT766" s="113"/>
      <c r="AU766" s="113"/>
      <c r="AV766" s="113"/>
      <c r="AW766" s="113"/>
      <c r="AX766" s="113"/>
      <c r="AY766" s="113"/>
      <c r="AZ766" s="113"/>
      <c r="BA766" s="113"/>
      <c r="BB766" s="113"/>
      <c r="BC766" s="113"/>
      <c r="BD766" s="113"/>
      <c r="BE766" s="113"/>
      <c r="BF766" s="113"/>
      <c r="BG766" s="113"/>
      <c r="BH766" s="113"/>
      <c r="BI766" s="113"/>
      <c r="BJ766" s="113"/>
      <c r="BK766" s="113"/>
      <c r="BL766" s="113"/>
      <c r="BM766" s="113"/>
      <c r="BN766" s="113"/>
      <c r="BO766" s="113"/>
      <c r="BP766" s="113"/>
      <c r="BQ766" s="113"/>
      <c r="BR766" s="113"/>
      <c r="BS766" s="113"/>
      <c r="BT766" s="113"/>
      <c r="BU766" s="113"/>
      <c r="BV766" s="113"/>
      <c r="BW766" s="113"/>
      <c r="BX766" s="113"/>
      <c r="BY766" s="113"/>
      <c r="BZ766" s="113"/>
      <c r="CA766" s="113"/>
      <c r="CB766" s="113"/>
    </row>
    <row r="767" spans="9:80" s="114" customFormat="1">
      <c r="I767" s="113"/>
      <c r="J767" s="113"/>
      <c r="K767" s="113"/>
      <c r="L767" s="113"/>
      <c r="M767" s="113"/>
      <c r="N767" s="113"/>
      <c r="O767" s="113"/>
      <c r="P767" s="113"/>
      <c r="Q767" s="113"/>
      <c r="R767" s="113"/>
      <c r="S767" s="113"/>
      <c r="T767" s="113"/>
      <c r="U767" s="113"/>
      <c r="V767" s="113"/>
      <c r="W767" s="113"/>
      <c r="X767" s="113"/>
      <c r="Y767" s="113"/>
      <c r="Z767" s="113"/>
      <c r="AA767" s="113"/>
      <c r="AB767" s="113"/>
      <c r="AC767" s="113"/>
      <c r="AD767" s="113"/>
      <c r="AE767" s="113"/>
      <c r="AF767" s="113"/>
      <c r="AG767" s="113"/>
      <c r="AH767" s="113"/>
      <c r="AI767" s="113"/>
      <c r="AJ767" s="113"/>
      <c r="AK767" s="113"/>
      <c r="AL767" s="113"/>
      <c r="AM767" s="113"/>
      <c r="AN767" s="113"/>
      <c r="AO767" s="113"/>
      <c r="AP767" s="113"/>
      <c r="AQ767" s="113"/>
      <c r="AR767" s="113"/>
      <c r="AS767" s="113"/>
      <c r="AT767" s="113"/>
      <c r="AU767" s="113"/>
      <c r="AV767" s="113"/>
      <c r="AW767" s="113"/>
      <c r="AX767" s="113"/>
      <c r="AY767" s="113"/>
      <c r="AZ767" s="113"/>
      <c r="BA767" s="113"/>
      <c r="BB767" s="113"/>
      <c r="BC767" s="113"/>
      <c r="BD767" s="113"/>
      <c r="BE767" s="113"/>
      <c r="BF767" s="113"/>
      <c r="BG767" s="113"/>
      <c r="BH767" s="113"/>
      <c r="BI767" s="113"/>
      <c r="BJ767" s="113"/>
      <c r="BK767" s="113"/>
      <c r="BL767" s="113"/>
      <c r="BM767" s="113"/>
      <c r="BN767" s="113"/>
      <c r="BO767" s="113"/>
      <c r="BP767" s="113"/>
      <c r="BQ767" s="113"/>
      <c r="BR767" s="113"/>
      <c r="BS767" s="113"/>
      <c r="BT767" s="113"/>
      <c r="BU767" s="113"/>
      <c r="BV767" s="113"/>
      <c r="BW767" s="113"/>
      <c r="BX767" s="113"/>
      <c r="BY767" s="113"/>
      <c r="BZ767" s="113"/>
      <c r="CA767" s="113"/>
      <c r="CB767" s="113"/>
    </row>
    <row r="768" spans="9:80" s="114" customFormat="1">
      <c r="I768" s="113"/>
      <c r="J768" s="113"/>
      <c r="K768" s="113"/>
      <c r="L768" s="113"/>
      <c r="M768" s="113"/>
      <c r="N768" s="113"/>
      <c r="O768" s="113"/>
      <c r="P768" s="113"/>
      <c r="Q768" s="113"/>
      <c r="R768" s="113"/>
      <c r="S768" s="113"/>
      <c r="T768" s="113"/>
      <c r="U768" s="113"/>
      <c r="V768" s="113"/>
      <c r="W768" s="113"/>
      <c r="X768" s="113"/>
      <c r="Y768" s="113"/>
      <c r="Z768" s="113"/>
      <c r="AA768" s="113"/>
      <c r="AB768" s="113"/>
      <c r="AC768" s="113"/>
      <c r="AD768" s="113"/>
      <c r="AE768" s="113"/>
      <c r="AF768" s="113"/>
      <c r="AG768" s="113"/>
      <c r="AH768" s="113"/>
      <c r="AI768" s="113"/>
      <c r="AJ768" s="113"/>
      <c r="AK768" s="113"/>
      <c r="AL768" s="113"/>
      <c r="AM768" s="113"/>
      <c r="AN768" s="113"/>
      <c r="AO768" s="113"/>
      <c r="AP768" s="113"/>
      <c r="AQ768" s="113"/>
      <c r="AR768" s="113"/>
      <c r="AS768" s="113"/>
      <c r="AT768" s="113"/>
      <c r="AU768" s="113"/>
      <c r="AV768" s="113"/>
      <c r="AW768" s="113"/>
      <c r="AX768" s="113"/>
      <c r="AY768" s="113"/>
      <c r="AZ768" s="113"/>
      <c r="BA768" s="113"/>
      <c r="BB768" s="113"/>
      <c r="BC768" s="113"/>
      <c r="BD768" s="113"/>
      <c r="BE768" s="113"/>
      <c r="BF768" s="113"/>
      <c r="BG768" s="113"/>
      <c r="BH768" s="113"/>
      <c r="BI768" s="113"/>
      <c r="BJ768" s="113"/>
      <c r="BK768" s="113"/>
      <c r="BL768" s="113"/>
      <c r="BM768" s="113"/>
      <c r="BN768" s="113"/>
      <c r="BO768" s="113"/>
      <c r="BP768" s="113"/>
      <c r="BQ768" s="113"/>
      <c r="BR768" s="113"/>
      <c r="BS768" s="113"/>
      <c r="BT768" s="113"/>
      <c r="BU768" s="113"/>
      <c r="BV768" s="113"/>
      <c r="BW768" s="113"/>
      <c r="BX768" s="113"/>
      <c r="BY768" s="113"/>
      <c r="BZ768" s="113"/>
      <c r="CA768" s="113"/>
      <c r="CB768" s="113"/>
    </row>
    <row r="769" spans="9:80" s="114" customFormat="1">
      <c r="I769" s="113"/>
      <c r="J769" s="113"/>
      <c r="K769" s="113"/>
      <c r="L769" s="113"/>
      <c r="M769" s="113"/>
      <c r="N769" s="113"/>
      <c r="O769" s="113"/>
      <c r="P769" s="113"/>
      <c r="Q769" s="113"/>
      <c r="R769" s="113"/>
      <c r="S769" s="113"/>
      <c r="T769" s="113"/>
      <c r="U769" s="113"/>
      <c r="V769" s="113"/>
      <c r="W769" s="113"/>
      <c r="X769" s="113"/>
      <c r="Y769" s="113"/>
      <c r="Z769" s="113"/>
      <c r="AA769" s="113"/>
      <c r="AB769" s="113"/>
      <c r="AC769" s="113"/>
      <c r="AD769" s="113"/>
      <c r="AE769" s="113"/>
      <c r="AF769" s="113"/>
      <c r="AG769" s="113"/>
      <c r="AH769" s="113"/>
      <c r="AI769" s="113"/>
      <c r="AJ769" s="113"/>
      <c r="AK769" s="113"/>
      <c r="AL769" s="113"/>
      <c r="AM769" s="113"/>
      <c r="AN769" s="113"/>
      <c r="AO769" s="113"/>
      <c r="AP769" s="113"/>
      <c r="AQ769" s="113"/>
      <c r="AR769" s="113"/>
      <c r="AS769" s="113"/>
      <c r="AT769" s="113"/>
      <c r="AU769" s="113"/>
      <c r="AV769" s="113"/>
      <c r="AW769" s="113"/>
      <c r="AX769" s="113"/>
      <c r="AY769" s="113"/>
      <c r="AZ769" s="113"/>
      <c r="BA769" s="113"/>
      <c r="BB769" s="113"/>
      <c r="BC769" s="113"/>
      <c r="BD769" s="113"/>
      <c r="BE769" s="113"/>
      <c r="BF769" s="113"/>
      <c r="BG769" s="113"/>
      <c r="BH769" s="113"/>
      <c r="BI769" s="113"/>
      <c r="BJ769" s="113"/>
      <c r="BK769" s="113"/>
      <c r="BL769" s="113"/>
      <c r="BM769" s="113"/>
      <c r="BN769" s="113"/>
      <c r="BO769" s="113"/>
      <c r="BP769" s="113"/>
      <c r="BQ769" s="113"/>
      <c r="BR769" s="113"/>
      <c r="BS769" s="113"/>
      <c r="BT769" s="113"/>
      <c r="BU769" s="113"/>
      <c r="BV769" s="113"/>
      <c r="BW769" s="113"/>
      <c r="BX769" s="113"/>
      <c r="BY769" s="113"/>
      <c r="BZ769" s="113"/>
      <c r="CA769" s="113"/>
      <c r="CB769" s="113"/>
    </row>
    <row r="770" spans="9:80" s="114" customFormat="1">
      <c r="I770" s="113"/>
      <c r="J770" s="113"/>
      <c r="K770" s="113"/>
      <c r="L770" s="113"/>
      <c r="M770" s="113"/>
      <c r="N770" s="113"/>
      <c r="O770" s="113"/>
      <c r="P770" s="113"/>
      <c r="Q770" s="113"/>
      <c r="R770" s="113"/>
      <c r="S770" s="113"/>
      <c r="T770" s="113"/>
      <c r="U770" s="113"/>
      <c r="V770" s="113"/>
      <c r="W770" s="113"/>
      <c r="X770" s="113"/>
      <c r="Y770" s="113"/>
      <c r="Z770" s="113"/>
      <c r="AA770" s="113"/>
      <c r="AB770" s="113"/>
      <c r="AC770" s="113"/>
      <c r="AD770" s="113"/>
      <c r="AE770" s="113"/>
      <c r="AF770" s="113"/>
      <c r="AG770" s="113"/>
      <c r="AH770" s="113"/>
      <c r="AI770" s="113"/>
      <c r="AJ770" s="113"/>
      <c r="AK770" s="113"/>
      <c r="AL770" s="113"/>
      <c r="AM770" s="113"/>
      <c r="AN770" s="113"/>
      <c r="AO770" s="113"/>
      <c r="AP770" s="113"/>
      <c r="AQ770" s="113"/>
      <c r="AR770" s="113"/>
      <c r="AS770" s="113"/>
      <c r="AT770" s="113"/>
      <c r="AU770" s="113"/>
      <c r="AV770" s="113"/>
      <c r="AW770" s="113"/>
      <c r="AX770" s="113"/>
      <c r="AY770" s="113"/>
      <c r="AZ770" s="113"/>
      <c r="BA770" s="113"/>
      <c r="BB770" s="113"/>
      <c r="BC770" s="113"/>
      <c r="BD770" s="113"/>
      <c r="BE770" s="113"/>
      <c r="BF770" s="113"/>
      <c r="BG770" s="113"/>
      <c r="BH770" s="113"/>
      <c r="BI770" s="113"/>
      <c r="BJ770" s="113"/>
      <c r="BK770" s="113"/>
      <c r="BL770" s="113"/>
      <c r="BM770" s="113"/>
      <c r="BN770" s="113"/>
      <c r="BO770" s="113"/>
      <c r="BP770" s="113"/>
      <c r="BQ770" s="113"/>
      <c r="BR770" s="113"/>
      <c r="BS770" s="113"/>
      <c r="BT770" s="113"/>
      <c r="BU770" s="113"/>
      <c r="BV770" s="113"/>
      <c r="BW770" s="113"/>
      <c r="BX770" s="113"/>
      <c r="BY770" s="113"/>
      <c r="BZ770" s="113"/>
      <c r="CA770" s="113"/>
      <c r="CB770" s="113"/>
    </row>
    <row r="771" spans="9:80" s="114" customFormat="1">
      <c r="I771" s="113"/>
      <c r="J771" s="113"/>
      <c r="K771" s="113"/>
      <c r="L771" s="113"/>
      <c r="M771" s="113"/>
      <c r="N771" s="113"/>
      <c r="O771" s="113"/>
      <c r="P771" s="113"/>
      <c r="Q771" s="113"/>
      <c r="R771" s="113"/>
      <c r="S771" s="113"/>
      <c r="T771" s="113"/>
      <c r="U771" s="113"/>
      <c r="V771" s="113"/>
      <c r="W771" s="113"/>
      <c r="X771" s="113"/>
      <c r="Y771" s="113"/>
      <c r="Z771" s="113"/>
      <c r="AA771" s="113"/>
      <c r="AB771" s="113"/>
      <c r="AC771" s="113"/>
      <c r="AD771" s="113"/>
      <c r="AE771" s="113"/>
      <c r="AF771" s="113"/>
      <c r="AG771" s="113"/>
      <c r="AH771" s="113"/>
      <c r="AI771" s="113"/>
      <c r="AJ771" s="113"/>
      <c r="AK771" s="113"/>
      <c r="AL771" s="113"/>
      <c r="AM771" s="113"/>
      <c r="AN771" s="113"/>
      <c r="AO771" s="113"/>
      <c r="AP771" s="113"/>
      <c r="AQ771" s="113"/>
      <c r="AR771" s="113"/>
      <c r="AS771" s="113"/>
      <c r="AT771" s="113"/>
      <c r="AU771" s="113"/>
      <c r="AV771" s="113"/>
      <c r="AW771" s="113"/>
      <c r="AX771" s="113"/>
      <c r="AY771" s="113"/>
      <c r="AZ771" s="113"/>
      <c r="BA771" s="113"/>
      <c r="BB771" s="113"/>
      <c r="BC771" s="113"/>
      <c r="BD771" s="113"/>
      <c r="BE771" s="113"/>
      <c r="BF771" s="113"/>
      <c r="BG771" s="113"/>
      <c r="BH771" s="113"/>
      <c r="BI771" s="113"/>
      <c r="BJ771" s="113"/>
      <c r="BK771" s="113"/>
      <c r="BL771" s="113"/>
      <c r="BM771" s="113"/>
      <c r="BN771" s="113"/>
      <c r="BO771" s="113"/>
      <c r="BP771" s="113"/>
      <c r="BQ771" s="113"/>
      <c r="BR771" s="113"/>
      <c r="BS771" s="113"/>
      <c r="BT771" s="113"/>
      <c r="BU771" s="113"/>
      <c r="BV771" s="113"/>
      <c r="BW771" s="113"/>
      <c r="BX771" s="113"/>
      <c r="BY771" s="113"/>
      <c r="BZ771" s="113"/>
      <c r="CA771" s="113"/>
      <c r="CB771" s="113"/>
    </row>
    <row r="772" spans="9:80" s="114" customFormat="1">
      <c r="I772" s="113"/>
      <c r="J772" s="113"/>
      <c r="K772" s="113"/>
      <c r="L772" s="113"/>
      <c r="M772" s="113"/>
      <c r="N772" s="113"/>
      <c r="O772" s="113"/>
      <c r="P772" s="113"/>
      <c r="Q772" s="113"/>
      <c r="R772" s="113"/>
      <c r="S772" s="113"/>
      <c r="T772" s="113"/>
      <c r="U772" s="113"/>
      <c r="V772" s="113"/>
      <c r="W772" s="113"/>
      <c r="X772" s="113"/>
      <c r="Y772" s="113"/>
      <c r="Z772" s="113"/>
      <c r="AA772" s="113"/>
      <c r="AB772" s="113"/>
      <c r="AC772" s="113"/>
      <c r="AD772" s="113"/>
      <c r="AE772" s="113"/>
      <c r="AF772" s="113"/>
      <c r="AG772" s="113"/>
      <c r="AH772" s="113"/>
      <c r="AI772" s="113"/>
      <c r="AJ772" s="113"/>
      <c r="AK772" s="113"/>
      <c r="AL772" s="113"/>
      <c r="AM772" s="113"/>
      <c r="AN772" s="113"/>
      <c r="AO772" s="113"/>
      <c r="AP772" s="113"/>
      <c r="AQ772" s="113"/>
      <c r="AR772" s="113"/>
      <c r="AS772" s="113"/>
      <c r="AT772" s="113"/>
      <c r="AU772" s="113"/>
      <c r="AV772" s="113"/>
      <c r="AW772" s="113"/>
      <c r="AX772" s="113"/>
      <c r="AY772" s="113"/>
      <c r="AZ772" s="113"/>
      <c r="BA772" s="113"/>
      <c r="BB772" s="113"/>
      <c r="BC772" s="113"/>
      <c r="BD772" s="113"/>
      <c r="BE772" s="113"/>
      <c r="BF772" s="113"/>
      <c r="BG772" s="113"/>
      <c r="BH772" s="113"/>
      <c r="BI772" s="113"/>
      <c r="BJ772" s="113"/>
      <c r="BK772" s="113"/>
      <c r="BL772" s="113"/>
      <c r="BM772" s="113"/>
      <c r="BN772" s="113"/>
      <c r="BO772" s="113"/>
      <c r="BP772" s="113"/>
      <c r="BQ772" s="113"/>
      <c r="BR772" s="113"/>
      <c r="BS772" s="113"/>
      <c r="BT772" s="113"/>
      <c r="BU772" s="113"/>
      <c r="BV772" s="113"/>
      <c r="BW772" s="113"/>
      <c r="BX772" s="113"/>
      <c r="BY772" s="113"/>
      <c r="BZ772" s="113"/>
      <c r="CA772" s="113"/>
      <c r="CB772" s="113"/>
    </row>
    <row r="773" spans="9:80" s="114" customFormat="1">
      <c r="I773" s="113"/>
      <c r="J773" s="113"/>
      <c r="K773" s="113"/>
      <c r="L773" s="113"/>
      <c r="M773" s="113"/>
      <c r="N773" s="113"/>
      <c r="O773" s="113"/>
      <c r="P773" s="113"/>
      <c r="Q773" s="113"/>
      <c r="R773" s="113"/>
      <c r="S773" s="113"/>
      <c r="T773" s="113"/>
      <c r="U773" s="113"/>
      <c r="V773" s="113"/>
      <c r="W773" s="113"/>
      <c r="X773" s="113"/>
      <c r="Y773" s="113"/>
      <c r="Z773" s="113"/>
      <c r="AA773" s="113"/>
      <c r="AB773" s="113"/>
      <c r="AC773" s="113"/>
      <c r="AD773" s="113"/>
      <c r="AE773" s="113"/>
      <c r="AF773" s="113"/>
      <c r="AG773" s="113"/>
      <c r="AH773" s="113"/>
      <c r="AI773" s="113"/>
      <c r="AJ773" s="113"/>
      <c r="AK773" s="113"/>
      <c r="AL773" s="113"/>
      <c r="AM773" s="113"/>
      <c r="AN773" s="113"/>
      <c r="AO773" s="113"/>
      <c r="AP773" s="113"/>
      <c r="AQ773" s="113"/>
      <c r="AR773" s="113"/>
      <c r="AS773" s="113"/>
      <c r="AT773" s="113"/>
      <c r="AU773" s="113"/>
      <c r="AV773" s="113"/>
      <c r="AW773" s="113"/>
      <c r="AX773" s="113"/>
      <c r="AY773" s="113"/>
      <c r="AZ773" s="113"/>
      <c r="BA773" s="113"/>
      <c r="BB773" s="113"/>
      <c r="BC773" s="113"/>
      <c r="BD773" s="113"/>
      <c r="BE773" s="113"/>
      <c r="BF773" s="113"/>
      <c r="BG773" s="113"/>
      <c r="BH773" s="113"/>
      <c r="BI773" s="113"/>
      <c r="BJ773" s="113"/>
      <c r="BK773" s="113"/>
      <c r="BL773" s="113"/>
      <c r="BM773" s="113"/>
      <c r="BN773" s="113"/>
      <c r="BO773" s="113"/>
      <c r="BP773" s="113"/>
      <c r="BQ773" s="113"/>
      <c r="BR773" s="113"/>
      <c r="BS773" s="113"/>
      <c r="BT773" s="113"/>
      <c r="BU773" s="113"/>
      <c r="BV773" s="113"/>
      <c r="BW773" s="113"/>
      <c r="BX773" s="113"/>
      <c r="BY773" s="113"/>
      <c r="BZ773" s="113"/>
      <c r="CA773" s="113"/>
      <c r="CB773" s="113"/>
    </row>
    <row r="774" spans="9:80" s="114" customFormat="1">
      <c r="I774" s="113"/>
      <c r="J774" s="113"/>
      <c r="K774" s="113"/>
      <c r="L774" s="113"/>
      <c r="M774" s="113"/>
      <c r="N774" s="113"/>
      <c r="O774" s="113"/>
      <c r="P774" s="113"/>
      <c r="Q774" s="113"/>
      <c r="R774" s="113"/>
      <c r="S774" s="113"/>
      <c r="T774" s="113"/>
      <c r="U774" s="113"/>
      <c r="V774" s="113"/>
      <c r="W774" s="113"/>
      <c r="X774" s="113"/>
      <c r="Y774" s="113"/>
      <c r="Z774" s="113"/>
      <c r="AA774" s="113"/>
      <c r="AB774" s="113"/>
      <c r="AC774" s="113"/>
      <c r="AD774" s="113"/>
      <c r="AE774" s="113"/>
      <c r="AF774" s="113"/>
      <c r="AG774" s="113"/>
      <c r="AH774" s="113"/>
      <c r="AI774" s="113"/>
      <c r="AJ774" s="113"/>
      <c r="AK774" s="113"/>
      <c r="AL774" s="113"/>
      <c r="AM774" s="113"/>
      <c r="AN774" s="113"/>
      <c r="AO774" s="113"/>
      <c r="AP774" s="113"/>
      <c r="AQ774" s="113"/>
      <c r="AR774" s="113"/>
      <c r="AS774" s="113"/>
      <c r="AT774" s="113"/>
      <c r="AU774" s="113"/>
      <c r="AV774" s="113"/>
      <c r="AW774" s="113"/>
      <c r="AX774" s="113"/>
      <c r="AY774" s="113"/>
      <c r="AZ774" s="113"/>
      <c r="BA774" s="113"/>
      <c r="BB774" s="113"/>
      <c r="BC774" s="113"/>
      <c r="BD774" s="113"/>
      <c r="BE774" s="113"/>
      <c r="BF774" s="113"/>
      <c r="BG774" s="113"/>
      <c r="BH774" s="113"/>
      <c r="BI774" s="113"/>
      <c r="BJ774" s="113"/>
      <c r="BK774" s="113"/>
      <c r="BL774" s="113"/>
      <c r="BM774" s="113"/>
      <c r="BN774" s="113"/>
      <c r="BO774" s="113"/>
      <c r="BP774" s="113"/>
      <c r="BQ774" s="113"/>
      <c r="BR774" s="113"/>
      <c r="BS774" s="113"/>
      <c r="BT774" s="113"/>
      <c r="BU774" s="113"/>
      <c r="BV774" s="113"/>
      <c r="BW774" s="113"/>
      <c r="BX774" s="113"/>
      <c r="BY774" s="113"/>
      <c r="BZ774" s="113"/>
      <c r="CA774" s="113"/>
      <c r="CB774" s="113"/>
    </row>
    <row r="775" spans="9:80" s="114" customFormat="1">
      <c r="I775" s="113"/>
      <c r="J775" s="113"/>
      <c r="K775" s="113"/>
      <c r="L775" s="113"/>
      <c r="M775" s="113"/>
      <c r="N775" s="113"/>
      <c r="O775" s="113"/>
      <c r="P775" s="113"/>
      <c r="Q775" s="113"/>
      <c r="R775" s="113"/>
      <c r="S775" s="113"/>
      <c r="T775" s="113"/>
      <c r="U775" s="113"/>
      <c r="V775" s="113"/>
      <c r="W775" s="113"/>
      <c r="X775" s="113"/>
      <c r="Y775" s="113"/>
      <c r="Z775" s="113"/>
      <c r="AA775" s="113"/>
      <c r="AB775" s="113"/>
      <c r="AC775" s="113"/>
      <c r="AD775" s="113"/>
      <c r="AE775" s="113"/>
      <c r="AF775" s="113"/>
      <c r="AG775" s="113"/>
      <c r="AH775" s="113"/>
      <c r="AI775" s="113"/>
      <c r="AJ775" s="113"/>
      <c r="AK775" s="113"/>
      <c r="AL775" s="113"/>
      <c r="AM775" s="113"/>
      <c r="AN775" s="113"/>
      <c r="AO775" s="113"/>
      <c r="AP775" s="113"/>
      <c r="AQ775" s="113"/>
      <c r="AR775" s="113"/>
      <c r="AS775" s="113"/>
      <c r="AT775" s="113"/>
      <c r="AU775" s="113"/>
      <c r="AV775" s="113"/>
      <c r="AW775" s="113"/>
      <c r="AX775" s="113"/>
      <c r="AY775" s="113"/>
      <c r="AZ775" s="113"/>
      <c r="BA775" s="113"/>
      <c r="BB775" s="113"/>
      <c r="BC775" s="113"/>
      <c r="BD775" s="113"/>
      <c r="BE775" s="113"/>
      <c r="BF775" s="113"/>
      <c r="BG775" s="113"/>
      <c r="BH775" s="113"/>
      <c r="BI775" s="113"/>
      <c r="BJ775" s="113"/>
      <c r="BK775" s="113"/>
      <c r="BL775" s="113"/>
      <c r="BM775" s="113"/>
      <c r="BN775" s="113"/>
      <c r="BO775" s="113"/>
      <c r="BP775" s="113"/>
      <c r="BQ775" s="113"/>
      <c r="BR775" s="113"/>
      <c r="BS775" s="113"/>
      <c r="BT775" s="113"/>
      <c r="BU775" s="113"/>
      <c r="BV775" s="113"/>
      <c r="BW775" s="113"/>
      <c r="BX775" s="113"/>
      <c r="BY775" s="113"/>
      <c r="BZ775" s="113"/>
      <c r="CA775" s="113"/>
      <c r="CB775" s="113"/>
    </row>
    <row r="776" spans="9:80" s="114" customFormat="1">
      <c r="I776" s="113"/>
      <c r="J776" s="113"/>
      <c r="K776" s="113"/>
      <c r="L776" s="113"/>
      <c r="M776" s="113"/>
      <c r="N776" s="113"/>
      <c r="O776" s="113"/>
      <c r="P776" s="113"/>
      <c r="Q776" s="113"/>
      <c r="R776" s="113"/>
      <c r="S776" s="113"/>
      <c r="T776" s="113"/>
      <c r="U776" s="113"/>
      <c r="V776" s="113"/>
      <c r="W776" s="113"/>
      <c r="X776" s="113"/>
      <c r="Y776" s="113"/>
      <c r="Z776" s="113"/>
      <c r="AA776" s="113"/>
      <c r="AB776" s="113"/>
      <c r="AC776" s="113"/>
      <c r="AD776" s="113"/>
      <c r="AE776" s="113"/>
      <c r="AF776" s="113"/>
      <c r="AG776" s="113"/>
      <c r="AH776" s="113"/>
      <c r="AI776" s="113"/>
      <c r="AJ776" s="113"/>
      <c r="AK776" s="113"/>
      <c r="AL776" s="113"/>
      <c r="AM776" s="113"/>
      <c r="AN776" s="113"/>
      <c r="AO776" s="113"/>
      <c r="AP776" s="113"/>
      <c r="AQ776" s="113"/>
      <c r="AR776" s="113"/>
      <c r="AS776" s="113"/>
      <c r="AT776" s="113"/>
      <c r="AU776" s="113"/>
      <c r="AV776" s="113"/>
      <c r="AW776" s="113"/>
      <c r="AX776" s="113"/>
      <c r="AY776" s="113"/>
      <c r="AZ776" s="113"/>
      <c r="BA776" s="113"/>
      <c r="BB776" s="113"/>
      <c r="BC776" s="113"/>
      <c r="BD776" s="113"/>
      <c r="BE776" s="113"/>
      <c r="BF776" s="113"/>
      <c r="BG776" s="113"/>
      <c r="BH776" s="113"/>
      <c r="BI776" s="113"/>
      <c r="BJ776" s="113"/>
      <c r="BK776" s="113"/>
      <c r="BL776" s="113"/>
      <c r="BM776" s="113"/>
      <c r="BN776" s="113"/>
      <c r="BO776" s="113"/>
      <c r="BP776" s="113"/>
      <c r="BQ776" s="113"/>
      <c r="BR776" s="113"/>
      <c r="BS776" s="113"/>
      <c r="BT776" s="113"/>
      <c r="BU776" s="113"/>
      <c r="BV776" s="113"/>
      <c r="BW776" s="113"/>
      <c r="BX776" s="113"/>
      <c r="BY776" s="113"/>
      <c r="BZ776" s="113"/>
      <c r="CA776" s="113"/>
      <c r="CB776" s="113"/>
    </row>
    <row r="777" spans="9:80" s="114" customFormat="1">
      <c r="I777" s="113"/>
      <c r="J777" s="113"/>
      <c r="K777" s="113"/>
      <c r="L777" s="113"/>
      <c r="M777" s="113"/>
      <c r="N777" s="113"/>
      <c r="O777" s="113"/>
      <c r="P777" s="113"/>
      <c r="Q777" s="113"/>
      <c r="R777" s="113"/>
      <c r="S777" s="113"/>
      <c r="T777" s="113"/>
      <c r="U777" s="113"/>
      <c r="V777" s="113"/>
      <c r="W777" s="113"/>
      <c r="X777" s="113"/>
      <c r="Y777" s="113"/>
      <c r="Z777" s="113"/>
      <c r="AA777" s="113"/>
      <c r="AB777" s="113"/>
      <c r="AC777" s="113"/>
      <c r="AD777" s="113"/>
      <c r="AE777" s="113"/>
      <c r="AF777" s="113"/>
      <c r="AG777" s="113"/>
      <c r="AH777" s="113"/>
      <c r="AI777" s="113"/>
      <c r="AJ777" s="113"/>
      <c r="AK777" s="113"/>
      <c r="AL777" s="113"/>
      <c r="AM777" s="113"/>
      <c r="AN777" s="113"/>
      <c r="AO777" s="113"/>
      <c r="AP777" s="113"/>
      <c r="AQ777" s="113"/>
      <c r="AR777" s="113"/>
      <c r="AS777" s="113"/>
      <c r="AT777" s="113"/>
      <c r="AU777" s="113"/>
      <c r="AV777" s="113"/>
      <c r="AW777" s="113"/>
      <c r="AX777" s="113"/>
      <c r="AY777" s="113"/>
      <c r="AZ777" s="113"/>
      <c r="BA777" s="113"/>
      <c r="BB777" s="113"/>
      <c r="BC777" s="113"/>
      <c r="BD777" s="113"/>
      <c r="BE777" s="113"/>
      <c r="BF777" s="113"/>
      <c r="BG777" s="113"/>
      <c r="BH777" s="113"/>
      <c r="BI777" s="113"/>
      <c r="BJ777" s="113"/>
      <c r="BK777" s="113"/>
      <c r="BL777" s="113"/>
      <c r="BM777" s="113"/>
      <c r="BN777" s="113"/>
      <c r="BO777" s="113"/>
      <c r="BP777" s="113"/>
      <c r="BQ777" s="113"/>
      <c r="BR777" s="113"/>
      <c r="BS777" s="113"/>
      <c r="BT777" s="113"/>
      <c r="BU777" s="113"/>
      <c r="BV777" s="113"/>
      <c r="BW777" s="113"/>
      <c r="BX777" s="113"/>
      <c r="BY777" s="113"/>
      <c r="BZ777" s="113"/>
      <c r="CA777" s="113"/>
      <c r="CB777" s="113"/>
    </row>
    <row r="778" spans="9:80" s="114" customFormat="1">
      <c r="I778" s="113"/>
      <c r="J778" s="113"/>
      <c r="K778" s="113"/>
      <c r="L778" s="113"/>
      <c r="M778" s="113"/>
      <c r="N778" s="113"/>
      <c r="O778" s="113"/>
      <c r="P778" s="113"/>
      <c r="Q778" s="113"/>
      <c r="R778" s="113"/>
      <c r="S778" s="113"/>
      <c r="T778" s="113"/>
      <c r="U778" s="113"/>
      <c r="V778" s="113"/>
      <c r="W778" s="113"/>
      <c r="X778" s="113"/>
      <c r="Y778" s="113"/>
      <c r="Z778" s="113"/>
      <c r="AA778" s="113"/>
      <c r="AB778" s="113"/>
      <c r="AC778" s="113"/>
      <c r="AD778" s="113"/>
      <c r="AE778" s="113"/>
      <c r="AF778" s="113"/>
      <c r="AG778" s="113"/>
      <c r="AH778" s="113"/>
      <c r="AI778" s="113"/>
      <c r="AJ778" s="113"/>
      <c r="AK778" s="113"/>
      <c r="AL778" s="113"/>
      <c r="AM778" s="113"/>
      <c r="AN778" s="113"/>
      <c r="AO778" s="113"/>
      <c r="AP778" s="113"/>
      <c r="AQ778" s="113"/>
      <c r="AR778" s="113"/>
      <c r="AS778" s="113"/>
      <c r="AT778" s="113"/>
      <c r="AU778" s="113"/>
      <c r="AV778" s="113"/>
      <c r="AW778" s="113"/>
      <c r="AX778" s="113"/>
      <c r="AY778" s="113"/>
      <c r="AZ778" s="113"/>
      <c r="BA778" s="113"/>
      <c r="BB778" s="113"/>
      <c r="BC778" s="113"/>
      <c r="BD778" s="113"/>
      <c r="BE778" s="113"/>
      <c r="BF778" s="113"/>
      <c r="BG778" s="113"/>
      <c r="BH778" s="113"/>
      <c r="BI778" s="113"/>
      <c r="BJ778" s="113"/>
      <c r="BK778" s="113"/>
      <c r="BL778" s="113"/>
      <c r="BM778" s="113"/>
      <c r="BN778" s="113"/>
      <c r="BO778" s="113"/>
      <c r="BP778" s="113"/>
      <c r="BQ778" s="113"/>
      <c r="BR778" s="113"/>
      <c r="BS778" s="113"/>
      <c r="BT778" s="113"/>
      <c r="BU778" s="113"/>
      <c r="BV778" s="113"/>
      <c r="BW778" s="113"/>
      <c r="BX778" s="113"/>
      <c r="BY778" s="113"/>
      <c r="BZ778" s="113"/>
      <c r="CA778" s="113"/>
      <c r="CB778" s="113"/>
    </row>
    <row r="779" spans="9:80" s="114" customFormat="1">
      <c r="I779" s="113"/>
      <c r="J779" s="113"/>
      <c r="K779" s="113"/>
      <c r="L779" s="113"/>
      <c r="M779" s="113"/>
      <c r="N779" s="113"/>
      <c r="O779" s="113"/>
      <c r="P779" s="113"/>
      <c r="Q779" s="113"/>
      <c r="R779" s="113"/>
      <c r="S779" s="113"/>
      <c r="T779" s="113"/>
      <c r="U779" s="113"/>
      <c r="V779" s="113"/>
      <c r="W779" s="113"/>
      <c r="X779" s="113"/>
      <c r="Y779" s="113"/>
      <c r="Z779" s="113"/>
      <c r="AA779" s="113"/>
      <c r="AB779" s="113"/>
      <c r="AC779" s="113"/>
      <c r="AD779" s="113"/>
      <c r="AE779" s="113"/>
      <c r="AF779" s="113"/>
      <c r="AG779" s="113"/>
      <c r="AH779" s="113"/>
      <c r="AI779" s="113"/>
      <c r="AJ779" s="113"/>
      <c r="AK779" s="113"/>
      <c r="AL779" s="113"/>
      <c r="AM779" s="113"/>
      <c r="AN779" s="113"/>
      <c r="AO779" s="113"/>
      <c r="AP779" s="113"/>
      <c r="AQ779" s="113"/>
      <c r="AR779" s="113"/>
      <c r="AS779" s="113"/>
      <c r="AT779" s="113"/>
      <c r="AU779" s="113"/>
      <c r="AV779" s="113"/>
      <c r="AW779" s="113"/>
      <c r="AX779" s="113"/>
      <c r="AY779" s="113"/>
      <c r="AZ779" s="113"/>
      <c r="BA779" s="113"/>
      <c r="BB779" s="113"/>
      <c r="BC779" s="113"/>
      <c r="BD779" s="113"/>
      <c r="BE779" s="113"/>
      <c r="BF779" s="113"/>
      <c r="BG779" s="113"/>
      <c r="BH779" s="113"/>
      <c r="BI779" s="113"/>
      <c r="BJ779" s="113"/>
      <c r="BK779" s="113"/>
      <c r="BL779" s="113"/>
      <c r="BM779" s="113"/>
      <c r="BN779" s="113"/>
      <c r="BO779" s="113"/>
      <c r="BP779" s="113"/>
      <c r="BQ779" s="113"/>
      <c r="BR779" s="113"/>
      <c r="BS779" s="113"/>
      <c r="BT779" s="113"/>
      <c r="BU779" s="113"/>
      <c r="BV779" s="113"/>
      <c r="BW779" s="113"/>
      <c r="BX779" s="113"/>
      <c r="BY779" s="113"/>
      <c r="BZ779" s="113"/>
      <c r="CA779" s="113"/>
      <c r="CB779" s="113"/>
    </row>
    <row r="780" spans="9:80" s="114" customFormat="1">
      <c r="I780" s="113"/>
      <c r="J780" s="113"/>
      <c r="K780" s="113"/>
      <c r="L780" s="113"/>
      <c r="M780" s="113"/>
      <c r="N780" s="113"/>
      <c r="O780" s="113"/>
      <c r="P780" s="113"/>
      <c r="Q780" s="113"/>
      <c r="R780" s="113"/>
      <c r="S780" s="113"/>
      <c r="T780" s="113"/>
      <c r="U780" s="113"/>
      <c r="V780" s="113"/>
      <c r="W780" s="113"/>
      <c r="X780" s="113"/>
      <c r="Y780" s="113"/>
      <c r="Z780" s="113"/>
      <c r="AA780" s="113"/>
      <c r="AB780" s="113"/>
      <c r="AC780" s="113"/>
      <c r="AD780" s="113"/>
      <c r="AE780" s="113"/>
      <c r="AF780" s="113"/>
      <c r="AG780" s="113"/>
      <c r="AH780" s="113"/>
      <c r="AI780" s="113"/>
      <c r="AJ780" s="113"/>
      <c r="AK780" s="113"/>
      <c r="AL780" s="113"/>
      <c r="AM780" s="113"/>
      <c r="AN780" s="113"/>
      <c r="AO780" s="113"/>
      <c r="AP780" s="113"/>
      <c r="AQ780" s="113"/>
      <c r="AR780" s="113"/>
      <c r="AS780" s="113"/>
      <c r="AT780" s="113"/>
      <c r="AU780" s="113"/>
      <c r="AV780" s="113"/>
      <c r="AW780" s="113"/>
      <c r="AX780" s="113"/>
      <c r="AY780" s="113"/>
      <c r="AZ780" s="113"/>
      <c r="BA780" s="113"/>
      <c r="BB780" s="113"/>
      <c r="BC780" s="113"/>
      <c r="BD780" s="113"/>
      <c r="BE780" s="113"/>
      <c r="BF780" s="113"/>
      <c r="BG780" s="113"/>
      <c r="BH780" s="113"/>
      <c r="BI780" s="113"/>
      <c r="BJ780" s="113"/>
      <c r="BK780" s="113"/>
      <c r="BL780" s="113"/>
      <c r="BM780" s="113"/>
      <c r="BN780" s="113"/>
      <c r="BO780" s="113"/>
      <c r="BP780" s="113"/>
      <c r="BQ780" s="113"/>
      <c r="BR780" s="113"/>
      <c r="BS780" s="113"/>
      <c r="BT780" s="113"/>
      <c r="BU780" s="113"/>
      <c r="BV780" s="113"/>
      <c r="BW780" s="113"/>
      <c r="BX780" s="113"/>
      <c r="BY780" s="113"/>
      <c r="BZ780" s="113"/>
      <c r="CA780" s="113"/>
      <c r="CB780" s="113"/>
    </row>
    <row r="781" spans="9:80" s="114" customFormat="1">
      <c r="I781" s="113"/>
      <c r="J781" s="113"/>
      <c r="K781" s="113"/>
      <c r="L781" s="113"/>
      <c r="M781" s="113"/>
      <c r="N781" s="113"/>
      <c r="O781" s="113"/>
      <c r="P781" s="113"/>
      <c r="Q781" s="113"/>
      <c r="R781" s="113"/>
      <c r="S781" s="113"/>
      <c r="T781" s="113"/>
      <c r="U781" s="113"/>
      <c r="V781" s="113"/>
      <c r="W781" s="113"/>
      <c r="X781" s="113"/>
      <c r="Y781" s="113"/>
      <c r="Z781" s="113"/>
      <c r="AA781" s="113"/>
      <c r="AB781" s="113"/>
      <c r="AC781" s="113"/>
      <c r="AD781" s="113"/>
      <c r="AE781" s="113"/>
      <c r="AF781" s="113"/>
      <c r="AG781" s="113"/>
      <c r="AH781" s="113"/>
      <c r="AI781" s="113"/>
      <c r="AJ781" s="113"/>
      <c r="AK781" s="113"/>
      <c r="AL781" s="113"/>
      <c r="AM781" s="113"/>
      <c r="AN781" s="113"/>
      <c r="AO781" s="113"/>
      <c r="AP781" s="113"/>
      <c r="AQ781" s="113"/>
      <c r="AR781" s="113"/>
      <c r="AS781" s="113"/>
      <c r="AT781" s="113"/>
      <c r="AU781" s="113"/>
      <c r="AV781" s="113"/>
      <c r="AW781" s="113"/>
      <c r="AX781" s="113"/>
      <c r="AY781" s="113"/>
      <c r="AZ781" s="113"/>
      <c r="BA781" s="113"/>
      <c r="BB781" s="113"/>
      <c r="BC781" s="113"/>
      <c r="BD781" s="113"/>
      <c r="BE781" s="113"/>
      <c r="BF781" s="113"/>
      <c r="BG781" s="113"/>
      <c r="BH781" s="113"/>
      <c r="BI781" s="113"/>
      <c r="BJ781" s="113"/>
      <c r="BK781" s="113"/>
      <c r="BL781" s="113"/>
      <c r="BM781" s="113"/>
      <c r="BN781" s="113"/>
      <c r="BO781" s="113"/>
      <c r="BP781" s="113"/>
      <c r="BQ781" s="113"/>
      <c r="BR781" s="113"/>
      <c r="BS781" s="113"/>
      <c r="BT781" s="113"/>
      <c r="BU781" s="113"/>
      <c r="BV781" s="113"/>
      <c r="BW781" s="113"/>
      <c r="BX781" s="113"/>
      <c r="BY781" s="113"/>
      <c r="BZ781" s="113"/>
      <c r="CA781" s="113"/>
      <c r="CB781" s="113"/>
    </row>
    <row r="782" spans="9:80" s="114" customFormat="1">
      <c r="I782" s="113"/>
      <c r="J782" s="113"/>
      <c r="K782" s="113"/>
      <c r="L782" s="113"/>
      <c r="M782" s="113"/>
      <c r="N782" s="113"/>
      <c r="O782" s="113"/>
      <c r="P782" s="113"/>
      <c r="Q782" s="113"/>
      <c r="R782" s="113"/>
      <c r="S782" s="113"/>
      <c r="T782" s="113"/>
      <c r="U782" s="113"/>
      <c r="V782" s="113"/>
      <c r="W782" s="113"/>
      <c r="X782" s="113"/>
      <c r="Y782" s="113"/>
      <c r="Z782" s="113"/>
      <c r="AA782" s="113"/>
      <c r="AB782" s="113"/>
      <c r="AC782" s="113"/>
      <c r="AD782" s="113"/>
      <c r="AE782" s="113"/>
      <c r="AF782" s="113"/>
      <c r="AG782" s="113"/>
      <c r="AH782" s="113"/>
      <c r="AI782" s="113"/>
      <c r="AJ782" s="113"/>
      <c r="AK782" s="113"/>
      <c r="AL782" s="113"/>
      <c r="AM782" s="113"/>
      <c r="AN782" s="113"/>
      <c r="AO782" s="113"/>
      <c r="AP782" s="113"/>
      <c r="AQ782" s="113"/>
      <c r="AR782" s="113"/>
      <c r="AS782" s="113"/>
      <c r="AT782" s="113"/>
      <c r="AU782" s="113"/>
      <c r="AV782" s="113"/>
      <c r="AW782" s="113"/>
      <c r="AX782" s="113"/>
      <c r="AY782" s="113"/>
      <c r="AZ782" s="113"/>
      <c r="BA782" s="113"/>
      <c r="BB782" s="113"/>
      <c r="BC782" s="113"/>
      <c r="BD782" s="113"/>
      <c r="BE782" s="113"/>
      <c r="BF782" s="113"/>
      <c r="BG782" s="113"/>
      <c r="BH782" s="113"/>
      <c r="BI782" s="113"/>
      <c r="BJ782" s="113"/>
      <c r="BK782" s="113"/>
      <c r="BL782" s="113"/>
      <c r="BM782" s="113"/>
      <c r="BN782" s="113"/>
      <c r="BO782" s="113"/>
      <c r="BP782" s="113"/>
      <c r="BQ782" s="113"/>
      <c r="BR782" s="113"/>
      <c r="BS782" s="113"/>
      <c r="BT782" s="113"/>
      <c r="BU782" s="113"/>
      <c r="BV782" s="113"/>
      <c r="BW782" s="113"/>
      <c r="BX782" s="113"/>
      <c r="BY782" s="113"/>
      <c r="BZ782" s="113"/>
      <c r="CA782" s="113"/>
      <c r="CB782" s="113"/>
    </row>
    <row r="783" spans="9:80" s="114" customFormat="1">
      <c r="I783" s="113"/>
      <c r="J783" s="113"/>
      <c r="K783" s="113"/>
      <c r="L783" s="113"/>
      <c r="M783" s="113"/>
      <c r="N783" s="113"/>
      <c r="O783" s="113"/>
      <c r="P783" s="113"/>
      <c r="Q783" s="113"/>
      <c r="R783" s="113"/>
      <c r="S783" s="113"/>
      <c r="T783" s="113"/>
      <c r="U783" s="113"/>
      <c r="V783" s="113"/>
      <c r="W783" s="113"/>
      <c r="X783" s="113"/>
      <c r="Y783" s="113"/>
      <c r="Z783" s="113"/>
      <c r="AA783" s="113"/>
      <c r="AB783" s="113"/>
      <c r="AC783" s="113"/>
      <c r="AD783" s="113"/>
      <c r="AE783" s="113"/>
      <c r="AF783" s="113"/>
      <c r="AG783" s="113"/>
      <c r="AH783" s="113"/>
      <c r="AI783" s="113"/>
      <c r="AJ783" s="113"/>
      <c r="AK783" s="113"/>
      <c r="AL783" s="113"/>
      <c r="AM783" s="113"/>
      <c r="AN783" s="113"/>
      <c r="AO783" s="113"/>
      <c r="AP783" s="113"/>
      <c r="AQ783" s="113"/>
      <c r="AR783" s="113"/>
      <c r="AS783" s="113"/>
      <c r="AT783" s="113"/>
      <c r="AU783" s="113"/>
      <c r="AV783" s="113"/>
      <c r="AW783" s="113"/>
      <c r="AX783" s="113"/>
      <c r="AY783" s="113"/>
      <c r="AZ783" s="113"/>
      <c r="BA783" s="113"/>
      <c r="BB783" s="113"/>
      <c r="BC783" s="113"/>
      <c r="BD783" s="113"/>
      <c r="BE783" s="113"/>
      <c r="BF783" s="113"/>
      <c r="BG783" s="113"/>
      <c r="BH783" s="113"/>
      <c r="BI783" s="113"/>
      <c r="BJ783" s="113"/>
      <c r="BK783" s="113"/>
      <c r="BL783" s="113"/>
      <c r="BM783" s="113"/>
      <c r="BN783" s="113"/>
      <c r="BO783" s="113"/>
      <c r="BP783" s="113"/>
      <c r="BQ783" s="113"/>
      <c r="BR783" s="113"/>
      <c r="BS783" s="113"/>
      <c r="BT783" s="113"/>
      <c r="BU783" s="113"/>
      <c r="BV783" s="113"/>
      <c r="BW783" s="113"/>
      <c r="BX783" s="113"/>
      <c r="BY783" s="113"/>
      <c r="BZ783" s="113"/>
      <c r="CA783" s="113"/>
      <c r="CB783" s="113"/>
    </row>
    <row r="784" spans="9:80" s="114" customFormat="1">
      <c r="I784" s="113"/>
      <c r="J784" s="113"/>
      <c r="K784" s="113"/>
      <c r="L784" s="113"/>
      <c r="M784" s="113"/>
      <c r="N784" s="113"/>
      <c r="O784" s="113"/>
      <c r="P784" s="113"/>
      <c r="Q784" s="113"/>
      <c r="R784" s="113"/>
      <c r="S784" s="113"/>
      <c r="T784" s="113"/>
      <c r="U784" s="113"/>
      <c r="V784" s="113"/>
      <c r="W784" s="113"/>
      <c r="X784" s="113"/>
      <c r="Y784" s="113"/>
      <c r="Z784" s="113"/>
      <c r="AA784" s="113"/>
      <c r="AB784" s="113"/>
      <c r="AC784" s="113"/>
      <c r="AD784" s="113"/>
      <c r="AE784" s="113"/>
      <c r="AF784" s="113"/>
      <c r="AG784" s="113"/>
      <c r="AH784" s="113"/>
      <c r="AI784" s="113"/>
      <c r="AJ784" s="113"/>
      <c r="AK784" s="113"/>
      <c r="AL784" s="113"/>
      <c r="AM784" s="113"/>
      <c r="AN784" s="113"/>
      <c r="AO784" s="113"/>
      <c r="AP784" s="113"/>
      <c r="AQ784" s="113"/>
      <c r="AR784" s="113"/>
      <c r="AS784" s="113"/>
      <c r="AT784" s="113"/>
      <c r="AU784" s="113"/>
      <c r="AV784" s="113"/>
      <c r="AW784" s="113"/>
      <c r="AX784" s="113"/>
      <c r="AY784" s="113"/>
      <c r="AZ784" s="113"/>
      <c r="BA784" s="113"/>
      <c r="BB784" s="113"/>
      <c r="BC784" s="113"/>
      <c r="BD784" s="113"/>
      <c r="BE784" s="113"/>
      <c r="BF784" s="113"/>
      <c r="BG784" s="113"/>
      <c r="BH784" s="113"/>
      <c r="BI784" s="113"/>
      <c r="BJ784" s="113"/>
      <c r="BK784" s="113"/>
      <c r="BL784" s="113"/>
      <c r="BM784" s="113"/>
      <c r="BN784" s="113"/>
      <c r="BO784" s="113"/>
      <c r="BP784" s="113"/>
      <c r="BQ784" s="113"/>
      <c r="BR784" s="113"/>
      <c r="BS784" s="113"/>
      <c r="BT784" s="113"/>
      <c r="BU784" s="113"/>
      <c r="BV784" s="113"/>
      <c r="BW784" s="113"/>
      <c r="BX784" s="113"/>
      <c r="BY784" s="113"/>
      <c r="BZ784" s="113"/>
      <c r="CA784" s="113"/>
      <c r="CB784" s="113"/>
    </row>
    <row r="785" spans="9:80" s="114" customFormat="1">
      <c r="I785" s="113"/>
      <c r="J785" s="113"/>
      <c r="K785" s="113"/>
      <c r="L785" s="113"/>
      <c r="M785" s="113"/>
      <c r="N785" s="113"/>
      <c r="O785" s="113"/>
      <c r="P785" s="113"/>
      <c r="Q785" s="113"/>
      <c r="R785" s="113"/>
      <c r="S785" s="113"/>
      <c r="T785" s="113"/>
      <c r="U785" s="113"/>
      <c r="V785" s="113"/>
      <c r="W785" s="113"/>
      <c r="X785" s="113"/>
      <c r="Y785" s="113"/>
      <c r="Z785" s="113"/>
      <c r="AA785" s="113"/>
      <c r="AB785" s="113"/>
      <c r="AC785" s="113"/>
      <c r="AD785" s="113"/>
      <c r="AE785" s="113"/>
      <c r="AF785" s="113"/>
      <c r="AG785" s="113"/>
      <c r="AH785" s="113"/>
      <c r="AI785" s="113"/>
      <c r="AJ785" s="113"/>
      <c r="AK785" s="113"/>
      <c r="AL785" s="113"/>
      <c r="AM785" s="113"/>
      <c r="AN785" s="113"/>
      <c r="AO785" s="113"/>
      <c r="AP785" s="113"/>
      <c r="AQ785" s="113"/>
      <c r="AR785" s="113"/>
      <c r="AS785" s="113"/>
      <c r="AT785" s="113"/>
      <c r="AU785" s="113"/>
      <c r="AV785" s="113"/>
      <c r="AW785" s="113"/>
      <c r="AX785" s="113"/>
      <c r="AY785" s="113"/>
      <c r="AZ785" s="113"/>
      <c r="BA785" s="113"/>
      <c r="BB785" s="113"/>
      <c r="BC785" s="113"/>
      <c r="BD785" s="113"/>
      <c r="BE785" s="113"/>
      <c r="BF785" s="113"/>
      <c r="BG785" s="113"/>
      <c r="BH785" s="113"/>
      <c r="BI785" s="113"/>
      <c r="BJ785" s="113"/>
      <c r="BK785" s="113"/>
      <c r="BL785" s="113"/>
      <c r="BM785" s="113"/>
      <c r="BN785" s="113"/>
      <c r="BO785" s="113"/>
      <c r="BP785" s="113"/>
      <c r="BQ785" s="113"/>
      <c r="BR785" s="113"/>
      <c r="BS785" s="113"/>
      <c r="BT785" s="113"/>
      <c r="BU785" s="113"/>
      <c r="BV785" s="113"/>
      <c r="BW785" s="113"/>
      <c r="BX785" s="113"/>
      <c r="BY785" s="113"/>
      <c r="BZ785" s="113"/>
      <c r="CA785" s="113"/>
      <c r="CB785" s="113"/>
    </row>
    <row r="786" spans="9:80" s="114" customFormat="1">
      <c r="I786" s="113"/>
      <c r="J786" s="113"/>
      <c r="K786" s="113"/>
      <c r="L786" s="113"/>
      <c r="M786" s="113"/>
      <c r="N786" s="113"/>
      <c r="O786" s="113"/>
      <c r="P786" s="113"/>
      <c r="Q786" s="113"/>
      <c r="R786" s="113"/>
      <c r="S786" s="113"/>
      <c r="T786" s="113"/>
      <c r="U786" s="113"/>
      <c r="V786" s="113"/>
      <c r="W786" s="113"/>
      <c r="X786" s="113"/>
      <c r="Y786" s="113"/>
      <c r="Z786" s="113"/>
      <c r="AA786" s="113"/>
      <c r="AB786" s="113"/>
      <c r="AC786" s="113"/>
      <c r="AD786" s="113"/>
      <c r="AE786" s="113"/>
      <c r="AF786" s="113"/>
      <c r="AG786" s="113"/>
      <c r="AH786" s="113"/>
      <c r="AI786" s="113"/>
      <c r="AJ786" s="113"/>
      <c r="AK786" s="113"/>
      <c r="AL786" s="113"/>
      <c r="AM786" s="113"/>
      <c r="AN786" s="113"/>
      <c r="AO786" s="113"/>
      <c r="AP786" s="113"/>
      <c r="AQ786" s="113"/>
      <c r="AR786" s="113"/>
      <c r="AS786" s="113"/>
      <c r="AT786" s="113"/>
      <c r="AU786" s="113"/>
      <c r="AV786" s="113"/>
      <c r="AW786" s="113"/>
      <c r="AX786" s="113"/>
      <c r="AY786" s="113"/>
      <c r="AZ786" s="113"/>
      <c r="BA786" s="113"/>
      <c r="BB786" s="113"/>
      <c r="BC786" s="113"/>
      <c r="BD786" s="113"/>
      <c r="BE786" s="113"/>
      <c r="BF786" s="113"/>
      <c r="BG786" s="113"/>
      <c r="BH786" s="113"/>
      <c r="BI786" s="113"/>
      <c r="BJ786" s="113"/>
      <c r="BK786" s="113"/>
      <c r="BL786" s="113"/>
      <c r="BM786" s="113"/>
      <c r="BN786" s="113"/>
      <c r="BO786" s="113"/>
      <c r="BP786" s="113"/>
      <c r="BQ786" s="113"/>
      <c r="BR786" s="113"/>
      <c r="BS786" s="113"/>
      <c r="BT786" s="113"/>
      <c r="BU786" s="113"/>
      <c r="BV786" s="113"/>
      <c r="BW786" s="113"/>
      <c r="BX786" s="113"/>
      <c r="BY786" s="113"/>
      <c r="BZ786" s="113"/>
      <c r="CA786" s="113"/>
      <c r="CB786" s="113"/>
    </row>
    <row r="787" spans="9:80" s="114" customFormat="1">
      <c r="I787" s="113"/>
      <c r="J787" s="113"/>
      <c r="K787" s="113"/>
      <c r="L787" s="113"/>
      <c r="M787" s="113"/>
      <c r="N787" s="113"/>
      <c r="O787" s="113"/>
      <c r="P787" s="113"/>
      <c r="Q787" s="113"/>
      <c r="R787" s="113"/>
      <c r="S787" s="113"/>
      <c r="T787" s="113"/>
      <c r="U787" s="113"/>
      <c r="V787" s="113"/>
      <c r="W787" s="113"/>
      <c r="X787" s="113"/>
      <c r="Y787" s="113"/>
      <c r="Z787" s="113"/>
      <c r="AA787" s="113"/>
      <c r="AB787" s="113"/>
      <c r="AC787" s="113"/>
      <c r="AD787" s="113"/>
      <c r="AE787" s="113"/>
      <c r="AF787" s="113"/>
      <c r="AG787" s="113"/>
      <c r="AH787" s="113"/>
      <c r="AI787" s="113"/>
      <c r="AJ787" s="113"/>
      <c r="AK787" s="113"/>
      <c r="AL787" s="113"/>
      <c r="AM787" s="113"/>
      <c r="AN787" s="113"/>
      <c r="AO787" s="113"/>
      <c r="AP787" s="113"/>
      <c r="AQ787" s="113"/>
      <c r="AR787" s="113"/>
      <c r="AS787" s="113"/>
      <c r="AT787" s="113"/>
      <c r="AU787" s="113"/>
      <c r="AV787" s="113"/>
      <c r="AW787" s="113"/>
      <c r="AX787" s="113"/>
      <c r="AY787" s="113"/>
      <c r="AZ787" s="113"/>
      <c r="BA787" s="113"/>
      <c r="BB787" s="113"/>
      <c r="BC787" s="113"/>
      <c r="BD787" s="113"/>
      <c r="BE787" s="113"/>
      <c r="BF787" s="113"/>
      <c r="BG787" s="113"/>
      <c r="BH787" s="113"/>
      <c r="BI787" s="113"/>
      <c r="BJ787" s="113"/>
      <c r="BK787" s="113"/>
      <c r="BL787" s="113"/>
      <c r="BM787" s="113"/>
      <c r="BN787" s="113"/>
      <c r="BO787" s="113"/>
      <c r="BP787" s="113"/>
      <c r="BQ787" s="113"/>
      <c r="BR787" s="113"/>
      <c r="BS787" s="113"/>
      <c r="BT787" s="113"/>
      <c r="BU787" s="113"/>
      <c r="BV787" s="113"/>
      <c r="BW787" s="113"/>
      <c r="BX787" s="113"/>
      <c r="BY787" s="113"/>
      <c r="BZ787" s="113"/>
      <c r="CA787" s="113"/>
      <c r="CB787" s="113"/>
    </row>
    <row r="788" spans="9:80" s="114" customFormat="1">
      <c r="I788" s="113"/>
      <c r="J788" s="113"/>
      <c r="K788" s="113"/>
      <c r="L788" s="113"/>
      <c r="M788" s="113"/>
      <c r="N788" s="113"/>
      <c r="O788" s="113"/>
      <c r="P788" s="113"/>
      <c r="Q788" s="113"/>
      <c r="R788" s="113"/>
      <c r="S788" s="113"/>
      <c r="T788" s="113"/>
      <c r="U788" s="113"/>
      <c r="V788" s="113"/>
      <c r="W788" s="113"/>
      <c r="X788" s="113"/>
      <c r="Y788" s="113"/>
      <c r="Z788" s="113"/>
      <c r="AA788" s="113"/>
      <c r="AB788" s="113"/>
      <c r="AC788" s="113"/>
      <c r="AD788" s="113"/>
      <c r="AE788" s="113"/>
      <c r="AF788" s="113"/>
      <c r="AG788" s="113"/>
      <c r="AH788" s="113"/>
      <c r="AI788" s="113"/>
      <c r="AJ788" s="113"/>
      <c r="AK788" s="113"/>
      <c r="AL788" s="113"/>
      <c r="AM788" s="113"/>
      <c r="AN788" s="113"/>
      <c r="AO788" s="113"/>
      <c r="AP788" s="113"/>
      <c r="AQ788" s="113"/>
      <c r="AR788" s="113"/>
      <c r="AS788" s="113"/>
      <c r="AT788" s="113"/>
      <c r="AU788" s="113"/>
      <c r="AV788" s="113"/>
      <c r="AW788" s="113"/>
      <c r="AX788" s="113"/>
      <c r="AY788" s="113"/>
      <c r="AZ788" s="113"/>
      <c r="BA788" s="113"/>
      <c r="BB788" s="113"/>
      <c r="BC788" s="113"/>
      <c r="BD788" s="113"/>
      <c r="BE788" s="113"/>
      <c r="BF788" s="113"/>
      <c r="BG788" s="113"/>
      <c r="BH788" s="113"/>
      <c r="BI788" s="113"/>
      <c r="BJ788" s="113"/>
      <c r="BK788" s="113"/>
      <c r="BL788" s="113"/>
      <c r="BM788" s="113"/>
      <c r="BN788" s="113"/>
      <c r="BO788" s="113"/>
      <c r="BP788" s="113"/>
      <c r="BQ788" s="113"/>
      <c r="BR788" s="113"/>
      <c r="BS788" s="113"/>
      <c r="BT788" s="113"/>
      <c r="BU788" s="113"/>
      <c r="BV788" s="113"/>
      <c r="BW788" s="113"/>
      <c r="BX788" s="113"/>
      <c r="BY788" s="113"/>
      <c r="BZ788" s="113"/>
      <c r="CA788" s="113"/>
      <c r="CB788" s="113"/>
    </row>
    <row r="789" spans="9:80" s="114" customFormat="1">
      <c r="I789" s="113"/>
      <c r="J789" s="113"/>
      <c r="K789" s="113"/>
      <c r="L789" s="113"/>
      <c r="M789" s="113"/>
      <c r="N789" s="113"/>
      <c r="O789" s="113"/>
      <c r="P789" s="113"/>
      <c r="Q789" s="113"/>
      <c r="R789" s="113"/>
      <c r="S789" s="113"/>
      <c r="T789" s="113"/>
      <c r="U789" s="113"/>
      <c r="V789" s="113"/>
      <c r="W789" s="113"/>
      <c r="X789" s="113"/>
      <c r="Y789" s="113"/>
      <c r="Z789" s="113"/>
      <c r="AA789" s="113"/>
      <c r="AB789" s="113"/>
      <c r="AC789" s="113"/>
      <c r="AD789" s="113"/>
      <c r="AE789" s="113"/>
      <c r="AF789" s="113"/>
      <c r="AG789" s="113"/>
      <c r="AH789" s="113"/>
      <c r="AI789" s="113"/>
      <c r="AJ789" s="113"/>
      <c r="AK789" s="113"/>
      <c r="AL789" s="113"/>
      <c r="AM789" s="113"/>
      <c r="AN789" s="113"/>
      <c r="AO789" s="113"/>
      <c r="AP789" s="113"/>
      <c r="AQ789" s="113"/>
      <c r="AR789" s="113"/>
      <c r="AS789" s="113"/>
      <c r="AT789" s="113"/>
      <c r="AU789" s="113"/>
      <c r="AV789" s="113"/>
      <c r="AW789" s="113"/>
      <c r="AX789" s="113"/>
      <c r="AY789" s="113"/>
      <c r="AZ789" s="113"/>
      <c r="BA789" s="113"/>
      <c r="BB789" s="113"/>
      <c r="BC789" s="113"/>
      <c r="BD789" s="113"/>
      <c r="BE789" s="113"/>
      <c r="BF789" s="113"/>
      <c r="BG789" s="113"/>
      <c r="BH789" s="113"/>
      <c r="BI789" s="113"/>
      <c r="BJ789" s="113"/>
      <c r="BK789" s="113"/>
      <c r="BL789" s="113"/>
      <c r="BM789" s="113"/>
      <c r="BN789" s="113"/>
      <c r="BO789" s="113"/>
      <c r="BP789" s="113"/>
      <c r="BQ789" s="113"/>
      <c r="BR789" s="113"/>
      <c r="BS789" s="113"/>
      <c r="BT789" s="113"/>
      <c r="BU789" s="113"/>
      <c r="BV789" s="113"/>
      <c r="BW789" s="113"/>
      <c r="BX789" s="113"/>
      <c r="BY789" s="113"/>
      <c r="BZ789" s="113"/>
      <c r="CA789" s="113"/>
      <c r="CB789" s="113"/>
    </row>
    <row r="790" spans="9:80" s="114" customFormat="1">
      <c r="I790" s="113"/>
      <c r="J790" s="113"/>
      <c r="K790" s="113"/>
      <c r="L790" s="113"/>
      <c r="M790" s="113"/>
      <c r="N790" s="113"/>
      <c r="O790" s="113"/>
      <c r="P790" s="113"/>
      <c r="Q790" s="113"/>
      <c r="R790" s="113"/>
      <c r="S790" s="113"/>
      <c r="T790" s="113"/>
      <c r="U790" s="113"/>
      <c r="V790" s="113"/>
      <c r="W790" s="113"/>
      <c r="X790" s="113"/>
      <c r="Y790" s="113"/>
      <c r="Z790" s="113"/>
      <c r="AA790" s="113"/>
      <c r="AB790" s="113"/>
      <c r="AC790" s="113"/>
      <c r="AD790" s="113"/>
      <c r="AE790" s="113"/>
      <c r="AF790" s="113"/>
      <c r="AG790" s="113"/>
      <c r="AH790" s="113"/>
      <c r="AI790" s="113"/>
      <c r="AJ790" s="113"/>
      <c r="AK790" s="113"/>
      <c r="AL790" s="113"/>
      <c r="AM790" s="113"/>
      <c r="AN790" s="113"/>
      <c r="AO790" s="113"/>
      <c r="AP790" s="113"/>
      <c r="AQ790" s="113"/>
      <c r="AR790" s="113"/>
      <c r="AS790" s="113"/>
      <c r="AT790" s="113"/>
      <c r="AU790" s="113"/>
      <c r="AV790" s="113"/>
      <c r="AW790" s="113"/>
      <c r="AX790" s="113"/>
      <c r="AY790" s="113"/>
      <c r="AZ790" s="113"/>
      <c r="BA790" s="113"/>
      <c r="BB790" s="113"/>
      <c r="BC790" s="113"/>
      <c r="BD790" s="113"/>
      <c r="BE790" s="113"/>
      <c r="BF790" s="113"/>
      <c r="BG790" s="113"/>
      <c r="BH790" s="113"/>
      <c r="BI790" s="113"/>
      <c r="BJ790" s="113"/>
      <c r="BK790" s="113"/>
      <c r="BL790" s="113"/>
      <c r="BM790" s="113"/>
      <c r="BN790" s="113"/>
      <c r="BO790" s="113"/>
      <c r="BP790" s="113"/>
      <c r="BQ790" s="113"/>
      <c r="BR790" s="113"/>
      <c r="BS790" s="113"/>
      <c r="BT790" s="113"/>
      <c r="BU790" s="113"/>
      <c r="BV790" s="113"/>
      <c r="BW790" s="113"/>
      <c r="BX790" s="113"/>
      <c r="BY790" s="113"/>
      <c r="BZ790" s="113"/>
      <c r="CA790" s="113"/>
      <c r="CB790" s="113"/>
    </row>
    <row r="791" spans="9:80" s="114" customFormat="1">
      <c r="I791" s="113"/>
      <c r="J791" s="113"/>
      <c r="K791" s="113"/>
      <c r="L791" s="113"/>
      <c r="M791" s="113"/>
      <c r="N791" s="113"/>
      <c r="O791" s="113"/>
      <c r="P791" s="113"/>
      <c r="Q791" s="113"/>
      <c r="R791" s="113"/>
      <c r="S791" s="113"/>
      <c r="T791" s="113"/>
      <c r="U791" s="113"/>
      <c r="V791" s="113"/>
      <c r="W791" s="113"/>
      <c r="X791" s="113"/>
      <c r="Y791" s="113"/>
      <c r="Z791" s="113"/>
      <c r="AA791" s="113"/>
      <c r="AB791" s="113"/>
      <c r="AC791" s="113"/>
      <c r="AD791" s="113"/>
      <c r="AE791" s="113"/>
      <c r="AF791" s="113"/>
      <c r="AG791" s="113"/>
      <c r="AH791" s="113"/>
      <c r="AI791" s="113"/>
      <c r="AJ791" s="113"/>
      <c r="AK791" s="113"/>
      <c r="AL791" s="113"/>
      <c r="AM791" s="113"/>
      <c r="AN791" s="113"/>
      <c r="AO791" s="113"/>
      <c r="AP791" s="113"/>
      <c r="AQ791" s="113"/>
      <c r="AR791" s="113"/>
      <c r="AS791" s="113"/>
      <c r="AT791" s="113"/>
      <c r="AU791" s="113"/>
      <c r="AV791" s="113"/>
      <c r="AW791" s="113"/>
      <c r="AX791" s="113"/>
      <c r="AY791" s="113"/>
      <c r="AZ791" s="113"/>
      <c r="BA791" s="113"/>
      <c r="BB791" s="113"/>
      <c r="BC791" s="113"/>
      <c r="BD791" s="113"/>
      <c r="BE791" s="113"/>
      <c r="BF791" s="113"/>
      <c r="BG791" s="113"/>
      <c r="BH791" s="113"/>
      <c r="BI791" s="113"/>
      <c r="BJ791" s="113"/>
      <c r="BK791" s="113"/>
      <c r="BL791" s="113"/>
      <c r="BM791" s="113"/>
      <c r="BN791" s="113"/>
      <c r="BO791" s="113"/>
      <c r="BP791" s="113"/>
      <c r="BQ791" s="113"/>
      <c r="BR791" s="113"/>
      <c r="BS791" s="113"/>
      <c r="BT791" s="113"/>
      <c r="BU791" s="113"/>
      <c r="BV791" s="113"/>
      <c r="BW791" s="113"/>
      <c r="BX791" s="113"/>
      <c r="BY791" s="113"/>
      <c r="BZ791" s="113"/>
      <c r="CA791" s="113"/>
      <c r="CB791" s="113"/>
    </row>
    <row r="792" spans="9:80" s="114" customFormat="1">
      <c r="I792" s="113"/>
      <c r="J792" s="113"/>
      <c r="K792" s="113"/>
      <c r="L792" s="113"/>
      <c r="M792" s="113"/>
      <c r="N792" s="113"/>
      <c r="O792" s="113"/>
      <c r="P792" s="113"/>
      <c r="Q792" s="113"/>
      <c r="R792" s="113"/>
      <c r="S792" s="113"/>
      <c r="T792" s="113"/>
      <c r="U792" s="113"/>
      <c r="V792" s="113"/>
      <c r="W792" s="113"/>
      <c r="X792" s="113"/>
      <c r="Y792" s="113"/>
      <c r="Z792" s="113"/>
      <c r="AA792" s="113"/>
      <c r="AB792" s="113"/>
      <c r="AC792" s="113"/>
      <c r="AD792" s="113"/>
      <c r="AE792" s="113"/>
      <c r="AF792" s="113"/>
      <c r="AG792" s="113"/>
      <c r="AH792" s="113"/>
      <c r="AI792" s="113"/>
      <c r="AJ792" s="113"/>
      <c r="AK792" s="113"/>
      <c r="AL792" s="113"/>
      <c r="AM792" s="113"/>
      <c r="AN792" s="113"/>
      <c r="AO792" s="113"/>
      <c r="AP792" s="113"/>
      <c r="AQ792" s="113"/>
      <c r="AR792" s="113"/>
      <c r="AS792" s="113"/>
      <c r="AT792" s="113"/>
      <c r="AU792" s="113"/>
      <c r="AV792" s="113"/>
      <c r="AW792" s="113"/>
      <c r="AX792" s="113"/>
      <c r="AY792" s="113"/>
      <c r="AZ792" s="113"/>
      <c r="BA792" s="113"/>
      <c r="BB792" s="113"/>
      <c r="BC792" s="113"/>
      <c r="BD792" s="113"/>
      <c r="BE792" s="113"/>
      <c r="BF792" s="113"/>
      <c r="BG792" s="113"/>
      <c r="BH792" s="113"/>
      <c r="BI792" s="113"/>
      <c r="BJ792" s="113"/>
      <c r="BK792" s="113"/>
      <c r="BL792" s="113"/>
      <c r="BM792" s="113"/>
      <c r="BN792" s="113"/>
      <c r="BO792" s="113"/>
      <c r="BP792" s="113"/>
      <c r="BQ792" s="113"/>
      <c r="BR792" s="113"/>
      <c r="BS792" s="113"/>
      <c r="BT792" s="113"/>
      <c r="BU792" s="113"/>
      <c r="BV792" s="113"/>
      <c r="BW792" s="113"/>
      <c r="BX792" s="113"/>
      <c r="BY792" s="113"/>
      <c r="BZ792" s="113"/>
      <c r="CA792" s="113"/>
      <c r="CB792" s="113"/>
    </row>
    <row r="793" spans="9:80" s="114" customFormat="1">
      <c r="I793" s="113"/>
      <c r="J793" s="113"/>
      <c r="K793" s="113"/>
      <c r="L793" s="113"/>
      <c r="M793" s="113"/>
      <c r="N793" s="113"/>
      <c r="O793" s="113"/>
      <c r="P793" s="113"/>
      <c r="Q793" s="113"/>
      <c r="R793" s="113"/>
      <c r="S793" s="113"/>
      <c r="T793" s="113"/>
      <c r="U793" s="113"/>
      <c r="V793" s="113"/>
      <c r="W793" s="113"/>
      <c r="X793" s="113"/>
      <c r="Y793" s="113"/>
      <c r="Z793" s="113"/>
      <c r="AA793" s="113"/>
      <c r="AB793" s="113"/>
      <c r="AC793" s="113"/>
      <c r="AD793" s="113"/>
      <c r="AE793" s="113"/>
      <c r="AF793" s="113"/>
      <c r="AG793" s="113"/>
      <c r="AH793" s="113"/>
      <c r="AI793" s="113"/>
      <c r="AJ793" s="113"/>
      <c r="AK793" s="113"/>
      <c r="AL793" s="113"/>
      <c r="AM793" s="113"/>
      <c r="AN793" s="113"/>
      <c r="AO793" s="113"/>
      <c r="AP793" s="113"/>
      <c r="AQ793" s="113"/>
      <c r="AR793" s="113"/>
      <c r="AS793" s="113"/>
      <c r="AT793" s="113"/>
      <c r="AU793" s="113"/>
      <c r="AV793" s="113"/>
      <c r="AW793" s="113"/>
      <c r="AX793" s="113"/>
      <c r="AY793" s="113"/>
      <c r="AZ793" s="113"/>
      <c r="BA793" s="113"/>
      <c r="BB793" s="113"/>
      <c r="BC793" s="113"/>
      <c r="BD793" s="113"/>
      <c r="BE793" s="113"/>
      <c r="BF793" s="113"/>
      <c r="BG793" s="113"/>
      <c r="BH793" s="113"/>
      <c r="BI793" s="113"/>
      <c r="BJ793" s="113"/>
      <c r="BK793" s="113"/>
      <c r="BL793" s="113"/>
      <c r="BM793" s="113"/>
      <c r="BN793" s="113"/>
      <c r="BO793" s="113"/>
      <c r="BP793" s="113"/>
      <c r="BQ793" s="113"/>
      <c r="BR793" s="113"/>
      <c r="BS793" s="113"/>
      <c r="BT793" s="113"/>
      <c r="BU793" s="113"/>
      <c r="BV793" s="113"/>
      <c r="BW793" s="113"/>
      <c r="BX793" s="113"/>
      <c r="BY793" s="113"/>
      <c r="BZ793" s="113"/>
      <c r="CA793" s="113"/>
      <c r="CB793" s="113"/>
    </row>
    <row r="794" spans="9:80" s="114" customFormat="1">
      <c r="I794" s="113"/>
      <c r="J794" s="113"/>
      <c r="K794" s="113"/>
      <c r="L794" s="113"/>
      <c r="M794" s="113"/>
      <c r="N794" s="113"/>
      <c r="O794" s="113"/>
      <c r="P794" s="113"/>
      <c r="Q794" s="113"/>
      <c r="R794" s="113"/>
      <c r="S794" s="113"/>
      <c r="T794" s="113"/>
      <c r="U794" s="113"/>
      <c r="V794" s="113"/>
      <c r="W794" s="113"/>
      <c r="X794" s="113"/>
      <c r="Y794" s="113"/>
      <c r="Z794" s="113"/>
      <c r="AA794" s="113"/>
      <c r="AB794" s="113"/>
      <c r="AC794" s="113"/>
      <c r="AD794" s="113"/>
      <c r="AE794" s="113"/>
      <c r="AF794" s="113"/>
      <c r="AG794" s="113"/>
      <c r="AH794" s="113"/>
      <c r="AI794" s="113"/>
      <c r="AJ794" s="113"/>
      <c r="AK794" s="113"/>
      <c r="AL794" s="113"/>
      <c r="AM794" s="113"/>
      <c r="AN794" s="113"/>
      <c r="AO794" s="113"/>
      <c r="AP794" s="113"/>
      <c r="AQ794" s="113"/>
      <c r="AR794" s="113"/>
      <c r="AS794" s="113"/>
      <c r="AT794" s="113"/>
      <c r="AU794" s="113"/>
      <c r="AV794" s="113"/>
      <c r="AW794" s="113"/>
      <c r="AX794" s="113"/>
      <c r="AY794" s="113"/>
      <c r="AZ794" s="113"/>
      <c r="BA794" s="113"/>
      <c r="BB794" s="113"/>
      <c r="BC794" s="113"/>
      <c r="BD794" s="113"/>
      <c r="BE794" s="113"/>
      <c r="BF794" s="113"/>
      <c r="BG794" s="113"/>
      <c r="BH794" s="113"/>
      <c r="BI794" s="113"/>
      <c r="BJ794" s="113"/>
      <c r="BK794" s="113"/>
      <c r="BL794" s="113"/>
      <c r="BM794" s="113"/>
      <c r="BN794" s="113"/>
      <c r="BO794" s="113"/>
      <c r="BP794" s="113"/>
      <c r="BQ794" s="113"/>
      <c r="BR794" s="113"/>
      <c r="BS794" s="113"/>
      <c r="BT794" s="113"/>
      <c r="BU794" s="113"/>
      <c r="BV794" s="113"/>
      <c r="BW794" s="113"/>
      <c r="BX794" s="113"/>
      <c r="BY794" s="113"/>
      <c r="BZ794" s="113"/>
      <c r="CA794" s="113"/>
      <c r="CB794" s="113"/>
    </row>
    <row r="795" spans="9:80" s="114" customFormat="1">
      <c r="I795" s="113"/>
      <c r="J795" s="113"/>
      <c r="K795" s="113"/>
      <c r="L795" s="113"/>
      <c r="M795" s="113"/>
      <c r="N795" s="113"/>
      <c r="O795" s="113"/>
      <c r="P795" s="113"/>
      <c r="Q795" s="113"/>
      <c r="R795" s="113"/>
      <c r="S795" s="113"/>
      <c r="T795" s="113"/>
      <c r="U795" s="113"/>
      <c r="V795" s="113"/>
      <c r="W795" s="113"/>
      <c r="X795" s="113"/>
      <c r="Y795" s="113"/>
      <c r="Z795" s="113"/>
      <c r="AA795" s="113"/>
      <c r="AB795" s="113"/>
      <c r="AC795" s="113"/>
      <c r="AD795" s="113"/>
      <c r="AE795" s="113"/>
      <c r="AF795" s="113"/>
      <c r="AG795" s="113"/>
      <c r="AH795" s="113"/>
      <c r="AI795" s="113"/>
      <c r="AJ795" s="113"/>
      <c r="AK795" s="113"/>
      <c r="AL795" s="113"/>
      <c r="AM795" s="113"/>
      <c r="AN795" s="113"/>
      <c r="AO795" s="113"/>
      <c r="AP795" s="113"/>
      <c r="AQ795" s="113"/>
      <c r="AR795" s="113"/>
      <c r="AS795" s="113"/>
      <c r="AT795" s="113"/>
      <c r="AU795" s="113"/>
      <c r="AV795" s="113"/>
      <c r="AW795" s="113"/>
      <c r="AX795" s="113"/>
      <c r="AY795" s="113"/>
      <c r="AZ795" s="113"/>
      <c r="BA795" s="113"/>
      <c r="BB795" s="113"/>
      <c r="BC795" s="113"/>
      <c r="BD795" s="113"/>
      <c r="BE795" s="113"/>
      <c r="BF795" s="113"/>
      <c r="BG795" s="113"/>
      <c r="BH795" s="113"/>
      <c r="BI795" s="113"/>
      <c r="BJ795" s="113"/>
      <c r="BK795" s="113"/>
      <c r="BL795" s="113"/>
      <c r="BM795" s="113"/>
      <c r="BN795" s="113"/>
      <c r="BO795" s="113"/>
      <c r="BP795" s="113"/>
      <c r="BQ795" s="113"/>
      <c r="BR795" s="113"/>
      <c r="BS795" s="113"/>
      <c r="BT795" s="113"/>
      <c r="BU795" s="113"/>
      <c r="BV795" s="113"/>
      <c r="BW795" s="113"/>
      <c r="BX795" s="113"/>
      <c r="BY795" s="113"/>
      <c r="BZ795" s="113"/>
      <c r="CA795" s="113"/>
      <c r="CB795" s="113"/>
    </row>
    <row r="796" spans="9:80" s="114" customFormat="1">
      <c r="I796" s="113"/>
      <c r="J796" s="113"/>
      <c r="K796" s="113"/>
      <c r="L796" s="113"/>
      <c r="M796" s="113"/>
      <c r="N796" s="113"/>
      <c r="O796" s="113"/>
      <c r="P796" s="113"/>
      <c r="Q796" s="113"/>
      <c r="R796" s="113"/>
      <c r="S796" s="113"/>
      <c r="T796" s="113"/>
      <c r="U796" s="113"/>
      <c r="V796" s="113"/>
      <c r="W796" s="113"/>
      <c r="X796" s="113"/>
      <c r="Y796" s="113"/>
      <c r="Z796" s="113"/>
      <c r="AA796" s="113"/>
      <c r="AB796" s="113"/>
      <c r="AC796" s="113"/>
      <c r="AD796" s="113"/>
      <c r="AE796" s="113"/>
      <c r="AF796" s="113"/>
      <c r="AG796" s="113"/>
      <c r="AH796" s="113"/>
      <c r="AI796" s="113"/>
      <c r="AJ796" s="113"/>
      <c r="AK796" s="113"/>
      <c r="AL796" s="113"/>
      <c r="AM796" s="113"/>
      <c r="AN796" s="113"/>
      <c r="AO796" s="113"/>
      <c r="AP796" s="113"/>
      <c r="AQ796" s="113"/>
      <c r="AR796" s="113"/>
      <c r="AS796" s="113"/>
      <c r="AT796" s="113"/>
      <c r="AU796" s="113"/>
      <c r="AV796" s="113"/>
      <c r="AW796" s="113"/>
      <c r="AX796" s="113"/>
      <c r="AY796" s="113"/>
      <c r="AZ796" s="113"/>
      <c r="BA796" s="113"/>
      <c r="BB796" s="113"/>
      <c r="BC796" s="113"/>
      <c r="BD796" s="113"/>
      <c r="BE796" s="113"/>
      <c r="BF796" s="113"/>
      <c r="BG796" s="113"/>
      <c r="BH796" s="113"/>
      <c r="BI796" s="113"/>
      <c r="BJ796" s="113"/>
      <c r="BK796" s="113"/>
      <c r="BL796" s="113"/>
      <c r="BM796" s="113"/>
      <c r="BN796" s="113"/>
      <c r="BO796" s="113"/>
      <c r="BP796" s="113"/>
      <c r="BQ796" s="113"/>
      <c r="BR796" s="113"/>
      <c r="BS796" s="113"/>
      <c r="BT796" s="113"/>
      <c r="BU796" s="113"/>
      <c r="BV796" s="113"/>
      <c r="BW796" s="113"/>
      <c r="BX796" s="113"/>
      <c r="BY796" s="113"/>
      <c r="BZ796" s="113"/>
      <c r="CA796" s="113"/>
      <c r="CB796" s="113"/>
    </row>
    <row r="797" spans="9:80" s="114" customFormat="1">
      <c r="I797" s="113"/>
      <c r="J797" s="113"/>
      <c r="K797" s="113"/>
      <c r="L797" s="113"/>
      <c r="M797" s="113"/>
      <c r="N797" s="113"/>
      <c r="O797" s="113"/>
      <c r="P797" s="113"/>
      <c r="Q797" s="113"/>
      <c r="R797" s="113"/>
      <c r="S797" s="113"/>
      <c r="T797" s="113"/>
      <c r="U797" s="113"/>
      <c r="V797" s="113"/>
      <c r="W797" s="113"/>
      <c r="X797" s="113"/>
      <c r="Y797" s="113"/>
      <c r="Z797" s="113"/>
      <c r="AA797" s="113"/>
      <c r="AB797" s="113"/>
      <c r="AC797" s="113"/>
      <c r="AD797" s="113"/>
      <c r="AE797" s="113"/>
      <c r="AF797" s="113"/>
      <c r="AG797" s="113"/>
      <c r="AH797" s="113"/>
      <c r="AI797" s="113"/>
      <c r="AJ797" s="113"/>
      <c r="AK797" s="113"/>
      <c r="AL797" s="113"/>
      <c r="AM797" s="113"/>
      <c r="AN797" s="113"/>
      <c r="AO797" s="113"/>
      <c r="AP797" s="113"/>
      <c r="AQ797" s="113"/>
      <c r="AR797" s="113"/>
      <c r="AS797" s="113"/>
      <c r="AT797" s="113"/>
      <c r="AU797" s="113"/>
      <c r="AV797" s="113"/>
      <c r="AW797" s="113"/>
      <c r="AX797" s="113"/>
      <c r="AY797" s="113"/>
      <c r="AZ797" s="113"/>
      <c r="BA797" s="113"/>
      <c r="BB797" s="113"/>
      <c r="BC797" s="113"/>
      <c r="BD797" s="113"/>
      <c r="BE797" s="113"/>
      <c r="BF797" s="113"/>
      <c r="BG797" s="113"/>
      <c r="BH797" s="113"/>
      <c r="BI797" s="113"/>
      <c r="BJ797" s="113"/>
      <c r="BK797" s="113"/>
      <c r="BL797" s="113"/>
      <c r="BM797" s="113"/>
      <c r="BN797" s="113"/>
      <c r="BO797" s="113"/>
      <c r="BP797" s="113"/>
      <c r="BQ797" s="113"/>
      <c r="BR797" s="113"/>
      <c r="BS797" s="113"/>
      <c r="BT797" s="113"/>
      <c r="BU797" s="113"/>
      <c r="BV797" s="113"/>
      <c r="BW797" s="113"/>
      <c r="BX797" s="113"/>
      <c r="BY797" s="113"/>
      <c r="BZ797" s="113"/>
      <c r="CA797" s="113"/>
      <c r="CB797" s="113"/>
    </row>
    <row r="798" spans="9:80" s="114" customFormat="1">
      <c r="I798" s="113"/>
      <c r="J798" s="113"/>
      <c r="K798" s="113"/>
      <c r="L798" s="113"/>
      <c r="M798" s="113"/>
      <c r="N798" s="113"/>
      <c r="O798" s="113"/>
      <c r="P798" s="113"/>
      <c r="Q798" s="113"/>
      <c r="R798" s="113"/>
      <c r="S798" s="113"/>
      <c r="T798" s="113"/>
      <c r="U798" s="113"/>
      <c r="V798" s="113"/>
      <c r="W798" s="113"/>
      <c r="X798" s="113"/>
      <c r="Y798" s="113"/>
      <c r="Z798" s="113"/>
      <c r="AA798" s="113"/>
      <c r="AB798" s="113"/>
      <c r="AC798" s="113"/>
      <c r="AD798" s="113"/>
      <c r="AE798" s="113"/>
      <c r="AF798" s="113"/>
      <c r="AG798" s="113"/>
      <c r="AH798" s="113"/>
      <c r="AI798" s="113"/>
      <c r="AJ798" s="113"/>
      <c r="AK798" s="113"/>
      <c r="AL798" s="113"/>
      <c r="AM798" s="113"/>
      <c r="AN798" s="113"/>
      <c r="AO798" s="113"/>
      <c r="AP798" s="113"/>
      <c r="AQ798" s="113"/>
      <c r="AR798" s="113"/>
      <c r="AS798" s="113"/>
      <c r="AT798" s="113"/>
      <c r="AU798" s="113"/>
      <c r="AV798" s="113"/>
      <c r="AW798" s="113"/>
      <c r="AX798" s="113"/>
      <c r="AY798" s="113"/>
      <c r="AZ798" s="113"/>
      <c r="BA798" s="113"/>
      <c r="BB798" s="113"/>
      <c r="BC798" s="113"/>
      <c r="BD798" s="113"/>
      <c r="BE798" s="113"/>
      <c r="BF798" s="113"/>
      <c r="BG798" s="113"/>
      <c r="BH798" s="113"/>
      <c r="BI798" s="113"/>
      <c r="BJ798" s="113"/>
      <c r="BK798" s="113"/>
      <c r="BL798" s="113"/>
      <c r="BM798" s="113"/>
      <c r="BN798" s="113"/>
      <c r="BO798" s="113"/>
      <c r="BP798" s="113"/>
      <c r="BQ798" s="113"/>
      <c r="BR798" s="113"/>
      <c r="BS798" s="113"/>
      <c r="BT798" s="113"/>
      <c r="BU798" s="113"/>
      <c r="BV798" s="113"/>
      <c r="BW798" s="113"/>
      <c r="BX798" s="113"/>
      <c r="BY798" s="113"/>
      <c r="BZ798" s="113"/>
      <c r="CA798" s="113"/>
      <c r="CB798" s="113"/>
    </row>
    <row r="799" spans="9:80" s="114" customFormat="1">
      <c r="I799" s="113"/>
      <c r="J799" s="113"/>
      <c r="K799" s="113"/>
      <c r="L799" s="113"/>
      <c r="M799" s="113"/>
      <c r="N799" s="113"/>
      <c r="O799" s="113"/>
      <c r="P799" s="113"/>
      <c r="Q799" s="113"/>
      <c r="R799" s="113"/>
      <c r="S799" s="113"/>
      <c r="T799" s="113"/>
      <c r="U799" s="113"/>
      <c r="V799" s="113"/>
      <c r="W799" s="113"/>
      <c r="X799" s="113"/>
      <c r="Y799" s="113"/>
      <c r="Z799" s="113"/>
      <c r="AA799" s="113"/>
      <c r="AB799" s="113"/>
      <c r="AC799" s="113"/>
      <c r="AD799" s="113"/>
      <c r="AE799" s="113"/>
      <c r="AF799" s="113"/>
      <c r="AG799" s="113"/>
      <c r="AH799" s="113"/>
      <c r="AI799" s="113"/>
      <c r="AJ799" s="113"/>
      <c r="AK799" s="113"/>
      <c r="AL799" s="113"/>
      <c r="AM799" s="113"/>
      <c r="AN799" s="113"/>
      <c r="AO799" s="113"/>
      <c r="AP799" s="113"/>
      <c r="AQ799" s="113"/>
      <c r="AR799" s="113"/>
      <c r="AS799" s="113"/>
      <c r="AT799" s="113"/>
      <c r="AU799" s="113"/>
      <c r="AV799" s="113"/>
      <c r="AW799" s="113"/>
      <c r="AX799" s="113"/>
      <c r="AY799" s="113"/>
      <c r="AZ799" s="113"/>
      <c r="BA799" s="113"/>
      <c r="BB799" s="113"/>
      <c r="BC799" s="113"/>
      <c r="BD799" s="113"/>
      <c r="BE799" s="113"/>
      <c r="BF799" s="113"/>
      <c r="BG799" s="113"/>
      <c r="BH799" s="113"/>
      <c r="BI799" s="113"/>
      <c r="BJ799" s="113"/>
      <c r="BK799" s="113"/>
      <c r="BL799" s="113"/>
      <c r="BM799" s="113"/>
      <c r="BN799" s="113"/>
      <c r="BO799" s="113"/>
      <c r="BP799" s="113"/>
      <c r="BQ799" s="113"/>
      <c r="BR799" s="113"/>
      <c r="BS799" s="113"/>
      <c r="BT799" s="113"/>
      <c r="BU799" s="113"/>
      <c r="BV799" s="113"/>
      <c r="BW799" s="113"/>
      <c r="BX799" s="113"/>
      <c r="BY799" s="113"/>
      <c r="BZ799" s="113"/>
      <c r="CA799" s="113"/>
      <c r="CB799" s="113"/>
    </row>
    <row r="800" spans="9:80" s="114" customFormat="1">
      <c r="I800" s="113"/>
      <c r="J800" s="113"/>
      <c r="K800" s="113"/>
      <c r="L800" s="113"/>
      <c r="M800" s="113"/>
      <c r="N800" s="113"/>
      <c r="O800" s="113"/>
      <c r="P800" s="113"/>
      <c r="Q800" s="113"/>
      <c r="R800" s="113"/>
      <c r="S800" s="113"/>
      <c r="T800" s="113"/>
      <c r="U800" s="113"/>
      <c r="V800" s="113"/>
      <c r="W800" s="113"/>
      <c r="X800" s="113"/>
      <c r="Y800" s="113"/>
      <c r="Z800" s="113"/>
      <c r="AA800" s="113"/>
      <c r="AB800" s="113"/>
      <c r="AC800" s="113"/>
      <c r="AD800" s="113"/>
      <c r="AE800" s="113"/>
      <c r="AF800" s="113"/>
      <c r="AG800" s="113"/>
      <c r="AH800" s="113"/>
      <c r="AI800" s="113"/>
      <c r="AJ800" s="113"/>
      <c r="AK800" s="113"/>
      <c r="AL800" s="113"/>
      <c r="AM800" s="113"/>
      <c r="AN800" s="113"/>
      <c r="AO800" s="113"/>
      <c r="AP800" s="113"/>
      <c r="AQ800" s="113"/>
      <c r="AR800" s="113"/>
      <c r="AS800" s="113"/>
      <c r="AT800" s="113"/>
      <c r="AU800" s="113"/>
      <c r="AV800" s="113"/>
      <c r="AW800" s="113"/>
      <c r="AX800" s="113"/>
      <c r="AY800" s="113"/>
      <c r="AZ800" s="113"/>
      <c r="BA800" s="113"/>
      <c r="BB800" s="113"/>
      <c r="BC800" s="113"/>
      <c r="BD800" s="113"/>
      <c r="BE800" s="113"/>
      <c r="BF800" s="113"/>
      <c r="BG800" s="113"/>
      <c r="BH800" s="113"/>
      <c r="BI800" s="113"/>
      <c r="BJ800" s="113"/>
      <c r="BK800" s="113"/>
      <c r="BL800" s="113"/>
      <c r="BM800" s="113"/>
      <c r="BN800" s="113"/>
      <c r="BO800" s="113"/>
      <c r="BP800" s="113"/>
      <c r="BQ800" s="113"/>
      <c r="BR800" s="113"/>
      <c r="BS800" s="113"/>
      <c r="BT800" s="113"/>
      <c r="BU800" s="113"/>
      <c r="BV800" s="113"/>
      <c r="BW800" s="113"/>
      <c r="BX800" s="113"/>
      <c r="BY800" s="113"/>
      <c r="BZ800" s="113"/>
      <c r="CA800" s="113"/>
      <c r="CB800" s="113"/>
    </row>
    <row r="801" spans="9:80" s="114" customFormat="1">
      <c r="I801" s="113"/>
      <c r="J801" s="113"/>
      <c r="K801" s="113"/>
      <c r="L801" s="113"/>
      <c r="M801" s="113"/>
      <c r="N801" s="113"/>
      <c r="O801" s="113"/>
      <c r="P801" s="113"/>
      <c r="Q801" s="113"/>
      <c r="R801" s="113"/>
      <c r="S801" s="113"/>
      <c r="T801" s="113"/>
      <c r="U801" s="113"/>
      <c r="V801" s="113"/>
      <c r="W801" s="113"/>
      <c r="X801" s="113"/>
      <c r="Y801" s="113"/>
      <c r="Z801" s="113"/>
      <c r="AA801" s="113"/>
      <c r="AB801" s="113"/>
      <c r="AC801" s="113"/>
      <c r="AD801" s="113"/>
      <c r="AE801" s="113"/>
      <c r="AF801" s="113"/>
      <c r="AG801" s="113"/>
      <c r="AH801" s="113"/>
      <c r="AI801" s="113"/>
      <c r="AJ801" s="113"/>
      <c r="AK801" s="113"/>
      <c r="AL801" s="113"/>
      <c r="AM801" s="113"/>
      <c r="AN801" s="113"/>
      <c r="AO801" s="113"/>
      <c r="AP801" s="113"/>
      <c r="AQ801" s="113"/>
      <c r="AR801" s="113"/>
      <c r="AS801" s="113"/>
      <c r="AT801" s="113"/>
      <c r="AU801" s="113"/>
      <c r="AV801" s="113"/>
      <c r="AW801" s="113"/>
      <c r="AX801" s="113"/>
      <c r="AY801" s="113"/>
      <c r="AZ801" s="113"/>
      <c r="BA801" s="113"/>
      <c r="BB801" s="113"/>
      <c r="BC801" s="113"/>
      <c r="BD801" s="113"/>
      <c r="BE801" s="113"/>
      <c r="BF801" s="113"/>
      <c r="BG801" s="113"/>
      <c r="BH801" s="113"/>
      <c r="BI801" s="113"/>
      <c r="BJ801" s="113"/>
      <c r="BK801" s="113"/>
      <c r="BL801" s="113"/>
      <c r="BM801" s="113"/>
      <c r="BN801" s="113"/>
      <c r="BO801" s="113"/>
      <c r="BP801" s="113"/>
      <c r="BQ801" s="113"/>
      <c r="BR801" s="113"/>
      <c r="BS801" s="113"/>
      <c r="BT801" s="113"/>
      <c r="BU801" s="113"/>
      <c r="BV801" s="113"/>
      <c r="BW801" s="113"/>
      <c r="BX801" s="113"/>
      <c r="BY801" s="113"/>
      <c r="BZ801" s="113"/>
      <c r="CA801" s="113"/>
      <c r="CB801" s="113"/>
    </row>
    <row r="802" spans="9:80" s="114" customFormat="1">
      <c r="I802" s="113"/>
      <c r="J802" s="113"/>
      <c r="K802" s="113"/>
      <c r="L802" s="113"/>
      <c r="M802" s="113"/>
      <c r="N802" s="113"/>
      <c r="O802" s="113"/>
      <c r="P802" s="113"/>
      <c r="Q802" s="113"/>
      <c r="R802" s="113"/>
      <c r="S802" s="113"/>
      <c r="T802" s="113"/>
      <c r="U802" s="113"/>
      <c r="V802" s="113"/>
      <c r="W802" s="113"/>
      <c r="X802" s="113"/>
      <c r="Y802" s="113"/>
      <c r="Z802" s="113"/>
      <c r="AA802" s="113"/>
      <c r="AB802" s="113"/>
      <c r="AC802" s="113"/>
      <c r="AD802" s="113"/>
      <c r="AE802" s="113"/>
      <c r="AF802" s="113"/>
      <c r="AG802" s="113"/>
      <c r="AH802" s="113"/>
      <c r="AI802" s="113"/>
      <c r="AJ802" s="113"/>
      <c r="AK802" s="113"/>
      <c r="AL802" s="113"/>
      <c r="AM802" s="113"/>
      <c r="AN802" s="113"/>
      <c r="AO802" s="113"/>
      <c r="AP802" s="113"/>
      <c r="AQ802" s="113"/>
      <c r="AR802" s="113"/>
      <c r="AS802" s="113"/>
      <c r="AT802" s="113"/>
      <c r="AU802" s="113"/>
      <c r="AV802" s="113"/>
      <c r="AW802" s="113"/>
      <c r="AX802" s="113"/>
      <c r="AY802" s="113"/>
      <c r="AZ802" s="113"/>
      <c r="BA802" s="113"/>
      <c r="BB802" s="113"/>
      <c r="BC802" s="113"/>
      <c r="BD802" s="113"/>
      <c r="BE802" s="113"/>
      <c r="BF802" s="113"/>
      <c r="BG802" s="113"/>
      <c r="BH802" s="113"/>
      <c r="BI802" s="113"/>
      <c r="BJ802" s="113"/>
      <c r="BK802" s="113"/>
      <c r="BL802" s="113"/>
      <c r="BM802" s="113"/>
      <c r="BN802" s="113"/>
      <c r="BO802" s="113"/>
      <c r="BP802" s="113"/>
      <c r="BQ802" s="113"/>
      <c r="BR802" s="113"/>
      <c r="BS802" s="113"/>
      <c r="BT802" s="113"/>
      <c r="BU802" s="113"/>
      <c r="BV802" s="113"/>
      <c r="BW802" s="113"/>
      <c r="BX802" s="113"/>
      <c r="BY802" s="113"/>
      <c r="BZ802" s="113"/>
      <c r="CA802" s="113"/>
      <c r="CB802" s="113"/>
    </row>
    <row r="803" spans="9:80" s="114" customFormat="1">
      <c r="I803" s="113"/>
      <c r="J803" s="113"/>
      <c r="K803" s="113"/>
      <c r="L803" s="113"/>
      <c r="M803" s="113"/>
      <c r="N803" s="113"/>
      <c r="O803" s="113"/>
      <c r="P803" s="113"/>
      <c r="Q803" s="113"/>
      <c r="R803" s="113"/>
      <c r="S803" s="113"/>
      <c r="T803" s="113"/>
      <c r="U803" s="113"/>
      <c r="V803" s="113"/>
      <c r="W803" s="113"/>
      <c r="X803" s="113"/>
      <c r="Y803" s="113"/>
      <c r="Z803" s="113"/>
      <c r="AA803" s="113"/>
      <c r="AB803" s="113"/>
      <c r="AC803" s="113"/>
      <c r="AD803" s="113"/>
      <c r="AE803" s="113"/>
      <c r="AF803" s="113"/>
      <c r="AG803" s="113"/>
      <c r="AH803" s="113"/>
      <c r="AI803" s="113"/>
      <c r="AJ803" s="113"/>
      <c r="AK803" s="113"/>
      <c r="AL803" s="113"/>
      <c r="AM803" s="113"/>
      <c r="AN803" s="113"/>
      <c r="AO803" s="113"/>
      <c r="AP803" s="113"/>
      <c r="AQ803" s="113"/>
      <c r="AR803" s="113"/>
      <c r="AS803" s="113"/>
      <c r="AT803" s="113"/>
      <c r="AU803" s="113"/>
      <c r="AV803" s="113"/>
      <c r="AW803" s="113"/>
      <c r="AX803" s="113"/>
      <c r="AY803" s="113"/>
      <c r="AZ803" s="113"/>
      <c r="BA803" s="113"/>
      <c r="BB803" s="113"/>
      <c r="BC803" s="113"/>
      <c r="BD803" s="113"/>
      <c r="BE803" s="113"/>
      <c r="BF803" s="113"/>
      <c r="BG803" s="113"/>
      <c r="BH803" s="113"/>
      <c r="BI803" s="113"/>
      <c r="BJ803" s="113"/>
      <c r="BK803" s="113"/>
      <c r="BL803" s="113"/>
      <c r="BM803" s="113"/>
      <c r="BN803" s="113"/>
      <c r="BO803" s="113"/>
      <c r="BP803" s="113"/>
      <c r="BQ803" s="113"/>
      <c r="BR803" s="113"/>
      <c r="BS803" s="113"/>
      <c r="BT803" s="113"/>
      <c r="BU803" s="113"/>
      <c r="BV803" s="113"/>
      <c r="BW803" s="113"/>
      <c r="BX803" s="113"/>
      <c r="BY803" s="113"/>
      <c r="BZ803" s="113"/>
      <c r="CA803" s="113"/>
      <c r="CB803" s="113"/>
    </row>
    <row r="804" spans="9:80" s="114" customFormat="1">
      <c r="I804" s="113"/>
      <c r="J804" s="113"/>
      <c r="K804" s="113"/>
      <c r="L804" s="113"/>
      <c r="M804" s="113"/>
      <c r="N804" s="113"/>
      <c r="O804" s="113"/>
      <c r="P804" s="113"/>
      <c r="Q804" s="113"/>
      <c r="R804" s="113"/>
      <c r="S804" s="113"/>
      <c r="T804" s="113"/>
      <c r="U804" s="113"/>
      <c r="V804" s="113"/>
      <c r="W804" s="113"/>
      <c r="X804" s="113"/>
      <c r="Y804" s="113"/>
      <c r="Z804" s="113"/>
      <c r="AA804" s="113"/>
      <c r="AB804" s="113"/>
      <c r="AC804" s="113"/>
      <c r="AD804" s="113"/>
      <c r="AE804" s="113"/>
      <c r="AF804" s="113"/>
      <c r="AG804" s="113"/>
      <c r="AH804" s="113"/>
      <c r="AI804" s="113"/>
      <c r="AJ804" s="113"/>
      <c r="AK804" s="113"/>
      <c r="AL804" s="113"/>
      <c r="AM804" s="113"/>
      <c r="AN804" s="113"/>
      <c r="AO804" s="113"/>
      <c r="AP804" s="113"/>
      <c r="AQ804" s="113"/>
      <c r="AR804" s="113"/>
      <c r="AS804" s="113"/>
      <c r="AT804" s="113"/>
      <c r="AU804" s="113"/>
      <c r="AV804" s="113"/>
      <c r="AW804" s="113"/>
      <c r="AX804" s="113"/>
      <c r="AY804" s="113"/>
      <c r="AZ804" s="113"/>
      <c r="BA804" s="113"/>
      <c r="BB804" s="113"/>
      <c r="BC804" s="113"/>
      <c r="BD804" s="113"/>
      <c r="BE804" s="113"/>
      <c r="BF804" s="113"/>
      <c r="BG804" s="113"/>
      <c r="BH804" s="113"/>
      <c r="BI804" s="113"/>
      <c r="BJ804" s="113"/>
      <c r="BK804" s="113"/>
      <c r="BL804" s="113"/>
      <c r="BM804" s="113"/>
      <c r="BN804" s="113"/>
      <c r="BO804" s="113"/>
      <c r="BP804" s="113"/>
      <c r="BQ804" s="113"/>
      <c r="BR804" s="113"/>
      <c r="BS804" s="113"/>
      <c r="BT804" s="113"/>
      <c r="BU804" s="113"/>
      <c r="BV804" s="113"/>
      <c r="BW804" s="113"/>
      <c r="BX804" s="113"/>
      <c r="BY804" s="113"/>
      <c r="BZ804" s="113"/>
      <c r="CA804" s="113"/>
      <c r="CB804" s="113"/>
    </row>
    <row r="805" spans="9:80" s="114" customFormat="1">
      <c r="I805" s="113"/>
      <c r="J805" s="113"/>
      <c r="K805" s="113"/>
      <c r="L805" s="113"/>
      <c r="M805" s="113"/>
      <c r="N805" s="113"/>
      <c r="O805" s="113"/>
      <c r="P805" s="113"/>
      <c r="Q805" s="113"/>
      <c r="R805" s="113"/>
      <c r="S805" s="113"/>
      <c r="T805" s="113"/>
      <c r="U805" s="113"/>
      <c r="V805" s="113"/>
      <c r="W805" s="113"/>
      <c r="X805" s="113"/>
      <c r="Y805" s="113"/>
      <c r="Z805" s="113"/>
      <c r="AA805" s="113"/>
      <c r="AB805" s="113"/>
      <c r="AC805" s="113"/>
      <c r="AD805" s="113"/>
      <c r="AE805" s="113"/>
      <c r="AF805" s="113"/>
      <c r="AG805" s="113"/>
      <c r="AH805" s="113"/>
      <c r="AI805" s="113"/>
      <c r="AJ805" s="113"/>
      <c r="AK805" s="113"/>
      <c r="AL805" s="113"/>
      <c r="AM805" s="113"/>
      <c r="AN805" s="113"/>
      <c r="AO805" s="113"/>
      <c r="AP805" s="113"/>
      <c r="AQ805" s="113"/>
      <c r="AR805" s="113"/>
      <c r="AS805" s="113"/>
      <c r="AT805" s="113"/>
      <c r="AU805" s="113"/>
      <c r="AV805" s="113"/>
      <c r="AW805" s="113"/>
      <c r="AX805" s="113"/>
      <c r="AY805" s="113"/>
      <c r="AZ805" s="113"/>
      <c r="BA805" s="113"/>
      <c r="BB805" s="113"/>
      <c r="BC805" s="113"/>
      <c r="BD805" s="113"/>
      <c r="BE805" s="113"/>
      <c r="BF805" s="113"/>
      <c r="BG805" s="113"/>
      <c r="BH805" s="113"/>
      <c r="BI805" s="113"/>
      <c r="BJ805" s="113"/>
      <c r="BK805" s="113"/>
      <c r="BL805" s="113"/>
      <c r="BM805" s="113"/>
      <c r="BN805" s="113"/>
      <c r="BO805" s="113"/>
      <c r="BP805" s="113"/>
      <c r="BQ805" s="113"/>
      <c r="BR805" s="113"/>
      <c r="BS805" s="113"/>
      <c r="BT805" s="113"/>
      <c r="BU805" s="113"/>
      <c r="BV805" s="113"/>
      <c r="BW805" s="113"/>
      <c r="BX805" s="113"/>
      <c r="BY805" s="113"/>
      <c r="BZ805" s="113"/>
      <c r="CA805" s="113"/>
      <c r="CB805" s="113"/>
    </row>
    <row r="806" spans="9:80" s="114" customFormat="1">
      <c r="I806" s="113"/>
      <c r="J806" s="113"/>
      <c r="K806" s="113"/>
      <c r="L806" s="113"/>
      <c r="M806" s="113"/>
      <c r="N806" s="113"/>
      <c r="O806" s="113"/>
      <c r="P806" s="113"/>
      <c r="Q806" s="113"/>
      <c r="R806" s="113"/>
      <c r="S806" s="113"/>
      <c r="T806" s="113"/>
      <c r="U806" s="113"/>
      <c r="V806" s="113"/>
      <c r="W806" s="113"/>
      <c r="X806" s="113"/>
      <c r="Y806" s="113"/>
      <c r="Z806" s="113"/>
      <c r="AA806" s="113"/>
      <c r="AB806" s="113"/>
      <c r="AC806" s="113"/>
      <c r="AD806" s="113"/>
      <c r="AE806" s="113"/>
      <c r="AF806" s="113"/>
      <c r="AG806" s="113"/>
      <c r="AH806" s="113"/>
      <c r="AI806" s="113"/>
      <c r="AJ806" s="113"/>
      <c r="AK806" s="113"/>
      <c r="AL806" s="113"/>
      <c r="AM806" s="113"/>
      <c r="AN806" s="113"/>
      <c r="AO806" s="113"/>
      <c r="AP806" s="113"/>
      <c r="AQ806" s="113"/>
      <c r="AR806" s="113"/>
      <c r="AS806" s="113"/>
      <c r="AT806" s="113"/>
      <c r="AU806" s="113"/>
      <c r="AV806" s="113"/>
      <c r="AW806" s="113"/>
      <c r="AX806" s="113"/>
      <c r="AY806" s="113"/>
      <c r="AZ806" s="113"/>
      <c r="BA806" s="113"/>
      <c r="BB806" s="113"/>
      <c r="BC806" s="113"/>
      <c r="BD806" s="113"/>
      <c r="BE806" s="113"/>
      <c r="BF806" s="113"/>
      <c r="BG806" s="113"/>
      <c r="BH806" s="113"/>
      <c r="BI806" s="113"/>
      <c r="BJ806" s="113"/>
      <c r="BK806" s="113"/>
      <c r="BL806" s="113"/>
      <c r="BM806" s="113"/>
      <c r="BN806" s="113"/>
      <c r="BO806" s="113"/>
      <c r="BP806" s="113"/>
      <c r="BQ806" s="113"/>
      <c r="BR806" s="113"/>
      <c r="BS806" s="113"/>
      <c r="BT806" s="113"/>
      <c r="BU806" s="113"/>
      <c r="BV806" s="113"/>
      <c r="BW806" s="113"/>
      <c r="BX806" s="113"/>
      <c r="BY806" s="113"/>
      <c r="BZ806" s="113"/>
      <c r="CA806" s="113"/>
      <c r="CB806" s="113"/>
    </row>
    <row r="807" spans="9:80" s="114" customFormat="1">
      <c r="I807" s="113"/>
      <c r="J807" s="113"/>
      <c r="K807" s="113"/>
      <c r="L807" s="113"/>
      <c r="M807" s="113"/>
      <c r="N807" s="113"/>
      <c r="O807" s="113"/>
      <c r="P807" s="113"/>
      <c r="Q807" s="113"/>
      <c r="R807" s="113"/>
      <c r="S807" s="113"/>
      <c r="T807" s="113"/>
      <c r="U807" s="113"/>
      <c r="V807" s="113"/>
      <c r="W807" s="113"/>
      <c r="X807" s="113"/>
      <c r="Y807" s="113"/>
      <c r="Z807" s="113"/>
      <c r="AA807" s="113"/>
      <c r="AB807" s="113"/>
      <c r="AC807" s="113"/>
      <c r="AD807" s="113"/>
      <c r="AE807" s="113"/>
      <c r="AF807" s="113"/>
      <c r="AG807" s="113"/>
      <c r="AH807" s="113"/>
      <c r="AI807" s="113"/>
      <c r="AJ807" s="113"/>
      <c r="AK807" s="113"/>
      <c r="AL807" s="113"/>
      <c r="AM807" s="113"/>
      <c r="AN807" s="113"/>
      <c r="AO807" s="113"/>
      <c r="AP807" s="113"/>
      <c r="AQ807" s="113"/>
      <c r="AR807" s="113"/>
      <c r="AS807" s="113"/>
      <c r="AT807" s="113"/>
      <c r="AU807" s="113"/>
      <c r="AV807" s="113"/>
      <c r="AW807" s="113"/>
      <c r="AX807" s="113"/>
      <c r="AY807" s="113"/>
      <c r="AZ807" s="113"/>
      <c r="BA807" s="113"/>
      <c r="BB807" s="113"/>
      <c r="BC807" s="113"/>
      <c r="BD807" s="113"/>
      <c r="BE807" s="113"/>
      <c r="BF807" s="113"/>
      <c r="BG807" s="113"/>
      <c r="BH807" s="113"/>
      <c r="BI807" s="113"/>
      <c r="BJ807" s="113"/>
      <c r="BK807" s="113"/>
      <c r="BL807" s="113"/>
      <c r="BM807" s="113"/>
      <c r="BN807" s="113"/>
      <c r="BO807" s="113"/>
      <c r="BP807" s="113"/>
      <c r="BQ807" s="113"/>
      <c r="BR807" s="113"/>
      <c r="BS807" s="113"/>
      <c r="BT807" s="113"/>
      <c r="BU807" s="113"/>
      <c r="BV807" s="113"/>
      <c r="BW807" s="113"/>
      <c r="BX807" s="113"/>
      <c r="BY807" s="113"/>
      <c r="BZ807" s="113"/>
      <c r="CA807" s="113"/>
      <c r="CB807" s="113"/>
    </row>
    <row r="808" spans="9:80" s="114" customFormat="1">
      <c r="I808" s="113"/>
      <c r="J808" s="113"/>
      <c r="K808" s="113"/>
      <c r="L808" s="113"/>
      <c r="M808" s="113"/>
      <c r="N808" s="113"/>
      <c r="O808" s="113"/>
      <c r="P808" s="113"/>
      <c r="Q808" s="113"/>
      <c r="R808" s="113"/>
      <c r="S808" s="113"/>
      <c r="T808" s="113"/>
      <c r="U808" s="113"/>
      <c r="V808" s="113"/>
      <c r="W808" s="113"/>
      <c r="X808" s="113"/>
      <c r="Y808" s="113"/>
      <c r="Z808" s="113"/>
      <c r="AA808" s="113"/>
      <c r="AB808" s="113"/>
      <c r="AC808" s="113"/>
      <c r="AD808" s="113"/>
      <c r="AE808" s="113"/>
      <c r="AF808" s="113"/>
      <c r="AG808" s="113"/>
      <c r="AH808" s="113"/>
      <c r="AI808" s="113"/>
      <c r="AJ808" s="113"/>
      <c r="AK808" s="113"/>
      <c r="AL808" s="113"/>
      <c r="AM808" s="113"/>
      <c r="AN808" s="113"/>
      <c r="AO808" s="113"/>
      <c r="AP808" s="113"/>
      <c r="AQ808" s="113"/>
      <c r="AR808" s="113"/>
      <c r="AS808" s="113"/>
      <c r="AT808" s="113"/>
      <c r="AU808" s="113"/>
      <c r="AV808" s="113"/>
      <c r="AW808" s="113"/>
      <c r="AX808" s="113"/>
      <c r="AY808" s="113"/>
      <c r="AZ808" s="113"/>
      <c r="BA808" s="113"/>
      <c r="BB808" s="113"/>
      <c r="BC808" s="113"/>
      <c r="BD808" s="113"/>
      <c r="BE808" s="113"/>
      <c r="BF808" s="113"/>
      <c r="BG808" s="113"/>
      <c r="BH808" s="113"/>
      <c r="BI808" s="113"/>
      <c r="BJ808" s="113"/>
      <c r="BK808" s="113"/>
      <c r="BL808" s="113"/>
      <c r="BM808" s="113"/>
      <c r="BN808" s="113"/>
      <c r="BO808" s="113"/>
      <c r="BP808" s="113"/>
      <c r="BQ808" s="113"/>
      <c r="BR808" s="113"/>
      <c r="BS808" s="113"/>
      <c r="BT808" s="113"/>
      <c r="BU808" s="113"/>
      <c r="BV808" s="113"/>
      <c r="BW808" s="113"/>
      <c r="BX808" s="113"/>
      <c r="BY808" s="113"/>
      <c r="BZ808" s="113"/>
      <c r="CA808" s="113"/>
      <c r="CB808" s="113"/>
    </row>
    <row r="809" spans="9:80" s="114" customFormat="1">
      <c r="I809" s="113"/>
      <c r="J809" s="113"/>
      <c r="K809" s="113"/>
      <c r="L809" s="113"/>
      <c r="M809" s="113"/>
      <c r="N809" s="113"/>
      <c r="O809" s="113"/>
      <c r="P809" s="113"/>
      <c r="Q809" s="113"/>
      <c r="R809" s="113"/>
      <c r="S809" s="113"/>
      <c r="T809" s="113"/>
      <c r="U809" s="113"/>
      <c r="V809" s="113"/>
      <c r="W809" s="113"/>
      <c r="X809" s="113"/>
      <c r="Y809" s="113"/>
      <c r="Z809" s="113"/>
      <c r="AA809" s="113"/>
      <c r="AB809" s="113"/>
      <c r="AC809" s="113"/>
      <c r="AD809" s="113"/>
      <c r="AE809" s="113"/>
      <c r="AF809" s="113"/>
      <c r="AG809" s="113"/>
      <c r="AH809" s="113"/>
      <c r="AI809" s="113"/>
      <c r="AJ809" s="113"/>
      <c r="AK809" s="113"/>
      <c r="AL809" s="113"/>
      <c r="AM809" s="113"/>
      <c r="AN809" s="113"/>
      <c r="AO809" s="113"/>
      <c r="AP809" s="113"/>
      <c r="AQ809" s="113"/>
      <c r="AR809" s="113"/>
      <c r="AS809" s="113"/>
      <c r="AT809" s="113"/>
      <c r="AU809" s="113"/>
      <c r="AV809" s="113"/>
      <c r="AW809" s="113"/>
      <c r="AX809" s="113"/>
      <c r="AY809" s="113"/>
      <c r="AZ809" s="113"/>
      <c r="BA809" s="113"/>
      <c r="BB809" s="113"/>
      <c r="BC809" s="113"/>
      <c r="BD809" s="113"/>
      <c r="BE809" s="113"/>
      <c r="BF809" s="113"/>
      <c r="BG809" s="113"/>
      <c r="BH809" s="113"/>
      <c r="BI809" s="113"/>
      <c r="BJ809" s="113"/>
      <c r="BK809" s="113"/>
      <c r="BL809" s="113"/>
      <c r="BM809" s="113"/>
      <c r="BN809" s="113"/>
      <c r="BO809" s="113"/>
      <c r="BP809" s="113"/>
      <c r="BQ809" s="113"/>
      <c r="BR809" s="113"/>
      <c r="BS809" s="113"/>
      <c r="BT809" s="113"/>
      <c r="BU809" s="113"/>
      <c r="BV809" s="113"/>
      <c r="BW809" s="113"/>
      <c r="BX809" s="113"/>
      <c r="BY809" s="113"/>
      <c r="BZ809" s="113"/>
      <c r="CA809" s="113"/>
      <c r="CB809" s="113"/>
    </row>
    <row r="810" spans="9:80" s="114" customFormat="1">
      <c r="I810" s="113"/>
      <c r="J810" s="113"/>
      <c r="K810" s="113"/>
      <c r="L810" s="113"/>
      <c r="M810" s="113"/>
      <c r="N810" s="113"/>
      <c r="O810" s="113"/>
      <c r="P810" s="113"/>
      <c r="Q810" s="113"/>
      <c r="R810" s="113"/>
      <c r="S810" s="113"/>
      <c r="T810" s="113"/>
      <c r="U810" s="113"/>
      <c r="V810" s="113"/>
      <c r="W810" s="113"/>
      <c r="X810" s="113"/>
      <c r="Y810" s="113"/>
      <c r="Z810" s="113"/>
      <c r="AA810" s="113"/>
      <c r="AB810" s="113"/>
      <c r="AC810" s="113"/>
      <c r="AD810" s="113"/>
      <c r="AE810" s="113"/>
      <c r="AF810" s="113"/>
      <c r="AG810" s="113"/>
      <c r="AH810" s="113"/>
      <c r="AI810" s="113"/>
      <c r="AJ810" s="113"/>
      <c r="AK810" s="113"/>
      <c r="AL810" s="113"/>
      <c r="AM810" s="113"/>
      <c r="AN810" s="113"/>
      <c r="AO810" s="113"/>
      <c r="AP810" s="113"/>
      <c r="AQ810" s="113"/>
      <c r="AR810" s="113"/>
      <c r="AS810" s="113"/>
      <c r="AT810" s="113"/>
      <c r="AU810" s="113"/>
      <c r="AV810" s="113"/>
      <c r="AW810" s="113"/>
      <c r="AX810" s="113"/>
      <c r="AY810" s="113"/>
      <c r="AZ810" s="113"/>
      <c r="BA810" s="113"/>
      <c r="BB810" s="113"/>
      <c r="BC810" s="113"/>
      <c r="BD810" s="113"/>
      <c r="BE810" s="113"/>
      <c r="BF810" s="113"/>
      <c r="BG810" s="113"/>
      <c r="BH810" s="113"/>
      <c r="BI810" s="113"/>
      <c r="BJ810" s="113"/>
      <c r="BK810" s="113"/>
      <c r="BL810" s="113"/>
      <c r="BM810" s="113"/>
      <c r="BN810" s="113"/>
      <c r="BO810" s="113"/>
      <c r="BP810" s="113"/>
      <c r="BQ810" s="113"/>
      <c r="BR810" s="113"/>
      <c r="BS810" s="113"/>
      <c r="BT810" s="113"/>
      <c r="BU810" s="113"/>
      <c r="BV810" s="113"/>
      <c r="BW810" s="113"/>
      <c r="BX810" s="113"/>
      <c r="BY810" s="113"/>
      <c r="BZ810" s="113"/>
      <c r="CA810" s="113"/>
      <c r="CB810" s="113"/>
    </row>
    <row r="811" spans="9:80" s="114" customFormat="1">
      <c r="I811" s="113"/>
      <c r="J811" s="113"/>
      <c r="K811" s="113"/>
      <c r="L811" s="113"/>
      <c r="M811" s="113"/>
      <c r="N811" s="113"/>
      <c r="O811" s="113"/>
      <c r="P811" s="113"/>
      <c r="Q811" s="113"/>
      <c r="R811" s="113"/>
      <c r="S811" s="113"/>
      <c r="T811" s="113"/>
      <c r="U811" s="113"/>
      <c r="V811" s="113"/>
      <c r="W811" s="113"/>
      <c r="X811" s="113"/>
      <c r="Y811" s="113"/>
      <c r="Z811" s="113"/>
      <c r="AA811" s="113"/>
      <c r="AB811" s="113"/>
      <c r="AC811" s="113"/>
      <c r="AD811" s="113"/>
      <c r="AE811" s="113"/>
      <c r="AF811" s="113"/>
      <c r="AG811" s="113"/>
      <c r="AH811" s="113"/>
      <c r="AI811" s="113"/>
      <c r="AJ811" s="113"/>
      <c r="AK811" s="113"/>
      <c r="AL811" s="113"/>
      <c r="AM811" s="113"/>
      <c r="AN811" s="113"/>
      <c r="AO811" s="113"/>
      <c r="AP811" s="113"/>
      <c r="AQ811" s="113"/>
      <c r="AR811" s="113"/>
      <c r="AS811" s="113"/>
      <c r="AT811" s="113"/>
      <c r="AU811" s="113"/>
      <c r="AV811" s="113"/>
      <c r="AW811" s="113"/>
      <c r="AX811" s="113"/>
      <c r="AY811" s="113"/>
      <c r="AZ811" s="113"/>
      <c r="BA811" s="113"/>
      <c r="BB811" s="113"/>
      <c r="BC811" s="113"/>
      <c r="BD811" s="113"/>
      <c r="BE811" s="113"/>
      <c r="BF811" s="113"/>
      <c r="BG811" s="113"/>
      <c r="BH811" s="113"/>
      <c r="BI811" s="113"/>
      <c r="BJ811" s="113"/>
      <c r="BK811" s="113"/>
      <c r="BL811" s="113"/>
      <c r="BM811" s="113"/>
      <c r="BN811" s="113"/>
      <c r="BO811" s="113"/>
      <c r="BP811" s="113"/>
      <c r="BQ811" s="113"/>
      <c r="BR811" s="113"/>
      <c r="BS811" s="113"/>
      <c r="BT811" s="113"/>
      <c r="BU811" s="113"/>
      <c r="BV811" s="113"/>
      <c r="BW811" s="113"/>
      <c r="BX811" s="113"/>
      <c r="BY811" s="113"/>
      <c r="BZ811" s="113"/>
      <c r="CA811" s="113"/>
      <c r="CB811" s="113"/>
    </row>
    <row r="812" spans="9:80" s="114" customFormat="1">
      <c r="I812" s="113"/>
      <c r="J812" s="113"/>
      <c r="K812" s="113"/>
      <c r="L812" s="113"/>
      <c r="M812" s="113"/>
      <c r="N812" s="113"/>
      <c r="O812" s="113"/>
      <c r="P812" s="113"/>
      <c r="Q812" s="113"/>
      <c r="R812" s="113"/>
      <c r="S812" s="113"/>
      <c r="T812" s="113"/>
      <c r="U812" s="113"/>
      <c r="V812" s="113"/>
      <c r="W812" s="113"/>
      <c r="X812" s="113"/>
      <c r="Y812" s="113"/>
      <c r="Z812" s="113"/>
      <c r="AA812" s="113"/>
      <c r="AB812" s="113"/>
      <c r="AC812" s="113"/>
      <c r="AD812" s="113"/>
      <c r="AE812" s="113"/>
      <c r="AF812" s="113"/>
      <c r="AG812" s="113"/>
      <c r="AH812" s="113"/>
      <c r="AI812" s="113"/>
      <c r="AJ812" s="113"/>
      <c r="AK812" s="113"/>
      <c r="AL812" s="113"/>
      <c r="AM812" s="113"/>
      <c r="AN812" s="113"/>
      <c r="AO812" s="113"/>
      <c r="AP812" s="113"/>
      <c r="AQ812" s="113"/>
      <c r="AR812" s="113"/>
      <c r="AS812" s="113"/>
      <c r="AT812" s="113"/>
      <c r="AU812" s="113"/>
      <c r="AV812" s="113"/>
      <c r="AW812" s="113"/>
      <c r="AX812" s="113"/>
      <c r="AY812" s="113"/>
      <c r="AZ812" s="113"/>
      <c r="BA812" s="113"/>
      <c r="BB812" s="113"/>
      <c r="BC812" s="113"/>
      <c r="BD812" s="113"/>
      <c r="BE812" s="113"/>
      <c r="BF812" s="113"/>
      <c r="BG812" s="113"/>
      <c r="BH812" s="113"/>
      <c r="BI812" s="113"/>
      <c r="BJ812" s="113"/>
      <c r="BK812" s="113"/>
      <c r="BL812" s="113"/>
      <c r="BM812" s="113"/>
      <c r="BN812" s="113"/>
      <c r="BO812" s="113"/>
      <c r="BP812" s="113"/>
      <c r="BQ812" s="113"/>
      <c r="BR812" s="113"/>
      <c r="BS812" s="113"/>
      <c r="BT812" s="113"/>
      <c r="BU812" s="113"/>
      <c r="BV812" s="113"/>
      <c r="BW812" s="113"/>
      <c r="BX812" s="113"/>
      <c r="BY812" s="113"/>
      <c r="BZ812" s="113"/>
      <c r="CA812" s="113"/>
      <c r="CB812" s="113"/>
    </row>
    <row r="813" spans="9:80" s="114" customFormat="1">
      <c r="I813" s="113"/>
      <c r="J813" s="113"/>
      <c r="K813" s="113"/>
      <c r="L813" s="113"/>
      <c r="M813" s="113"/>
      <c r="N813" s="113"/>
      <c r="O813" s="113"/>
      <c r="P813" s="113"/>
      <c r="Q813" s="113"/>
      <c r="R813" s="113"/>
      <c r="S813" s="113"/>
      <c r="T813" s="113"/>
      <c r="U813" s="113"/>
      <c r="V813" s="113"/>
      <c r="W813" s="113"/>
      <c r="X813" s="113"/>
      <c r="Y813" s="113"/>
      <c r="Z813" s="113"/>
      <c r="AA813" s="113"/>
      <c r="AB813" s="113"/>
      <c r="AC813" s="113"/>
      <c r="AD813" s="113"/>
      <c r="AE813" s="113"/>
      <c r="AF813" s="113"/>
      <c r="AG813" s="113"/>
      <c r="AH813" s="113"/>
      <c r="AI813" s="113"/>
      <c r="AJ813" s="113"/>
      <c r="AK813" s="113"/>
      <c r="AL813" s="113"/>
      <c r="AM813" s="113"/>
      <c r="AN813" s="113"/>
      <c r="AO813" s="113"/>
      <c r="AP813" s="113"/>
      <c r="AQ813" s="113"/>
      <c r="AR813" s="113"/>
      <c r="AS813" s="113"/>
      <c r="AT813" s="113"/>
      <c r="AU813" s="113"/>
      <c r="AV813" s="113"/>
      <c r="AW813" s="113"/>
      <c r="AX813" s="113"/>
      <c r="AY813" s="113"/>
      <c r="AZ813" s="113"/>
      <c r="BA813" s="113"/>
      <c r="BB813" s="113"/>
      <c r="BC813" s="113"/>
      <c r="BD813" s="113"/>
      <c r="BE813" s="113"/>
      <c r="BF813" s="113"/>
      <c r="BG813" s="113"/>
      <c r="BH813" s="113"/>
      <c r="BI813" s="113"/>
      <c r="BJ813" s="113"/>
      <c r="BK813" s="113"/>
      <c r="BL813" s="113"/>
      <c r="BM813" s="113"/>
      <c r="BN813" s="113"/>
      <c r="BO813" s="113"/>
      <c r="BP813" s="113"/>
      <c r="BQ813" s="113"/>
      <c r="BR813" s="113"/>
      <c r="BS813" s="113"/>
      <c r="BT813" s="113"/>
      <c r="BU813" s="113"/>
      <c r="BV813" s="113"/>
      <c r="BW813" s="113"/>
      <c r="BX813" s="113"/>
      <c r="BY813" s="113"/>
      <c r="BZ813" s="113"/>
      <c r="CA813" s="113"/>
      <c r="CB813" s="113"/>
    </row>
    <row r="814" spans="9:80" s="114" customFormat="1">
      <c r="I814" s="113"/>
      <c r="J814" s="113"/>
      <c r="K814" s="113"/>
      <c r="L814" s="113"/>
      <c r="M814" s="113"/>
      <c r="N814" s="113"/>
      <c r="O814" s="113"/>
      <c r="P814" s="113"/>
      <c r="Q814" s="113"/>
      <c r="R814" s="113"/>
      <c r="S814" s="113"/>
      <c r="T814" s="113"/>
      <c r="U814" s="113"/>
      <c r="V814" s="113"/>
      <c r="W814" s="113"/>
      <c r="X814" s="113"/>
      <c r="Y814" s="113"/>
      <c r="Z814" s="113"/>
      <c r="AA814" s="113"/>
      <c r="AB814" s="113"/>
      <c r="AC814" s="113"/>
      <c r="AD814" s="113"/>
      <c r="AE814" s="113"/>
      <c r="AF814" s="113"/>
      <c r="AG814" s="113"/>
      <c r="AH814" s="113"/>
      <c r="AI814" s="113"/>
      <c r="AJ814" s="113"/>
      <c r="AK814" s="113"/>
      <c r="AL814" s="113"/>
      <c r="AM814" s="113"/>
      <c r="AN814" s="113"/>
      <c r="AO814" s="113"/>
      <c r="AP814" s="113"/>
      <c r="AQ814" s="113"/>
      <c r="AR814" s="113"/>
      <c r="AS814" s="113"/>
      <c r="AT814" s="113"/>
      <c r="AU814" s="113"/>
      <c r="AV814" s="113"/>
      <c r="AW814" s="113"/>
      <c r="AX814" s="113"/>
      <c r="AY814" s="113"/>
      <c r="AZ814" s="113"/>
      <c r="BA814" s="113"/>
      <c r="BB814" s="113"/>
      <c r="BC814" s="113"/>
      <c r="BD814" s="113"/>
      <c r="BE814" s="113"/>
      <c r="BF814" s="113"/>
      <c r="BG814" s="113"/>
      <c r="BH814" s="113"/>
      <c r="BI814" s="113"/>
      <c r="BJ814" s="113"/>
      <c r="BK814" s="113"/>
      <c r="BL814" s="113"/>
      <c r="BM814" s="113"/>
      <c r="BN814" s="113"/>
      <c r="BO814" s="113"/>
      <c r="BP814" s="113"/>
      <c r="BQ814" s="113"/>
      <c r="BR814" s="113"/>
      <c r="BS814" s="113"/>
      <c r="BT814" s="113"/>
      <c r="BU814" s="113"/>
      <c r="BV814" s="113"/>
      <c r="BW814" s="113"/>
      <c r="BX814" s="113"/>
      <c r="BY814" s="113"/>
      <c r="BZ814" s="113"/>
      <c r="CA814" s="113"/>
      <c r="CB814" s="113"/>
    </row>
    <row r="815" spans="9:80" s="114" customFormat="1">
      <c r="I815" s="113"/>
      <c r="J815" s="113"/>
      <c r="K815" s="113"/>
      <c r="L815" s="113"/>
      <c r="M815" s="113"/>
      <c r="N815" s="113"/>
      <c r="O815" s="113"/>
      <c r="P815" s="113"/>
      <c r="Q815" s="113"/>
      <c r="R815" s="113"/>
      <c r="S815" s="113"/>
      <c r="T815" s="113"/>
      <c r="U815" s="113"/>
      <c r="V815" s="113"/>
      <c r="W815" s="113"/>
      <c r="X815" s="113"/>
      <c r="Y815" s="113"/>
      <c r="Z815" s="113"/>
      <c r="AA815" s="113"/>
      <c r="AB815" s="113"/>
      <c r="AC815" s="113"/>
      <c r="AD815" s="113"/>
      <c r="AE815" s="113"/>
      <c r="AF815" s="113"/>
      <c r="AG815" s="113"/>
      <c r="AH815" s="113"/>
      <c r="AI815" s="113"/>
      <c r="AJ815" s="113"/>
      <c r="AK815" s="113"/>
      <c r="AL815" s="113"/>
      <c r="AM815" s="113"/>
      <c r="AN815" s="113"/>
      <c r="AO815" s="113"/>
      <c r="AP815" s="113"/>
      <c r="AQ815" s="113"/>
      <c r="AR815" s="113"/>
      <c r="AS815" s="113"/>
      <c r="AT815" s="113"/>
      <c r="AU815" s="113"/>
      <c r="AV815" s="113"/>
      <c r="AW815" s="113"/>
      <c r="AX815" s="113"/>
      <c r="AY815" s="113"/>
      <c r="AZ815" s="113"/>
      <c r="BA815" s="113"/>
      <c r="BB815" s="113"/>
      <c r="BC815" s="113"/>
      <c r="BD815" s="113"/>
      <c r="BE815" s="113"/>
      <c r="BF815" s="113"/>
      <c r="BG815" s="113"/>
      <c r="BH815" s="113"/>
      <c r="BI815" s="113"/>
      <c r="BJ815" s="113"/>
      <c r="BK815" s="113"/>
      <c r="BL815" s="113"/>
      <c r="BM815" s="113"/>
      <c r="BN815" s="113"/>
      <c r="BO815" s="113"/>
      <c r="BP815" s="113"/>
      <c r="BQ815" s="113"/>
      <c r="BR815" s="113"/>
      <c r="BS815" s="113"/>
      <c r="BT815" s="113"/>
      <c r="BU815" s="113"/>
      <c r="BV815" s="113"/>
      <c r="BW815" s="113"/>
      <c r="BX815" s="113"/>
      <c r="BY815" s="113"/>
      <c r="BZ815" s="113"/>
      <c r="CA815" s="113"/>
      <c r="CB815" s="113"/>
    </row>
    <row r="816" spans="9:80" s="114" customFormat="1">
      <c r="I816" s="113"/>
      <c r="J816" s="113"/>
      <c r="K816" s="113"/>
      <c r="L816" s="113"/>
      <c r="M816" s="113"/>
      <c r="N816" s="113"/>
      <c r="O816" s="113"/>
      <c r="P816" s="113"/>
      <c r="Q816" s="113"/>
      <c r="R816" s="113"/>
      <c r="S816" s="113"/>
      <c r="T816" s="113"/>
      <c r="U816" s="113"/>
      <c r="V816" s="113"/>
      <c r="W816" s="113"/>
      <c r="X816" s="113"/>
      <c r="Y816" s="113"/>
      <c r="Z816" s="113"/>
      <c r="AA816" s="113"/>
      <c r="AB816" s="113"/>
      <c r="AC816" s="113"/>
      <c r="AD816" s="113"/>
      <c r="AE816" s="113"/>
      <c r="AF816" s="113"/>
      <c r="AG816" s="113"/>
      <c r="AH816" s="113"/>
      <c r="AI816" s="113"/>
      <c r="AJ816" s="113"/>
      <c r="AK816" s="113"/>
      <c r="AL816" s="113"/>
      <c r="AM816" s="113"/>
      <c r="AN816" s="113"/>
      <c r="AO816" s="113"/>
      <c r="AP816" s="113"/>
      <c r="AQ816" s="113"/>
      <c r="AR816" s="113"/>
      <c r="AS816" s="113"/>
      <c r="AT816" s="113"/>
      <c r="AU816" s="113"/>
      <c r="AV816" s="113"/>
      <c r="AW816" s="113"/>
      <c r="AX816" s="113"/>
      <c r="AY816" s="113"/>
      <c r="AZ816" s="113"/>
      <c r="BA816" s="113"/>
      <c r="BB816" s="113"/>
      <c r="BC816" s="113"/>
      <c r="BD816" s="113"/>
      <c r="BE816" s="113"/>
      <c r="BF816" s="113"/>
      <c r="BG816" s="113"/>
      <c r="BH816" s="113"/>
      <c r="BI816" s="113"/>
      <c r="BJ816" s="113"/>
      <c r="BK816" s="113"/>
      <c r="BL816" s="113"/>
      <c r="BM816" s="113"/>
      <c r="BN816" s="113"/>
      <c r="BO816" s="113"/>
      <c r="BP816" s="113"/>
      <c r="BQ816" s="113"/>
      <c r="BR816" s="113"/>
      <c r="BS816" s="113"/>
      <c r="BT816" s="113"/>
      <c r="BU816" s="113"/>
      <c r="BV816" s="113"/>
      <c r="BW816" s="113"/>
      <c r="BX816" s="113"/>
      <c r="BY816" s="113"/>
      <c r="BZ816" s="113"/>
      <c r="CA816" s="113"/>
      <c r="CB816" s="113"/>
    </row>
    <row r="817" spans="9:80" s="114" customFormat="1">
      <c r="I817" s="113"/>
      <c r="J817" s="113"/>
      <c r="K817" s="113"/>
      <c r="L817" s="113"/>
      <c r="M817" s="113"/>
      <c r="N817" s="113"/>
      <c r="O817" s="113"/>
      <c r="P817" s="113"/>
      <c r="Q817" s="113"/>
      <c r="R817" s="113"/>
      <c r="S817" s="113"/>
      <c r="T817" s="113"/>
      <c r="U817" s="113"/>
      <c r="V817" s="113"/>
      <c r="W817" s="113"/>
      <c r="X817" s="113"/>
      <c r="Y817" s="113"/>
      <c r="Z817" s="113"/>
      <c r="AA817" s="113"/>
      <c r="AB817" s="113"/>
      <c r="AC817" s="113"/>
      <c r="AD817" s="113"/>
      <c r="AE817" s="113"/>
      <c r="AF817" s="113"/>
      <c r="AG817" s="113"/>
      <c r="AH817" s="113"/>
      <c r="AI817" s="113"/>
      <c r="AJ817" s="113"/>
      <c r="AK817" s="113"/>
      <c r="AL817" s="113"/>
      <c r="AM817" s="113"/>
      <c r="AN817" s="113"/>
      <c r="AO817" s="113"/>
      <c r="AP817" s="113"/>
      <c r="AQ817" s="113"/>
      <c r="AR817" s="113"/>
      <c r="AS817" s="113"/>
      <c r="AT817" s="113"/>
      <c r="AU817" s="113"/>
      <c r="AV817" s="113"/>
      <c r="AW817" s="113"/>
      <c r="AX817" s="113"/>
      <c r="AY817" s="113"/>
      <c r="AZ817" s="113"/>
      <c r="BA817" s="113"/>
      <c r="BB817" s="113"/>
      <c r="BC817" s="113"/>
      <c r="BD817" s="113"/>
      <c r="BE817" s="113"/>
      <c r="BF817" s="113"/>
      <c r="BG817" s="113"/>
      <c r="BH817" s="113"/>
      <c r="BI817" s="113"/>
      <c r="BJ817" s="113"/>
      <c r="BK817" s="113"/>
      <c r="BL817" s="113"/>
      <c r="BM817" s="113"/>
      <c r="BN817" s="113"/>
      <c r="BO817" s="113"/>
      <c r="BP817" s="113"/>
      <c r="BQ817" s="113"/>
      <c r="BR817" s="113"/>
      <c r="BS817" s="113"/>
      <c r="BT817" s="113"/>
      <c r="BU817" s="113"/>
      <c r="BV817" s="113"/>
      <c r="BW817" s="113"/>
      <c r="BX817" s="113"/>
      <c r="BY817" s="113"/>
      <c r="BZ817" s="113"/>
      <c r="CA817" s="113"/>
      <c r="CB817" s="113"/>
    </row>
    <row r="818" spans="9:80" s="114" customFormat="1">
      <c r="I818" s="113"/>
      <c r="J818" s="113"/>
      <c r="K818" s="113"/>
      <c r="L818" s="113"/>
      <c r="M818" s="113"/>
      <c r="N818" s="113"/>
      <c r="O818" s="113"/>
      <c r="P818" s="113"/>
      <c r="Q818" s="113"/>
      <c r="R818" s="113"/>
      <c r="S818" s="113"/>
      <c r="T818" s="113"/>
      <c r="U818" s="113"/>
      <c r="V818" s="113"/>
      <c r="W818" s="113"/>
      <c r="X818" s="113"/>
      <c r="Y818" s="113"/>
      <c r="Z818" s="113"/>
      <c r="AA818" s="113"/>
      <c r="AB818" s="113"/>
      <c r="AC818" s="113"/>
      <c r="AD818" s="113"/>
      <c r="AE818" s="113"/>
      <c r="AF818" s="113"/>
      <c r="AG818" s="113"/>
      <c r="AH818" s="113"/>
      <c r="AI818" s="113"/>
      <c r="AJ818" s="113"/>
      <c r="AK818" s="113"/>
      <c r="AL818" s="113"/>
      <c r="AM818" s="113"/>
      <c r="AN818" s="113"/>
      <c r="AO818" s="113"/>
      <c r="AP818" s="113"/>
      <c r="AQ818" s="113"/>
      <c r="AR818" s="113"/>
      <c r="AS818" s="113"/>
      <c r="AT818" s="113"/>
      <c r="AU818" s="113"/>
      <c r="AV818" s="113"/>
      <c r="AW818" s="113"/>
      <c r="AX818" s="113"/>
      <c r="AY818" s="113"/>
      <c r="AZ818" s="113"/>
      <c r="BA818" s="113"/>
      <c r="BB818" s="113"/>
      <c r="BC818" s="113"/>
      <c r="BD818" s="113"/>
      <c r="BE818" s="113"/>
      <c r="BF818" s="113"/>
      <c r="BG818" s="113"/>
      <c r="BH818" s="113"/>
      <c r="BI818" s="113"/>
      <c r="BJ818" s="113"/>
      <c r="BK818" s="113"/>
      <c r="BL818" s="113"/>
      <c r="BM818" s="113"/>
      <c r="BN818" s="113"/>
      <c r="BO818" s="113"/>
      <c r="BP818" s="113"/>
      <c r="BQ818" s="113"/>
      <c r="BR818" s="113"/>
      <c r="BS818" s="113"/>
      <c r="BT818" s="113"/>
      <c r="BU818" s="113"/>
      <c r="BV818" s="113"/>
      <c r="BW818" s="113"/>
      <c r="BX818" s="113"/>
      <c r="BY818" s="113"/>
      <c r="BZ818" s="113"/>
      <c r="CA818" s="113"/>
      <c r="CB818" s="113"/>
    </row>
    <row r="819" spans="9:80" s="114" customFormat="1">
      <c r="I819" s="113"/>
      <c r="J819" s="113"/>
      <c r="K819" s="113"/>
      <c r="L819" s="113"/>
      <c r="M819" s="113"/>
      <c r="N819" s="113"/>
      <c r="O819" s="113"/>
      <c r="P819" s="113"/>
      <c r="Q819" s="113"/>
      <c r="R819" s="113"/>
      <c r="S819" s="113"/>
      <c r="T819" s="113"/>
      <c r="U819" s="113"/>
      <c r="V819" s="113"/>
      <c r="W819" s="113"/>
      <c r="X819" s="113"/>
      <c r="Y819" s="113"/>
      <c r="Z819" s="113"/>
      <c r="AA819" s="113"/>
      <c r="AB819" s="113"/>
      <c r="AC819" s="113"/>
      <c r="AD819" s="113"/>
      <c r="AE819" s="113"/>
      <c r="AF819" s="113"/>
      <c r="AG819" s="113"/>
      <c r="AH819" s="113"/>
      <c r="AI819" s="113"/>
      <c r="AJ819" s="113"/>
      <c r="AK819" s="113"/>
      <c r="AL819" s="113"/>
      <c r="AM819" s="113"/>
      <c r="AN819" s="113"/>
      <c r="AO819" s="113"/>
      <c r="AP819" s="113"/>
      <c r="AQ819" s="113"/>
      <c r="AR819" s="113"/>
      <c r="AS819" s="113"/>
      <c r="AT819" s="113"/>
      <c r="AU819" s="113"/>
      <c r="AV819" s="113"/>
      <c r="AW819" s="113"/>
      <c r="AX819" s="113"/>
      <c r="AY819" s="113"/>
      <c r="AZ819" s="113"/>
      <c r="BA819" s="113"/>
      <c r="BB819" s="113"/>
      <c r="BC819" s="113"/>
      <c r="BD819" s="113"/>
      <c r="BE819" s="113"/>
      <c r="BF819" s="113"/>
      <c r="BG819" s="113"/>
      <c r="BH819" s="113"/>
      <c r="BI819" s="113"/>
      <c r="BJ819" s="113"/>
      <c r="BK819" s="113"/>
      <c r="BL819" s="113"/>
      <c r="BM819" s="113"/>
      <c r="BN819" s="113"/>
      <c r="BO819" s="113"/>
      <c r="BP819" s="113"/>
      <c r="BQ819" s="113"/>
      <c r="BR819" s="113"/>
      <c r="BS819" s="113"/>
      <c r="BT819" s="113"/>
      <c r="BU819" s="113"/>
      <c r="BV819" s="113"/>
      <c r="BW819" s="113"/>
      <c r="BX819" s="113"/>
      <c r="BY819" s="113"/>
      <c r="BZ819" s="113"/>
      <c r="CA819" s="113"/>
      <c r="CB819" s="113"/>
    </row>
    <row r="820" spans="9:80" s="114" customFormat="1">
      <c r="I820" s="113"/>
      <c r="J820" s="113"/>
      <c r="K820" s="113"/>
      <c r="L820" s="113"/>
      <c r="M820" s="113"/>
      <c r="N820" s="113"/>
      <c r="O820" s="113"/>
      <c r="P820" s="113"/>
      <c r="Q820" s="113"/>
      <c r="R820" s="113"/>
      <c r="S820" s="113"/>
      <c r="T820" s="113"/>
      <c r="U820" s="113"/>
      <c r="V820" s="113"/>
      <c r="W820" s="113"/>
      <c r="X820" s="113"/>
      <c r="Y820" s="113"/>
      <c r="Z820" s="113"/>
      <c r="AA820" s="113"/>
      <c r="AB820" s="113"/>
      <c r="AC820" s="113"/>
      <c r="AD820" s="113"/>
      <c r="AE820" s="113"/>
      <c r="AF820" s="113"/>
      <c r="AG820" s="113"/>
      <c r="AH820" s="113"/>
      <c r="AI820" s="113"/>
      <c r="AJ820" s="113"/>
      <c r="AK820" s="113"/>
      <c r="AL820" s="113"/>
      <c r="AM820" s="113"/>
      <c r="AN820" s="113"/>
      <c r="AO820" s="113"/>
      <c r="AP820" s="113"/>
      <c r="AQ820" s="113"/>
      <c r="AR820" s="113"/>
      <c r="AS820" s="113"/>
      <c r="AT820" s="113"/>
      <c r="AU820" s="113"/>
      <c r="AV820" s="113"/>
      <c r="AW820" s="113"/>
      <c r="AX820" s="113"/>
      <c r="AY820" s="113"/>
      <c r="AZ820" s="113"/>
      <c r="BA820" s="113"/>
      <c r="BB820" s="113"/>
      <c r="BC820" s="113"/>
      <c r="BD820" s="113"/>
      <c r="BE820" s="113"/>
      <c r="BF820" s="113"/>
      <c r="BG820" s="113"/>
      <c r="BH820" s="113"/>
      <c r="BI820" s="113"/>
      <c r="BJ820" s="113"/>
      <c r="BK820" s="113"/>
      <c r="BL820" s="113"/>
      <c r="BM820" s="113"/>
      <c r="BN820" s="113"/>
      <c r="BO820" s="113"/>
      <c r="BP820" s="113"/>
      <c r="BQ820" s="113"/>
      <c r="BR820" s="113"/>
      <c r="BS820" s="113"/>
      <c r="BT820" s="113"/>
      <c r="BU820" s="113"/>
      <c r="BV820" s="113"/>
      <c r="BW820" s="113"/>
      <c r="BX820" s="113"/>
      <c r="BY820" s="113"/>
      <c r="BZ820" s="113"/>
      <c r="CA820" s="113"/>
      <c r="CB820" s="113"/>
    </row>
    <row r="821" spans="9:80" s="114" customFormat="1">
      <c r="I821" s="113"/>
      <c r="J821" s="113"/>
      <c r="K821" s="113"/>
      <c r="L821" s="113"/>
      <c r="M821" s="113"/>
      <c r="N821" s="113"/>
      <c r="O821" s="113"/>
      <c r="P821" s="113"/>
      <c r="Q821" s="113"/>
      <c r="R821" s="113"/>
      <c r="S821" s="113"/>
      <c r="T821" s="113"/>
      <c r="U821" s="113"/>
      <c r="V821" s="113"/>
      <c r="W821" s="113"/>
      <c r="X821" s="113"/>
      <c r="Y821" s="113"/>
      <c r="Z821" s="113"/>
      <c r="AA821" s="113"/>
      <c r="AB821" s="113"/>
      <c r="AC821" s="113"/>
      <c r="AD821" s="113"/>
      <c r="AE821" s="113"/>
      <c r="AF821" s="113"/>
      <c r="AG821" s="113"/>
      <c r="AH821" s="113"/>
      <c r="AI821" s="113"/>
      <c r="AJ821" s="113"/>
      <c r="AK821" s="113"/>
      <c r="AL821" s="113"/>
      <c r="AM821" s="113"/>
      <c r="AN821" s="113"/>
      <c r="AO821" s="113"/>
      <c r="AP821" s="113"/>
      <c r="AQ821" s="113"/>
      <c r="AR821" s="113"/>
      <c r="AS821" s="113"/>
      <c r="AT821" s="113"/>
      <c r="AU821" s="113"/>
      <c r="AV821" s="113"/>
      <c r="AW821" s="113"/>
      <c r="AX821" s="113"/>
      <c r="AY821" s="113"/>
      <c r="AZ821" s="113"/>
      <c r="BA821" s="113"/>
      <c r="BB821" s="113"/>
      <c r="BC821" s="113"/>
      <c r="BD821" s="113"/>
      <c r="BE821" s="113"/>
      <c r="BF821" s="113"/>
      <c r="BG821" s="113"/>
      <c r="BH821" s="113"/>
      <c r="BI821" s="113"/>
      <c r="BJ821" s="113"/>
      <c r="BK821" s="113"/>
      <c r="BL821" s="113"/>
      <c r="BM821" s="113"/>
      <c r="BN821" s="113"/>
      <c r="BO821" s="113"/>
      <c r="BP821" s="113"/>
      <c r="BQ821" s="113"/>
      <c r="BR821" s="113"/>
      <c r="BS821" s="113"/>
      <c r="BT821" s="113"/>
      <c r="BU821" s="113"/>
      <c r="BV821" s="113"/>
      <c r="BW821" s="113"/>
      <c r="BX821" s="113"/>
      <c r="BY821" s="113"/>
      <c r="BZ821" s="113"/>
      <c r="CA821" s="113"/>
      <c r="CB821" s="113"/>
    </row>
    <row r="822" spans="9:80" s="114" customFormat="1">
      <c r="I822" s="113"/>
      <c r="J822" s="113"/>
      <c r="K822" s="113"/>
      <c r="L822" s="113"/>
      <c r="M822" s="113"/>
      <c r="N822" s="113"/>
      <c r="O822" s="113"/>
      <c r="P822" s="113"/>
      <c r="Q822" s="113"/>
      <c r="R822" s="113"/>
      <c r="S822" s="113"/>
      <c r="T822" s="113"/>
      <c r="U822" s="113"/>
      <c r="V822" s="113"/>
      <c r="W822" s="113"/>
      <c r="X822" s="113"/>
      <c r="Y822" s="113"/>
      <c r="Z822" s="113"/>
      <c r="AA822" s="113"/>
      <c r="AB822" s="113"/>
      <c r="AC822" s="113"/>
      <c r="AD822" s="113"/>
      <c r="AE822" s="113"/>
      <c r="AF822" s="113"/>
      <c r="AG822" s="113"/>
      <c r="AH822" s="113"/>
      <c r="AI822" s="113"/>
      <c r="AJ822" s="113"/>
      <c r="AK822" s="113"/>
      <c r="AL822" s="113"/>
      <c r="AM822" s="113"/>
      <c r="AN822" s="113"/>
      <c r="AO822" s="113"/>
      <c r="AP822" s="113"/>
      <c r="AQ822" s="113"/>
      <c r="AR822" s="113"/>
      <c r="AS822" s="113"/>
      <c r="AT822" s="113"/>
      <c r="AU822" s="113"/>
      <c r="AV822" s="113"/>
      <c r="AW822" s="113"/>
      <c r="AX822" s="113"/>
      <c r="AY822" s="113"/>
      <c r="AZ822" s="113"/>
      <c r="BA822" s="113"/>
      <c r="BB822" s="113"/>
      <c r="BC822" s="113"/>
      <c r="BD822" s="113"/>
      <c r="BE822" s="113"/>
      <c r="BF822" s="113"/>
      <c r="BG822" s="113"/>
      <c r="BH822" s="113"/>
      <c r="BI822" s="113"/>
      <c r="BJ822" s="113"/>
      <c r="BK822" s="113"/>
      <c r="BL822" s="113"/>
      <c r="BM822" s="113"/>
      <c r="BN822" s="113"/>
      <c r="BO822" s="113"/>
      <c r="BP822" s="113"/>
      <c r="BQ822" s="113"/>
      <c r="BR822" s="113"/>
      <c r="BS822" s="113"/>
      <c r="BT822" s="113"/>
      <c r="BU822" s="113"/>
      <c r="BV822" s="113"/>
      <c r="BW822" s="113"/>
      <c r="BX822" s="113"/>
      <c r="BY822" s="113"/>
      <c r="BZ822" s="113"/>
      <c r="CA822" s="113"/>
      <c r="CB822" s="113"/>
    </row>
    <row r="823" spans="9:80" s="114" customFormat="1">
      <c r="I823" s="113"/>
      <c r="J823" s="113"/>
      <c r="K823" s="113"/>
      <c r="L823" s="113"/>
      <c r="M823" s="113"/>
      <c r="N823" s="113"/>
      <c r="O823" s="113"/>
      <c r="P823" s="113"/>
      <c r="Q823" s="113"/>
      <c r="R823" s="113"/>
      <c r="S823" s="113"/>
      <c r="T823" s="113"/>
      <c r="U823" s="113"/>
      <c r="V823" s="113"/>
      <c r="W823" s="113"/>
      <c r="X823" s="113"/>
      <c r="Y823" s="113"/>
      <c r="Z823" s="113"/>
      <c r="AA823" s="113"/>
      <c r="AB823" s="113"/>
      <c r="AC823" s="113"/>
      <c r="AD823" s="113"/>
      <c r="AE823" s="113"/>
      <c r="AF823" s="113"/>
      <c r="AG823" s="113"/>
      <c r="AH823" s="113"/>
      <c r="AI823" s="113"/>
      <c r="AJ823" s="113"/>
      <c r="AK823" s="113"/>
      <c r="AL823" s="113"/>
      <c r="AM823" s="113"/>
      <c r="AN823" s="113"/>
      <c r="AO823" s="113"/>
      <c r="AP823" s="113"/>
      <c r="AQ823" s="113"/>
      <c r="AR823" s="113"/>
      <c r="AS823" s="113"/>
      <c r="AT823" s="113"/>
      <c r="AU823" s="113"/>
      <c r="AV823" s="113"/>
      <c r="AW823" s="113"/>
      <c r="AX823" s="113"/>
      <c r="AY823" s="113"/>
      <c r="AZ823" s="113"/>
      <c r="BA823" s="113"/>
      <c r="BB823" s="113"/>
      <c r="BC823" s="113"/>
      <c r="BD823" s="113"/>
      <c r="BE823" s="113"/>
      <c r="BF823" s="113"/>
      <c r="BG823" s="113"/>
      <c r="BH823" s="113"/>
      <c r="BI823" s="113"/>
      <c r="BJ823" s="113"/>
      <c r="BK823" s="113"/>
      <c r="BL823" s="113"/>
      <c r="BM823" s="113"/>
      <c r="BN823" s="113"/>
      <c r="BO823" s="113"/>
      <c r="BP823" s="113"/>
      <c r="BQ823" s="113"/>
      <c r="BR823" s="113"/>
      <c r="BS823" s="113"/>
      <c r="BT823" s="113"/>
      <c r="BU823" s="113"/>
      <c r="BV823" s="113"/>
      <c r="BW823" s="113"/>
      <c r="BX823" s="113"/>
      <c r="BY823" s="113"/>
      <c r="BZ823" s="113"/>
      <c r="CA823" s="113"/>
      <c r="CB823" s="113"/>
    </row>
    <row r="824" spans="9:80" s="114" customFormat="1">
      <c r="I824" s="113"/>
      <c r="J824" s="113"/>
      <c r="K824" s="113"/>
      <c r="L824" s="113"/>
      <c r="M824" s="113"/>
      <c r="N824" s="113"/>
      <c r="O824" s="113"/>
      <c r="P824" s="113"/>
      <c r="Q824" s="113"/>
      <c r="R824" s="113"/>
      <c r="S824" s="113"/>
      <c r="T824" s="113"/>
      <c r="U824" s="113"/>
      <c r="V824" s="113"/>
      <c r="W824" s="113"/>
      <c r="X824" s="113"/>
      <c r="Y824" s="113"/>
      <c r="Z824" s="113"/>
      <c r="AA824" s="113"/>
      <c r="AB824" s="113"/>
      <c r="AC824" s="113"/>
      <c r="AD824" s="113"/>
      <c r="AE824" s="113"/>
      <c r="AF824" s="113"/>
      <c r="AG824" s="113"/>
      <c r="AH824" s="113"/>
      <c r="AI824" s="113"/>
      <c r="AJ824" s="113"/>
      <c r="AK824" s="113"/>
      <c r="AL824" s="113"/>
      <c r="AM824" s="113"/>
      <c r="AN824" s="113"/>
      <c r="AO824" s="113"/>
      <c r="AP824" s="113"/>
      <c r="AQ824" s="113"/>
      <c r="AR824" s="113"/>
      <c r="AS824" s="113"/>
      <c r="AT824" s="113"/>
      <c r="AU824" s="113"/>
      <c r="AV824" s="113"/>
      <c r="AW824" s="113"/>
      <c r="AX824" s="113"/>
      <c r="AY824" s="113"/>
      <c r="AZ824" s="113"/>
      <c r="BA824" s="113"/>
      <c r="BB824" s="113"/>
      <c r="BC824" s="113"/>
      <c r="BD824" s="113"/>
      <c r="BE824" s="113"/>
      <c r="BF824" s="113"/>
      <c r="BG824" s="113"/>
      <c r="BH824" s="113"/>
      <c r="BI824" s="113"/>
      <c r="BJ824" s="113"/>
      <c r="BK824" s="113"/>
      <c r="BL824" s="113"/>
      <c r="BM824" s="113"/>
      <c r="BN824" s="113"/>
      <c r="BO824" s="113"/>
      <c r="BP824" s="113"/>
      <c r="BQ824" s="113"/>
      <c r="BR824" s="113"/>
      <c r="BS824" s="113"/>
      <c r="BT824" s="113"/>
      <c r="BU824" s="113"/>
      <c r="BV824" s="113"/>
      <c r="BW824" s="113"/>
      <c r="BX824" s="113"/>
      <c r="BY824" s="113"/>
      <c r="BZ824" s="113"/>
      <c r="CA824" s="113"/>
      <c r="CB824" s="113"/>
    </row>
    <row r="825" spans="9:80" s="114" customFormat="1">
      <c r="I825" s="113"/>
      <c r="J825" s="113"/>
      <c r="K825" s="113"/>
      <c r="L825" s="113"/>
      <c r="M825" s="113"/>
      <c r="N825" s="113"/>
      <c r="O825" s="113"/>
      <c r="P825" s="113"/>
      <c r="Q825" s="113"/>
      <c r="R825" s="113"/>
      <c r="S825" s="113"/>
      <c r="T825" s="113"/>
      <c r="U825" s="113"/>
      <c r="V825" s="113"/>
      <c r="W825" s="113"/>
      <c r="X825" s="113"/>
      <c r="Y825" s="113"/>
      <c r="Z825" s="113"/>
      <c r="AA825" s="113"/>
      <c r="AB825" s="113"/>
      <c r="AC825" s="113"/>
      <c r="AD825" s="113"/>
      <c r="AE825" s="113"/>
      <c r="AF825" s="113"/>
      <c r="AG825" s="113"/>
      <c r="AH825" s="113"/>
      <c r="AI825" s="113"/>
      <c r="AJ825" s="113"/>
      <c r="AK825" s="113"/>
      <c r="AL825" s="113"/>
      <c r="AM825" s="113"/>
      <c r="AN825" s="113"/>
      <c r="AO825" s="113"/>
      <c r="AP825" s="113"/>
      <c r="AQ825" s="113"/>
      <c r="AR825" s="113"/>
      <c r="AS825" s="113"/>
      <c r="AT825" s="113"/>
      <c r="AU825" s="113"/>
      <c r="AV825" s="113"/>
      <c r="AW825" s="113"/>
      <c r="AX825" s="113"/>
      <c r="AY825" s="113"/>
      <c r="AZ825" s="113"/>
      <c r="BA825" s="113"/>
      <c r="BB825" s="113"/>
      <c r="BC825" s="113"/>
      <c r="BD825" s="113"/>
      <c r="BE825" s="113"/>
      <c r="BF825" s="113"/>
      <c r="BG825" s="113"/>
      <c r="BH825" s="113"/>
      <c r="BI825" s="113"/>
      <c r="BJ825" s="113"/>
      <c r="BK825" s="113"/>
      <c r="BL825" s="113"/>
      <c r="BM825" s="113"/>
      <c r="BN825" s="113"/>
      <c r="BO825" s="113"/>
      <c r="BP825" s="113"/>
      <c r="BQ825" s="113"/>
      <c r="BR825" s="113"/>
      <c r="BS825" s="113"/>
      <c r="BT825" s="113"/>
      <c r="BU825" s="113"/>
      <c r="BV825" s="113"/>
      <c r="BW825" s="113"/>
      <c r="BX825" s="113"/>
      <c r="BY825" s="113"/>
      <c r="BZ825" s="113"/>
      <c r="CA825" s="113"/>
      <c r="CB825" s="113"/>
    </row>
    <row r="826" spans="9:80" s="114" customFormat="1">
      <c r="I826" s="113"/>
      <c r="J826" s="113"/>
      <c r="K826" s="113"/>
      <c r="L826" s="113"/>
      <c r="M826" s="113"/>
      <c r="N826" s="113"/>
      <c r="O826" s="113"/>
      <c r="P826" s="113"/>
      <c r="Q826" s="113"/>
      <c r="R826" s="113"/>
      <c r="S826" s="113"/>
      <c r="T826" s="113"/>
      <c r="U826" s="113"/>
      <c r="V826" s="113"/>
      <c r="W826" s="113"/>
      <c r="X826" s="113"/>
      <c r="Y826" s="113"/>
      <c r="Z826" s="113"/>
      <c r="AA826" s="113"/>
      <c r="AB826" s="113"/>
      <c r="AC826" s="113"/>
      <c r="AD826" s="113"/>
      <c r="AE826" s="113"/>
      <c r="AF826" s="113"/>
      <c r="AG826" s="113"/>
      <c r="AH826" s="113"/>
      <c r="AI826" s="113"/>
      <c r="AJ826" s="113"/>
      <c r="AK826" s="113"/>
      <c r="AL826" s="113"/>
      <c r="AM826" s="113"/>
      <c r="AN826" s="113"/>
      <c r="AO826" s="113"/>
      <c r="AP826" s="113"/>
      <c r="AQ826" s="113"/>
      <c r="AR826" s="113"/>
      <c r="AS826" s="113"/>
      <c r="AT826" s="113"/>
      <c r="AU826" s="113"/>
      <c r="AV826" s="113"/>
      <c r="AW826" s="113"/>
      <c r="AX826" s="113"/>
      <c r="AY826" s="113"/>
      <c r="AZ826" s="113"/>
      <c r="BA826" s="113"/>
      <c r="BB826" s="113"/>
      <c r="BC826" s="113"/>
      <c r="BD826" s="113"/>
      <c r="BE826" s="113"/>
      <c r="BF826" s="113"/>
      <c r="BG826" s="113"/>
      <c r="BH826" s="113"/>
      <c r="BI826" s="113"/>
      <c r="BJ826" s="113"/>
      <c r="BK826" s="113"/>
      <c r="BL826" s="113"/>
      <c r="BM826" s="113"/>
      <c r="BN826" s="113"/>
      <c r="BO826" s="113"/>
      <c r="BP826" s="113"/>
      <c r="BQ826" s="113"/>
      <c r="BR826" s="113"/>
      <c r="BS826" s="113"/>
      <c r="BT826" s="113"/>
      <c r="BU826" s="113"/>
      <c r="BV826" s="113"/>
      <c r="BW826" s="113"/>
      <c r="BX826" s="113"/>
      <c r="BY826" s="113"/>
      <c r="BZ826" s="113"/>
      <c r="CA826" s="113"/>
      <c r="CB826" s="113"/>
    </row>
    <row r="827" spans="9:80" s="114" customFormat="1">
      <c r="I827" s="113"/>
      <c r="J827" s="113"/>
      <c r="K827" s="113"/>
      <c r="L827" s="113"/>
      <c r="M827" s="113"/>
      <c r="N827" s="113"/>
      <c r="O827" s="113"/>
      <c r="P827" s="113"/>
      <c r="Q827" s="113"/>
      <c r="R827" s="113"/>
      <c r="S827" s="113"/>
      <c r="T827" s="113"/>
      <c r="U827" s="113"/>
      <c r="V827" s="113"/>
      <c r="W827" s="113"/>
      <c r="X827" s="113"/>
      <c r="Y827" s="113"/>
      <c r="Z827" s="113"/>
      <c r="AA827" s="113"/>
      <c r="AB827" s="113"/>
      <c r="AC827" s="113"/>
      <c r="AD827" s="113"/>
      <c r="AE827" s="113"/>
      <c r="AF827" s="113"/>
      <c r="AG827" s="113"/>
      <c r="AH827" s="113"/>
      <c r="AI827" s="113"/>
      <c r="AJ827" s="113"/>
      <c r="AK827" s="113"/>
      <c r="AL827" s="113"/>
      <c r="AM827" s="113"/>
      <c r="AN827" s="113"/>
      <c r="AO827" s="113"/>
      <c r="AP827" s="113"/>
      <c r="AQ827" s="113"/>
      <c r="AR827" s="113"/>
      <c r="AS827" s="113"/>
      <c r="AT827" s="113"/>
      <c r="AU827" s="113"/>
      <c r="AV827" s="113"/>
      <c r="AW827" s="113"/>
      <c r="AX827" s="113"/>
      <c r="AY827" s="113"/>
      <c r="AZ827" s="113"/>
      <c r="BA827" s="113"/>
      <c r="BB827" s="113"/>
      <c r="BC827" s="113"/>
      <c r="BD827" s="113"/>
      <c r="BE827" s="113"/>
      <c r="BF827" s="113"/>
      <c r="BG827" s="113"/>
      <c r="BH827" s="113"/>
      <c r="BI827" s="113"/>
      <c r="BJ827" s="113"/>
      <c r="BK827" s="113"/>
      <c r="BL827" s="113"/>
      <c r="BM827" s="113"/>
      <c r="BN827" s="113"/>
      <c r="BO827" s="113"/>
      <c r="BP827" s="113"/>
      <c r="BQ827" s="113"/>
      <c r="BR827" s="113"/>
      <c r="BS827" s="113"/>
      <c r="BT827" s="113"/>
      <c r="BU827" s="113"/>
      <c r="BV827" s="113"/>
      <c r="BW827" s="113"/>
      <c r="BX827" s="113"/>
      <c r="BY827" s="113"/>
      <c r="BZ827" s="113"/>
      <c r="CA827" s="113"/>
      <c r="CB827" s="113"/>
    </row>
    <row r="828" spans="9:80" s="114" customFormat="1">
      <c r="I828" s="113"/>
      <c r="J828" s="113"/>
      <c r="K828" s="113"/>
      <c r="L828" s="113"/>
      <c r="M828" s="113"/>
      <c r="N828" s="113"/>
      <c r="O828" s="113"/>
      <c r="P828" s="113"/>
      <c r="Q828" s="113"/>
      <c r="R828" s="113"/>
      <c r="S828" s="113"/>
      <c r="T828" s="113"/>
      <c r="U828" s="113"/>
      <c r="V828" s="113"/>
      <c r="W828" s="113"/>
      <c r="X828" s="113"/>
      <c r="Y828" s="113"/>
      <c r="Z828" s="113"/>
      <c r="AA828" s="113"/>
      <c r="AB828" s="113"/>
      <c r="AC828" s="113"/>
      <c r="AD828" s="113"/>
      <c r="AE828" s="113"/>
      <c r="AF828" s="113"/>
      <c r="AG828" s="113"/>
      <c r="AH828" s="113"/>
      <c r="AI828" s="113"/>
      <c r="AJ828" s="113"/>
      <c r="AK828" s="113"/>
      <c r="AL828" s="113"/>
      <c r="AM828" s="113"/>
      <c r="AN828" s="113"/>
      <c r="AO828" s="113"/>
      <c r="AP828" s="113"/>
      <c r="AQ828" s="113"/>
      <c r="AR828" s="113"/>
      <c r="AS828" s="113"/>
      <c r="AT828" s="113"/>
      <c r="AU828" s="113"/>
      <c r="AV828" s="113"/>
      <c r="AW828" s="113"/>
      <c r="AX828" s="113"/>
      <c r="AY828" s="113"/>
      <c r="AZ828" s="113"/>
      <c r="BA828" s="113"/>
      <c r="BB828" s="113"/>
      <c r="BC828" s="113"/>
      <c r="BD828" s="113"/>
      <c r="BE828" s="113"/>
      <c r="BF828" s="113"/>
      <c r="BG828" s="113"/>
      <c r="BH828" s="113"/>
      <c r="BI828" s="113"/>
      <c r="BJ828" s="113"/>
      <c r="BK828" s="113"/>
      <c r="BL828" s="113"/>
      <c r="BM828" s="113"/>
      <c r="BN828" s="113"/>
      <c r="BO828" s="113"/>
      <c r="BP828" s="113"/>
      <c r="BQ828" s="113"/>
      <c r="BR828" s="113"/>
      <c r="BS828" s="113"/>
      <c r="BT828" s="113"/>
      <c r="BU828" s="113"/>
      <c r="BV828" s="113"/>
      <c r="BW828" s="113"/>
      <c r="BX828" s="113"/>
      <c r="BY828" s="113"/>
      <c r="BZ828" s="113"/>
      <c r="CA828" s="113"/>
      <c r="CB828" s="113"/>
    </row>
    <row r="829" spans="9:80" s="114" customFormat="1">
      <c r="I829" s="113"/>
      <c r="J829" s="113"/>
      <c r="K829" s="113"/>
      <c r="L829" s="113"/>
      <c r="M829" s="113"/>
      <c r="N829" s="113"/>
      <c r="O829" s="113"/>
      <c r="P829" s="113"/>
      <c r="Q829" s="113"/>
      <c r="R829" s="113"/>
      <c r="S829" s="113"/>
      <c r="T829" s="113"/>
      <c r="U829" s="113"/>
      <c r="V829" s="113"/>
      <c r="W829" s="113"/>
      <c r="X829" s="113"/>
      <c r="Y829" s="113"/>
      <c r="Z829" s="113"/>
      <c r="AA829" s="113"/>
      <c r="AB829" s="113"/>
      <c r="AC829" s="113"/>
      <c r="AD829" s="113"/>
      <c r="AE829" s="113"/>
      <c r="AF829" s="113"/>
      <c r="AG829" s="113"/>
      <c r="AH829" s="113"/>
      <c r="AI829" s="113"/>
      <c r="AJ829" s="113"/>
      <c r="AK829" s="113"/>
      <c r="AL829" s="113"/>
      <c r="AM829" s="113"/>
      <c r="AN829" s="113"/>
      <c r="AO829" s="113"/>
      <c r="AP829" s="113"/>
      <c r="AQ829" s="113"/>
      <c r="AR829" s="113"/>
      <c r="AS829" s="113"/>
      <c r="AT829" s="113"/>
      <c r="AU829" s="113"/>
      <c r="AV829" s="113"/>
      <c r="AW829" s="113"/>
      <c r="AX829" s="113"/>
      <c r="AY829" s="113"/>
      <c r="AZ829" s="113"/>
      <c r="BA829" s="113"/>
      <c r="BB829" s="113"/>
      <c r="BC829" s="113"/>
      <c r="BD829" s="113"/>
      <c r="BE829" s="113"/>
      <c r="BF829" s="113"/>
      <c r="BG829" s="113"/>
      <c r="BH829" s="113"/>
      <c r="BI829" s="113"/>
      <c r="BJ829" s="113"/>
      <c r="BK829" s="113"/>
      <c r="BL829" s="113"/>
      <c r="BM829" s="113"/>
      <c r="BN829" s="113"/>
      <c r="BO829" s="113"/>
      <c r="BP829" s="113"/>
      <c r="BQ829" s="113"/>
      <c r="BR829" s="113"/>
      <c r="BS829" s="113"/>
      <c r="BT829" s="113"/>
      <c r="BU829" s="113"/>
      <c r="BV829" s="113"/>
      <c r="BW829" s="113"/>
      <c r="BX829" s="113"/>
      <c r="BY829" s="113"/>
      <c r="BZ829" s="113"/>
      <c r="CA829" s="113"/>
      <c r="CB829" s="113"/>
    </row>
    <row r="830" spans="9:80" s="114" customFormat="1">
      <c r="I830" s="113"/>
      <c r="J830" s="113"/>
      <c r="K830" s="113"/>
      <c r="L830" s="113"/>
      <c r="M830" s="113"/>
      <c r="N830" s="113"/>
      <c r="O830" s="113"/>
      <c r="P830" s="113"/>
      <c r="Q830" s="113"/>
      <c r="R830" s="113"/>
      <c r="S830" s="113"/>
      <c r="T830" s="113"/>
      <c r="U830" s="113"/>
      <c r="V830" s="113"/>
      <c r="W830" s="113"/>
      <c r="X830" s="113"/>
      <c r="Y830" s="113"/>
      <c r="Z830" s="113"/>
      <c r="AA830" s="113"/>
      <c r="AB830" s="113"/>
      <c r="AC830" s="113"/>
      <c r="AD830" s="113"/>
      <c r="AE830" s="113"/>
      <c r="AF830" s="113"/>
      <c r="AG830" s="113"/>
      <c r="AH830" s="113"/>
      <c r="AI830" s="113"/>
      <c r="AJ830" s="113"/>
      <c r="AK830" s="113"/>
      <c r="AL830" s="113"/>
      <c r="AM830" s="113"/>
      <c r="AN830" s="113"/>
      <c r="AO830" s="113"/>
      <c r="AP830" s="113"/>
      <c r="AQ830" s="113"/>
      <c r="AR830" s="113"/>
      <c r="AS830" s="113"/>
      <c r="AT830" s="113"/>
      <c r="AU830" s="113"/>
      <c r="AV830" s="113"/>
      <c r="AW830" s="113"/>
      <c r="AX830" s="113"/>
      <c r="AY830" s="113"/>
      <c r="AZ830" s="113"/>
      <c r="BA830" s="113"/>
      <c r="BB830" s="113"/>
      <c r="BC830" s="113"/>
      <c r="BD830" s="113"/>
      <c r="BE830" s="113"/>
      <c r="BF830" s="113"/>
      <c r="BG830" s="113"/>
      <c r="BH830" s="113"/>
      <c r="BI830" s="113"/>
      <c r="BJ830" s="113"/>
      <c r="BK830" s="113"/>
      <c r="BL830" s="113"/>
      <c r="BM830" s="113"/>
      <c r="BN830" s="113"/>
      <c r="BO830" s="113"/>
      <c r="BP830" s="113"/>
      <c r="BQ830" s="113"/>
      <c r="BR830" s="113"/>
      <c r="BS830" s="113"/>
      <c r="BT830" s="113"/>
      <c r="BU830" s="113"/>
      <c r="BV830" s="113"/>
      <c r="BW830" s="113"/>
      <c r="BX830" s="113"/>
      <c r="BY830" s="113"/>
      <c r="BZ830" s="113"/>
      <c r="CA830" s="113"/>
      <c r="CB830" s="113"/>
    </row>
    <row r="831" spans="9:80" s="114" customFormat="1">
      <c r="I831" s="113"/>
      <c r="J831" s="113"/>
      <c r="K831" s="113"/>
      <c r="L831" s="113"/>
      <c r="M831" s="113"/>
      <c r="N831" s="113"/>
      <c r="O831" s="113"/>
      <c r="P831" s="113"/>
      <c r="Q831" s="113"/>
      <c r="R831" s="113"/>
      <c r="S831" s="113"/>
      <c r="T831" s="113"/>
      <c r="U831" s="113"/>
      <c r="V831" s="113"/>
      <c r="W831" s="113"/>
      <c r="X831" s="113"/>
      <c r="Y831" s="113"/>
      <c r="Z831" s="113"/>
      <c r="AA831" s="113"/>
      <c r="AB831" s="113"/>
      <c r="AC831" s="113"/>
      <c r="AD831" s="113"/>
      <c r="AE831" s="113"/>
      <c r="AF831" s="113"/>
      <c r="AG831" s="113"/>
      <c r="AH831" s="113"/>
      <c r="AI831" s="113"/>
      <c r="AJ831" s="113"/>
      <c r="AK831" s="113"/>
      <c r="AL831" s="113"/>
      <c r="AM831" s="113"/>
      <c r="AN831" s="113"/>
      <c r="AO831" s="113"/>
      <c r="AP831" s="113"/>
      <c r="AQ831" s="113"/>
      <c r="AR831" s="113"/>
      <c r="AS831" s="113"/>
      <c r="AT831" s="113"/>
      <c r="AU831" s="113"/>
      <c r="AV831" s="113"/>
      <c r="AW831" s="113"/>
      <c r="AX831" s="113"/>
      <c r="AY831" s="113"/>
      <c r="AZ831" s="113"/>
      <c r="BA831" s="113"/>
      <c r="BB831" s="113"/>
      <c r="BC831" s="113"/>
      <c r="BD831" s="113"/>
      <c r="BE831" s="113"/>
      <c r="BF831" s="113"/>
      <c r="BG831" s="113"/>
      <c r="BH831" s="113"/>
      <c r="BI831" s="113"/>
      <c r="BJ831" s="113"/>
      <c r="BK831" s="113"/>
      <c r="BL831" s="113"/>
      <c r="BM831" s="113"/>
      <c r="BN831" s="113"/>
      <c r="BO831" s="113"/>
      <c r="BP831" s="113"/>
      <c r="BQ831" s="113"/>
      <c r="BR831" s="113"/>
      <c r="BS831" s="113"/>
      <c r="BT831" s="113"/>
      <c r="BU831" s="113"/>
      <c r="BV831" s="113"/>
      <c r="BW831" s="113"/>
      <c r="BX831" s="113"/>
      <c r="BY831" s="113"/>
      <c r="BZ831" s="113"/>
      <c r="CA831" s="113"/>
      <c r="CB831" s="113"/>
    </row>
    <row r="832" spans="9:80" s="114" customFormat="1">
      <c r="I832" s="113"/>
      <c r="J832" s="113"/>
      <c r="K832" s="113"/>
      <c r="L832" s="113"/>
      <c r="M832" s="113"/>
      <c r="N832" s="113"/>
      <c r="O832" s="113"/>
      <c r="P832" s="113"/>
      <c r="Q832" s="113"/>
      <c r="R832" s="113"/>
      <c r="S832" s="113"/>
      <c r="T832" s="113"/>
      <c r="U832" s="113"/>
      <c r="V832" s="113"/>
      <c r="W832" s="113"/>
      <c r="X832" s="113"/>
      <c r="Y832" s="113"/>
      <c r="Z832" s="113"/>
      <c r="AA832" s="113"/>
      <c r="AB832" s="113"/>
      <c r="AC832" s="113"/>
      <c r="AD832" s="113"/>
      <c r="AE832" s="113"/>
      <c r="AF832" s="113"/>
      <c r="AG832" s="113"/>
      <c r="AH832" s="113"/>
      <c r="AI832" s="113"/>
      <c r="AJ832" s="113"/>
      <c r="AK832" s="113"/>
      <c r="AL832" s="113"/>
      <c r="AM832" s="113"/>
      <c r="AN832" s="113"/>
      <c r="AO832" s="113"/>
      <c r="AP832" s="113"/>
      <c r="AQ832" s="113"/>
      <c r="AR832" s="113"/>
      <c r="AS832" s="113"/>
      <c r="AT832" s="113"/>
      <c r="AU832" s="113"/>
      <c r="AV832" s="113"/>
      <c r="AW832" s="113"/>
      <c r="AX832" s="113"/>
      <c r="AY832" s="113"/>
      <c r="AZ832" s="113"/>
      <c r="BA832" s="113"/>
      <c r="BB832" s="113"/>
      <c r="BC832" s="113"/>
      <c r="BD832" s="113"/>
      <c r="BE832" s="113"/>
      <c r="BF832" s="113"/>
      <c r="BG832" s="113"/>
      <c r="BH832" s="113"/>
      <c r="BI832" s="113"/>
      <c r="BJ832" s="113"/>
      <c r="BK832" s="113"/>
      <c r="BL832" s="113"/>
      <c r="BM832" s="113"/>
      <c r="BN832" s="113"/>
      <c r="BO832" s="113"/>
      <c r="BP832" s="113"/>
      <c r="BQ832" s="113"/>
      <c r="BR832" s="113"/>
      <c r="BS832" s="113"/>
      <c r="BT832" s="113"/>
      <c r="BU832" s="113"/>
      <c r="BV832" s="113"/>
      <c r="BW832" s="113"/>
      <c r="BX832" s="113"/>
      <c r="BY832" s="113"/>
      <c r="BZ832" s="113"/>
      <c r="CA832" s="113"/>
      <c r="CB832" s="113"/>
    </row>
    <row r="833" spans="9:80" s="114" customFormat="1">
      <c r="I833" s="113"/>
      <c r="J833" s="113"/>
      <c r="K833" s="113"/>
      <c r="L833" s="113"/>
      <c r="M833" s="113"/>
      <c r="N833" s="113"/>
      <c r="O833" s="113"/>
      <c r="P833" s="113"/>
      <c r="Q833" s="113"/>
      <c r="R833" s="113"/>
      <c r="S833" s="113"/>
      <c r="T833" s="113"/>
      <c r="U833" s="113"/>
      <c r="V833" s="113"/>
      <c r="W833" s="113"/>
      <c r="X833" s="113"/>
      <c r="Y833" s="113"/>
      <c r="Z833" s="113"/>
      <c r="AA833" s="113"/>
      <c r="AB833" s="113"/>
      <c r="AC833" s="113"/>
      <c r="AD833" s="113"/>
      <c r="AE833" s="113"/>
      <c r="AF833" s="113"/>
      <c r="AG833" s="113"/>
      <c r="AH833" s="113"/>
      <c r="AI833" s="113"/>
      <c r="AJ833" s="113"/>
      <c r="AK833" s="113"/>
      <c r="AL833" s="113"/>
      <c r="AM833" s="113"/>
      <c r="AN833" s="113"/>
      <c r="AO833" s="113"/>
      <c r="AP833" s="113"/>
      <c r="AQ833" s="113"/>
      <c r="AR833" s="113"/>
      <c r="AS833" s="113"/>
      <c r="AT833" s="113"/>
      <c r="AU833" s="113"/>
      <c r="AV833" s="113"/>
      <c r="AW833" s="113"/>
      <c r="AX833" s="113"/>
      <c r="AY833" s="113"/>
      <c r="AZ833" s="113"/>
      <c r="BA833" s="113"/>
      <c r="BB833" s="113"/>
      <c r="BC833" s="113"/>
      <c r="BD833" s="113"/>
      <c r="BE833" s="113"/>
      <c r="BF833" s="113"/>
      <c r="BG833" s="113"/>
      <c r="BH833" s="113"/>
      <c r="BI833" s="113"/>
      <c r="BJ833" s="113"/>
      <c r="BK833" s="113"/>
      <c r="BL833" s="113"/>
      <c r="BM833" s="113"/>
      <c r="BN833" s="113"/>
      <c r="BO833" s="113"/>
      <c r="BP833" s="113"/>
      <c r="BQ833" s="113"/>
      <c r="BR833" s="113"/>
      <c r="BS833" s="113"/>
      <c r="BT833" s="113"/>
      <c r="BU833" s="113"/>
      <c r="BV833" s="113"/>
      <c r="BW833" s="113"/>
      <c r="BX833" s="113"/>
      <c r="BY833" s="113"/>
      <c r="BZ833" s="113"/>
      <c r="CA833" s="113"/>
      <c r="CB833" s="113"/>
    </row>
    <row r="834" spans="9:80" s="114" customFormat="1">
      <c r="I834" s="113"/>
      <c r="J834" s="113"/>
      <c r="K834" s="113"/>
      <c r="L834" s="113"/>
      <c r="M834" s="113"/>
      <c r="N834" s="113"/>
      <c r="O834" s="113"/>
      <c r="P834" s="113"/>
      <c r="Q834" s="113"/>
      <c r="R834" s="113"/>
      <c r="S834" s="113"/>
      <c r="T834" s="113"/>
      <c r="U834" s="113"/>
      <c r="V834" s="113"/>
      <c r="W834" s="113"/>
      <c r="X834" s="113"/>
      <c r="Y834" s="113"/>
      <c r="Z834" s="113"/>
      <c r="AA834" s="113"/>
      <c r="AB834" s="113"/>
      <c r="AC834" s="113"/>
      <c r="AD834" s="113"/>
      <c r="AE834" s="113"/>
      <c r="AF834" s="113"/>
      <c r="AG834" s="113"/>
      <c r="AH834" s="113"/>
      <c r="AI834" s="113"/>
      <c r="AJ834" s="113"/>
      <c r="AK834" s="113"/>
      <c r="AL834" s="113"/>
      <c r="AM834" s="113"/>
      <c r="AN834" s="113"/>
      <c r="AO834" s="113"/>
      <c r="AP834" s="113"/>
      <c r="AQ834" s="113"/>
      <c r="AR834" s="113"/>
      <c r="AS834" s="113"/>
      <c r="AT834" s="113"/>
      <c r="AU834" s="113"/>
      <c r="AV834" s="113"/>
      <c r="AW834" s="113"/>
      <c r="AX834" s="113"/>
      <c r="AY834" s="113"/>
      <c r="AZ834" s="113"/>
      <c r="BA834" s="113"/>
      <c r="BB834" s="113"/>
      <c r="BC834" s="113"/>
      <c r="BD834" s="113"/>
      <c r="BE834" s="113"/>
      <c r="BF834" s="113"/>
      <c r="BG834" s="113"/>
      <c r="BH834" s="113"/>
      <c r="BI834" s="113"/>
      <c r="BJ834" s="113"/>
      <c r="BK834" s="113"/>
      <c r="BL834" s="113"/>
      <c r="BM834" s="113"/>
      <c r="BN834" s="113"/>
      <c r="BO834" s="113"/>
      <c r="BP834" s="113"/>
      <c r="BQ834" s="113"/>
      <c r="BR834" s="113"/>
      <c r="BS834" s="113"/>
      <c r="BT834" s="113"/>
      <c r="BU834" s="113"/>
      <c r="BV834" s="113"/>
      <c r="BW834" s="113"/>
      <c r="BX834" s="113"/>
      <c r="BY834" s="113"/>
      <c r="BZ834" s="113"/>
      <c r="CA834" s="113"/>
      <c r="CB834" s="113"/>
    </row>
    <row r="835" spans="9:80" s="114" customFormat="1">
      <c r="I835" s="113"/>
      <c r="J835" s="113"/>
      <c r="K835" s="113"/>
      <c r="L835" s="113"/>
      <c r="M835" s="113"/>
      <c r="N835" s="113"/>
      <c r="O835" s="113"/>
      <c r="P835" s="113"/>
      <c r="Q835" s="113"/>
      <c r="R835" s="113"/>
      <c r="S835" s="113"/>
      <c r="T835" s="113"/>
      <c r="U835" s="113"/>
      <c r="V835" s="113"/>
      <c r="W835" s="113"/>
      <c r="X835" s="113"/>
      <c r="Y835" s="113"/>
      <c r="Z835" s="113"/>
      <c r="AA835" s="113"/>
      <c r="AB835" s="113"/>
      <c r="AC835" s="113"/>
      <c r="AD835" s="113"/>
      <c r="AE835" s="113"/>
      <c r="AF835" s="113"/>
      <c r="AG835" s="113"/>
      <c r="AH835" s="113"/>
      <c r="AI835" s="113"/>
      <c r="AJ835" s="113"/>
      <c r="AK835" s="113"/>
      <c r="AL835" s="113"/>
      <c r="AM835" s="113"/>
      <c r="AN835" s="113"/>
      <c r="AO835" s="113"/>
      <c r="AP835" s="113"/>
      <c r="AQ835" s="113"/>
      <c r="AR835" s="113"/>
      <c r="AS835" s="113"/>
      <c r="AT835" s="113"/>
      <c r="AU835" s="113"/>
      <c r="AV835" s="113"/>
      <c r="AW835" s="113"/>
      <c r="AX835" s="113"/>
      <c r="AY835" s="113"/>
      <c r="AZ835" s="113"/>
      <c r="BA835" s="113"/>
      <c r="BB835" s="113"/>
      <c r="BC835" s="113"/>
      <c r="BD835" s="113"/>
      <c r="BE835" s="113"/>
      <c r="BF835" s="113"/>
      <c r="BG835" s="113"/>
      <c r="BH835" s="113"/>
      <c r="BI835" s="113"/>
      <c r="BJ835" s="113"/>
      <c r="BK835" s="113"/>
      <c r="BL835" s="113"/>
      <c r="BM835" s="113"/>
      <c r="BN835" s="113"/>
      <c r="BO835" s="113"/>
      <c r="BP835" s="113"/>
      <c r="BQ835" s="113"/>
      <c r="BR835" s="113"/>
      <c r="BS835" s="113"/>
      <c r="BT835" s="113"/>
      <c r="BU835" s="113"/>
      <c r="BV835" s="113"/>
      <c r="BW835" s="113"/>
      <c r="BX835" s="113"/>
      <c r="BY835" s="113"/>
      <c r="BZ835" s="113"/>
      <c r="CA835" s="113"/>
      <c r="CB835" s="113"/>
    </row>
    <row r="836" spans="9:80" s="114" customFormat="1">
      <c r="I836" s="113"/>
      <c r="J836" s="113"/>
      <c r="K836" s="113"/>
      <c r="L836" s="113"/>
      <c r="M836" s="113"/>
      <c r="N836" s="113"/>
      <c r="O836" s="113"/>
      <c r="P836" s="113"/>
      <c r="Q836" s="113"/>
      <c r="R836" s="113"/>
      <c r="S836" s="113"/>
      <c r="T836" s="113"/>
      <c r="U836" s="113"/>
      <c r="V836" s="113"/>
      <c r="W836" s="113"/>
      <c r="X836" s="113"/>
      <c r="Y836" s="113"/>
      <c r="Z836" s="113"/>
      <c r="AA836" s="113"/>
      <c r="AB836" s="113"/>
      <c r="AC836" s="113"/>
      <c r="AD836" s="113"/>
      <c r="AE836" s="113"/>
      <c r="AF836" s="113"/>
      <c r="AG836" s="113"/>
      <c r="AH836" s="113"/>
      <c r="AI836" s="113"/>
      <c r="AJ836" s="113"/>
      <c r="AK836" s="113"/>
      <c r="AL836" s="113"/>
      <c r="AM836" s="113"/>
      <c r="AN836" s="113"/>
      <c r="AO836" s="113"/>
      <c r="AP836" s="113"/>
      <c r="AQ836" s="113"/>
      <c r="AR836" s="113"/>
      <c r="AS836" s="113"/>
      <c r="AT836" s="113"/>
      <c r="AU836" s="113"/>
      <c r="AV836" s="113"/>
      <c r="AW836" s="113"/>
      <c r="AX836" s="113"/>
      <c r="AY836" s="113"/>
      <c r="AZ836" s="113"/>
      <c r="BA836" s="113"/>
      <c r="BB836" s="113"/>
      <c r="BC836" s="113"/>
      <c r="BD836" s="113"/>
      <c r="BE836" s="113"/>
      <c r="BF836" s="113"/>
      <c r="BG836" s="113"/>
      <c r="BH836" s="113"/>
      <c r="BI836" s="113"/>
      <c r="BJ836" s="113"/>
      <c r="BK836" s="113"/>
      <c r="BL836" s="113"/>
      <c r="BM836" s="113"/>
      <c r="BN836" s="113"/>
      <c r="BO836" s="113"/>
      <c r="BP836" s="113"/>
      <c r="BQ836" s="113"/>
      <c r="BR836" s="113"/>
      <c r="BS836" s="113"/>
      <c r="BT836" s="113"/>
      <c r="BU836" s="113"/>
      <c r="BV836" s="113"/>
      <c r="BW836" s="113"/>
      <c r="BX836" s="113"/>
      <c r="BY836" s="113"/>
      <c r="BZ836" s="113"/>
      <c r="CA836" s="113"/>
      <c r="CB836" s="113"/>
    </row>
    <row r="837" spans="9:80" s="114" customFormat="1">
      <c r="I837" s="113"/>
      <c r="J837" s="113"/>
      <c r="K837" s="113"/>
      <c r="L837" s="113"/>
      <c r="M837" s="113"/>
      <c r="N837" s="113"/>
      <c r="O837" s="113"/>
      <c r="P837" s="113"/>
      <c r="Q837" s="113"/>
      <c r="R837" s="113"/>
      <c r="S837" s="113"/>
      <c r="T837" s="113"/>
      <c r="U837" s="113"/>
      <c r="V837" s="113"/>
      <c r="W837" s="113"/>
      <c r="X837" s="113"/>
      <c r="Y837" s="113"/>
      <c r="Z837" s="113"/>
      <c r="AA837" s="113"/>
      <c r="AB837" s="113"/>
      <c r="AC837" s="113"/>
      <c r="AD837" s="113"/>
      <c r="AE837" s="113"/>
      <c r="AF837" s="113"/>
      <c r="AG837" s="113"/>
      <c r="AH837" s="113"/>
      <c r="AI837" s="113"/>
      <c r="AJ837" s="113"/>
      <c r="AK837" s="113"/>
      <c r="AL837" s="113"/>
      <c r="AM837" s="113"/>
      <c r="AN837" s="113"/>
      <c r="AO837" s="113"/>
      <c r="AP837" s="113"/>
      <c r="AQ837" s="113"/>
      <c r="AR837" s="113"/>
      <c r="AS837" s="113"/>
      <c r="AT837" s="113"/>
      <c r="AU837" s="113"/>
      <c r="AV837" s="113"/>
      <c r="AW837" s="113"/>
      <c r="AX837" s="113"/>
      <c r="AY837" s="113"/>
      <c r="AZ837" s="113"/>
      <c r="BA837" s="113"/>
      <c r="BB837" s="113"/>
      <c r="BC837" s="113"/>
      <c r="BD837" s="113"/>
      <c r="BE837" s="113"/>
      <c r="BF837" s="113"/>
      <c r="BG837" s="113"/>
      <c r="BH837" s="113"/>
      <c r="BI837" s="113"/>
      <c r="BJ837" s="113"/>
      <c r="BK837" s="113"/>
      <c r="BL837" s="113"/>
      <c r="BM837" s="113"/>
      <c r="BN837" s="113"/>
      <c r="BO837" s="113"/>
      <c r="BP837" s="113"/>
      <c r="BQ837" s="113"/>
      <c r="BR837" s="113"/>
      <c r="BS837" s="113"/>
      <c r="BT837" s="113"/>
      <c r="BU837" s="113"/>
      <c r="BV837" s="113"/>
      <c r="BW837" s="113"/>
      <c r="BX837" s="113"/>
      <c r="BY837" s="113"/>
      <c r="BZ837" s="113"/>
      <c r="CA837" s="113"/>
      <c r="CB837" s="113"/>
    </row>
    <row r="838" spans="9:80" s="114" customFormat="1">
      <c r="I838" s="113"/>
      <c r="J838" s="113"/>
      <c r="K838" s="113"/>
      <c r="L838" s="113"/>
      <c r="M838" s="113"/>
      <c r="N838" s="113"/>
      <c r="O838" s="113"/>
      <c r="P838" s="113"/>
      <c r="Q838" s="113"/>
      <c r="R838" s="113"/>
      <c r="S838" s="113"/>
      <c r="T838" s="113"/>
      <c r="U838" s="113"/>
      <c r="V838" s="113"/>
      <c r="W838" s="113"/>
      <c r="X838" s="113"/>
      <c r="Y838" s="113"/>
      <c r="Z838" s="113"/>
      <c r="AA838" s="113"/>
      <c r="AB838" s="113"/>
      <c r="AC838" s="113"/>
      <c r="AD838" s="113"/>
      <c r="AE838" s="113"/>
      <c r="AF838" s="113"/>
      <c r="AG838" s="113"/>
      <c r="AH838" s="113"/>
      <c r="AI838" s="113"/>
      <c r="AJ838" s="113"/>
      <c r="AK838" s="113"/>
      <c r="AL838" s="113"/>
      <c r="AM838" s="113"/>
      <c r="AN838" s="113"/>
      <c r="AO838" s="113"/>
      <c r="AP838" s="113"/>
      <c r="AQ838" s="113"/>
      <c r="AR838" s="113"/>
      <c r="AS838" s="113"/>
      <c r="AT838" s="113"/>
      <c r="AU838" s="113"/>
      <c r="AV838" s="113"/>
      <c r="AW838" s="113"/>
      <c r="AX838" s="113"/>
      <c r="AY838" s="113"/>
      <c r="AZ838" s="113"/>
      <c r="BA838" s="113"/>
      <c r="BB838" s="113"/>
      <c r="BC838" s="113"/>
      <c r="BD838" s="113"/>
      <c r="BE838" s="113"/>
      <c r="BF838" s="113"/>
      <c r="BG838" s="113"/>
      <c r="BH838" s="113"/>
      <c r="BI838" s="113"/>
      <c r="BJ838" s="113"/>
      <c r="BK838" s="113"/>
      <c r="BL838" s="113"/>
      <c r="BM838" s="113"/>
      <c r="BN838" s="113"/>
      <c r="BO838" s="113"/>
      <c r="BP838" s="113"/>
      <c r="BQ838" s="113"/>
      <c r="BR838" s="113"/>
      <c r="BS838" s="113"/>
      <c r="BT838" s="113"/>
      <c r="BU838" s="113"/>
      <c r="BV838" s="113"/>
      <c r="BW838" s="113"/>
      <c r="BX838" s="113"/>
      <c r="BY838" s="113"/>
      <c r="BZ838" s="113"/>
      <c r="CA838" s="113"/>
      <c r="CB838" s="113"/>
    </row>
    <row r="839" spans="9:80" s="114" customFormat="1">
      <c r="I839" s="113"/>
      <c r="J839" s="113"/>
      <c r="K839" s="113"/>
      <c r="L839" s="113"/>
      <c r="M839" s="113"/>
      <c r="N839" s="113"/>
      <c r="O839" s="113"/>
      <c r="P839" s="113"/>
      <c r="Q839" s="113"/>
      <c r="R839" s="113"/>
      <c r="S839" s="113"/>
      <c r="T839" s="113"/>
      <c r="U839" s="113"/>
      <c r="V839" s="113"/>
      <c r="W839" s="113"/>
      <c r="X839" s="113"/>
      <c r="Y839" s="113"/>
      <c r="Z839" s="113"/>
      <c r="AA839" s="113"/>
      <c r="AB839" s="113"/>
      <c r="AC839" s="113"/>
      <c r="AD839" s="113"/>
      <c r="AE839" s="113"/>
      <c r="AF839" s="113"/>
      <c r="AG839" s="113"/>
      <c r="AH839" s="113"/>
      <c r="AI839" s="113"/>
      <c r="AJ839" s="113"/>
      <c r="AK839" s="113"/>
      <c r="AL839" s="113"/>
      <c r="AM839" s="113"/>
      <c r="AN839" s="113"/>
      <c r="AO839" s="113"/>
      <c r="AP839" s="113"/>
      <c r="AQ839" s="113"/>
      <c r="AR839" s="113"/>
      <c r="AS839" s="113"/>
      <c r="AT839" s="113"/>
      <c r="AU839" s="113"/>
      <c r="AV839" s="113"/>
      <c r="AW839" s="113"/>
      <c r="AX839" s="113"/>
      <c r="AY839" s="113"/>
      <c r="AZ839" s="113"/>
      <c r="BA839" s="113"/>
      <c r="BB839" s="113"/>
      <c r="BC839" s="113"/>
      <c r="BD839" s="113"/>
      <c r="BE839" s="113"/>
      <c r="BF839" s="113"/>
      <c r="BG839" s="113"/>
      <c r="BH839" s="113"/>
      <c r="BI839" s="113"/>
      <c r="BJ839" s="113"/>
      <c r="BK839" s="113"/>
      <c r="BL839" s="113"/>
      <c r="BM839" s="113"/>
      <c r="BN839" s="113"/>
      <c r="BO839" s="113"/>
      <c r="BP839" s="113"/>
      <c r="BQ839" s="113"/>
      <c r="BR839" s="113"/>
      <c r="BS839" s="113"/>
      <c r="BT839" s="113"/>
      <c r="BU839" s="113"/>
      <c r="BV839" s="113"/>
      <c r="BW839" s="113"/>
      <c r="BX839" s="113"/>
      <c r="BY839" s="113"/>
      <c r="BZ839" s="113"/>
      <c r="CA839" s="113"/>
      <c r="CB839" s="113"/>
    </row>
    <row r="840" spans="9:80" s="114" customFormat="1">
      <c r="I840" s="113"/>
      <c r="J840" s="113"/>
      <c r="K840" s="113"/>
      <c r="L840" s="113"/>
      <c r="M840" s="113"/>
      <c r="N840" s="113"/>
      <c r="O840" s="113"/>
      <c r="P840" s="113"/>
      <c r="Q840" s="113"/>
      <c r="R840" s="113"/>
      <c r="S840" s="113"/>
      <c r="T840" s="113"/>
      <c r="U840" s="113"/>
      <c r="V840" s="113"/>
      <c r="W840" s="113"/>
      <c r="X840" s="113"/>
      <c r="Y840" s="113"/>
      <c r="Z840" s="113"/>
      <c r="AA840" s="113"/>
      <c r="AB840" s="113"/>
      <c r="AC840" s="113"/>
      <c r="AD840" s="113"/>
      <c r="AE840" s="113"/>
      <c r="AF840" s="113"/>
      <c r="AG840" s="113"/>
      <c r="AH840" s="113"/>
      <c r="AI840" s="113"/>
      <c r="AJ840" s="113"/>
      <c r="AK840" s="113"/>
      <c r="AL840" s="113"/>
      <c r="AM840" s="113"/>
      <c r="AN840" s="113"/>
      <c r="AO840" s="113"/>
      <c r="AP840" s="113"/>
      <c r="AQ840" s="113"/>
      <c r="AR840" s="113"/>
      <c r="AS840" s="113"/>
      <c r="AT840" s="113"/>
      <c r="AU840" s="113"/>
      <c r="AV840" s="113"/>
      <c r="AW840" s="113"/>
      <c r="AX840" s="113"/>
      <c r="AY840" s="113"/>
      <c r="AZ840" s="113"/>
      <c r="BA840" s="113"/>
      <c r="BB840" s="113"/>
      <c r="BC840" s="113"/>
      <c r="BD840" s="113"/>
      <c r="BE840" s="113"/>
      <c r="BF840" s="113"/>
      <c r="BG840" s="113"/>
      <c r="BH840" s="113"/>
      <c r="BI840" s="113"/>
      <c r="BJ840" s="113"/>
      <c r="BK840" s="113"/>
      <c r="BL840" s="113"/>
      <c r="BM840" s="113"/>
      <c r="BN840" s="113"/>
      <c r="BO840" s="113"/>
      <c r="BP840" s="113"/>
      <c r="BQ840" s="113"/>
      <c r="BR840" s="113"/>
      <c r="BS840" s="113"/>
      <c r="BT840" s="113"/>
      <c r="BU840" s="113"/>
      <c r="BV840" s="113"/>
      <c r="BW840" s="113"/>
      <c r="BX840" s="113"/>
      <c r="BY840" s="113"/>
      <c r="BZ840" s="113"/>
      <c r="CA840" s="113"/>
      <c r="CB840" s="113"/>
    </row>
    <row r="841" spans="9:80" s="114" customFormat="1">
      <c r="I841" s="113"/>
      <c r="J841" s="113"/>
      <c r="K841" s="113"/>
      <c r="L841" s="113"/>
      <c r="M841" s="113"/>
      <c r="N841" s="113"/>
      <c r="O841" s="113"/>
      <c r="P841" s="113"/>
      <c r="Q841" s="113"/>
      <c r="R841" s="113"/>
      <c r="S841" s="113"/>
      <c r="T841" s="113"/>
      <c r="U841" s="113"/>
      <c r="V841" s="113"/>
      <c r="W841" s="113"/>
      <c r="X841" s="113"/>
      <c r="Y841" s="113"/>
      <c r="Z841" s="113"/>
      <c r="AA841" s="113"/>
      <c r="AB841" s="113"/>
      <c r="AC841" s="113"/>
      <c r="AD841" s="113"/>
      <c r="AE841" s="113"/>
      <c r="AF841" s="113"/>
      <c r="AG841" s="113"/>
      <c r="AH841" s="113"/>
      <c r="AI841" s="113"/>
      <c r="AJ841" s="113"/>
      <c r="AK841" s="113"/>
      <c r="AL841" s="113"/>
      <c r="AM841" s="113"/>
      <c r="AN841" s="113"/>
      <c r="AO841" s="113"/>
      <c r="AP841" s="113"/>
      <c r="AQ841" s="113"/>
      <c r="AR841" s="113"/>
      <c r="AS841" s="113"/>
      <c r="AT841" s="113"/>
      <c r="AU841" s="113"/>
      <c r="AV841" s="113"/>
      <c r="AW841" s="113"/>
      <c r="AX841" s="113"/>
      <c r="AY841" s="113"/>
      <c r="AZ841" s="113"/>
      <c r="BA841" s="113"/>
      <c r="BB841" s="113"/>
      <c r="BC841" s="113"/>
      <c r="BD841" s="113"/>
      <c r="BE841" s="113"/>
      <c r="BF841" s="113"/>
      <c r="BG841" s="113"/>
      <c r="BH841" s="113"/>
      <c r="BI841" s="113"/>
      <c r="BJ841" s="113"/>
      <c r="BK841" s="113"/>
      <c r="BL841" s="113"/>
      <c r="BM841" s="113"/>
      <c r="BN841" s="113"/>
      <c r="BO841" s="113"/>
      <c r="BP841" s="113"/>
      <c r="BQ841" s="113"/>
      <c r="BR841" s="113"/>
      <c r="BS841" s="113"/>
      <c r="BT841" s="113"/>
      <c r="BU841" s="113"/>
      <c r="BV841" s="113"/>
      <c r="BW841" s="113"/>
      <c r="BX841" s="113"/>
      <c r="BY841" s="113"/>
      <c r="BZ841" s="113"/>
      <c r="CA841" s="113"/>
      <c r="CB841" s="113"/>
    </row>
    <row r="842" spans="9:80" s="114" customFormat="1">
      <c r="I842" s="113"/>
      <c r="J842" s="113"/>
      <c r="K842" s="113"/>
      <c r="L842" s="113"/>
      <c r="M842" s="113"/>
      <c r="N842" s="113"/>
      <c r="O842" s="113"/>
      <c r="P842" s="113"/>
      <c r="Q842" s="113"/>
      <c r="R842" s="113"/>
      <c r="S842" s="113"/>
      <c r="T842" s="113"/>
      <c r="U842" s="113"/>
      <c r="V842" s="113"/>
      <c r="W842" s="113"/>
      <c r="X842" s="113"/>
      <c r="Y842" s="113"/>
      <c r="Z842" s="113"/>
      <c r="AA842" s="113"/>
      <c r="AB842" s="113"/>
      <c r="AC842" s="113"/>
      <c r="AD842" s="113"/>
      <c r="AE842" s="113"/>
      <c r="AF842" s="113"/>
      <c r="AG842" s="113"/>
      <c r="AH842" s="113"/>
      <c r="AI842" s="113"/>
      <c r="AJ842" s="113"/>
      <c r="AK842" s="113"/>
      <c r="AL842" s="113"/>
      <c r="AM842" s="113"/>
      <c r="AN842" s="113"/>
      <c r="AO842" s="113"/>
      <c r="AP842" s="113"/>
      <c r="AQ842" s="113"/>
      <c r="AR842" s="113"/>
      <c r="AS842" s="113"/>
      <c r="AT842" s="113"/>
      <c r="AU842" s="113"/>
      <c r="AV842" s="113"/>
      <c r="AW842" s="113"/>
      <c r="AX842" s="113"/>
      <c r="AY842" s="113"/>
      <c r="AZ842" s="113"/>
      <c r="BA842" s="113"/>
      <c r="BB842" s="113"/>
      <c r="BC842" s="113"/>
      <c r="BD842" s="113"/>
      <c r="BE842" s="113"/>
      <c r="BF842" s="113"/>
      <c r="BG842" s="113"/>
      <c r="BH842" s="113"/>
      <c r="BI842" s="113"/>
      <c r="BJ842" s="113"/>
      <c r="BK842" s="113"/>
      <c r="BL842" s="113"/>
      <c r="BM842" s="113"/>
      <c r="BN842" s="113"/>
      <c r="BO842" s="113"/>
      <c r="BP842" s="113"/>
      <c r="BQ842" s="113"/>
      <c r="BR842" s="113"/>
      <c r="BS842" s="113"/>
      <c r="BT842" s="113"/>
      <c r="BU842" s="113"/>
      <c r="BV842" s="113"/>
      <c r="BW842" s="113"/>
      <c r="BX842" s="113"/>
      <c r="BY842" s="113"/>
      <c r="BZ842" s="113"/>
      <c r="CA842" s="113"/>
      <c r="CB842" s="113"/>
    </row>
    <row r="843" spans="9:80" s="114" customFormat="1">
      <c r="I843" s="113"/>
      <c r="J843" s="113"/>
      <c r="K843" s="113"/>
      <c r="L843" s="113"/>
      <c r="M843" s="113"/>
      <c r="N843" s="113"/>
      <c r="O843" s="113"/>
      <c r="P843" s="113"/>
      <c r="Q843" s="113"/>
      <c r="R843" s="113"/>
      <c r="S843" s="113"/>
      <c r="T843" s="113"/>
      <c r="U843" s="113"/>
      <c r="V843" s="113"/>
      <c r="W843" s="113"/>
      <c r="X843" s="113"/>
      <c r="Y843" s="113"/>
      <c r="Z843" s="113"/>
      <c r="AA843" s="113"/>
      <c r="AB843" s="113"/>
      <c r="AC843" s="113"/>
      <c r="AD843" s="113"/>
      <c r="AE843" s="113"/>
      <c r="AF843" s="113"/>
      <c r="AG843" s="113"/>
      <c r="AH843" s="113"/>
      <c r="AI843" s="113"/>
      <c r="AJ843" s="113"/>
      <c r="AK843" s="113"/>
      <c r="AL843" s="113"/>
      <c r="AM843" s="113"/>
      <c r="AN843" s="113"/>
      <c r="AO843" s="113"/>
      <c r="AP843" s="113"/>
      <c r="AQ843" s="113"/>
      <c r="AR843" s="113"/>
      <c r="AS843" s="113"/>
      <c r="AT843" s="113"/>
      <c r="AU843" s="113"/>
      <c r="AV843" s="113"/>
      <c r="AW843" s="113"/>
      <c r="AX843" s="113"/>
      <c r="AY843" s="113"/>
      <c r="AZ843" s="113"/>
      <c r="BA843" s="113"/>
      <c r="BB843" s="113"/>
      <c r="BC843" s="113"/>
      <c r="BD843" s="113"/>
      <c r="BE843" s="113"/>
      <c r="BF843" s="113"/>
      <c r="BG843" s="113"/>
      <c r="BH843" s="113"/>
      <c r="BI843" s="113"/>
      <c r="BJ843" s="113"/>
      <c r="BK843" s="113"/>
      <c r="BL843" s="113"/>
      <c r="BM843" s="113"/>
      <c r="BN843" s="113"/>
      <c r="BO843" s="113"/>
      <c r="BP843" s="113"/>
      <c r="BQ843" s="113"/>
      <c r="BR843" s="113"/>
      <c r="BS843" s="113"/>
      <c r="BT843" s="113"/>
      <c r="BU843" s="113"/>
      <c r="BV843" s="113"/>
      <c r="BW843" s="113"/>
      <c r="BX843" s="113"/>
      <c r="BY843" s="113"/>
      <c r="BZ843" s="113"/>
      <c r="CA843" s="113"/>
      <c r="CB843" s="113"/>
    </row>
    <row r="844" spans="9:80" s="114" customFormat="1">
      <c r="I844" s="113"/>
      <c r="J844" s="113"/>
      <c r="K844" s="113"/>
      <c r="L844" s="113"/>
      <c r="M844" s="113"/>
      <c r="N844" s="113"/>
      <c r="O844" s="113"/>
      <c r="P844" s="113"/>
      <c r="Q844" s="113"/>
      <c r="R844" s="113"/>
      <c r="S844" s="113"/>
      <c r="T844" s="113"/>
      <c r="U844" s="113"/>
      <c r="V844" s="113"/>
      <c r="W844" s="113"/>
      <c r="X844" s="113"/>
      <c r="Y844" s="113"/>
      <c r="Z844" s="113"/>
      <c r="AA844" s="113"/>
      <c r="AB844" s="113"/>
      <c r="AC844" s="113"/>
      <c r="AD844" s="113"/>
      <c r="AE844" s="113"/>
      <c r="AF844" s="113"/>
      <c r="AG844" s="113"/>
      <c r="AH844" s="113"/>
      <c r="AI844" s="113"/>
      <c r="AJ844" s="113"/>
      <c r="AK844" s="113"/>
      <c r="AL844" s="113"/>
      <c r="AM844" s="113"/>
      <c r="AN844" s="113"/>
      <c r="AO844" s="113"/>
      <c r="AP844" s="113"/>
      <c r="AQ844" s="113"/>
      <c r="AR844" s="113"/>
      <c r="AS844" s="113"/>
      <c r="AT844" s="113"/>
      <c r="AU844" s="113"/>
      <c r="AV844" s="113"/>
      <c r="AW844" s="113"/>
      <c r="AX844" s="113"/>
      <c r="AY844" s="113"/>
      <c r="AZ844" s="113"/>
      <c r="BA844" s="113"/>
      <c r="BB844" s="113"/>
      <c r="BC844" s="113"/>
      <c r="BD844" s="113"/>
      <c r="BE844" s="113"/>
      <c r="BF844" s="113"/>
      <c r="BG844" s="113"/>
      <c r="BH844" s="113"/>
      <c r="BI844" s="113"/>
      <c r="BJ844" s="113"/>
      <c r="BK844" s="113"/>
      <c r="BL844" s="113"/>
      <c r="BM844" s="113"/>
      <c r="BN844" s="113"/>
      <c r="BO844" s="113"/>
      <c r="BP844" s="113"/>
      <c r="BQ844" s="113"/>
      <c r="BR844" s="113"/>
      <c r="BS844" s="113"/>
      <c r="BT844" s="113"/>
      <c r="BU844" s="113"/>
      <c r="BV844" s="113"/>
      <c r="BW844" s="113"/>
      <c r="BX844" s="113"/>
      <c r="BY844" s="113"/>
      <c r="BZ844" s="113"/>
      <c r="CA844" s="113"/>
      <c r="CB844" s="113"/>
    </row>
    <row r="845" spans="9:80" s="114" customFormat="1">
      <c r="I845" s="113"/>
      <c r="J845" s="113"/>
      <c r="K845" s="113"/>
      <c r="L845" s="113"/>
      <c r="M845" s="113"/>
      <c r="N845" s="113"/>
      <c r="O845" s="113"/>
      <c r="P845" s="113"/>
      <c r="Q845" s="113"/>
      <c r="R845" s="113"/>
      <c r="S845" s="113"/>
      <c r="T845" s="113"/>
      <c r="U845" s="113"/>
      <c r="V845" s="113"/>
      <c r="W845" s="113"/>
      <c r="X845" s="113"/>
      <c r="Y845" s="113"/>
      <c r="Z845" s="113"/>
      <c r="AA845" s="113"/>
      <c r="AB845" s="113"/>
      <c r="AC845" s="113"/>
      <c r="AD845" s="113"/>
      <c r="AE845" s="113"/>
      <c r="AF845" s="113"/>
      <c r="AG845" s="113"/>
      <c r="AH845" s="113"/>
      <c r="AI845" s="113"/>
      <c r="AJ845" s="113"/>
      <c r="AK845" s="113"/>
      <c r="AL845" s="113"/>
      <c r="AM845" s="113"/>
      <c r="AN845" s="113"/>
      <c r="AO845" s="113"/>
      <c r="AP845" s="113"/>
      <c r="AQ845" s="113"/>
      <c r="AR845" s="113"/>
      <c r="AS845" s="113"/>
      <c r="AT845" s="113"/>
      <c r="AU845" s="113"/>
      <c r="AV845" s="113"/>
      <c r="AW845" s="113"/>
      <c r="AX845" s="113"/>
      <c r="AY845" s="113"/>
      <c r="AZ845" s="113"/>
      <c r="BA845" s="113"/>
      <c r="BB845" s="113"/>
      <c r="BC845" s="113"/>
      <c r="BD845" s="113"/>
      <c r="BE845" s="113"/>
      <c r="BF845" s="113"/>
      <c r="BG845" s="113"/>
      <c r="BH845" s="113"/>
      <c r="BI845" s="113"/>
      <c r="BJ845" s="113"/>
      <c r="BK845" s="113"/>
      <c r="BL845" s="113"/>
      <c r="BM845" s="113"/>
      <c r="BN845" s="113"/>
      <c r="BO845" s="113"/>
      <c r="BP845" s="113"/>
      <c r="BQ845" s="113"/>
      <c r="BR845" s="113"/>
      <c r="BS845" s="113"/>
      <c r="BT845" s="113"/>
      <c r="BU845" s="113"/>
      <c r="BV845" s="113"/>
      <c r="BW845" s="113"/>
      <c r="BX845" s="113"/>
      <c r="BY845" s="113"/>
      <c r="BZ845" s="113"/>
      <c r="CA845" s="113"/>
      <c r="CB845" s="113"/>
    </row>
    <row r="846" spans="9:80" s="114" customFormat="1">
      <c r="I846" s="113"/>
      <c r="J846" s="113"/>
      <c r="K846" s="113"/>
      <c r="L846" s="113"/>
      <c r="M846" s="113"/>
      <c r="N846" s="113"/>
      <c r="O846" s="113"/>
      <c r="P846" s="113"/>
      <c r="Q846" s="113"/>
      <c r="R846" s="113"/>
      <c r="S846" s="113"/>
      <c r="T846" s="113"/>
      <c r="U846" s="113"/>
      <c r="V846" s="113"/>
      <c r="W846" s="113"/>
      <c r="X846" s="113"/>
      <c r="Y846" s="113"/>
      <c r="Z846" s="113"/>
      <c r="AA846" s="113"/>
      <c r="AB846" s="113"/>
      <c r="AC846" s="113"/>
      <c r="AD846" s="113"/>
      <c r="AE846" s="113"/>
      <c r="AF846" s="113"/>
      <c r="AG846" s="113"/>
      <c r="AH846" s="113"/>
      <c r="AI846" s="113"/>
      <c r="AJ846" s="113"/>
      <c r="AK846" s="113"/>
      <c r="AL846" s="113"/>
      <c r="AM846" s="113"/>
      <c r="AN846" s="113"/>
      <c r="AO846" s="113"/>
      <c r="AP846" s="113"/>
      <c r="AQ846" s="113"/>
      <c r="AR846" s="113"/>
      <c r="AS846" s="113"/>
      <c r="AT846" s="113"/>
      <c r="AU846" s="113"/>
      <c r="AV846" s="113"/>
      <c r="AW846" s="113"/>
      <c r="AX846" s="113"/>
      <c r="AY846" s="113"/>
      <c r="AZ846" s="113"/>
      <c r="BA846" s="113"/>
      <c r="BB846" s="113"/>
      <c r="BC846" s="113"/>
      <c r="BD846" s="113"/>
      <c r="BE846" s="113"/>
      <c r="BF846" s="113"/>
      <c r="BG846" s="113"/>
      <c r="BH846" s="113"/>
      <c r="BI846" s="113"/>
      <c r="BJ846" s="113"/>
      <c r="BK846" s="113"/>
      <c r="BL846" s="113"/>
      <c r="BM846" s="113"/>
      <c r="BN846" s="113"/>
      <c r="BO846" s="113"/>
      <c r="BP846" s="113"/>
      <c r="BQ846" s="113"/>
      <c r="BR846" s="113"/>
      <c r="BS846" s="113"/>
      <c r="BT846" s="113"/>
      <c r="BU846" s="113"/>
      <c r="BV846" s="113"/>
      <c r="BW846" s="113"/>
      <c r="BX846" s="113"/>
      <c r="BY846" s="113"/>
      <c r="BZ846" s="113"/>
      <c r="CA846" s="113"/>
      <c r="CB846" s="113"/>
    </row>
    <row r="847" spans="9:80" s="114" customFormat="1">
      <c r="I847" s="113"/>
      <c r="J847" s="113"/>
      <c r="K847" s="113"/>
      <c r="L847" s="113"/>
      <c r="M847" s="113"/>
      <c r="N847" s="113"/>
      <c r="O847" s="113"/>
      <c r="P847" s="113"/>
      <c r="Q847" s="113"/>
      <c r="R847" s="113"/>
      <c r="S847" s="113"/>
      <c r="T847" s="113"/>
      <c r="U847" s="113"/>
      <c r="V847" s="113"/>
      <c r="W847" s="113"/>
      <c r="X847" s="113"/>
      <c r="Y847" s="113"/>
      <c r="Z847" s="113"/>
      <c r="AA847" s="113"/>
      <c r="AB847" s="113"/>
      <c r="AC847" s="113"/>
      <c r="AD847" s="113"/>
      <c r="AE847" s="113"/>
      <c r="AF847" s="113"/>
      <c r="AG847" s="113"/>
      <c r="AH847" s="113"/>
      <c r="AI847" s="113"/>
      <c r="AJ847" s="113"/>
      <c r="AK847" s="113"/>
      <c r="AL847" s="113"/>
      <c r="AM847" s="113"/>
      <c r="AN847" s="113"/>
      <c r="AO847" s="113"/>
      <c r="AP847" s="113"/>
      <c r="AQ847" s="113"/>
      <c r="AR847" s="113"/>
      <c r="AS847" s="113"/>
      <c r="AT847" s="113"/>
      <c r="AU847" s="113"/>
      <c r="AV847" s="113"/>
      <c r="AW847" s="113"/>
      <c r="AX847" s="113"/>
      <c r="AY847" s="113"/>
      <c r="AZ847" s="113"/>
      <c r="BA847" s="113"/>
      <c r="BB847" s="113"/>
      <c r="BC847" s="113"/>
      <c r="BD847" s="113"/>
      <c r="BE847" s="113"/>
      <c r="BF847" s="113"/>
      <c r="BG847" s="113"/>
      <c r="BH847" s="113"/>
      <c r="BI847" s="113"/>
      <c r="BJ847" s="113"/>
      <c r="BK847" s="113"/>
      <c r="BL847" s="113"/>
      <c r="BM847" s="113"/>
      <c r="BN847" s="113"/>
      <c r="BO847" s="113"/>
      <c r="BP847" s="113"/>
      <c r="BQ847" s="113"/>
      <c r="BR847" s="113"/>
      <c r="BS847" s="113"/>
      <c r="BT847" s="113"/>
      <c r="BU847" s="113"/>
      <c r="BV847" s="113"/>
      <c r="BW847" s="113"/>
      <c r="BX847" s="113"/>
      <c r="BY847" s="113"/>
      <c r="BZ847" s="113"/>
      <c r="CA847" s="113"/>
      <c r="CB847" s="113"/>
    </row>
    <row r="848" spans="9:80" s="114" customFormat="1">
      <c r="I848" s="113"/>
      <c r="J848" s="113"/>
      <c r="K848" s="113"/>
      <c r="L848" s="113"/>
      <c r="M848" s="113"/>
      <c r="N848" s="113"/>
      <c r="O848" s="113"/>
      <c r="P848" s="113"/>
      <c r="Q848" s="113"/>
      <c r="R848" s="113"/>
      <c r="S848" s="113"/>
      <c r="T848" s="113"/>
      <c r="U848" s="113"/>
      <c r="V848" s="113"/>
      <c r="W848" s="113"/>
      <c r="X848" s="113"/>
      <c r="Y848" s="113"/>
      <c r="Z848" s="113"/>
      <c r="AA848" s="113"/>
      <c r="AB848" s="113"/>
      <c r="AC848" s="113"/>
      <c r="AD848" s="113"/>
      <c r="AE848" s="113"/>
      <c r="AF848" s="113"/>
      <c r="AG848" s="113"/>
      <c r="AH848" s="113"/>
      <c r="AI848" s="113"/>
      <c r="AJ848" s="113"/>
      <c r="AK848" s="113"/>
      <c r="AL848" s="113"/>
      <c r="AM848" s="113"/>
      <c r="AN848" s="113"/>
      <c r="AO848" s="113"/>
      <c r="AP848" s="113"/>
      <c r="AQ848" s="113"/>
      <c r="AR848" s="113"/>
      <c r="AS848" s="113"/>
      <c r="AT848" s="113"/>
      <c r="AU848" s="113"/>
      <c r="AV848" s="113"/>
      <c r="AW848" s="113"/>
      <c r="AX848" s="113"/>
      <c r="AY848" s="113"/>
      <c r="AZ848" s="113"/>
      <c r="BA848" s="113"/>
      <c r="BB848" s="113"/>
      <c r="BC848" s="113"/>
      <c r="BD848" s="113"/>
      <c r="BE848" s="113"/>
      <c r="BF848" s="113"/>
      <c r="BG848" s="113"/>
      <c r="BH848" s="113"/>
      <c r="BI848" s="113"/>
      <c r="BJ848" s="113"/>
      <c r="BK848" s="113"/>
      <c r="BL848" s="113"/>
      <c r="BM848" s="113"/>
      <c r="BN848" s="113"/>
      <c r="BO848" s="113"/>
      <c r="BP848" s="113"/>
      <c r="BQ848" s="113"/>
      <c r="BR848" s="113"/>
      <c r="BS848" s="113"/>
      <c r="BT848" s="113"/>
      <c r="BU848" s="113"/>
      <c r="BV848" s="113"/>
      <c r="BW848" s="113"/>
      <c r="BX848" s="113"/>
      <c r="BY848" s="113"/>
      <c r="BZ848" s="113"/>
      <c r="CA848" s="113"/>
      <c r="CB848" s="113"/>
    </row>
    <row r="849" spans="9:80" s="114" customFormat="1">
      <c r="I849" s="113"/>
      <c r="J849" s="113"/>
      <c r="K849" s="113"/>
      <c r="L849" s="113"/>
      <c r="M849" s="113"/>
      <c r="N849" s="113"/>
      <c r="O849" s="113"/>
      <c r="P849" s="113"/>
      <c r="Q849" s="113"/>
      <c r="R849" s="113"/>
      <c r="S849" s="113"/>
      <c r="T849" s="113"/>
      <c r="U849" s="113"/>
      <c r="V849" s="113"/>
      <c r="W849" s="113"/>
      <c r="X849" s="113"/>
      <c r="Y849" s="113"/>
      <c r="Z849" s="113"/>
      <c r="AA849" s="113"/>
      <c r="AB849" s="113"/>
      <c r="AC849" s="113"/>
      <c r="AD849" s="113"/>
      <c r="AE849" s="113"/>
      <c r="AF849" s="113"/>
      <c r="AG849" s="113"/>
      <c r="AH849" s="113"/>
      <c r="AI849" s="113"/>
      <c r="AJ849" s="113"/>
      <c r="AK849" s="113"/>
      <c r="AL849" s="113"/>
      <c r="AM849" s="113"/>
      <c r="AN849" s="113"/>
      <c r="AO849" s="113"/>
      <c r="AP849" s="113"/>
      <c r="AQ849" s="113"/>
      <c r="AR849" s="113"/>
      <c r="AS849" s="113"/>
      <c r="AT849" s="113"/>
      <c r="AU849" s="113"/>
      <c r="AV849" s="113"/>
      <c r="AW849" s="113"/>
      <c r="AX849" s="113"/>
      <c r="AY849" s="113"/>
      <c r="AZ849" s="113"/>
      <c r="BA849" s="113"/>
      <c r="BB849" s="113"/>
      <c r="BC849" s="113"/>
      <c r="BD849" s="113"/>
      <c r="BE849" s="113"/>
      <c r="BF849" s="113"/>
      <c r="BG849" s="113"/>
      <c r="BH849" s="113"/>
      <c r="BI849" s="113"/>
      <c r="BJ849" s="113"/>
      <c r="BK849" s="113"/>
      <c r="BL849" s="113"/>
      <c r="BM849" s="113"/>
      <c r="BN849" s="113"/>
      <c r="BO849" s="113"/>
      <c r="BP849" s="113"/>
      <c r="BQ849" s="113"/>
      <c r="BR849" s="113"/>
      <c r="BS849" s="113"/>
      <c r="BT849" s="113"/>
      <c r="BU849" s="113"/>
      <c r="BV849" s="113"/>
      <c r="BW849" s="113"/>
      <c r="BX849" s="113"/>
      <c r="BY849" s="113"/>
      <c r="BZ849" s="113"/>
      <c r="CA849" s="113"/>
      <c r="CB849" s="113"/>
    </row>
    <row r="850" spans="9:80" s="114" customFormat="1">
      <c r="I850" s="113"/>
      <c r="J850" s="113"/>
      <c r="K850" s="113"/>
      <c r="L850" s="113"/>
      <c r="M850" s="113"/>
      <c r="N850" s="113"/>
      <c r="O850" s="113"/>
      <c r="P850" s="113"/>
      <c r="Q850" s="113"/>
      <c r="R850" s="113"/>
      <c r="S850" s="113"/>
      <c r="T850" s="113"/>
      <c r="U850" s="113"/>
      <c r="V850" s="113"/>
      <c r="W850" s="113"/>
      <c r="X850" s="113"/>
      <c r="Y850" s="113"/>
      <c r="Z850" s="113"/>
      <c r="AA850" s="113"/>
      <c r="AB850" s="113"/>
      <c r="AC850" s="113"/>
      <c r="AD850" s="113"/>
      <c r="AE850" s="113"/>
      <c r="AF850" s="113"/>
      <c r="AG850" s="113"/>
      <c r="AH850" s="113"/>
      <c r="AI850" s="113"/>
      <c r="AJ850" s="113"/>
      <c r="AK850" s="113"/>
      <c r="AL850" s="113"/>
      <c r="AM850" s="113"/>
      <c r="AN850" s="113"/>
      <c r="AO850" s="113"/>
      <c r="AP850" s="113"/>
      <c r="AQ850" s="113"/>
      <c r="AR850" s="113"/>
      <c r="AS850" s="113"/>
      <c r="AT850" s="113"/>
      <c r="AU850" s="113"/>
      <c r="AV850" s="113"/>
      <c r="AW850" s="113"/>
      <c r="AX850" s="113"/>
      <c r="AY850" s="113"/>
      <c r="AZ850" s="113"/>
      <c r="BA850" s="113"/>
      <c r="BB850" s="113"/>
      <c r="BC850" s="113"/>
      <c r="BD850" s="113"/>
      <c r="BE850" s="113"/>
      <c r="BF850" s="113"/>
      <c r="BG850" s="113"/>
      <c r="BH850" s="113"/>
      <c r="BI850" s="113"/>
      <c r="BJ850" s="113"/>
      <c r="BK850" s="113"/>
      <c r="BL850" s="113"/>
      <c r="BM850" s="113"/>
      <c r="BN850" s="113"/>
      <c r="BO850" s="113"/>
      <c r="BP850" s="113"/>
      <c r="BQ850" s="113"/>
      <c r="BR850" s="113"/>
      <c r="BS850" s="113"/>
      <c r="BT850" s="113"/>
      <c r="BU850" s="113"/>
      <c r="BV850" s="113"/>
      <c r="BW850" s="113"/>
      <c r="BX850" s="113"/>
      <c r="BY850" s="113"/>
      <c r="BZ850" s="113"/>
      <c r="CA850" s="113"/>
      <c r="CB850" s="113"/>
    </row>
    <row r="851" spans="9:80" s="114" customFormat="1">
      <c r="I851" s="113"/>
      <c r="J851" s="113"/>
      <c r="K851" s="113"/>
      <c r="L851" s="113"/>
      <c r="M851" s="113"/>
      <c r="N851" s="113"/>
      <c r="O851" s="113"/>
      <c r="P851" s="113"/>
      <c r="Q851" s="113"/>
      <c r="R851" s="113"/>
      <c r="S851" s="113"/>
      <c r="T851" s="113"/>
      <c r="U851" s="113"/>
      <c r="V851" s="113"/>
      <c r="W851" s="113"/>
      <c r="X851" s="113"/>
      <c r="Y851" s="113"/>
      <c r="Z851" s="113"/>
      <c r="AA851" s="113"/>
      <c r="AB851" s="113"/>
      <c r="AC851" s="113"/>
      <c r="AD851" s="113"/>
      <c r="AE851" s="113"/>
      <c r="AF851" s="113"/>
      <c r="AG851" s="113"/>
      <c r="AH851" s="113"/>
      <c r="AI851" s="113"/>
      <c r="AJ851" s="113"/>
      <c r="AK851" s="113"/>
      <c r="AL851" s="113"/>
      <c r="AM851" s="113"/>
      <c r="AN851" s="113"/>
      <c r="AO851" s="113"/>
      <c r="AP851" s="113"/>
      <c r="AQ851" s="113"/>
      <c r="AR851" s="113"/>
      <c r="AS851" s="113"/>
      <c r="AT851" s="113"/>
      <c r="AU851" s="113"/>
      <c r="AV851" s="113"/>
      <c r="AW851" s="113"/>
      <c r="AX851" s="113"/>
      <c r="AY851" s="113"/>
      <c r="AZ851" s="113"/>
      <c r="BA851" s="113"/>
      <c r="BB851" s="113"/>
      <c r="BC851" s="113"/>
      <c r="BD851" s="113"/>
      <c r="BE851" s="113"/>
      <c r="BF851" s="113"/>
      <c r="BG851" s="113"/>
      <c r="BH851" s="113"/>
      <c r="BI851" s="113"/>
      <c r="BJ851" s="113"/>
      <c r="BK851" s="113"/>
      <c r="BL851" s="113"/>
      <c r="BM851" s="113"/>
      <c r="BN851" s="113"/>
      <c r="BO851" s="113"/>
      <c r="BP851" s="113"/>
      <c r="BQ851" s="113"/>
      <c r="BR851" s="113"/>
      <c r="BS851" s="113"/>
      <c r="BT851" s="113"/>
      <c r="BU851" s="113"/>
      <c r="BV851" s="113"/>
      <c r="BW851" s="113"/>
      <c r="BX851" s="113"/>
      <c r="BY851" s="113"/>
      <c r="BZ851" s="113"/>
      <c r="CA851" s="113"/>
      <c r="CB851" s="113"/>
    </row>
    <row r="852" spans="9:80" s="114" customFormat="1">
      <c r="I852" s="113"/>
      <c r="J852" s="113"/>
      <c r="K852" s="113"/>
      <c r="L852" s="113"/>
      <c r="M852" s="113"/>
      <c r="N852" s="113"/>
      <c r="O852" s="113"/>
      <c r="P852" s="113"/>
      <c r="Q852" s="113"/>
      <c r="R852" s="113"/>
      <c r="S852" s="113"/>
      <c r="T852" s="113"/>
      <c r="U852" s="113"/>
      <c r="V852" s="113"/>
      <c r="W852" s="113"/>
      <c r="X852" s="113"/>
      <c r="Y852" s="113"/>
      <c r="Z852" s="113"/>
      <c r="AA852" s="113"/>
      <c r="AB852" s="113"/>
      <c r="AC852" s="113"/>
      <c r="AD852" s="113"/>
      <c r="AE852" s="113"/>
      <c r="AF852" s="113"/>
      <c r="AG852" s="113"/>
      <c r="AH852" s="113"/>
      <c r="AI852" s="113"/>
      <c r="AJ852" s="113"/>
      <c r="AK852" s="113"/>
      <c r="AL852" s="113"/>
      <c r="AM852" s="113"/>
      <c r="AN852" s="113"/>
      <c r="AO852" s="113"/>
      <c r="AP852" s="113"/>
      <c r="AQ852" s="113"/>
      <c r="AR852" s="113"/>
      <c r="AS852" s="113"/>
      <c r="AT852" s="113"/>
      <c r="AU852" s="113"/>
      <c r="AV852" s="113"/>
      <c r="AW852" s="113"/>
      <c r="AX852" s="113"/>
      <c r="AY852" s="113"/>
      <c r="AZ852" s="113"/>
      <c r="BA852" s="113"/>
      <c r="BB852" s="113"/>
      <c r="BC852" s="113"/>
      <c r="BD852" s="113"/>
      <c r="BE852" s="113"/>
      <c r="BF852" s="113"/>
      <c r="BG852" s="113"/>
      <c r="BH852" s="113"/>
      <c r="BI852" s="113"/>
      <c r="BJ852" s="113"/>
      <c r="BK852" s="113"/>
      <c r="BL852" s="113"/>
      <c r="BM852" s="113"/>
      <c r="BN852" s="113"/>
      <c r="BO852" s="113"/>
      <c r="BP852" s="113"/>
      <c r="BQ852" s="113"/>
      <c r="BR852" s="113"/>
      <c r="BS852" s="113"/>
      <c r="BT852" s="113"/>
      <c r="BU852" s="113"/>
      <c r="BV852" s="113"/>
      <c r="BW852" s="113"/>
      <c r="BX852" s="113"/>
      <c r="BY852" s="113"/>
      <c r="BZ852" s="113"/>
      <c r="CA852" s="113"/>
      <c r="CB852" s="113"/>
    </row>
    <row r="853" spans="9:80" s="114" customFormat="1">
      <c r="I853" s="113"/>
      <c r="J853" s="113"/>
      <c r="K853" s="113"/>
      <c r="L853" s="113"/>
      <c r="M853" s="113"/>
      <c r="N853" s="113"/>
      <c r="O853" s="113"/>
      <c r="P853" s="113"/>
      <c r="Q853" s="113"/>
      <c r="R853" s="113"/>
      <c r="S853" s="113"/>
      <c r="T853" s="113"/>
      <c r="U853" s="113"/>
      <c r="V853" s="113"/>
      <c r="W853" s="113"/>
      <c r="X853" s="113"/>
      <c r="Y853" s="113"/>
      <c r="Z853" s="113"/>
      <c r="AA853" s="113"/>
      <c r="AB853" s="113"/>
      <c r="AC853" s="113"/>
      <c r="AD853" s="113"/>
      <c r="AE853" s="113"/>
      <c r="AF853" s="113"/>
      <c r="AG853" s="113"/>
      <c r="AH853" s="113"/>
      <c r="AI853" s="113"/>
      <c r="AJ853" s="113"/>
      <c r="AK853" s="113"/>
      <c r="AL853" s="113"/>
      <c r="AM853" s="113"/>
      <c r="AN853" s="113"/>
      <c r="AO853" s="113"/>
      <c r="AP853" s="113"/>
      <c r="AQ853" s="113"/>
      <c r="AR853" s="113"/>
      <c r="AS853" s="113"/>
      <c r="AT853" s="113"/>
      <c r="AU853" s="113"/>
      <c r="AV853" s="113"/>
      <c r="AW853" s="113"/>
      <c r="AX853" s="113"/>
      <c r="AY853" s="113"/>
      <c r="AZ853" s="113"/>
      <c r="BA853" s="113"/>
      <c r="BB853" s="113"/>
      <c r="BC853" s="113"/>
      <c r="BD853" s="113"/>
      <c r="BE853" s="113"/>
      <c r="BF853" s="113"/>
      <c r="BG853" s="113"/>
      <c r="BH853" s="113"/>
      <c r="BI853" s="113"/>
      <c r="BJ853" s="113"/>
      <c r="BK853" s="113"/>
      <c r="BL853" s="113"/>
      <c r="BM853" s="113"/>
      <c r="BN853" s="113"/>
      <c r="BO853" s="113"/>
      <c r="BP853" s="113"/>
      <c r="BQ853" s="113"/>
      <c r="BR853" s="113"/>
      <c r="BS853" s="113"/>
      <c r="BT853" s="113"/>
      <c r="BU853" s="113"/>
      <c r="BV853" s="113"/>
      <c r="BW853" s="113"/>
      <c r="BX853" s="113"/>
      <c r="BY853" s="113"/>
      <c r="BZ853" s="113"/>
      <c r="CA853" s="113"/>
      <c r="CB853" s="113"/>
    </row>
    <row r="854" spans="9:80" s="114" customFormat="1">
      <c r="I854" s="113"/>
      <c r="J854" s="113"/>
      <c r="K854" s="113"/>
      <c r="L854" s="113"/>
      <c r="M854" s="113"/>
      <c r="N854" s="113"/>
      <c r="O854" s="113"/>
      <c r="P854" s="113"/>
      <c r="Q854" s="113"/>
      <c r="R854" s="113"/>
      <c r="S854" s="113"/>
      <c r="T854" s="113"/>
      <c r="U854" s="113"/>
      <c r="V854" s="113"/>
      <c r="W854" s="113"/>
      <c r="X854" s="113"/>
      <c r="Y854" s="113"/>
      <c r="Z854" s="113"/>
      <c r="AA854" s="113"/>
      <c r="AB854" s="113"/>
      <c r="AC854" s="113"/>
      <c r="AD854" s="113"/>
      <c r="AE854" s="113"/>
      <c r="AF854" s="113"/>
      <c r="AG854" s="113"/>
      <c r="AH854" s="113"/>
      <c r="AI854" s="113"/>
      <c r="AJ854" s="113"/>
      <c r="AK854" s="113"/>
      <c r="AL854" s="113"/>
      <c r="AM854" s="113"/>
      <c r="AN854" s="113"/>
      <c r="AO854" s="113"/>
      <c r="AP854" s="113"/>
      <c r="AQ854" s="113"/>
      <c r="AR854" s="113"/>
      <c r="AS854" s="113"/>
      <c r="AT854" s="113"/>
      <c r="AU854" s="113"/>
      <c r="AV854" s="113"/>
      <c r="AW854" s="113"/>
      <c r="AX854" s="113"/>
      <c r="AY854" s="113"/>
      <c r="AZ854" s="113"/>
      <c r="BA854" s="113"/>
      <c r="BB854" s="113"/>
      <c r="BC854" s="113"/>
      <c r="BD854" s="113"/>
      <c r="BE854" s="113"/>
      <c r="BF854" s="113"/>
      <c r="BG854" s="113"/>
      <c r="BH854" s="113"/>
      <c r="BI854" s="113"/>
      <c r="BJ854" s="113"/>
      <c r="BK854" s="113"/>
      <c r="BL854" s="113"/>
      <c r="BM854" s="113"/>
      <c r="BN854" s="113"/>
      <c r="BO854" s="113"/>
      <c r="BP854" s="113"/>
      <c r="BQ854" s="113"/>
      <c r="BR854" s="113"/>
      <c r="BS854" s="113"/>
      <c r="BT854" s="113"/>
      <c r="BU854" s="113"/>
      <c r="BV854" s="113"/>
      <c r="BW854" s="113"/>
      <c r="BX854" s="113"/>
      <c r="BY854" s="113"/>
      <c r="BZ854" s="113"/>
      <c r="CA854" s="113"/>
      <c r="CB854" s="113"/>
    </row>
    <row r="855" spans="9:80" s="114" customFormat="1">
      <c r="I855" s="113"/>
      <c r="J855" s="113"/>
      <c r="K855" s="113"/>
      <c r="L855" s="113"/>
      <c r="M855" s="113"/>
      <c r="N855" s="113"/>
      <c r="O855" s="113"/>
      <c r="P855" s="113"/>
      <c r="Q855" s="113"/>
      <c r="R855" s="113"/>
      <c r="S855" s="113"/>
      <c r="T855" s="113"/>
      <c r="U855" s="113"/>
      <c r="V855" s="113"/>
      <c r="W855" s="113"/>
      <c r="X855" s="113"/>
      <c r="Y855" s="113"/>
      <c r="Z855" s="113"/>
      <c r="AA855" s="113"/>
      <c r="AB855" s="113"/>
      <c r="AC855" s="113"/>
      <c r="AD855" s="113"/>
      <c r="AE855" s="113"/>
      <c r="AF855" s="113"/>
      <c r="AG855" s="113"/>
      <c r="AH855" s="113"/>
      <c r="AI855" s="113"/>
      <c r="AJ855" s="113"/>
      <c r="AK855" s="113"/>
      <c r="AL855" s="113"/>
      <c r="AM855" s="113"/>
      <c r="AN855" s="113"/>
      <c r="AO855" s="113"/>
      <c r="AP855" s="113"/>
      <c r="AQ855" s="113"/>
      <c r="AR855" s="113"/>
      <c r="AS855" s="113"/>
      <c r="AT855" s="113"/>
      <c r="AU855" s="113"/>
      <c r="AV855" s="113"/>
      <c r="AW855" s="113"/>
      <c r="AX855" s="113"/>
      <c r="AY855" s="113"/>
      <c r="AZ855" s="113"/>
      <c r="BA855" s="113"/>
      <c r="BB855" s="113"/>
      <c r="BC855" s="113"/>
      <c r="BD855" s="113"/>
      <c r="BE855" s="113"/>
      <c r="BF855" s="113"/>
      <c r="BG855" s="113"/>
      <c r="BH855" s="113"/>
      <c r="BI855" s="113"/>
      <c r="BJ855" s="113"/>
      <c r="BK855" s="113"/>
      <c r="BL855" s="113"/>
      <c r="BM855" s="113"/>
      <c r="BN855" s="113"/>
      <c r="BO855" s="113"/>
      <c r="BP855" s="113"/>
      <c r="BQ855" s="113"/>
      <c r="BR855" s="113"/>
      <c r="BS855" s="113"/>
      <c r="BT855" s="113"/>
      <c r="BU855" s="113"/>
      <c r="BV855" s="113"/>
      <c r="BW855" s="113"/>
      <c r="BX855" s="113"/>
      <c r="BY855" s="113"/>
      <c r="BZ855" s="113"/>
      <c r="CA855" s="113"/>
      <c r="CB855" s="113"/>
    </row>
    <row r="856" spans="9:80" s="114" customFormat="1">
      <c r="I856" s="113"/>
      <c r="J856" s="113"/>
      <c r="K856" s="113"/>
      <c r="L856" s="113"/>
      <c r="M856" s="113"/>
      <c r="N856" s="113"/>
      <c r="O856" s="113"/>
      <c r="P856" s="113"/>
      <c r="Q856" s="113"/>
      <c r="R856" s="113"/>
      <c r="S856" s="113"/>
      <c r="T856" s="113"/>
      <c r="U856" s="113"/>
      <c r="V856" s="113"/>
      <c r="W856" s="113"/>
      <c r="X856" s="113"/>
      <c r="Y856" s="113"/>
      <c r="Z856" s="113"/>
      <c r="AA856" s="113"/>
      <c r="AB856" s="113"/>
      <c r="AC856" s="113"/>
      <c r="AD856" s="113"/>
      <c r="AE856" s="113"/>
      <c r="AF856" s="113"/>
      <c r="AG856" s="113"/>
      <c r="AH856" s="113"/>
      <c r="AI856" s="113"/>
      <c r="AJ856" s="113"/>
      <c r="AK856" s="113"/>
      <c r="AL856" s="113"/>
      <c r="AM856" s="113"/>
      <c r="AN856" s="113"/>
      <c r="AO856" s="113"/>
      <c r="AP856" s="113"/>
      <c r="AQ856" s="113"/>
      <c r="AR856" s="113"/>
      <c r="AS856" s="113"/>
      <c r="AT856" s="113"/>
      <c r="AU856" s="113"/>
      <c r="AV856" s="113"/>
      <c r="AW856" s="113"/>
      <c r="AX856" s="113"/>
      <c r="AY856" s="113"/>
      <c r="AZ856" s="113"/>
      <c r="BA856" s="113"/>
      <c r="BB856" s="113"/>
      <c r="BC856" s="113"/>
      <c r="BD856" s="113"/>
      <c r="BE856" s="113"/>
      <c r="BF856" s="113"/>
      <c r="BG856" s="113"/>
      <c r="BH856" s="113"/>
      <c r="BI856" s="113"/>
      <c r="BJ856" s="113"/>
      <c r="BK856" s="113"/>
      <c r="BL856" s="113"/>
      <c r="BM856" s="113"/>
      <c r="BN856" s="113"/>
      <c r="BO856" s="113"/>
      <c r="BP856" s="113"/>
      <c r="BQ856" s="113"/>
      <c r="BR856" s="113"/>
      <c r="BS856" s="113"/>
      <c r="BT856" s="113"/>
      <c r="BU856" s="113"/>
      <c r="BV856" s="113"/>
      <c r="BW856" s="113"/>
      <c r="BX856" s="113"/>
      <c r="BY856" s="113"/>
      <c r="BZ856" s="113"/>
      <c r="CA856" s="113"/>
      <c r="CB856" s="113"/>
    </row>
    <row r="857" spans="9:80" s="114" customFormat="1">
      <c r="I857" s="113"/>
      <c r="J857" s="113"/>
      <c r="K857" s="113"/>
      <c r="L857" s="113"/>
      <c r="M857" s="113"/>
      <c r="N857" s="113"/>
      <c r="O857" s="113"/>
      <c r="P857" s="113"/>
      <c r="Q857" s="113"/>
      <c r="R857" s="113"/>
      <c r="S857" s="113"/>
      <c r="T857" s="113"/>
      <c r="U857" s="113"/>
      <c r="V857" s="113"/>
      <c r="W857" s="113"/>
      <c r="X857" s="113"/>
      <c r="Y857" s="113"/>
      <c r="Z857" s="113"/>
      <c r="AA857" s="113"/>
      <c r="AB857" s="113"/>
      <c r="AC857" s="113"/>
      <c r="AD857" s="113"/>
      <c r="AE857" s="113"/>
      <c r="AF857" s="113"/>
      <c r="AG857" s="113"/>
      <c r="AH857" s="113"/>
      <c r="AI857" s="113"/>
      <c r="AJ857" s="113"/>
      <c r="AK857" s="113"/>
      <c r="AL857" s="113"/>
      <c r="AM857" s="113"/>
      <c r="AN857" s="113"/>
      <c r="AO857" s="113"/>
      <c r="AP857" s="113"/>
      <c r="AQ857" s="113"/>
      <c r="AR857" s="113"/>
      <c r="AS857" s="113"/>
      <c r="AT857" s="113"/>
      <c r="AU857" s="113"/>
      <c r="AV857" s="113"/>
      <c r="AW857" s="113"/>
      <c r="AX857" s="113"/>
      <c r="AY857" s="113"/>
      <c r="AZ857" s="113"/>
      <c r="BA857" s="113"/>
      <c r="BB857" s="113"/>
      <c r="BC857" s="113"/>
      <c r="BD857" s="113"/>
      <c r="BE857" s="113"/>
      <c r="BF857" s="113"/>
      <c r="BG857" s="113"/>
      <c r="BH857" s="113"/>
      <c r="BI857" s="113"/>
      <c r="BJ857" s="113"/>
      <c r="BK857" s="113"/>
      <c r="BL857" s="113"/>
      <c r="BM857" s="113"/>
      <c r="BN857" s="113"/>
      <c r="BO857" s="113"/>
      <c r="BP857" s="113"/>
      <c r="BQ857" s="113"/>
      <c r="BR857" s="113"/>
      <c r="BS857" s="113"/>
      <c r="BT857" s="113"/>
      <c r="BU857" s="113"/>
      <c r="BV857" s="113"/>
      <c r="BW857" s="113"/>
      <c r="BX857" s="113"/>
      <c r="BY857" s="113"/>
      <c r="BZ857" s="113"/>
      <c r="CA857" s="113"/>
      <c r="CB857" s="113"/>
    </row>
    <row r="858" spans="9:80" s="114" customFormat="1">
      <c r="I858" s="113"/>
      <c r="J858" s="113"/>
      <c r="K858" s="113"/>
      <c r="L858" s="113"/>
      <c r="M858" s="113"/>
      <c r="N858" s="113"/>
      <c r="O858" s="113"/>
      <c r="P858" s="113"/>
      <c r="Q858" s="113"/>
      <c r="R858" s="113"/>
      <c r="S858" s="113"/>
      <c r="T858" s="113"/>
      <c r="U858" s="113"/>
      <c r="V858" s="113"/>
      <c r="W858" s="113"/>
      <c r="X858" s="113"/>
      <c r="Y858" s="113"/>
      <c r="Z858" s="113"/>
      <c r="AA858" s="113"/>
      <c r="AB858" s="113"/>
      <c r="AC858" s="113"/>
      <c r="AD858" s="113"/>
      <c r="AE858" s="113"/>
      <c r="AF858" s="113"/>
      <c r="AG858" s="113"/>
      <c r="AH858" s="113"/>
      <c r="AI858" s="113"/>
      <c r="AJ858" s="113"/>
      <c r="AK858" s="113"/>
      <c r="AL858" s="113"/>
      <c r="AM858" s="113"/>
      <c r="AN858" s="113"/>
      <c r="AO858" s="113"/>
      <c r="AP858" s="113"/>
      <c r="AQ858" s="113"/>
      <c r="AR858" s="113"/>
      <c r="AS858" s="113"/>
      <c r="AT858" s="113"/>
      <c r="AU858" s="113"/>
      <c r="AV858" s="113"/>
      <c r="AW858" s="113"/>
      <c r="AX858" s="113"/>
      <c r="AY858" s="113"/>
      <c r="AZ858" s="113"/>
      <c r="BA858" s="113"/>
      <c r="BB858" s="113"/>
      <c r="BC858" s="113"/>
      <c r="BD858" s="113"/>
      <c r="BE858" s="113"/>
      <c r="BF858" s="113"/>
      <c r="BG858" s="113"/>
      <c r="BH858" s="113"/>
      <c r="BI858" s="113"/>
      <c r="BJ858" s="113"/>
      <c r="BK858" s="113"/>
      <c r="BL858" s="113"/>
      <c r="BM858" s="113"/>
      <c r="BN858" s="113"/>
      <c r="BO858" s="113"/>
      <c r="BP858" s="113"/>
      <c r="BQ858" s="113"/>
      <c r="BR858" s="113"/>
      <c r="BS858" s="113"/>
      <c r="BT858" s="113"/>
      <c r="BU858" s="113"/>
      <c r="BV858" s="113"/>
      <c r="BW858" s="113"/>
      <c r="BX858" s="113"/>
      <c r="BY858" s="113"/>
      <c r="BZ858" s="113"/>
      <c r="CA858" s="113"/>
      <c r="CB858" s="113"/>
    </row>
    <row r="859" spans="9:80" s="114" customFormat="1">
      <c r="I859" s="113"/>
      <c r="J859" s="113"/>
      <c r="K859" s="113"/>
      <c r="L859" s="113"/>
      <c r="M859" s="113"/>
      <c r="N859" s="113"/>
      <c r="O859" s="113"/>
      <c r="P859" s="113"/>
      <c r="Q859" s="113"/>
      <c r="R859" s="113"/>
      <c r="S859" s="113"/>
      <c r="T859" s="113"/>
      <c r="U859" s="113"/>
      <c r="V859" s="113"/>
      <c r="W859" s="113"/>
      <c r="X859" s="113"/>
      <c r="Y859" s="113"/>
      <c r="Z859" s="113"/>
      <c r="AA859" s="113"/>
      <c r="AB859" s="113"/>
      <c r="AC859" s="113"/>
      <c r="AD859" s="113"/>
      <c r="AE859" s="113"/>
      <c r="AF859" s="113"/>
      <c r="AG859" s="113"/>
      <c r="AH859" s="113"/>
      <c r="AI859" s="113"/>
      <c r="AJ859" s="113"/>
      <c r="AK859" s="113"/>
      <c r="AL859" s="113"/>
      <c r="AM859" s="113"/>
      <c r="AN859" s="113"/>
      <c r="AO859" s="113"/>
      <c r="AP859" s="113"/>
      <c r="AQ859" s="113"/>
      <c r="AR859" s="113"/>
      <c r="AS859" s="113"/>
      <c r="AT859" s="113"/>
      <c r="AU859" s="113"/>
      <c r="AV859" s="113"/>
      <c r="AW859" s="113"/>
      <c r="AX859" s="113"/>
      <c r="AY859" s="113"/>
      <c r="AZ859" s="113"/>
      <c r="BA859" s="113"/>
      <c r="BB859" s="113"/>
      <c r="BC859" s="113"/>
      <c r="BD859" s="113"/>
      <c r="BE859" s="113"/>
      <c r="BF859" s="113"/>
      <c r="BG859" s="113"/>
      <c r="BH859" s="113"/>
      <c r="BI859" s="113"/>
      <c r="BJ859" s="113"/>
      <c r="BK859" s="113"/>
      <c r="BL859" s="113"/>
      <c r="BM859" s="113"/>
      <c r="BN859" s="113"/>
      <c r="BO859" s="113"/>
      <c r="BP859" s="113"/>
      <c r="BQ859" s="113"/>
      <c r="BR859" s="113"/>
      <c r="BS859" s="113"/>
      <c r="BT859" s="113"/>
      <c r="BU859" s="113"/>
      <c r="BV859" s="113"/>
      <c r="BW859" s="113"/>
      <c r="BX859" s="113"/>
      <c r="BY859" s="113"/>
      <c r="BZ859" s="113"/>
      <c r="CA859" s="113"/>
      <c r="CB859" s="113"/>
    </row>
    <row r="860" spans="9:80" s="114" customFormat="1">
      <c r="I860" s="113"/>
      <c r="J860" s="113"/>
      <c r="K860" s="113"/>
      <c r="L860" s="113"/>
      <c r="M860" s="113"/>
      <c r="N860" s="113"/>
      <c r="O860" s="113"/>
      <c r="P860" s="113"/>
      <c r="Q860" s="113"/>
      <c r="R860" s="113"/>
      <c r="S860" s="113"/>
      <c r="T860" s="113"/>
      <c r="U860" s="113"/>
      <c r="V860" s="113"/>
      <c r="W860" s="113"/>
      <c r="X860" s="113"/>
      <c r="Y860" s="113"/>
      <c r="Z860" s="113"/>
      <c r="AA860" s="113"/>
      <c r="AB860" s="113"/>
      <c r="AC860" s="113"/>
      <c r="AD860" s="113"/>
      <c r="AE860" s="113"/>
      <c r="AF860" s="113"/>
      <c r="AG860" s="113"/>
      <c r="AH860" s="113"/>
      <c r="AI860" s="113"/>
      <c r="AJ860" s="113"/>
      <c r="AK860" s="113"/>
      <c r="AL860" s="113"/>
      <c r="AM860" s="113"/>
      <c r="AN860" s="113"/>
      <c r="AO860" s="113"/>
      <c r="AP860" s="113"/>
      <c r="AQ860" s="113"/>
      <c r="AR860" s="113"/>
      <c r="AS860" s="113"/>
      <c r="AT860" s="113"/>
      <c r="AU860" s="113"/>
      <c r="AV860" s="113"/>
      <c r="AW860" s="113"/>
      <c r="AX860" s="113"/>
      <c r="AY860" s="113"/>
      <c r="AZ860" s="113"/>
      <c r="BA860" s="113"/>
      <c r="BB860" s="113"/>
      <c r="BC860" s="113"/>
      <c r="BD860" s="113"/>
      <c r="BE860" s="113"/>
      <c r="BF860" s="113"/>
      <c r="BG860" s="113"/>
      <c r="BH860" s="113"/>
      <c r="BI860" s="113"/>
      <c r="BJ860" s="113"/>
      <c r="BK860" s="113"/>
      <c r="BL860" s="113"/>
      <c r="BM860" s="113"/>
      <c r="BN860" s="113"/>
      <c r="BO860" s="113"/>
      <c r="BP860" s="113"/>
      <c r="BQ860" s="113"/>
      <c r="BR860" s="113"/>
      <c r="BS860" s="113"/>
      <c r="BT860" s="113"/>
      <c r="BU860" s="113"/>
      <c r="BV860" s="113"/>
      <c r="BW860" s="113"/>
      <c r="BX860" s="113"/>
      <c r="BY860" s="113"/>
      <c r="BZ860" s="113"/>
      <c r="CA860" s="113"/>
      <c r="CB860" s="113"/>
    </row>
    <row r="861" spans="9:80" s="114" customFormat="1">
      <c r="I861" s="113"/>
      <c r="J861" s="113"/>
      <c r="K861" s="113"/>
      <c r="L861" s="113"/>
      <c r="M861" s="113"/>
      <c r="N861" s="113"/>
      <c r="O861" s="113"/>
      <c r="P861" s="113"/>
      <c r="Q861" s="113"/>
      <c r="R861" s="113"/>
      <c r="S861" s="113"/>
      <c r="T861" s="113"/>
      <c r="U861" s="113"/>
      <c r="V861" s="113"/>
      <c r="W861" s="113"/>
      <c r="X861" s="113"/>
      <c r="Y861" s="113"/>
      <c r="Z861" s="113"/>
      <c r="AA861" s="113"/>
      <c r="AB861" s="113"/>
      <c r="AC861" s="113"/>
      <c r="AD861" s="113"/>
      <c r="AE861" s="113"/>
      <c r="AF861" s="113"/>
      <c r="AG861" s="113"/>
      <c r="AH861" s="113"/>
      <c r="AI861" s="113"/>
      <c r="AJ861" s="113"/>
      <c r="AK861" s="113"/>
      <c r="AL861" s="113"/>
      <c r="AM861" s="113"/>
      <c r="AN861" s="113"/>
      <c r="AO861" s="113"/>
      <c r="AP861" s="113"/>
      <c r="AQ861" s="113"/>
      <c r="AR861" s="113"/>
      <c r="AS861" s="113"/>
      <c r="AT861" s="113"/>
      <c r="AU861" s="113"/>
      <c r="AV861" s="113"/>
      <c r="AW861" s="113"/>
      <c r="AX861" s="113"/>
      <c r="AY861" s="113"/>
      <c r="AZ861" s="113"/>
      <c r="BA861" s="113"/>
      <c r="BB861" s="113"/>
      <c r="BC861" s="113"/>
      <c r="BD861" s="113"/>
      <c r="BE861" s="113"/>
      <c r="BF861" s="113"/>
      <c r="BG861" s="113"/>
      <c r="BH861" s="113"/>
      <c r="BI861" s="113"/>
      <c r="BJ861" s="113"/>
      <c r="BK861" s="113"/>
      <c r="BL861" s="113"/>
      <c r="BM861" s="113"/>
      <c r="BN861" s="113"/>
      <c r="BO861" s="113"/>
      <c r="BP861" s="113"/>
      <c r="BQ861" s="113"/>
      <c r="BR861" s="113"/>
      <c r="BS861" s="113"/>
      <c r="BT861" s="113"/>
      <c r="BU861" s="113"/>
      <c r="BV861" s="113"/>
      <c r="BW861" s="113"/>
      <c r="BX861" s="113"/>
      <c r="BY861" s="113"/>
      <c r="BZ861" s="113"/>
      <c r="CA861" s="113"/>
      <c r="CB861" s="113"/>
    </row>
    <row r="862" spans="9:80" s="114" customFormat="1">
      <c r="I862" s="113"/>
      <c r="J862" s="113"/>
      <c r="K862" s="113"/>
      <c r="L862" s="113"/>
      <c r="M862" s="113"/>
      <c r="N862" s="113"/>
      <c r="O862" s="113"/>
      <c r="P862" s="113"/>
      <c r="Q862" s="113"/>
      <c r="R862" s="113"/>
      <c r="S862" s="113"/>
      <c r="T862" s="113"/>
      <c r="U862" s="113"/>
      <c r="V862" s="113"/>
      <c r="W862" s="113"/>
      <c r="X862" s="113"/>
      <c r="Y862" s="113"/>
      <c r="Z862" s="113"/>
      <c r="AA862" s="113"/>
      <c r="AB862" s="113"/>
      <c r="AC862" s="113"/>
      <c r="AD862" s="113"/>
      <c r="AE862" s="113"/>
      <c r="AF862" s="113"/>
      <c r="AG862" s="113"/>
      <c r="AH862" s="113"/>
      <c r="AI862" s="113"/>
      <c r="AJ862" s="113"/>
      <c r="AK862" s="113"/>
      <c r="AL862" s="113"/>
      <c r="AM862" s="113"/>
      <c r="AN862" s="113"/>
      <c r="AO862" s="113"/>
      <c r="AP862" s="113"/>
      <c r="AQ862" s="113"/>
      <c r="AR862" s="113"/>
      <c r="AS862" s="113"/>
      <c r="AT862" s="113"/>
      <c r="AU862" s="113"/>
      <c r="AV862" s="113"/>
      <c r="AW862" s="113"/>
      <c r="AX862" s="113"/>
      <c r="AY862" s="113"/>
      <c r="AZ862" s="113"/>
      <c r="BA862" s="113"/>
      <c r="BB862" s="113"/>
      <c r="BC862" s="113"/>
      <c r="BD862" s="113"/>
      <c r="BE862" s="113"/>
      <c r="BF862" s="113"/>
      <c r="BG862" s="113"/>
      <c r="BH862" s="113"/>
      <c r="BI862" s="113"/>
      <c r="BJ862" s="113"/>
      <c r="BK862" s="113"/>
      <c r="BL862" s="113"/>
      <c r="BM862" s="113"/>
      <c r="BN862" s="113"/>
      <c r="BO862" s="113"/>
      <c r="BP862" s="113"/>
      <c r="BQ862" s="113"/>
      <c r="BR862" s="113"/>
      <c r="BS862" s="113"/>
      <c r="BT862" s="113"/>
      <c r="BU862" s="113"/>
      <c r="BV862" s="113"/>
      <c r="BW862" s="113"/>
      <c r="BX862" s="113"/>
      <c r="BY862" s="113"/>
      <c r="BZ862" s="113"/>
      <c r="CA862" s="113"/>
      <c r="CB862" s="113"/>
    </row>
    <row r="863" spans="9:80" s="114" customFormat="1">
      <c r="I863" s="113"/>
      <c r="J863" s="113"/>
      <c r="K863" s="113"/>
      <c r="L863" s="113"/>
      <c r="M863" s="113"/>
      <c r="N863" s="113"/>
      <c r="O863" s="113"/>
      <c r="P863" s="113"/>
      <c r="Q863" s="113"/>
      <c r="R863" s="113"/>
      <c r="S863" s="113"/>
      <c r="T863" s="113"/>
      <c r="U863" s="113"/>
      <c r="V863" s="113"/>
      <c r="W863" s="113"/>
      <c r="X863" s="113"/>
      <c r="Y863" s="113"/>
      <c r="Z863" s="113"/>
      <c r="AA863" s="113"/>
      <c r="AB863" s="113"/>
      <c r="AC863" s="113"/>
      <c r="AD863" s="113"/>
      <c r="AE863" s="113"/>
      <c r="AF863" s="113"/>
      <c r="AG863" s="113"/>
      <c r="AH863" s="113"/>
      <c r="AI863" s="113"/>
      <c r="AJ863" s="113"/>
      <c r="AK863" s="113"/>
      <c r="AL863" s="113"/>
      <c r="AM863" s="113"/>
      <c r="AN863" s="113"/>
      <c r="AO863" s="113"/>
      <c r="AP863" s="113"/>
      <c r="AQ863" s="113"/>
      <c r="AR863" s="113"/>
      <c r="AS863" s="113"/>
      <c r="AT863" s="113"/>
      <c r="AU863" s="113"/>
      <c r="AV863" s="113"/>
      <c r="AW863" s="113"/>
      <c r="AX863" s="113"/>
      <c r="AY863" s="113"/>
      <c r="AZ863" s="113"/>
      <c r="BA863" s="113"/>
      <c r="BB863" s="113"/>
      <c r="BC863" s="113"/>
      <c r="BD863" s="113"/>
      <c r="BE863" s="113"/>
      <c r="BF863" s="113"/>
      <c r="BG863" s="113"/>
      <c r="BH863" s="113"/>
      <c r="BI863" s="113"/>
      <c r="BJ863" s="113"/>
      <c r="BK863" s="113"/>
      <c r="BL863" s="113"/>
      <c r="BM863" s="113"/>
      <c r="BN863" s="113"/>
      <c r="BO863" s="113"/>
      <c r="BP863" s="113"/>
      <c r="BQ863" s="113"/>
      <c r="BR863" s="113"/>
      <c r="BS863" s="113"/>
      <c r="BT863" s="113"/>
      <c r="BU863" s="113"/>
      <c r="BV863" s="113"/>
      <c r="BW863" s="113"/>
      <c r="BX863" s="113"/>
      <c r="BY863" s="113"/>
      <c r="BZ863" s="113"/>
      <c r="CA863" s="113"/>
      <c r="CB863" s="113"/>
    </row>
    <row r="864" spans="9:80" s="114" customFormat="1">
      <c r="I864" s="113"/>
      <c r="J864" s="113"/>
      <c r="K864" s="113"/>
      <c r="L864" s="113"/>
      <c r="M864" s="113"/>
      <c r="N864" s="113"/>
      <c r="O864" s="113"/>
      <c r="P864" s="113"/>
      <c r="Q864" s="113"/>
      <c r="R864" s="113"/>
      <c r="S864" s="113"/>
      <c r="T864" s="113"/>
      <c r="U864" s="113"/>
      <c r="V864" s="113"/>
      <c r="W864" s="113"/>
      <c r="X864" s="113"/>
      <c r="Y864" s="113"/>
      <c r="Z864" s="113"/>
      <c r="AA864" s="113"/>
      <c r="AB864" s="113"/>
      <c r="AC864" s="113"/>
      <c r="AD864" s="113"/>
      <c r="AE864" s="113"/>
      <c r="AF864" s="113"/>
      <c r="AG864" s="113"/>
      <c r="AH864" s="113"/>
      <c r="AI864" s="113"/>
      <c r="AJ864" s="113"/>
      <c r="AK864" s="113"/>
      <c r="AL864" s="113"/>
      <c r="AM864" s="113"/>
      <c r="AN864" s="113"/>
      <c r="AO864" s="113"/>
      <c r="AP864" s="113"/>
      <c r="AQ864" s="113"/>
      <c r="AR864" s="113"/>
      <c r="AS864" s="113"/>
      <c r="AT864" s="113"/>
      <c r="AU864" s="113"/>
      <c r="AV864" s="113"/>
      <c r="AW864" s="113"/>
      <c r="AX864" s="113"/>
      <c r="AY864" s="113"/>
      <c r="AZ864" s="113"/>
      <c r="BA864" s="113"/>
      <c r="BB864" s="113"/>
      <c r="BC864" s="113"/>
      <c r="BD864" s="113"/>
      <c r="BE864" s="113"/>
      <c r="BF864" s="113"/>
      <c r="BG864" s="113"/>
      <c r="BH864" s="113"/>
      <c r="BI864" s="113"/>
      <c r="BJ864" s="113"/>
      <c r="BK864" s="113"/>
      <c r="BL864" s="113"/>
      <c r="BM864" s="113"/>
      <c r="BN864" s="113"/>
      <c r="BO864" s="113"/>
      <c r="BP864" s="113"/>
      <c r="BQ864" s="113"/>
      <c r="BR864" s="113"/>
      <c r="BS864" s="113"/>
      <c r="BT864" s="113"/>
      <c r="BU864" s="113"/>
      <c r="BV864" s="113"/>
      <c r="BW864" s="113"/>
      <c r="BX864" s="113"/>
      <c r="BY864" s="113"/>
      <c r="BZ864" s="113"/>
      <c r="CA864" s="113"/>
      <c r="CB864" s="113"/>
    </row>
    <row r="865" spans="9:80" s="114" customFormat="1">
      <c r="I865" s="113"/>
      <c r="J865" s="113"/>
      <c r="K865" s="113"/>
      <c r="L865" s="113"/>
      <c r="M865" s="113"/>
      <c r="N865" s="113"/>
      <c r="O865" s="113"/>
      <c r="P865" s="113"/>
      <c r="Q865" s="113"/>
      <c r="R865" s="113"/>
      <c r="S865" s="113"/>
      <c r="T865" s="113"/>
      <c r="U865" s="113"/>
      <c r="V865" s="113"/>
      <c r="W865" s="113"/>
      <c r="X865" s="113"/>
      <c r="Y865" s="113"/>
      <c r="Z865" s="113"/>
      <c r="AA865" s="113"/>
      <c r="AB865" s="113"/>
      <c r="AC865" s="113"/>
      <c r="AD865" s="113"/>
      <c r="AE865" s="113"/>
      <c r="AF865" s="113"/>
      <c r="AG865" s="113"/>
      <c r="AH865" s="113"/>
      <c r="AI865" s="113"/>
      <c r="AJ865" s="113"/>
      <c r="AK865" s="113"/>
      <c r="AL865" s="113"/>
      <c r="AM865" s="113"/>
      <c r="AN865" s="113"/>
      <c r="AO865" s="113"/>
      <c r="AP865" s="113"/>
      <c r="AQ865" s="113"/>
      <c r="AR865" s="113"/>
      <c r="AS865" s="113"/>
      <c r="AT865" s="113"/>
      <c r="AU865" s="113"/>
      <c r="AV865" s="113"/>
      <c r="AW865" s="113"/>
      <c r="AX865" s="113"/>
      <c r="AY865" s="113"/>
      <c r="AZ865" s="113"/>
      <c r="BA865" s="113"/>
      <c r="BB865" s="113"/>
      <c r="BC865" s="113"/>
      <c r="BD865" s="113"/>
      <c r="BE865" s="113"/>
      <c r="BF865" s="113"/>
      <c r="BG865" s="113"/>
      <c r="BH865" s="113"/>
      <c r="BI865" s="113"/>
      <c r="BJ865" s="113"/>
      <c r="BK865" s="113"/>
      <c r="BL865" s="113"/>
      <c r="BM865" s="113"/>
      <c r="BN865" s="113"/>
      <c r="BO865" s="113"/>
      <c r="BP865" s="113"/>
      <c r="BQ865" s="113"/>
      <c r="BR865" s="113"/>
      <c r="BS865" s="113"/>
      <c r="BT865" s="113"/>
      <c r="BU865" s="113"/>
      <c r="BV865" s="113"/>
      <c r="BW865" s="113"/>
      <c r="BX865" s="113"/>
      <c r="BY865" s="113"/>
      <c r="BZ865" s="113"/>
      <c r="CA865" s="113"/>
      <c r="CB865" s="113"/>
    </row>
    <row r="866" spans="9:80" s="114" customFormat="1">
      <c r="I866" s="113"/>
      <c r="J866" s="113"/>
      <c r="K866" s="113"/>
      <c r="L866" s="113"/>
      <c r="M866" s="113"/>
      <c r="N866" s="113"/>
      <c r="O866" s="113"/>
      <c r="P866" s="113"/>
      <c r="Q866" s="113"/>
      <c r="R866" s="113"/>
      <c r="S866" s="113"/>
      <c r="T866" s="113"/>
      <c r="U866" s="113"/>
      <c r="V866" s="113"/>
      <c r="W866" s="113"/>
      <c r="X866" s="113"/>
      <c r="Y866" s="113"/>
      <c r="Z866" s="113"/>
      <c r="AA866" s="113"/>
      <c r="AB866" s="113"/>
      <c r="AC866" s="113"/>
      <c r="AD866" s="113"/>
      <c r="AE866" s="113"/>
      <c r="AF866" s="113"/>
      <c r="AG866" s="113"/>
      <c r="AH866" s="113"/>
      <c r="AI866" s="113"/>
      <c r="AJ866" s="113"/>
      <c r="AK866" s="113"/>
      <c r="AL866" s="113"/>
      <c r="AM866" s="113"/>
      <c r="AN866" s="113"/>
      <c r="AO866" s="113"/>
      <c r="AP866" s="113"/>
      <c r="AQ866" s="113"/>
      <c r="AR866" s="113"/>
      <c r="AS866" s="113"/>
      <c r="AT866" s="113"/>
      <c r="AU866" s="113"/>
      <c r="AV866" s="113"/>
      <c r="AW866" s="113"/>
      <c r="AX866" s="113"/>
      <c r="AY866" s="113"/>
      <c r="AZ866" s="113"/>
      <c r="BA866" s="113"/>
      <c r="BB866" s="113"/>
      <c r="BC866" s="113"/>
      <c r="BD866" s="113"/>
      <c r="BE866" s="113"/>
      <c r="BF866" s="113"/>
      <c r="BG866" s="113"/>
      <c r="BH866" s="113"/>
      <c r="BI866" s="113"/>
      <c r="BJ866" s="113"/>
      <c r="BK866" s="113"/>
      <c r="BL866" s="113"/>
      <c r="BM866" s="113"/>
      <c r="BN866" s="113"/>
      <c r="BO866" s="113"/>
      <c r="BP866" s="113"/>
      <c r="BQ866" s="113"/>
      <c r="BR866" s="113"/>
      <c r="BS866" s="113"/>
      <c r="BT866" s="113"/>
      <c r="BU866" s="113"/>
      <c r="BV866" s="113"/>
      <c r="BW866" s="113"/>
      <c r="BX866" s="113"/>
      <c r="BY866" s="113"/>
      <c r="BZ866" s="113"/>
      <c r="CA866" s="113"/>
      <c r="CB866" s="113"/>
    </row>
    <row r="867" spans="9:80" s="114" customFormat="1">
      <c r="I867" s="113"/>
      <c r="J867" s="113"/>
      <c r="K867" s="113"/>
      <c r="L867" s="113"/>
      <c r="M867" s="113"/>
      <c r="N867" s="113"/>
      <c r="O867" s="113"/>
      <c r="P867" s="113"/>
      <c r="Q867" s="113"/>
      <c r="R867" s="113"/>
      <c r="S867" s="113"/>
      <c r="T867" s="113"/>
      <c r="U867" s="113"/>
      <c r="V867" s="113"/>
      <c r="W867" s="113"/>
      <c r="X867" s="113"/>
      <c r="Y867" s="113"/>
      <c r="Z867" s="113"/>
      <c r="AA867" s="113"/>
      <c r="AB867" s="113"/>
      <c r="AC867" s="113"/>
      <c r="AD867" s="113"/>
      <c r="AE867" s="113"/>
      <c r="AF867" s="113"/>
      <c r="AG867" s="113"/>
      <c r="AH867" s="113"/>
      <c r="AI867" s="113"/>
      <c r="AJ867" s="113"/>
      <c r="AK867" s="113"/>
      <c r="AL867" s="113"/>
      <c r="AM867" s="113"/>
      <c r="AN867" s="113"/>
      <c r="AO867" s="113"/>
      <c r="AP867" s="113"/>
      <c r="AQ867" s="113"/>
      <c r="AR867" s="113"/>
      <c r="AS867" s="113"/>
      <c r="AT867" s="113"/>
      <c r="AU867" s="113"/>
      <c r="AV867" s="113"/>
      <c r="AW867" s="113"/>
      <c r="AX867" s="113"/>
      <c r="AY867" s="113"/>
      <c r="AZ867" s="113"/>
      <c r="BA867" s="113"/>
      <c r="BB867" s="113"/>
      <c r="BC867" s="113"/>
      <c r="BD867" s="113"/>
      <c r="BE867" s="113"/>
      <c r="BF867" s="113"/>
      <c r="BG867" s="113"/>
      <c r="BH867" s="113"/>
      <c r="BI867" s="113"/>
      <c r="BJ867" s="113"/>
      <c r="BK867" s="113"/>
      <c r="BL867" s="113"/>
      <c r="BM867" s="113"/>
      <c r="BN867" s="113"/>
      <c r="BO867" s="113"/>
      <c r="BP867" s="113"/>
      <c r="BQ867" s="113"/>
      <c r="BR867" s="113"/>
      <c r="BS867" s="113"/>
      <c r="BT867" s="113"/>
      <c r="BU867" s="113"/>
      <c r="BV867" s="113"/>
      <c r="BW867" s="113"/>
      <c r="BX867" s="113"/>
      <c r="BY867" s="113"/>
      <c r="BZ867" s="113"/>
      <c r="CA867" s="113"/>
      <c r="CB867" s="113"/>
    </row>
    <row r="868" spans="9:80" s="114" customFormat="1">
      <c r="I868" s="113"/>
      <c r="J868" s="113"/>
      <c r="K868" s="113"/>
      <c r="L868" s="113"/>
      <c r="M868" s="113"/>
      <c r="N868" s="113"/>
      <c r="O868" s="113"/>
      <c r="P868" s="113"/>
      <c r="Q868" s="113"/>
      <c r="R868" s="113"/>
      <c r="S868" s="113"/>
      <c r="T868" s="113"/>
      <c r="U868" s="113"/>
      <c r="V868" s="113"/>
      <c r="W868" s="113"/>
      <c r="X868" s="113"/>
      <c r="Y868" s="113"/>
      <c r="Z868" s="113"/>
      <c r="AA868" s="113"/>
      <c r="AB868" s="113"/>
      <c r="AC868" s="113"/>
      <c r="AD868" s="113"/>
      <c r="AE868" s="113"/>
      <c r="AF868" s="113"/>
      <c r="AG868" s="113"/>
      <c r="AH868" s="113"/>
      <c r="AI868" s="113"/>
      <c r="AJ868" s="113"/>
      <c r="AK868" s="113"/>
      <c r="AL868" s="113"/>
      <c r="AM868" s="113"/>
      <c r="AN868" s="113"/>
      <c r="AO868" s="113"/>
      <c r="AP868" s="113"/>
      <c r="AQ868" s="113"/>
      <c r="AR868" s="113"/>
      <c r="AS868" s="113"/>
      <c r="AT868" s="113"/>
      <c r="AU868" s="113"/>
      <c r="AV868" s="113"/>
      <c r="AW868" s="113"/>
      <c r="AX868" s="113"/>
      <c r="AY868" s="113"/>
      <c r="AZ868" s="113"/>
      <c r="BA868" s="113"/>
      <c r="BB868" s="113"/>
      <c r="BC868" s="113"/>
      <c r="BD868" s="113"/>
      <c r="BE868" s="113"/>
      <c r="BF868" s="113"/>
      <c r="BG868" s="113"/>
      <c r="BH868" s="113"/>
      <c r="BI868" s="113"/>
      <c r="BJ868" s="113"/>
      <c r="BK868" s="113"/>
      <c r="BL868" s="113"/>
      <c r="BM868" s="113"/>
      <c r="BN868" s="113"/>
      <c r="BO868" s="113"/>
      <c r="BP868" s="113"/>
      <c r="BQ868" s="113"/>
      <c r="BR868" s="113"/>
      <c r="BS868" s="113"/>
      <c r="BT868" s="113"/>
      <c r="BU868" s="113"/>
      <c r="BV868" s="113"/>
      <c r="BW868" s="113"/>
      <c r="BX868" s="113"/>
      <c r="BY868" s="113"/>
      <c r="BZ868" s="113"/>
      <c r="CA868" s="113"/>
      <c r="CB868" s="113"/>
    </row>
    <row r="869" spans="9:80" s="114" customFormat="1">
      <c r="I869" s="113"/>
      <c r="J869" s="113"/>
      <c r="K869" s="113"/>
      <c r="L869" s="113"/>
      <c r="M869" s="113"/>
      <c r="N869" s="113"/>
      <c r="O869" s="113"/>
      <c r="P869" s="113"/>
      <c r="Q869" s="113"/>
      <c r="R869" s="113"/>
      <c r="S869" s="113"/>
      <c r="T869" s="113"/>
      <c r="U869" s="113"/>
      <c r="V869" s="113"/>
      <c r="W869" s="113"/>
      <c r="X869" s="113"/>
      <c r="Y869" s="113"/>
      <c r="Z869" s="113"/>
      <c r="AA869" s="113"/>
      <c r="AB869" s="113"/>
      <c r="AC869" s="113"/>
      <c r="AD869" s="113"/>
      <c r="AE869" s="113"/>
      <c r="AF869" s="113"/>
      <c r="AG869" s="113"/>
      <c r="AH869" s="113"/>
      <c r="AI869" s="113"/>
      <c r="AJ869" s="113"/>
      <c r="AK869" s="113"/>
      <c r="AL869" s="113"/>
      <c r="AM869" s="113"/>
      <c r="AN869" s="113"/>
      <c r="AO869" s="113"/>
      <c r="AP869" s="113"/>
      <c r="AQ869" s="113"/>
      <c r="AR869" s="113"/>
      <c r="AS869" s="113"/>
      <c r="AT869" s="113"/>
      <c r="AU869" s="113"/>
      <c r="AV869" s="113"/>
      <c r="AW869" s="113"/>
      <c r="AX869" s="113"/>
      <c r="AY869" s="113"/>
      <c r="AZ869" s="113"/>
      <c r="BA869" s="113"/>
      <c r="BB869" s="113"/>
      <c r="BC869" s="113"/>
      <c r="BD869" s="113"/>
      <c r="BE869" s="113"/>
      <c r="BF869" s="113"/>
      <c r="BG869" s="113"/>
      <c r="BH869" s="113"/>
      <c r="BI869" s="113"/>
      <c r="BJ869" s="113"/>
      <c r="BK869" s="113"/>
      <c r="BL869" s="113"/>
      <c r="BM869" s="113"/>
      <c r="BN869" s="113"/>
      <c r="BO869" s="113"/>
      <c r="BP869" s="113"/>
      <c r="BQ869" s="113"/>
      <c r="BR869" s="113"/>
      <c r="BS869" s="113"/>
      <c r="BT869" s="113"/>
      <c r="BU869" s="113"/>
      <c r="BV869" s="113"/>
      <c r="BW869" s="113"/>
      <c r="BX869" s="113"/>
      <c r="BY869" s="113"/>
      <c r="BZ869" s="113"/>
      <c r="CA869" s="113"/>
      <c r="CB869" s="113"/>
    </row>
    <row r="870" spans="9:80" s="114" customFormat="1">
      <c r="I870" s="113"/>
      <c r="J870" s="113"/>
      <c r="K870" s="113"/>
      <c r="L870" s="113"/>
      <c r="M870" s="113"/>
      <c r="N870" s="113"/>
      <c r="O870" s="113"/>
      <c r="P870" s="113"/>
      <c r="Q870" s="113"/>
      <c r="R870" s="113"/>
      <c r="S870" s="113"/>
      <c r="T870" s="113"/>
      <c r="U870" s="113"/>
      <c r="V870" s="113"/>
      <c r="W870" s="113"/>
      <c r="X870" s="113"/>
      <c r="Y870" s="113"/>
      <c r="Z870" s="113"/>
      <c r="AA870" s="113"/>
      <c r="AB870" s="113"/>
      <c r="AC870" s="113"/>
      <c r="AD870" s="113"/>
      <c r="AE870" s="113"/>
      <c r="AF870" s="113"/>
      <c r="AG870" s="113"/>
      <c r="AH870" s="113"/>
      <c r="AI870" s="113"/>
      <c r="AJ870" s="113"/>
      <c r="AK870" s="113"/>
      <c r="AL870" s="113"/>
      <c r="AM870" s="113"/>
      <c r="AN870" s="113"/>
      <c r="AO870" s="113"/>
      <c r="AP870" s="113"/>
      <c r="AQ870" s="113"/>
      <c r="AR870" s="113"/>
      <c r="AS870" s="113"/>
      <c r="AT870" s="113"/>
      <c r="AU870" s="113"/>
      <c r="AV870" s="113"/>
      <c r="AW870" s="113"/>
      <c r="AX870" s="113"/>
      <c r="AY870" s="113"/>
      <c r="AZ870" s="113"/>
      <c r="BA870" s="113"/>
      <c r="BB870" s="113"/>
      <c r="BC870" s="113"/>
      <c r="BD870" s="113"/>
      <c r="BE870" s="113"/>
      <c r="BF870" s="113"/>
      <c r="BG870" s="113"/>
      <c r="BH870" s="113"/>
      <c r="BI870" s="113"/>
      <c r="BJ870" s="113"/>
      <c r="BK870" s="113"/>
      <c r="BL870" s="113"/>
      <c r="BM870" s="113"/>
      <c r="BN870" s="113"/>
      <c r="BO870" s="113"/>
      <c r="BP870" s="113"/>
      <c r="BQ870" s="113"/>
      <c r="BR870" s="113"/>
      <c r="BS870" s="113"/>
      <c r="BT870" s="113"/>
      <c r="BU870" s="113"/>
      <c r="BV870" s="113"/>
      <c r="BW870" s="113"/>
      <c r="BX870" s="113"/>
      <c r="BY870" s="113"/>
      <c r="BZ870" s="113"/>
      <c r="CA870" s="113"/>
      <c r="CB870" s="113"/>
    </row>
    <row r="871" spans="9:80" s="114" customFormat="1">
      <c r="I871" s="113"/>
      <c r="J871" s="113"/>
      <c r="K871" s="113"/>
      <c r="L871" s="113"/>
      <c r="M871" s="113"/>
      <c r="N871" s="113"/>
      <c r="O871" s="113"/>
      <c r="P871" s="113"/>
      <c r="Q871" s="113"/>
      <c r="R871" s="113"/>
      <c r="S871" s="113"/>
      <c r="T871" s="113"/>
      <c r="U871" s="113"/>
      <c r="V871" s="113"/>
      <c r="W871" s="113"/>
      <c r="X871" s="113"/>
      <c r="Y871" s="113"/>
      <c r="Z871" s="113"/>
      <c r="AA871" s="113"/>
      <c r="AB871" s="113"/>
      <c r="AC871" s="113"/>
      <c r="AD871" s="113"/>
      <c r="AE871" s="113"/>
      <c r="AF871" s="113"/>
      <c r="AG871" s="113"/>
      <c r="AH871" s="113"/>
      <c r="AI871" s="113"/>
      <c r="AJ871" s="113"/>
      <c r="AK871" s="113"/>
      <c r="AL871" s="113"/>
      <c r="AM871" s="113"/>
      <c r="AN871" s="113"/>
      <c r="AO871" s="113"/>
      <c r="AP871" s="113"/>
      <c r="AQ871" s="113"/>
      <c r="AR871" s="113"/>
      <c r="AS871" s="113"/>
      <c r="AT871" s="113"/>
      <c r="AU871" s="113"/>
      <c r="AV871" s="113"/>
      <c r="AW871" s="113"/>
      <c r="AX871" s="113"/>
      <c r="AY871" s="113"/>
      <c r="AZ871" s="113"/>
      <c r="BA871" s="113"/>
      <c r="BB871" s="113"/>
      <c r="BC871" s="113"/>
      <c r="BD871" s="113"/>
      <c r="BE871" s="113"/>
      <c r="BF871" s="113"/>
      <c r="BG871" s="113"/>
      <c r="BH871" s="113"/>
      <c r="BI871" s="113"/>
      <c r="BJ871" s="113"/>
      <c r="BK871" s="113"/>
      <c r="BL871" s="113"/>
      <c r="BM871" s="113"/>
      <c r="BN871" s="113"/>
      <c r="BO871" s="113"/>
      <c r="BP871" s="113"/>
      <c r="BQ871" s="113"/>
      <c r="BR871" s="113"/>
      <c r="BS871" s="113"/>
      <c r="BT871" s="113"/>
      <c r="BU871" s="113"/>
      <c r="BV871" s="113"/>
      <c r="BW871" s="113"/>
      <c r="BX871" s="113"/>
      <c r="BY871" s="113"/>
      <c r="BZ871" s="113"/>
      <c r="CA871" s="113"/>
      <c r="CB871" s="113"/>
    </row>
    <row r="872" spans="9:80" s="114" customFormat="1">
      <c r="I872" s="113"/>
      <c r="J872" s="113"/>
      <c r="K872" s="113"/>
      <c r="L872" s="113"/>
      <c r="M872" s="113"/>
      <c r="N872" s="113"/>
      <c r="O872" s="113"/>
      <c r="P872" s="113"/>
      <c r="Q872" s="113"/>
      <c r="R872" s="113"/>
      <c r="S872" s="113"/>
      <c r="T872" s="113"/>
      <c r="U872" s="113"/>
      <c r="V872" s="113"/>
      <c r="W872" s="113"/>
      <c r="X872" s="113"/>
      <c r="Y872" s="113"/>
      <c r="Z872" s="113"/>
      <c r="AA872" s="113"/>
      <c r="AB872" s="113"/>
      <c r="AC872" s="113"/>
      <c r="AD872" s="113"/>
      <c r="AE872" s="113"/>
      <c r="AF872" s="113"/>
      <c r="AG872" s="113"/>
      <c r="AH872" s="113"/>
      <c r="AI872" s="113"/>
      <c r="AJ872" s="113"/>
      <c r="AK872" s="113"/>
      <c r="AL872" s="113"/>
      <c r="AM872" s="113"/>
      <c r="AN872" s="113"/>
      <c r="AO872" s="113"/>
      <c r="AP872" s="113"/>
      <c r="AQ872" s="113"/>
      <c r="AR872" s="113"/>
      <c r="AS872" s="113"/>
      <c r="AT872" s="113"/>
      <c r="AU872" s="113"/>
      <c r="AV872" s="113"/>
      <c r="AW872" s="113"/>
      <c r="AX872" s="113"/>
      <c r="AY872" s="113"/>
      <c r="AZ872" s="113"/>
      <c r="BA872" s="113"/>
      <c r="BB872" s="113"/>
      <c r="BC872" s="113"/>
      <c r="BD872" s="113"/>
      <c r="BE872" s="113"/>
      <c r="BF872" s="113"/>
      <c r="BG872" s="113"/>
      <c r="BH872" s="113"/>
      <c r="BI872" s="113"/>
      <c r="BJ872" s="113"/>
      <c r="BK872" s="113"/>
      <c r="BL872" s="113"/>
      <c r="BM872" s="113"/>
      <c r="BN872" s="113"/>
      <c r="BO872" s="113"/>
      <c r="BP872" s="113"/>
      <c r="BQ872" s="113"/>
      <c r="BR872" s="113"/>
      <c r="BS872" s="113"/>
      <c r="BT872" s="113"/>
      <c r="BU872" s="113"/>
      <c r="BV872" s="113"/>
      <c r="BW872" s="113"/>
      <c r="BX872" s="113"/>
      <c r="BY872" s="113"/>
      <c r="BZ872" s="113"/>
      <c r="CA872" s="113"/>
      <c r="CB872" s="113"/>
    </row>
    <row r="873" spans="9:80" s="114" customFormat="1">
      <c r="I873" s="113"/>
      <c r="J873" s="113"/>
      <c r="K873" s="113"/>
      <c r="L873" s="113"/>
      <c r="M873" s="113"/>
      <c r="N873" s="113"/>
      <c r="O873" s="113"/>
      <c r="P873" s="113"/>
      <c r="Q873" s="113"/>
      <c r="R873" s="113"/>
      <c r="S873" s="113"/>
      <c r="T873" s="113"/>
      <c r="U873" s="113"/>
      <c r="V873" s="113"/>
      <c r="W873" s="113"/>
      <c r="X873" s="113"/>
      <c r="Y873" s="113"/>
      <c r="Z873" s="113"/>
      <c r="AA873" s="113"/>
      <c r="AB873" s="113"/>
      <c r="AC873" s="113"/>
      <c r="AD873" s="113"/>
      <c r="AE873" s="113"/>
      <c r="AF873" s="113"/>
      <c r="AG873" s="113"/>
      <c r="AH873" s="113"/>
      <c r="AI873" s="113"/>
      <c r="AJ873" s="113"/>
      <c r="AK873" s="113"/>
      <c r="AL873" s="113"/>
      <c r="AM873" s="113"/>
      <c r="AN873" s="113"/>
      <c r="AO873" s="113"/>
      <c r="AP873" s="113"/>
      <c r="AQ873" s="113"/>
      <c r="AR873" s="113"/>
      <c r="AS873" s="113"/>
      <c r="AT873" s="113"/>
      <c r="AU873" s="113"/>
      <c r="AV873" s="113"/>
      <c r="AW873" s="113"/>
      <c r="AX873" s="113"/>
      <c r="AY873" s="113"/>
      <c r="AZ873" s="113"/>
      <c r="BA873" s="113"/>
      <c r="BB873" s="113"/>
      <c r="BC873" s="113"/>
      <c r="BD873" s="113"/>
      <c r="BE873" s="113"/>
      <c r="BF873" s="113"/>
      <c r="BG873" s="113"/>
      <c r="BH873" s="113"/>
      <c r="BI873" s="113"/>
      <c r="BJ873" s="113"/>
      <c r="BK873" s="113"/>
      <c r="BL873" s="113"/>
      <c r="BM873" s="113"/>
      <c r="BN873" s="113"/>
      <c r="BO873" s="113"/>
      <c r="BP873" s="113"/>
      <c r="BQ873" s="113"/>
      <c r="BR873" s="113"/>
      <c r="BS873" s="113"/>
      <c r="BT873" s="113"/>
      <c r="BU873" s="113"/>
      <c r="BV873" s="113"/>
      <c r="BW873" s="113"/>
      <c r="BX873" s="113"/>
      <c r="BY873" s="113"/>
      <c r="BZ873" s="113"/>
      <c r="CA873" s="113"/>
      <c r="CB873" s="113"/>
    </row>
    <row r="874" spans="9:80" s="114" customFormat="1">
      <c r="I874" s="113"/>
      <c r="J874" s="113"/>
      <c r="K874" s="113"/>
      <c r="L874" s="113"/>
      <c r="M874" s="113"/>
      <c r="N874" s="113"/>
      <c r="O874" s="113"/>
      <c r="P874" s="113"/>
      <c r="Q874" s="113"/>
      <c r="R874" s="113"/>
      <c r="S874" s="113"/>
      <c r="T874" s="113"/>
      <c r="U874" s="113"/>
      <c r="V874" s="113"/>
      <c r="W874" s="113"/>
      <c r="X874" s="113"/>
      <c r="Y874" s="113"/>
      <c r="Z874" s="113"/>
      <c r="AA874" s="113"/>
      <c r="AB874" s="113"/>
      <c r="AC874" s="113"/>
      <c r="AD874" s="113"/>
      <c r="AE874" s="113"/>
      <c r="AF874" s="113"/>
      <c r="AG874" s="113"/>
      <c r="AH874" s="113"/>
      <c r="AI874" s="113"/>
      <c r="AJ874" s="113"/>
      <c r="AK874" s="113"/>
      <c r="AL874" s="113"/>
      <c r="AM874" s="113"/>
      <c r="AN874" s="113"/>
      <c r="AO874" s="113"/>
      <c r="AP874" s="113"/>
      <c r="AQ874" s="113"/>
      <c r="AR874" s="113"/>
      <c r="AS874" s="113"/>
      <c r="AT874" s="113"/>
      <c r="AU874" s="113"/>
      <c r="AV874" s="113"/>
      <c r="AW874" s="113"/>
      <c r="AX874" s="113"/>
      <c r="AY874" s="113"/>
      <c r="AZ874" s="113"/>
      <c r="BA874" s="113"/>
      <c r="BB874" s="113"/>
      <c r="BC874" s="113"/>
      <c r="BD874" s="113"/>
      <c r="BE874" s="113"/>
      <c r="BF874" s="113"/>
      <c r="BG874" s="113"/>
      <c r="BH874" s="113"/>
      <c r="BI874" s="113"/>
      <c r="BJ874" s="113"/>
      <c r="BK874" s="113"/>
      <c r="BL874" s="113"/>
      <c r="BM874" s="113"/>
      <c r="BN874" s="113"/>
      <c r="BO874" s="113"/>
      <c r="BP874" s="113"/>
      <c r="BQ874" s="113"/>
      <c r="BR874" s="113"/>
      <c r="BS874" s="113"/>
      <c r="BT874" s="113"/>
      <c r="BU874" s="113"/>
      <c r="BV874" s="113"/>
      <c r="BW874" s="113"/>
      <c r="BX874" s="113"/>
      <c r="BY874" s="113"/>
      <c r="BZ874" s="113"/>
      <c r="CA874" s="113"/>
      <c r="CB874" s="113"/>
    </row>
    <row r="875" spans="9:80" s="114" customFormat="1">
      <c r="I875" s="113"/>
      <c r="J875" s="113"/>
      <c r="K875" s="113"/>
      <c r="L875" s="113"/>
      <c r="M875" s="113"/>
      <c r="N875" s="113"/>
      <c r="O875" s="113"/>
      <c r="P875" s="113"/>
      <c r="Q875" s="113"/>
      <c r="R875" s="113"/>
      <c r="S875" s="113"/>
      <c r="T875" s="113"/>
      <c r="U875" s="113"/>
      <c r="V875" s="113"/>
      <c r="W875" s="113"/>
      <c r="X875" s="113"/>
      <c r="Y875" s="113"/>
      <c r="Z875" s="113"/>
      <c r="AA875" s="113"/>
      <c r="AB875" s="113"/>
      <c r="AC875" s="113"/>
      <c r="AD875" s="113"/>
      <c r="AE875" s="113"/>
      <c r="AF875" s="113"/>
      <c r="AG875" s="113"/>
      <c r="AH875" s="113"/>
      <c r="AI875" s="113"/>
      <c r="AJ875" s="113"/>
      <c r="AK875" s="113"/>
      <c r="AL875" s="113"/>
      <c r="AM875" s="113"/>
      <c r="AN875" s="113"/>
      <c r="AO875" s="113"/>
      <c r="AP875" s="113"/>
      <c r="AQ875" s="113"/>
      <c r="AR875" s="113"/>
      <c r="AS875" s="113"/>
      <c r="AT875" s="113"/>
      <c r="AU875" s="113"/>
      <c r="AV875" s="113"/>
      <c r="AW875" s="113"/>
      <c r="AX875" s="113"/>
      <c r="AY875" s="113"/>
      <c r="AZ875" s="113"/>
      <c r="BA875" s="113"/>
      <c r="BB875" s="113"/>
      <c r="BC875" s="113"/>
      <c r="BD875" s="113"/>
      <c r="BE875" s="113"/>
      <c r="BF875" s="113"/>
      <c r="BG875" s="113"/>
      <c r="BH875" s="113"/>
      <c r="BI875" s="113"/>
      <c r="BJ875" s="113"/>
      <c r="BK875" s="113"/>
      <c r="BL875" s="113"/>
      <c r="BM875" s="113"/>
      <c r="BN875" s="113"/>
      <c r="BO875" s="113"/>
      <c r="BP875" s="113"/>
      <c r="BQ875" s="113"/>
      <c r="BR875" s="113"/>
      <c r="BS875" s="113"/>
      <c r="BT875" s="113"/>
      <c r="BU875" s="113"/>
      <c r="BV875" s="113"/>
      <c r="BW875" s="113"/>
      <c r="BX875" s="113"/>
      <c r="BY875" s="113"/>
      <c r="BZ875" s="113"/>
      <c r="CA875" s="113"/>
      <c r="CB875" s="113"/>
    </row>
    <row r="876" spans="9:80" s="114" customFormat="1">
      <c r="I876" s="113"/>
      <c r="J876" s="113"/>
      <c r="K876" s="113"/>
      <c r="L876" s="113"/>
      <c r="M876" s="113"/>
      <c r="N876" s="113"/>
      <c r="O876" s="113"/>
      <c r="P876" s="113"/>
      <c r="Q876" s="113"/>
      <c r="R876" s="113"/>
      <c r="S876" s="113"/>
      <c r="T876" s="113"/>
      <c r="U876" s="113"/>
      <c r="V876" s="113"/>
      <c r="W876" s="113"/>
      <c r="X876" s="113"/>
      <c r="Y876" s="113"/>
      <c r="Z876" s="113"/>
      <c r="AA876" s="113"/>
      <c r="AB876" s="113"/>
      <c r="AC876" s="113"/>
      <c r="AD876" s="113"/>
      <c r="AE876" s="113"/>
      <c r="AF876" s="113"/>
      <c r="AG876" s="113"/>
      <c r="AH876" s="113"/>
      <c r="AI876" s="113"/>
      <c r="AJ876" s="113"/>
      <c r="AK876" s="113"/>
      <c r="AL876" s="113"/>
      <c r="AM876" s="113"/>
      <c r="AN876" s="113"/>
      <c r="AO876" s="113"/>
      <c r="AP876" s="113"/>
      <c r="AQ876" s="113"/>
      <c r="AR876" s="113"/>
      <c r="AS876" s="113"/>
      <c r="AT876" s="113"/>
      <c r="AU876" s="113"/>
      <c r="AV876" s="113"/>
      <c r="AW876" s="113"/>
      <c r="AX876" s="113"/>
      <c r="AY876" s="113"/>
      <c r="AZ876" s="113"/>
      <c r="BA876" s="113"/>
      <c r="BB876" s="113"/>
      <c r="BC876" s="113"/>
      <c r="BD876" s="113"/>
      <c r="BE876" s="113"/>
      <c r="BF876" s="113"/>
      <c r="BG876" s="113"/>
      <c r="BH876" s="113"/>
      <c r="BI876" s="113"/>
      <c r="BJ876" s="113"/>
      <c r="BK876" s="113"/>
      <c r="BL876" s="113"/>
      <c r="BM876" s="113"/>
      <c r="BN876" s="113"/>
      <c r="BO876" s="113"/>
      <c r="BP876" s="113"/>
      <c r="BQ876" s="113"/>
      <c r="BR876" s="113"/>
      <c r="BS876" s="113"/>
      <c r="BT876" s="113"/>
      <c r="BU876" s="113"/>
      <c r="BV876" s="113"/>
      <c r="BW876" s="113"/>
      <c r="BX876" s="113"/>
      <c r="BY876" s="113"/>
      <c r="BZ876" s="113"/>
      <c r="CA876" s="113"/>
      <c r="CB876" s="113"/>
    </row>
    <row r="877" spans="9:80" s="114" customFormat="1">
      <c r="I877" s="113"/>
      <c r="J877" s="113"/>
      <c r="K877" s="113"/>
      <c r="L877" s="113"/>
      <c r="M877" s="113"/>
      <c r="N877" s="113"/>
      <c r="O877" s="113"/>
      <c r="P877" s="113"/>
      <c r="Q877" s="113"/>
      <c r="R877" s="113"/>
      <c r="S877" s="113"/>
      <c r="T877" s="113"/>
      <c r="U877" s="113"/>
      <c r="V877" s="113"/>
      <c r="W877" s="113"/>
      <c r="X877" s="113"/>
      <c r="Y877" s="113"/>
      <c r="Z877" s="113"/>
      <c r="AA877" s="113"/>
      <c r="AB877" s="113"/>
      <c r="AC877" s="113"/>
      <c r="AD877" s="113"/>
      <c r="AE877" s="113"/>
      <c r="AF877" s="113"/>
      <c r="AG877" s="113"/>
      <c r="AH877" s="113"/>
      <c r="AI877" s="113"/>
      <c r="AJ877" s="113"/>
      <c r="AK877" s="113"/>
      <c r="AL877" s="113"/>
      <c r="AM877" s="113"/>
      <c r="AN877" s="113"/>
      <c r="AO877" s="113"/>
      <c r="AP877" s="113"/>
      <c r="AQ877" s="113"/>
      <c r="AR877" s="113"/>
      <c r="AS877" s="113"/>
      <c r="AT877" s="113"/>
      <c r="AU877" s="113"/>
      <c r="AV877" s="113"/>
      <c r="AW877" s="113"/>
      <c r="AX877" s="113"/>
      <c r="AY877" s="113"/>
      <c r="AZ877" s="113"/>
      <c r="BA877" s="113"/>
      <c r="BB877" s="113"/>
      <c r="BC877" s="113"/>
      <c r="BD877" s="113"/>
      <c r="BE877" s="113"/>
      <c r="BF877" s="113"/>
      <c r="BG877" s="113"/>
      <c r="BH877" s="113"/>
      <c r="BI877" s="113"/>
      <c r="BJ877" s="113"/>
      <c r="BK877" s="113"/>
      <c r="BL877" s="113"/>
      <c r="BM877" s="113"/>
      <c r="BN877" s="113"/>
      <c r="BO877" s="113"/>
      <c r="BP877" s="113"/>
      <c r="BQ877" s="113"/>
      <c r="BR877" s="113"/>
      <c r="BS877" s="113"/>
      <c r="BT877" s="113"/>
      <c r="BU877" s="113"/>
      <c r="BV877" s="113"/>
      <c r="BW877" s="113"/>
      <c r="BX877" s="113"/>
      <c r="BY877" s="113"/>
      <c r="BZ877" s="113"/>
      <c r="CA877" s="113"/>
      <c r="CB877" s="113"/>
    </row>
    <row r="878" spans="9:80" s="114" customFormat="1">
      <c r="I878" s="113"/>
      <c r="J878" s="113"/>
      <c r="K878" s="113"/>
      <c r="L878" s="113"/>
      <c r="M878" s="113"/>
      <c r="N878" s="113"/>
      <c r="O878" s="113"/>
      <c r="P878" s="113"/>
      <c r="Q878" s="113"/>
      <c r="R878" s="113"/>
      <c r="S878" s="113"/>
      <c r="T878" s="113"/>
      <c r="U878" s="113"/>
      <c r="V878" s="113"/>
      <c r="W878" s="113"/>
      <c r="X878" s="113"/>
      <c r="Y878" s="113"/>
      <c r="Z878" s="113"/>
      <c r="AA878" s="113"/>
      <c r="AB878" s="113"/>
      <c r="AC878" s="113"/>
      <c r="AD878" s="113"/>
      <c r="AE878" s="113"/>
      <c r="AF878" s="113"/>
      <c r="AG878" s="113"/>
      <c r="AH878" s="113"/>
      <c r="AI878" s="113"/>
      <c r="AJ878" s="113"/>
      <c r="AK878" s="113"/>
      <c r="AL878" s="113"/>
      <c r="AM878" s="113"/>
      <c r="AN878" s="113"/>
      <c r="AO878" s="113"/>
      <c r="AP878" s="113"/>
      <c r="AQ878" s="113"/>
      <c r="AR878" s="113"/>
      <c r="AS878" s="113"/>
      <c r="AT878" s="113"/>
      <c r="AU878" s="113"/>
      <c r="AV878" s="113"/>
      <c r="AW878" s="113"/>
      <c r="AX878" s="113"/>
      <c r="AY878" s="113"/>
      <c r="AZ878" s="113"/>
      <c r="BA878" s="113"/>
      <c r="BB878" s="113"/>
      <c r="BC878" s="113"/>
      <c r="BD878" s="113"/>
      <c r="BE878" s="113"/>
      <c r="BF878" s="113"/>
      <c r="BG878" s="113"/>
      <c r="BH878" s="113"/>
      <c r="BI878" s="113"/>
      <c r="BJ878" s="113"/>
      <c r="BK878" s="113"/>
      <c r="BL878" s="113"/>
      <c r="BM878" s="113"/>
      <c r="BN878" s="113"/>
      <c r="BO878" s="113"/>
      <c r="BP878" s="113"/>
      <c r="BQ878" s="113"/>
      <c r="BR878" s="113"/>
      <c r="BS878" s="113"/>
      <c r="BT878" s="113"/>
      <c r="BU878" s="113"/>
      <c r="BV878" s="113"/>
      <c r="BW878" s="113"/>
      <c r="BX878" s="113"/>
      <c r="BY878" s="113"/>
      <c r="BZ878" s="113"/>
      <c r="CA878" s="113"/>
      <c r="CB878" s="113"/>
    </row>
    <row r="879" spans="9:80" s="114" customFormat="1">
      <c r="I879" s="113"/>
      <c r="J879" s="113"/>
      <c r="K879" s="113"/>
      <c r="L879" s="113"/>
      <c r="M879" s="113"/>
      <c r="N879" s="113"/>
      <c r="O879" s="113"/>
      <c r="P879" s="113"/>
      <c r="Q879" s="113"/>
      <c r="R879" s="113"/>
      <c r="S879" s="113"/>
      <c r="T879" s="113"/>
      <c r="U879" s="113"/>
      <c r="V879" s="113"/>
      <c r="W879" s="113"/>
      <c r="X879" s="113"/>
      <c r="Y879" s="113"/>
      <c r="Z879" s="113"/>
      <c r="AA879" s="113"/>
      <c r="AB879" s="113"/>
      <c r="AC879" s="113"/>
      <c r="AD879" s="113"/>
      <c r="AE879" s="113"/>
      <c r="AF879" s="113"/>
      <c r="AG879" s="113"/>
      <c r="AH879" s="113"/>
      <c r="AI879" s="113"/>
      <c r="AJ879" s="113"/>
      <c r="AK879" s="113"/>
      <c r="AL879" s="113"/>
      <c r="AM879" s="113"/>
      <c r="AN879" s="113"/>
      <c r="AO879" s="113"/>
      <c r="AP879" s="113"/>
      <c r="AQ879" s="113"/>
      <c r="AR879" s="113"/>
      <c r="AS879" s="113"/>
      <c r="AT879" s="113"/>
      <c r="AU879" s="113"/>
      <c r="AV879" s="113"/>
      <c r="AW879" s="113"/>
      <c r="AX879" s="113"/>
      <c r="AY879" s="113"/>
      <c r="AZ879" s="113"/>
      <c r="BA879" s="113"/>
      <c r="BB879" s="113"/>
      <c r="BC879" s="113"/>
      <c r="BD879" s="113"/>
      <c r="BE879" s="113"/>
      <c r="BF879" s="113"/>
      <c r="BG879" s="113"/>
      <c r="BH879" s="113"/>
      <c r="BI879" s="113"/>
      <c r="BJ879" s="113"/>
      <c r="BK879" s="113"/>
      <c r="BL879" s="113"/>
      <c r="BM879" s="113"/>
      <c r="BN879" s="113"/>
      <c r="BO879" s="113"/>
      <c r="BP879" s="113"/>
      <c r="BQ879" s="113"/>
      <c r="BR879" s="113"/>
      <c r="BS879" s="113"/>
      <c r="BT879" s="113"/>
      <c r="BU879" s="113"/>
      <c r="BV879" s="113"/>
      <c r="BW879" s="113"/>
      <c r="BX879" s="113"/>
      <c r="BY879" s="113"/>
      <c r="BZ879" s="113"/>
      <c r="CA879" s="113"/>
      <c r="CB879" s="113"/>
    </row>
    <row r="880" spans="9:80" s="114" customFormat="1">
      <c r="I880" s="113"/>
      <c r="J880" s="113"/>
      <c r="K880" s="113"/>
      <c r="L880" s="113"/>
      <c r="M880" s="113"/>
      <c r="N880" s="113"/>
      <c r="O880" s="113"/>
      <c r="P880" s="113"/>
      <c r="Q880" s="113"/>
      <c r="R880" s="113"/>
      <c r="S880" s="113"/>
      <c r="T880" s="113"/>
      <c r="U880" s="113"/>
      <c r="V880" s="113"/>
      <c r="W880" s="113"/>
      <c r="X880" s="113"/>
      <c r="Y880" s="113"/>
      <c r="Z880" s="113"/>
      <c r="AA880" s="113"/>
      <c r="AB880" s="113"/>
      <c r="AC880" s="113"/>
      <c r="AD880" s="113"/>
      <c r="AE880" s="113"/>
      <c r="AF880" s="113"/>
      <c r="AG880" s="113"/>
      <c r="AH880" s="113"/>
      <c r="AI880" s="113"/>
      <c r="AJ880" s="113"/>
      <c r="AK880" s="113"/>
      <c r="AL880" s="113"/>
      <c r="AM880" s="113"/>
      <c r="AN880" s="113"/>
      <c r="AO880" s="113"/>
      <c r="AP880" s="113"/>
      <c r="AQ880" s="113"/>
      <c r="AR880" s="113"/>
      <c r="AS880" s="113"/>
      <c r="AT880" s="113"/>
      <c r="AU880" s="113"/>
      <c r="AV880" s="113"/>
      <c r="AW880" s="113"/>
      <c r="AX880" s="113"/>
      <c r="AY880" s="113"/>
      <c r="AZ880" s="113"/>
      <c r="BA880" s="113"/>
      <c r="BB880" s="113"/>
      <c r="BC880" s="113"/>
      <c r="BD880" s="113"/>
      <c r="BE880" s="113"/>
      <c r="BF880" s="113"/>
      <c r="BG880" s="113"/>
      <c r="BH880" s="113"/>
      <c r="BI880" s="113"/>
      <c r="BJ880" s="113"/>
      <c r="BK880" s="113"/>
      <c r="BL880" s="113"/>
      <c r="BM880" s="113"/>
      <c r="BN880" s="113"/>
      <c r="BO880" s="113"/>
      <c r="BP880" s="113"/>
      <c r="BQ880" s="113"/>
      <c r="BR880" s="113"/>
      <c r="BS880" s="113"/>
      <c r="BT880" s="113"/>
      <c r="BU880" s="113"/>
      <c r="BV880" s="113"/>
      <c r="BW880" s="113"/>
      <c r="BX880" s="113"/>
      <c r="BY880" s="113"/>
      <c r="BZ880" s="113"/>
      <c r="CA880" s="113"/>
      <c r="CB880" s="113"/>
    </row>
    <row r="881" spans="9:80" s="114" customFormat="1">
      <c r="I881" s="113"/>
      <c r="J881" s="113"/>
      <c r="K881" s="113"/>
      <c r="L881" s="113"/>
      <c r="M881" s="113"/>
      <c r="N881" s="113"/>
      <c r="O881" s="113"/>
      <c r="P881" s="113"/>
      <c r="Q881" s="113"/>
      <c r="R881" s="113"/>
      <c r="S881" s="113"/>
      <c r="T881" s="113"/>
      <c r="U881" s="113"/>
      <c r="V881" s="113"/>
      <c r="W881" s="113"/>
      <c r="X881" s="113"/>
      <c r="Y881" s="113"/>
      <c r="Z881" s="113"/>
      <c r="AA881" s="113"/>
      <c r="AB881" s="113"/>
      <c r="AC881" s="113"/>
      <c r="AD881" s="113"/>
      <c r="AE881" s="113"/>
      <c r="AF881" s="113"/>
      <c r="AG881" s="113"/>
      <c r="AH881" s="113"/>
      <c r="AI881" s="113"/>
      <c r="AJ881" s="113"/>
      <c r="AK881" s="113"/>
      <c r="AL881" s="113"/>
      <c r="AM881" s="113"/>
      <c r="AN881" s="113"/>
      <c r="AO881" s="113"/>
      <c r="AP881" s="113"/>
      <c r="AQ881" s="113"/>
      <c r="AR881" s="113"/>
      <c r="AS881" s="113"/>
      <c r="AT881" s="113"/>
      <c r="AU881" s="113"/>
      <c r="AV881" s="113"/>
      <c r="AW881" s="113"/>
      <c r="AX881" s="113"/>
      <c r="AY881" s="113"/>
      <c r="AZ881" s="113"/>
      <c r="BA881" s="113"/>
      <c r="BB881" s="113"/>
      <c r="BC881" s="113"/>
      <c r="BD881" s="113"/>
      <c r="BE881" s="113"/>
      <c r="BF881" s="113"/>
      <c r="BG881" s="113"/>
      <c r="BH881" s="113"/>
      <c r="BI881" s="113"/>
      <c r="BJ881" s="113"/>
      <c r="BK881" s="113"/>
      <c r="BL881" s="113"/>
      <c r="BM881" s="113"/>
      <c r="BN881" s="113"/>
      <c r="BO881" s="113"/>
      <c r="BP881" s="113"/>
      <c r="BQ881" s="113"/>
      <c r="BR881" s="113"/>
      <c r="BS881" s="113"/>
      <c r="BT881" s="113"/>
      <c r="BU881" s="113"/>
      <c r="BV881" s="113"/>
      <c r="BW881" s="113"/>
      <c r="BX881" s="113"/>
      <c r="BY881" s="113"/>
      <c r="BZ881" s="113"/>
      <c r="CA881" s="113"/>
      <c r="CB881" s="113"/>
    </row>
    <row r="882" spans="9:80" s="114" customFormat="1">
      <c r="I882" s="113"/>
      <c r="J882" s="113"/>
      <c r="K882" s="113"/>
      <c r="L882" s="113"/>
      <c r="M882" s="113"/>
      <c r="N882" s="113"/>
      <c r="O882" s="113"/>
      <c r="P882" s="113"/>
      <c r="Q882" s="113"/>
      <c r="R882" s="113"/>
      <c r="S882" s="113"/>
      <c r="T882" s="113"/>
      <c r="U882" s="113"/>
      <c r="V882" s="113"/>
      <c r="W882" s="113"/>
      <c r="X882" s="113"/>
      <c r="Y882" s="113"/>
      <c r="Z882" s="113"/>
      <c r="AA882" s="113"/>
      <c r="AB882" s="113"/>
      <c r="AC882" s="113"/>
      <c r="AD882" s="113"/>
      <c r="AE882" s="113"/>
      <c r="AF882" s="113"/>
      <c r="AG882" s="113"/>
      <c r="AH882" s="113"/>
      <c r="AI882" s="113"/>
      <c r="AJ882" s="113"/>
      <c r="AK882" s="113"/>
      <c r="AL882" s="113"/>
      <c r="AM882" s="113"/>
      <c r="AN882" s="113"/>
      <c r="AO882" s="113"/>
      <c r="AP882" s="113"/>
      <c r="AQ882" s="113"/>
      <c r="AR882" s="113"/>
      <c r="AS882" s="113"/>
      <c r="AT882" s="113"/>
      <c r="AU882" s="113"/>
      <c r="AV882" s="113"/>
      <c r="AW882" s="113"/>
      <c r="AX882" s="113"/>
      <c r="AY882" s="113"/>
      <c r="AZ882" s="113"/>
      <c r="BA882" s="113"/>
      <c r="BB882" s="113"/>
      <c r="BC882" s="113"/>
      <c r="BD882" s="113"/>
      <c r="BE882" s="113"/>
      <c r="BF882" s="113"/>
      <c r="BG882" s="113"/>
      <c r="BH882" s="113"/>
      <c r="BI882" s="113"/>
      <c r="BJ882" s="113"/>
      <c r="BK882" s="113"/>
      <c r="BL882" s="113"/>
      <c r="BM882" s="113"/>
      <c r="BN882" s="113"/>
      <c r="BO882" s="113"/>
      <c r="BP882" s="113"/>
      <c r="BQ882" s="113"/>
      <c r="BR882" s="113"/>
      <c r="BS882" s="113"/>
      <c r="BT882" s="113"/>
      <c r="BU882" s="113"/>
      <c r="BV882" s="113"/>
      <c r="BW882" s="113"/>
      <c r="BX882" s="113"/>
      <c r="BY882" s="113"/>
      <c r="BZ882" s="113"/>
      <c r="CA882" s="113"/>
      <c r="CB882" s="113"/>
    </row>
    <row r="883" spans="9:80" s="114" customFormat="1">
      <c r="I883" s="113"/>
      <c r="J883" s="113"/>
      <c r="K883" s="113"/>
      <c r="L883" s="113"/>
      <c r="M883" s="113"/>
      <c r="N883" s="113"/>
      <c r="O883" s="113"/>
      <c r="P883" s="113"/>
      <c r="Q883" s="113"/>
      <c r="R883" s="113"/>
      <c r="S883" s="113"/>
      <c r="T883" s="113"/>
      <c r="U883" s="113"/>
      <c r="V883" s="113"/>
      <c r="W883" s="113"/>
      <c r="X883" s="113"/>
      <c r="Y883" s="113"/>
      <c r="Z883" s="113"/>
      <c r="AA883" s="113"/>
      <c r="AB883" s="113"/>
      <c r="AC883" s="113"/>
      <c r="AD883" s="113"/>
      <c r="AE883" s="113"/>
      <c r="AF883" s="113"/>
      <c r="AG883" s="113"/>
      <c r="AH883" s="113"/>
      <c r="AI883" s="113"/>
      <c r="AJ883" s="113"/>
      <c r="AK883" s="113"/>
      <c r="AL883" s="113"/>
      <c r="AM883" s="113"/>
      <c r="AN883" s="113"/>
      <c r="AO883" s="113"/>
      <c r="AP883" s="113"/>
      <c r="AQ883" s="113"/>
      <c r="AR883" s="113"/>
      <c r="AS883" s="113"/>
      <c r="AT883" s="113"/>
      <c r="AU883" s="113"/>
      <c r="AV883" s="113"/>
      <c r="AW883" s="113"/>
      <c r="AX883" s="113"/>
      <c r="AY883" s="113"/>
      <c r="AZ883" s="113"/>
      <c r="BA883" s="113"/>
      <c r="BB883" s="113"/>
      <c r="BC883" s="113"/>
      <c r="BD883" s="113"/>
      <c r="BE883" s="113"/>
      <c r="BF883" s="113"/>
      <c r="BG883" s="113"/>
      <c r="BH883" s="113"/>
      <c r="BI883" s="113"/>
      <c r="BJ883" s="113"/>
      <c r="BK883" s="113"/>
      <c r="BL883" s="113"/>
      <c r="BM883" s="113"/>
      <c r="BN883" s="113"/>
      <c r="BO883" s="113"/>
      <c r="BP883" s="113"/>
      <c r="BQ883" s="113"/>
      <c r="BR883" s="113"/>
      <c r="BS883" s="113"/>
      <c r="BT883" s="113"/>
      <c r="BU883" s="113"/>
      <c r="BV883" s="113"/>
      <c r="BW883" s="113"/>
      <c r="BX883" s="113"/>
      <c r="BY883" s="113"/>
      <c r="BZ883" s="113"/>
      <c r="CA883" s="113"/>
      <c r="CB883" s="113"/>
    </row>
    <row r="884" spans="9:80" s="114" customFormat="1">
      <c r="I884" s="113"/>
      <c r="J884" s="113"/>
      <c r="K884" s="113"/>
      <c r="L884" s="113"/>
      <c r="M884" s="113"/>
      <c r="N884" s="113"/>
      <c r="O884" s="113"/>
      <c r="P884" s="113"/>
      <c r="Q884" s="113"/>
      <c r="R884" s="113"/>
      <c r="S884" s="113"/>
      <c r="T884" s="113"/>
      <c r="U884" s="113"/>
      <c r="V884" s="113"/>
      <c r="W884" s="113"/>
      <c r="X884" s="113"/>
      <c r="Y884" s="113"/>
      <c r="Z884" s="113"/>
      <c r="AA884" s="113"/>
      <c r="AB884" s="113"/>
      <c r="AC884" s="113"/>
      <c r="AD884" s="113"/>
      <c r="AE884" s="113"/>
      <c r="AF884" s="113"/>
      <c r="AG884" s="113"/>
      <c r="AH884" s="113"/>
      <c r="AI884" s="113"/>
      <c r="AJ884" s="113"/>
      <c r="AK884" s="113"/>
      <c r="AL884" s="113"/>
      <c r="AM884" s="113"/>
      <c r="AN884" s="113"/>
      <c r="AO884" s="113"/>
      <c r="AP884" s="113"/>
      <c r="AQ884" s="113"/>
      <c r="AR884" s="113"/>
      <c r="AS884" s="113"/>
      <c r="AT884" s="113"/>
      <c r="AU884" s="113"/>
      <c r="AV884" s="113"/>
      <c r="AW884" s="113"/>
      <c r="AX884" s="113"/>
      <c r="AY884" s="113"/>
      <c r="AZ884" s="113"/>
      <c r="BA884" s="113"/>
      <c r="BB884" s="113"/>
      <c r="BC884" s="113"/>
      <c r="BD884" s="113"/>
      <c r="BE884" s="113"/>
      <c r="BF884" s="113"/>
      <c r="BG884" s="113"/>
      <c r="BH884" s="113"/>
      <c r="BI884" s="113"/>
      <c r="BJ884" s="113"/>
      <c r="BK884" s="113"/>
      <c r="BL884" s="113"/>
      <c r="BM884" s="113"/>
      <c r="BN884" s="113"/>
      <c r="BO884" s="113"/>
      <c r="BP884" s="113"/>
      <c r="BQ884" s="113"/>
      <c r="BR884" s="113"/>
      <c r="BS884" s="113"/>
      <c r="BT884" s="113"/>
      <c r="BU884" s="113"/>
      <c r="BV884" s="113"/>
      <c r="BW884" s="113"/>
      <c r="BX884" s="113"/>
      <c r="BY884" s="113"/>
      <c r="BZ884" s="113"/>
      <c r="CA884" s="113"/>
      <c r="CB884" s="113"/>
    </row>
    <row r="885" spans="9:80" s="114" customFormat="1">
      <c r="I885" s="113"/>
      <c r="J885" s="113"/>
      <c r="K885" s="113"/>
      <c r="L885" s="113"/>
      <c r="M885" s="113"/>
      <c r="N885" s="113"/>
      <c r="O885" s="113"/>
      <c r="P885" s="113"/>
      <c r="Q885" s="113"/>
      <c r="R885" s="113"/>
      <c r="S885" s="113"/>
      <c r="T885" s="113"/>
      <c r="U885" s="113"/>
      <c r="V885" s="113"/>
      <c r="W885" s="113"/>
      <c r="X885" s="113"/>
      <c r="Y885" s="113"/>
      <c r="Z885" s="113"/>
      <c r="AA885" s="113"/>
      <c r="AB885" s="113"/>
      <c r="AC885" s="113"/>
      <c r="AD885" s="113"/>
      <c r="AE885" s="113"/>
      <c r="AF885" s="113"/>
      <c r="AG885" s="113"/>
      <c r="AH885" s="113"/>
      <c r="AI885" s="113"/>
      <c r="AJ885" s="113"/>
      <c r="AK885" s="113"/>
      <c r="AL885" s="113"/>
      <c r="AM885" s="113"/>
      <c r="AN885" s="113"/>
      <c r="AO885" s="113"/>
      <c r="AP885" s="113"/>
      <c r="AQ885" s="113"/>
      <c r="AR885" s="113"/>
      <c r="AS885" s="113"/>
      <c r="AT885" s="113"/>
      <c r="AU885" s="113"/>
      <c r="AV885" s="113"/>
      <c r="AW885" s="113"/>
      <c r="AX885" s="113"/>
      <c r="AY885" s="113"/>
      <c r="AZ885" s="113"/>
      <c r="BA885" s="113"/>
      <c r="BB885" s="113"/>
      <c r="BC885" s="113"/>
      <c r="BD885" s="113"/>
      <c r="BE885" s="113"/>
      <c r="BF885" s="113"/>
      <c r="BG885" s="113"/>
      <c r="BH885" s="113"/>
      <c r="BI885" s="113"/>
      <c r="BJ885" s="113"/>
      <c r="BK885" s="113"/>
      <c r="BL885" s="113"/>
      <c r="BM885" s="113"/>
      <c r="BN885" s="113"/>
      <c r="BO885" s="113"/>
      <c r="BP885" s="113"/>
      <c r="BQ885" s="113"/>
      <c r="BR885" s="113"/>
      <c r="BS885" s="113"/>
      <c r="BT885" s="113"/>
      <c r="BU885" s="113"/>
      <c r="BV885" s="113"/>
      <c r="BW885" s="113"/>
      <c r="BX885" s="113"/>
      <c r="BY885" s="113"/>
      <c r="BZ885" s="113"/>
      <c r="CA885" s="113"/>
      <c r="CB885" s="113"/>
    </row>
    <row r="886" spans="9:80" s="114" customFormat="1">
      <c r="I886" s="113"/>
      <c r="J886" s="113"/>
      <c r="K886" s="113"/>
      <c r="L886" s="113"/>
      <c r="M886" s="113"/>
      <c r="N886" s="113"/>
      <c r="O886" s="113"/>
      <c r="P886" s="113"/>
      <c r="Q886" s="113"/>
      <c r="R886" s="113"/>
      <c r="S886" s="113"/>
      <c r="T886" s="113"/>
      <c r="U886" s="113"/>
      <c r="V886" s="113"/>
      <c r="W886" s="113"/>
      <c r="X886" s="113"/>
      <c r="Y886" s="113"/>
      <c r="Z886" s="113"/>
      <c r="AA886" s="113"/>
      <c r="AB886" s="113"/>
      <c r="AC886" s="113"/>
      <c r="AD886" s="113"/>
      <c r="AE886" s="113"/>
      <c r="AF886" s="113"/>
      <c r="AG886" s="113"/>
      <c r="AH886" s="113"/>
      <c r="AI886" s="113"/>
      <c r="AJ886" s="113"/>
      <c r="AK886" s="113"/>
      <c r="AL886" s="113"/>
      <c r="AM886" s="113"/>
      <c r="AN886" s="113"/>
      <c r="AO886" s="113"/>
      <c r="AP886" s="113"/>
      <c r="AQ886" s="113"/>
      <c r="AR886" s="113"/>
      <c r="AS886" s="113"/>
      <c r="AT886" s="113"/>
      <c r="AU886" s="113"/>
      <c r="AV886" s="113"/>
      <c r="AW886" s="113"/>
      <c r="AX886" s="113"/>
      <c r="AY886" s="113"/>
      <c r="AZ886" s="113"/>
      <c r="BA886" s="113"/>
      <c r="BB886" s="113"/>
      <c r="BC886" s="113"/>
      <c r="BD886" s="113"/>
      <c r="BE886" s="113"/>
      <c r="BF886" s="113"/>
      <c r="BG886" s="113"/>
      <c r="BH886" s="113"/>
      <c r="BI886" s="113"/>
      <c r="BJ886" s="113"/>
      <c r="BK886" s="113"/>
      <c r="BL886" s="113"/>
      <c r="BM886" s="113"/>
      <c r="BN886" s="113"/>
      <c r="BO886" s="113"/>
      <c r="BP886" s="113"/>
      <c r="BQ886" s="113"/>
      <c r="BR886" s="113"/>
      <c r="BS886" s="113"/>
      <c r="BT886" s="113"/>
      <c r="BU886" s="113"/>
      <c r="BV886" s="113"/>
      <c r="BW886" s="113"/>
      <c r="BX886" s="113"/>
      <c r="BY886" s="113"/>
      <c r="BZ886" s="113"/>
      <c r="CA886" s="113"/>
      <c r="CB886" s="113"/>
    </row>
    <row r="887" spans="9:80" s="114" customFormat="1">
      <c r="I887" s="113"/>
      <c r="J887" s="113"/>
      <c r="K887" s="113"/>
      <c r="L887" s="113"/>
      <c r="M887" s="113"/>
      <c r="N887" s="113"/>
      <c r="O887" s="113"/>
      <c r="P887" s="113"/>
      <c r="Q887" s="113"/>
      <c r="R887" s="113"/>
      <c r="S887" s="113"/>
      <c r="T887" s="113"/>
      <c r="U887" s="113"/>
      <c r="V887" s="113"/>
      <c r="W887" s="113"/>
      <c r="X887" s="113"/>
      <c r="Y887" s="113"/>
      <c r="Z887" s="113"/>
      <c r="AA887" s="113"/>
      <c r="AB887" s="113"/>
      <c r="AC887" s="113"/>
      <c r="AD887" s="113"/>
      <c r="AE887" s="113"/>
      <c r="AF887" s="113"/>
      <c r="AG887" s="113"/>
      <c r="AH887" s="113"/>
      <c r="AI887" s="113"/>
      <c r="AJ887" s="113"/>
      <c r="AK887" s="113"/>
      <c r="AL887" s="113"/>
      <c r="AM887" s="113"/>
      <c r="AN887" s="113"/>
      <c r="AO887" s="113"/>
      <c r="AP887" s="113"/>
      <c r="AQ887" s="113"/>
      <c r="AR887" s="113"/>
      <c r="AS887" s="113"/>
      <c r="AT887" s="113"/>
      <c r="AU887" s="113"/>
      <c r="AV887" s="113"/>
      <c r="AW887" s="113"/>
      <c r="AX887" s="113"/>
      <c r="AY887" s="113"/>
      <c r="AZ887" s="113"/>
      <c r="BA887" s="113"/>
      <c r="BB887" s="113"/>
      <c r="BC887" s="113"/>
      <c r="BD887" s="113"/>
      <c r="BE887" s="113"/>
      <c r="BF887" s="113"/>
      <c r="BG887" s="113"/>
      <c r="BH887" s="113"/>
      <c r="BI887" s="113"/>
      <c r="BJ887" s="113"/>
      <c r="BK887" s="113"/>
      <c r="BL887" s="113"/>
      <c r="BM887" s="113"/>
      <c r="BN887" s="113"/>
      <c r="BO887" s="113"/>
      <c r="BP887" s="113"/>
      <c r="BQ887" s="113"/>
      <c r="BR887" s="113"/>
      <c r="BS887" s="113"/>
      <c r="BT887" s="113"/>
      <c r="BU887" s="113"/>
      <c r="BV887" s="113"/>
      <c r="BW887" s="113"/>
      <c r="BX887" s="113"/>
      <c r="BY887" s="113"/>
      <c r="BZ887" s="113"/>
      <c r="CA887" s="113"/>
      <c r="CB887" s="113"/>
    </row>
    <row r="888" spans="9:80" s="114" customFormat="1">
      <c r="I888" s="113"/>
      <c r="J888" s="113"/>
      <c r="K888" s="113"/>
      <c r="L888" s="113"/>
      <c r="M888" s="113"/>
      <c r="N888" s="113"/>
      <c r="O888" s="113"/>
      <c r="P888" s="113"/>
      <c r="Q888" s="113"/>
      <c r="R888" s="113"/>
      <c r="S888" s="113"/>
      <c r="T888" s="113"/>
      <c r="U888" s="113"/>
      <c r="V888" s="113"/>
      <c r="W888" s="113"/>
      <c r="X888" s="113"/>
      <c r="Y888" s="113"/>
      <c r="Z888" s="113"/>
      <c r="AA888" s="113"/>
      <c r="AB888" s="113"/>
      <c r="AC888" s="113"/>
      <c r="AD888" s="113"/>
      <c r="AE888" s="113"/>
      <c r="AF888" s="113"/>
      <c r="AG888" s="113"/>
      <c r="AH888" s="113"/>
      <c r="AI888" s="113"/>
      <c r="AJ888" s="113"/>
      <c r="AK888" s="113"/>
      <c r="AL888" s="113"/>
      <c r="AM888" s="113"/>
      <c r="AN888" s="113"/>
      <c r="AO888" s="113"/>
      <c r="AP888" s="113"/>
      <c r="AQ888" s="113"/>
      <c r="AR888" s="113"/>
      <c r="AS888" s="113"/>
      <c r="AT888" s="113"/>
      <c r="AU888" s="113"/>
      <c r="AV888" s="113"/>
      <c r="AW888" s="113"/>
      <c r="AX888" s="113"/>
      <c r="AY888" s="113"/>
      <c r="AZ888" s="113"/>
      <c r="BA888" s="113"/>
      <c r="BB888" s="113"/>
      <c r="BC888" s="113"/>
      <c r="BD888" s="113"/>
      <c r="BE888" s="113"/>
      <c r="BF888" s="113"/>
      <c r="BG888" s="113"/>
      <c r="BH888" s="113"/>
      <c r="BI888" s="113"/>
      <c r="BJ888" s="113"/>
      <c r="BK888" s="113"/>
      <c r="BL888" s="113"/>
      <c r="BM888" s="113"/>
      <c r="BN888" s="113"/>
      <c r="BO888" s="113"/>
      <c r="BP888" s="113"/>
      <c r="BQ888" s="113"/>
      <c r="BR888" s="113"/>
      <c r="BS888" s="113"/>
      <c r="BT888" s="113"/>
      <c r="BU888" s="113"/>
      <c r="BV888" s="113"/>
      <c r="BW888" s="113"/>
      <c r="BX888" s="113"/>
      <c r="BY888" s="113"/>
      <c r="BZ888" s="113"/>
      <c r="CA888" s="113"/>
      <c r="CB888" s="113"/>
    </row>
    <row r="889" spans="9:80" s="114" customFormat="1">
      <c r="I889" s="113"/>
      <c r="J889" s="113"/>
      <c r="K889" s="113"/>
      <c r="L889" s="113"/>
      <c r="M889" s="113"/>
      <c r="N889" s="113"/>
      <c r="O889" s="113"/>
      <c r="P889" s="113"/>
      <c r="Q889" s="113"/>
      <c r="R889" s="113"/>
      <c r="S889" s="113"/>
      <c r="T889" s="113"/>
      <c r="U889" s="113"/>
      <c r="V889" s="113"/>
      <c r="W889" s="113"/>
      <c r="X889" s="113"/>
      <c r="Y889" s="113"/>
      <c r="Z889" s="113"/>
      <c r="AA889" s="113"/>
      <c r="AB889" s="113"/>
      <c r="AC889" s="113"/>
      <c r="AD889" s="113"/>
      <c r="AE889" s="113"/>
      <c r="AF889" s="113"/>
      <c r="AG889" s="113"/>
      <c r="AH889" s="113"/>
      <c r="AI889" s="113"/>
      <c r="AJ889" s="113"/>
      <c r="AK889" s="113"/>
      <c r="AL889" s="113"/>
      <c r="AM889" s="113"/>
      <c r="AN889" s="113"/>
      <c r="AO889" s="113"/>
      <c r="AP889" s="113"/>
      <c r="AQ889" s="113"/>
      <c r="AR889" s="113"/>
      <c r="AS889" s="113"/>
      <c r="AT889" s="113"/>
      <c r="AU889" s="113"/>
      <c r="AV889" s="113"/>
      <c r="AW889" s="113"/>
      <c r="AX889" s="113"/>
      <c r="AY889" s="113"/>
      <c r="AZ889" s="113"/>
      <c r="BA889" s="113"/>
      <c r="BB889" s="113"/>
      <c r="BC889" s="113"/>
      <c r="BD889" s="113"/>
      <c r="BE889" s="113"/>
      <c r="BF889" s="113"/>
      <c r="BG889" s="113"/>
      <c r="BH889" s="113"/>
      <c r="BI889" s="113"/>
      <c r="BJ889" s="113"/>
      <c r="BK889" s="113"/>
      <c r="BL889" s="113"/>
      <c r="BM889" s="113"/>
      <c r="BN889" s="113"/>
      <c r="BO889" s="113"/>
      <c r="BP889" s="113"/>
      <c r="BQ889" s="113"/>
      <c r="BR889" s="113"/>
      <c r="BS889" s="113"/>
      <c r="BT889" s="113"/>
      <c r="BU889" s="113"/>
      <c r="BV889" s="113"/>
      <c r="BW889" s="113"/>
      <c r="BX889" s="113"/>
      <c r="BY889" s="113"/>
      <c r="BZ889" s="113"/>
      <c r="CA889" s="113"/>
      <c r="CB889" s="113"/>
    </row>
    <row r="890" spans="9:80" s="114" customFormat="1">
      <c r="I890" s="113"/>
      <c r="J890" s="113"/>
      <c r="K890" s="113"/>
      <c r="L890" s="113"/>
      <c r="M890" s="113"/>
      <c r="N890" s="113"/>
      <c r="O890" s="113"/>
      <c r="P890" s="113"/>
      <c r="Q890" s="113"/>
      <c r="R890" s="113"/>
      <c r="S890" s="113"/>
      <c r="T890" s="113"/>
      <c r="U890" s="113"/>
      <c r="V890" s="113"/>
      <c r="W890" s="113"/>
      <c r="X890" s="113"/>
      <c r="Y890" s="113"/>
      <c r="Z890" s="113"/>
      <c r="AA890" s="113"/>
      <c r="AB890" s="113"/>
      <c r="AC890" s="113"/>
      <c r="AD890" s="113"/>
      <c r="AE890" s="113"/>
      <c r="AF890" s="113"/>
      <c r="AG890" s="113"/>
      <c r="AH890" s="113"/>
      <c r="AI890" s="113"/>
      <c r="AJ890" s="113"/>
      <c r="AK890" s="113"/>
      <c r="AL890" s="113"/>
      <c r="AM890" s="113"/>
      <c r="AN890" s="113"/>
      <c r="AO890" s="113"/>
      <c r="AP890" s="113"/>
      <c r="AQ890" s="113"/>
      <c r="AR890" s="113"/>
      <c r="AS890" s="113"/>
      <c r="AT890" s="113"/>
      <c r="AU890" s="113"/>
      <c r="AV890" s="113"/>
      <c r="AW890" s="113"/>
      <c r="AX890" s="113"/>
      <c r="AY890" s="113"/>
      <c r="AZ890" s="113"/>
      <c r="BA890" s="113"/>
      <c r="BB890" s="113"/>
      <c r="BC890" s="113"/>
      <c r="BD890" s="113"/>
      <c r="BE890" s="113"/>
      <c r="BF890" s="113"/>
      <c r="BG890" s="113"/>
      <c r="BH890" s="113"/>
      <c r="BI890" s="113"/>
      <c r="BJ890" s="113"/>
      <c r="BK890" s="113"/>
      <c r="BL890" s="113"/>
      <c r="BM890" s="113"/>
      <c r="BN890" s="113"/>
      <c r="BO890" s="113"/>
      <c r="BP890" s="113"/>
      <c r="BQ890" s="113"/>
      <c r="BR890" s="113"/>
      <c r="BS890" s="113"/>
      <c r="BT890" s="113"/>
      <c r="BU890" s="113"/>
      <c r="BV890" s="113"/>
      <c r="BW890" s="113"/>
      <c r="BX890" s="113"/>
      <c r="BY890" s="113"/>
      <c r="BZ890" s="113"/>
      <c r="CA890" s="113"/>
      <c r="CB890" s="113"/>
    </row>
    <row r="891" spans="9:80" s="114" customFormat="1">
      <c r="I891" s="113"/>
      <c r="J891" s="113"/>
      <c r="K891" s="113"/>
      <c r="L891" s="113"/>
      <c r="M891" s="113"/>
      <c r="N891" s="113"/>
      <c r="O891" s="113"/>
      <c r="P891" s="113"/>
      <c r="Q891" s="113"/>
      <c r="R891" s="113"/>
      <c r="S891" s="113"/>
      <c r="T891" s="113"/>
      <c r="U891" s="113"/>
      <c r="V891" s="113"/>
      <c r="W891" s="113"/>
      <c r="X891" s="113"/>
      <c r="Y891" s="113"/>
      <c r="Z891" s="113"/>
      <c r="AA891" s="113"/>
      <c r="AB891" s="113"/>
      <c r="AC891" s="113"/>
      <c r="AD891" s="113"/>
      <c r="AE891" s="113"/>
      <c r="AF891" s="113"/>
      <c r="AG891" s="113"/>
      <c r="AH891" s="113"/>
      <c r="AI891" s="113"/>
      <c r="AJ891" s="113"/>
      <c r="AK891" s="113"/>
      <c r="AL891" s="113"/>
      <c r="AM891" s="113"/>
      <c r="AN891" s="113"/>
      <c r="AO891" s="113"/>
      <c r="AP891" s="113"/>
      <c r="AQ891" s="113"/>
      <c r="AR891" s="113"/>
      <c r="AS891" s="113"/>
      <c r="AT891" s="113"/>
      <c r="AU891" s="113"/>
      <c r="AV891" s="113"/>
      <c r="AW891" s="113"/>
      <c r="AX891" s="113"/>
      <c r="AY891" s="113"/>
      <c r="AZ891" s="113"/>
      <c r="BA891" s="113"/>
      <c r="BB891" s="113"/>
      <c r="BC891" s="113"/>
      <c r="BD891" s="113"/>
      <c r="BE891" s="113"/>
      <c r="BF891" s="113"/>
      <c r="BG891" s="113"/>
      <c r="BH891" s="113"/>
      <c r="BI891" s="113"/>
      <c r="BJ891" s="113"/>
      <c r="BK891" s="113"/>
      <c r="BL891" s="113"/>
      <c r="BM891" s="113"/>
      <c r="BN891" s="113"/>
      <c r="BO891" s="113"/>
      <c r="BP891" s="113"/>
      <c r="BQ891" s="113"/>
      <c r="BR891" s="113"/>
      <c r="BS891" s="113"/>
      <c r="BT891" s="113"/>
      <c r="BU891" s="113"/>
      <c r="BV891" s="113"/>
      <c r="BW891" s="113"/>
      <c r="BX891" s="113"/>
      <c r="BY891" s="113"/>
      <c r="BZ891" s="113"/>
      <c r="CA891" s="113"/>
      <c r="CB891" s="113"/>
    </row>
    <row r="892" spans="9:80" s="114" customFormat="1">
      <c r="I892" s="113"/>
      <c r="J892" s="113"/>
      <c r="K892" s="113"/>
      <c r="L892" s="113"/>
      <c r="M892" s="113"/>
      <c r="N892" s="113"/>
      <c r="O892" s="113"/>
      <c r="P892" s="113"/>
      <c r="Q892" s="113"/>
      <c r="R892" s="113"/>
      <c r="S892" s="113"/>
      <c r="T892" s="113"/>
      <c r="U892" s="113"/>
      <c r="V892" s="113"/>
      <c r="W892" s="113"/>
      <c r="X892" s="113"/>
      <c r="Y892" s="113"/>
      <c r="Z892" s="113"/>
      <c r="AA892" s="113"/>
      <c r="AB892" s="113"/>
      <c r="AC892" s="113"/>
      <c r="AD892" s="113"/>
      <c r="AE892" s="113"/>
      <c r="AF892" s="113"/>
      <c r="AG892" s="113"/>
      <c r="AH892" s="113"/>
      <c r="AI892" s="113"/>
      <c r="AJ892" s="113"/>
      <c r="AK892" s="113"/>
      <c r="AL892" s="113"/>
      <c r="AM892" s="113"/>
      <c r="AN892" s="113"/>
      <c r="AO892" s="113"/>
      <c r="AP892" s="113"/>
      <c r="AQ892" s="113"/>
      <c r="AR892" s="113"/>
      <c r="AS892" s="113"/>
      <c r="AT892" s="113"/>
      <c r="AU892" s="113"/>
      <c r="AV892" s="113"/>
      <c r="AW892" s="113"/>
      <c r="AX892" s="113"/>
      <c r="AY892" s="113"/>
      <c r="AZ892" s="113"/>
      <c r="BA892" s="113"/>
      <c r="BB892" s="113"/>
      <c r="BC892" s="113"/>
      <c r="BD892" s="113"/>
      <c r="BE892" s="113"/>
      <c r="BF892" s="113"/>
      <c r="BG892" s="113"/>
      <c r="BH892" s="113"/>
      <c r="BI892" s="113"/>
      <c r="BJ892" s="113"/>
      <c r="BK892" s="113"/>
      <c r="BL892" s="113"/>
      <c r="BM892" s="113"/>
      <c r="BN892" s="113"/>
      <c r="BO892" s="113"/>
      <c r="BP892" s="113"/>
      <c r="BQ892" s="113"/>
      <c r="BR892" s="113"/>
      <c r="BS892" s="113"/>
      <c r="BT892" s="113"/>
      <c r="BU892" s="113"/>
      <c r="BV892" s="113"/>
      <c r="BW892" s="113"/>
      <c r="BX892" s="113"/>
      <c r="BY892" s="113"/>
      <c r="BZ892" s="113"/>
      <c r="CA892" s="113"/>
      <c r="CB892" s="113"/>
    </row>
    <row r="893" spans="9:80" s="114" customFormat="1">
      <c r="I893" s="113"/>
      <c r="J893" s="113"/>
      <c r="K893" s="113"/>
      <c r="L893" s="113"/>
      <c r="M893" s="113"/>
      <c r="N893" s="113"/>
      <c r="O893" s="113"/>
      <c r="P893" s="113"/>
      <c r="Q893" s="113"/>
      <c r="R893" s="113"/>
      <c r="S893" s="113"/>
      <c r="T893" s="113"/>
      <c r="U893" s="113"/>
      <c r="V893" s="113"/>
      <c r="W893" s="113"/>
      <c r="X893" s="113"/>
      <c r="Y893" s="113"/>
      <c r="Z893" s="113"/>
      <c r="AA893" s="113"/>
      <c r="AB893" s="113"/>
      <c r="AC893" s="113"/>
      <c r="AD893" s="113"/>
      <c r="AE893" s="113"/>
      <c r="AF893" s="113"/>
      <c r="AG893" s="113"/>
      <c r="AH893" s="113"/>
      <c r="AI893" s="113"/>
      <c r="AJ893" s="113"/>
      <c r="AK893" s="113"/>
      <c r="AL893" s="113"/>
      <c r="AM893" s="113"/>
      <c r="AN893" s="113"/>
      <c r="AO893" s="113"/>
      <c r="AP893" s="113"/>
      <c r="AQ893" s="113"/>
      <c r="AR893" s="113"/>
      <c r="AS893" s="113"/>
      <c r="AT893" s="113"/>
      <c r="AU893" s="113"/>
      <c r="AV893" s="113"/>
      <c r="AW893" s="113"/>
      <c r="AX893" s="113"/>
      <c r="AY893" s="113"/>
      <c r="AZ893" s="113"/>
      <c r="BA893" s="113"/>
      <c r="BB893" s="113"/>
      <c r="BC893" s="113"/>
      <c r="BD893" s="113"/>
      <c r="BE893" s="113"/>
      <c r="BF893" s="113"/>
      <c r="BG893" s="113"/>
      <c r="BH893" s="113"/>
      <c r="BI893" s="113"/>
      <c r="BJ893" s="113"/>
      <c r="BK893" s="113"/>
      <c r="BL893" s="113"/>
      <c r="BM893" s="113"/>
      <c r="BN893" s="113"/>
      <c r="BO893" s="113"/>
      <c r="BP893" s="113"/>
      <c r="BQ893" s="113"/>
      <c r="BR893" s="113"/>
      <c r="BS893" s="113"/>
      <c r="BT893" s="113"/>
      <c r="BU893" s="113"/>
      <c r="BV893" s="113"/>
      <c r="BW893" s="113"/>
      <c r="BX893" s="113"/>
      <c r="BY893" s="113"/>
      <c r="BZ893" s="113"/>
      <c r="CA893" s="113"/>
      <c r="CB893" s="113"/>
    </row>
    <row r="894" spans="9:80" s="114" customFormat="1">
      <c r="I894" s="113"/>
      <c r="J894" s="113"/>
      <c r="K894" s="113"/>
      <c r="L894" s="113"/>
      <c r="M894" s="113"/>
      <c r="N894" s="113"/>
      <c r="O894" s="113"/>
      <c r="P894" s="113"/>
      <c r="Q894" s="113"/>
      <c r="R894" s="113"/>
      <c r="S894" s="113"/>
      <c r="T894" s="113"/>
      <c r="U894" s="113"/>
      <c r="V894" s="113"/>
      <c r="W894" s="113"/>
      <c r="X894" s="113"/>
      <c r="Y894" s="113"/>
      <c r="Z894" s="113"/>
      <c r="AA894" s="113"/>
      <c r="AB894" s="113"/>
      <c r="AC894" s="113"/>
      <c r="AD894" s="113"/>
      <c r="AE894" s="113"/>
      <c r="AF894" s="113"/>
      <c r="AG894" s="113"/>
      <c r="AH894" s="113"/>
      <c r="AI894" s="113"/>
      <c r="AJ894" s="113"/>
      <c r="AK894" s="113"/>
      <c r="AL894" s="113"/>
      <c r="AM894" s="113"/>
      <c r="AN894" s="113"/>
      <c r="AO894" s="113"/>
      <c r="AP894" s="113"/>
      <c r="AQ894" s="113"/>
      <c r="AR894" s="113"/>
      <c r="AS894" s="113"/>
      <c r="AT894" s="113"/>
      <c r="AU894" s="113"/>
      <c r="AV894" s="113"/>
      <c r="AW894" s="113"/>
      <c r="AX894" s="113"/>
      <c r="AY894" s="113"/>
      <c r="AZ894" s="113"/>
      <c r="BA894" s="113"/>
      <c r="BB894" s="113"/>
      <c r="BC894" s="113"/>
      <c r="BD894" s="113"/>
      <c r="BE894" s="113"/>
      <c r="BF894" s="113"/>
      <c r="BG894" s="113"/>
      <c r="BH894" s="113"/>
      <c r="BI894" s="113"/>
      <c r="BJ894" s="113"/>
      <c r="BK894" s="113"/>
      <c r="BL894" s="113"/>
      <c r="BM894" s="113"/>
      <c r="BN894" s="113"/>
      <c r="BO894" s="113"/>
      <c r="BP894" s="113"/>
      <c r="BQ894" s="113"/>
      <c r="BR894" s="113"/>
      <c r="BS894" s="113"/>
      <c r="BT894" s="113"/>
      <c r="BU894" s="113"/>
      <c r="BV894" s="113"/>
      <c r="BW894" s="113"/>
      <c r="BX894" s="113"/>
      <c r="BY894" s="113"/>
      <c r="BZ894" s="113"/>
      <c r="CA894" s="113"/>
      <c r="CB894" s="113"/>
    </row>
    <row r="895" spans="9:80" s="114" customFormat="1">
      <c r="I895" s="113"/>
      <c r="J895" s="113"/>
      <c r="K895" s="113"/>
      <c r="L895" s="113"/>
      <c r="M895" s="113"/>
      <c r="N895" s="113"/>
      <c r="O895" s="113"/>
      <c r="P895" s="113"/>
      <c r="Q895" s="113"/>
      <c r="R895" s="113"/>
      <c r="S895" s="113"/>
      <c r="T895" s="113"/>
      <c r="U895" s="113"/>
      <c r="V895" s="113"/>
      <c r="W895" s="113"/>
      <c r="X895" s="113"/>
      <c r="Y895" s="113"/>
      <c r="Z895" s="113"/>
      <c r="AA895" s="113"/>
      <c r="AB895" s="113"/>
      <c r="AC895" s="113"/>
      <c r="AD895" s="113"/>
      <c r="AE895" s="113"/>
      <c r="AF895" s="113"/>
      <c r="AG895" s="113"/>
      <c r="AH895" s="113"/>
      <c r="AI895" s="113"/>
      <c r="AJ895" s="113"/>
      <c r="AK895" s="113"/>
      <c r="AL895" s="113"/>
      <c r="AM895" s="113"/>
      <c r="AN895" s="113"/>
      <c r="AO895" s="113"/>
      <c r="AP895" s="113"/>
      <c r="AQ895" s="113"/>
      <c r="AR895" s="113"/>
      <c r="AS895" s="113"/>
      <c r="AT895" s="113"/>
      <c r="AU895" s="113"/>
      <c r="AV895" s="113"/>
      <c r="AW895" s="113"/>
      <c r="AX895" s="113"/>
      <c r="AY895" s="113"/>
      <c r="AZ895" s="113"/>
      <c r="BA895" s="113"/>
      <c r="BB895" s="113"/>
      <c r="BC895" s="113"/>
      <c r="BD895" s="113"/>
      <c r="BE895" s="113"/>
      <c r="BF895" s="113"/>
      <c r="BG895" s="113"/>
      <c r="BH895" s="113"/>
      <c r="BI895" s="113"/>
      <c r="BJ895" s="113"/>
      <c r="BK895" s="113"/>
      <c r="BL895" s="113"/>
      <c r="BM895" s="113"/>
      <c r="BN895" s="113"/>
      <c r="BO895" s="113"/>
      <c r="BP895" s="113"/>
      <c r="BQ895" s="113"/>
      <c r="BR895" s="113"/>
      <c r="BS895" s="113"/>
      <c r="BT895" s="113"/>
      <c r="BU895" s="113"/>
      <c r="BV895" s="113"/>
      <c r="BW895" s="113"/>
      <c r="BX895" s="113"/>
      <c r="BY895" s="113"/>
      <c r="BZ895" s="113"/>
      <c r="CA895" s="113"/>
      <c r="CB895" s="113"/>
    </row>
    <row r="896" spans="9:80" s="114" customFormat="1">
      <c r="I896" s="113"/>
      <c r="J896" s="113"/>
      <c r="K896" s="113"/>
      <c r="L896" s="113"/>
      <c r="M896" s="113"/>
      <c r="N896" s="113"/>
      <c r="O896" s="113"/>
      <c r="P896" s="113"/>
      <c r="Q896" s="113"/>
      <c r="R896" s="113"/>
      <c r="S896" s="113"/>
      <c r="T896" s="113"/>
      <c r="U896" s="113"/>
      <c r="V896" s="113"/>
      <c r="W896" s="113"/>
      <c r="X896" s="113"/>
      <c r="Y896" s="113"/>
      <c r="Z896" s="113"/>
      <c r="AA896" s="113"/>
      <c r="AB896" s="113"/>
      <c r="AC896" s="113"/>
      <c r="AD896" s="113"/>
      <c r="AE896" s="113"/>
      <c r="AF896" s="113"/>
      <c r="AG896" s="113"/>
      <c r="AH896" s="113"/>
      <c r="AI896" s="113"/>
      <c r="AJ896" s="113"/>
      <c r="AK896" s="113"/>
      <c r="AL896" s="113"/>
      <c r="AM896" s="113"/>
      <c r="AN896" s="113"/>
      <c r="AO896" s="113"/>
      <c r="AP896" s="113"/>
      <c r="AQ896" s="113"/>
      <c r="AR896" s="113"/>
      <c r="AS896" s="113"/>
      <c r="AT896" s="113"/>
      <c r="AU896" s="113"/>
      <c r="AV896" s="113"/>
      <c r="AW896" s="113"/>
      <c r="AX896" s="113"/>
      <c r="AY896" s="113"/>
      <c r="AZ896" s="113"/>
      <c r="BA896" s="113"/>
      <c r="BB896" s="113"/>
      <c r="BC896" s="113"/>
      <c r="BD896" s="113"/>
      <c r="BE896" s="113"/>
      <c r="BF896" s="113"/>
      <c r="BG896" s="113"/>
      <c r="BH896" s="113"/>
      <c r="BI896" s="113"/>
      <c r="BJ896" s="113"/>
      <c r="BK896" s="113"/>
      <c r="BL896" s="113"/>
      <c r="BM896" s="113"/>
      <c r="BN896" s="113"/>
      <c r="BO896" s="113"/>
      <c r="BP896" s="113"/>
      <c r="BQ896" s="113"/>
      <c r="BR896" s="113"/>
      <c r="BS896" s="113"/>
      <c r="BT896" s="113"/>
      <c r="BU896" s="113"/>
      <c r="BV896" s="113"/>
      <c r="BW896" s="113"/>
      <c r="BX896" s="113"/>
      <c r="BY896" s="113"/>
      <c r="BZ896" s="113"/>
      <c r="CA896" s="113"/>
      <c r="CB896" s="113"/>
    </row>
    <row r="897" spans="9:80" s="114" customFormat="1">
      <c r="I897" s="113"/>
      <c r="J897" s="113"/>
      <c r="K897" s="113"/>
      <c r="L897" s="113"/>
      <c r="M897" s="113"/>
      <c r="N897" s="113"/>
      <c r="O897" s="113"/>
      <c r="P897" s="113"/>
      <c r="Q897" s="113"/>
      <c r="R897" s="113"/>
      <c r="S897" s="113"/>
      <c r="T897" s="113"/>
      <c r="U897" s="113"/>
      <c r="V897" s="113"/>
      <c r="W897" s="113"/>
      <c r="X897" s="113"/>
      <c r="Y897" s="113"/>
      <c r="Z897" s="113"/>
      <c r="AA897" s="113"/>
      <c r="AB897" s="113"/>
      <c r="AC897" s="113"/>
      <c r="AD897" s="113"/>
      <c r="AE897" s="113"/>
      <c r="AF897" s="113"/>
      <c r="AG897" s="113"/>
      <c r="AH897" s="113"/>
      <c r="AI897" s="113"/>
      <c r="AJ897" s="113"/>
      <c r="AK897" s="113"/>
      <c r="AL897" s="113"/>
      <c r="AM897" s="113"/>
      <c r="AN897" s="113"/>
      <c r="AO897" s="113"/>
      <c r="AP897" s="113"/>
      <c r="AQ897" s="113"/>
      <c r="AR897" s="113"/>
      <c r="AS897" s="113"/>
      <c r="AT897" s="113"/>
      <c r="AU897" s="113"/>
      <c r="AV897" s="113"/>
      <c r="AW897" s="113"/>
      <c r="AX897" s="113"/>
      <c r="AY897" s="113"/>
      <c r="AZ897" s="113"/>
      <c r="BA897" s="113"/>
      <c r="BB897" s="113"/>
      <c r="BC897" s="113"/>
      <c r="BD897" s="113"/>
      <c r="BE897" s="113"/>
      <c r="BF897" s="113"/>
      <c r="BG897" s="113"/>
      <c r="BH897" s="113"/>
      <c r="BI897" s="113"/>
      <c r="BJ897" s="113"/>
      <c r="BK897" s="113"/>
      <c r="BL897" s="113"/>
      <c r="BM897" s="113"/>
      <c r="BN897" s="113"/>
      <c r="BO897" s="113"/>
      <c r="BP897" s="113"/>
      <c r="BQ897" s="113"/>
      <c r="BR897" s="113"/>
      <c r="BS897" s="113"/>
      <c r="BT897" s="113"/>
      <c r="BU897" s="113"/>
      <c r="BV897" s="113"/>
      <c r="BW897" s="113"/>
      <c r="BX897" s="113"/>
      <c r="BY897" s="113"/>
      <c r="BZ897" s="113"/>
      <c r="CA897" s="113"/>
      <c r="CB897" s="113"/>
    </row>
    <row r="898" spans="9:80" s="114" customFormat="1">
      <c r="I898" s="113"/>
      <c r="J898" s="113"/>
      <c r="K898" s="113"/>
      <c r="L898" s="113"/>
      <c r="M898" s="113"/>
      <c r="N898" s="113"/>
      <c r="O898" s="113"/>
      <c r="P898" s="113"/>
      <c r="Q898" s="113"/>
      <c r="R898" s="113"/>
      <c r="S898" s="113"/>
      <c r="T898" s="113"/>
      <c r="U898" s="113"/>
      <c r="V898" s="113"/>
      <c r="W898" s="113"/>
      <c r="X898" s="113"/>
      <c r="Y898" s="113"/>
      <c r="Z898" s="113"/>
      <c r="AA898" s="113"/>
      <c r="AB898" s="113"/>
      <c r="AC898" s="113"/>
      <c r="AD898" s="113"/>
      <c r="AE898" s="113"/>
      <c r="AF898" s="113"/>
      <c r="AG898" s="113"/>
      <c r="AH898" s="113"/>
      <c r="AI898" s="113"/>
      <c r="AJ898" s="113"/>
      <c r="AK898" s="113"/>
      <c r="AL898" s="113"/>
      <c r="AM898" s="113"/>
      <c r="AN898" s="113"/>
      <c r="AO898" s="113"/>
      <c r="AP898" s="113"/>
      <c r="AQ898" s="113"/>
      <c r="AR898" s="113"/>
      <c r="AS898" s="113"/>
      <c r="AT898" s="113"/>
      <c r="AU898" s="113"/>
      <c r="AV898" s="113"/>
      <c r="AW898" s="113"/>
      <c r="AX898" s="113"/>
      <c r="AY898" s="113"/>
      <c r="AZ898" s="113"/>
      <c r="BA898" s="113"/>
      <c r="BB898" s="113"/>
      <c r="BC898" s="113"/>
      <c r="BD898" s="113"/>
      <c r="BE898" s="113"/>
      <c r="BF898" s="113"/>
      <c r="BG898" s="113"/>
      <c r="BH898" s="113"/>
      <c r="BI898" s="113"/>
      <c r="BJ898" s="113"/>
      <c r="BK898" s="113"/>
      <c r="BL898" s="113"/>
      <c r="BM898" s="113"/>
      <c r="BN898" s="113"/>
      <c r="BO898" s="113"/>
      <c r="BP898" s="113"/>
      <c r="BQ898" s="113"/>
      <c r="BR898" s="113"/>
      <c r="BS898" s="113"/>
      <c r="BT898" s="113"/>
      <c r="BU898" s="113"/>
      <c r="BV898" s="113"/>
      <c r="BW898" s="113"/>
      <c r="BX898" s="113"/>
      <c r="BY898" s="113"/>
      <c r="BZ898" s="113"/>
      <c r="CA898" s="113"/>
      <c r="CB898" s="113"/>
    </row>
    <row r="899" spans="9:80" s="114" customFormat="1">
      <c r="I899" s="113"/>
      <c r="J899" s="113"/>
      <c r="K899" s="113"/>
      <c r="L899" s="113"/>
      <c r="M899" s="113"/>
      <c r="N899" s="113"/>
      <c r="O899" s="113"/>
      <c r="P899" s="113"/>
      <c r="Q899" s="113"/>
      <c r="R899" s="113"/>
      <c r="S899" s="113"/>
      <c r="T899" s="113"/>
      <c r="U899" s="113"/>
      <c r="V899" s="113"/>
      <c r="W899" s="113"/>
      <c r="X899" s="113"/>
      <c r="Y899" s="113"/>
      <c r="Z899" s="113"/>
      <c r="AA899" s="113"/>
      <c r="AB899" s="113"/>
      <c r="AC899" s="113"/>
      <c r="AD899" s="113"/>
      <c r="AE899" s="113"/>
      <c r="AF899" s="113"/>
      <c r="AG899" s="113"/>
      <c r="AH899" s="113"/>
      <c r="AI899" s="113"/>
      <c r="AJ899" s="113"/>
      <c r="AK899" s="113"/>
      <c r="AL899" s="113"/>
      <c r="AM899" s="113"/>
      <c r="AN899" s="113"/>
      <c r="AO899" s="113"/>
      <c r="AP899" s="113"/>
      <c r="AQ899" s="113"/>
      <c r="AR899" s="113"/>
      <c r="AS899" s="113"/>
      <c r="AT899" s="113"/>
      <c r="AU899" s="113"/>
      <c r="AV899" s="113"/>
      <c r="AW899" s="113"/>
      <c r="AX899" s="113"/>
      <c r="AY899" s="113"/>
      <c r="AZ899" s="113"/>
      <c r="BA899" s="113"/>
      <c r="BB899" s="113"/>
      <c r="BC899" s="113"/>
      <c r="BD899" s="113"/>
      <c r="BE899" s="113"/>
      <c r="BF899" s="113"/>
      <c r="BG899" s="113"/>
      <c r="BH899" s="113"/>
      <c r="BI899" s="113"/>
      <c r="BJ899" s="113"/>
      <c r="BK899" s="113"/>
      <c r="BL899" s="113"/>
      <c r="BM899" s="113"/>
      <c r="BN899" s="113"/>
      <c r="BO899" s="113"/>
      <c r="BP899" s="113"/>
      <c r="BQ899" s="113"/>
      <c r="BR899" s="113"/>
      <c r="BS899" s="113"/>
      <c r="BT899" s="113"/>
      <c r="BU899" s="113"/>
      <c r="BV899" s="113"/>
      <c r="BW899" s="113"/>
      <c r="BX899" s="113"/>
      <c r="BY899" s="113"/>
      <c r="BZ899" s="113"/>
      <c r="CA899" s="113"/>
      <c r="CB899" s="113"/>
    </row>
    <row r="900" spans="9:80" s="114" customFormat="1">
      <c r="I900" s="113"/>
      <c r="J900" s="113"/>
      <c r="K900" s="113"/>
      <c r="L900" s="113"/>
      <c r="M900" s="113"/>
      <c r="N900" s="113"/>
      <c r="O900" s="113"/>
      <c r="P900" s="113"/>
      <c r="Q900" s="113"/>
      <c r="R900" s="113"/>
      <c r="S900" s="113"/>
      <c r="T900" s="113"/>
      <c r="U900" s="113"/>
      <c r="V900" s="113"/>
      <c r="W900" s="113"/>
      <c r="X900" s="113"/>
      <c r="Y900" s="113"/>
      <c r="Z900" s="113"/>
      <c r="AA900" s="113"/>
      <c r="AB900" s="113"/>
      <c r="AC900" s="113"/>
      <c r="AD900" s="113"/>
      <c r="AE900" s="113"/>
      <c r="AF900" s="113"/>
      <c r="AG900" s="113"/>
      <c r="AH900" s="113"/>
      <c r="AI900" s="113"/>
      <c r="AJ900" s="113"/>
      <c r="AK900" s="113"/>
      <c r="AL900" s="113"/>
      <c r="AM900" s="113"/>
      <c r="AN900" s="113"/>
      <c r="AO900" s="113"/>
      <c r="AP900" s="113"/>
      <c r="AQ900" s="113"/>
      <c r="AR900" s="113"/>
      <c r="AS900" s="113"/>
      <c r="AT900" s="113"/>
      <c r="AU900" s="113"/>
      <c r="AV900" s="113"/>
      <c r="AW900" s="113"/>
      <c r="AX900" s="113"/>
      <c r="AY900" s="113"/>
      <c r="AZ900" s="113"/>
      <c r="BA900" s="113"/>
      <c r="BB900" s="113"/>
      <c r="BC900" s="113"/>
      <c r="BD900" s="113"/>
      <c r="BE900" s="113"/>
      <c r="BF900" s="113"/>
      <c r="BG900" s="113"/>
      <c r="BH900" s="113"/>
      <c r="BI900" s="113"/>
      <c r="BJ900" s="113"/>
      <c r="BK900" s="113"/>
      <c r="BL900" s="113"/>
      <c r="BM900" s="113"/>
      <c r="BN900" s="113"/>
      <c r="BO900" s="113"/>
      <c r="BP900" s="113"/>
      <c r="BQ900" s="113"/>
      <c r="BR900" s="113"/>
      <c r="BS900" s="113"/>
      <c r="BT900" s="113"/>
      <c r="BU900" s="113"/>
      <c r="BV900" s="113"/>
      <c r="BW900" s="113"/>
      <c r="BX900" s="113"/>
      <c r="BY900" s="113"/>
      <c r="BZ900" s="113"/>
      <c r="CA900" s="113"/>
      <c r="CB900" s="113"/>
    </row>
    <row r="901" spans="9:80" s="114" customFormat="1">
      <c r="I901" s="113"/>
      <c r="J901" s="113"/>
      <c r="K901" s="113"/>
      <c r="L901" s="113"/>
      <c r="M901" s="113"/>
      <c r="N901" s="113"/>
      <c r="O901" s="113"/>
      <c r="P901" s="113"/>
      <c r="Q901" s="113"/>
      <c r="R901" s="113"/>
      <c r="S901" s="113"/>
      <c r="T901" s="113"/>
      <c r="U901" s="113"/>
      <c r="V901" s="113"/>
      <c r="W901" s="113"/>
      <c r="X901" s="113"/>
      <c r="Y901" s="113"/>
      <c r="Z901" s="113"/>
      <c r="AA901" s="113"/>
      <c r="AB901" s="113"/>
      <c r="AC901" s="113"/>
      <c r="AD901" s="113"/>
      <c r="AE901" s="113"/>
      <c r="AF901" s="113"/>
      <c r="AG901" s="113"/>
      <c r="AH901" s="113"/>
      <c r="AI901" s="113"/>
      <c r="AJ901" s="113"/>
      <c r="AK901" s="113"/>
      <c r="AL901" s="113"/>
      <c r="AM901" s="113"/>
      <c r="AN901" s="113"/>
      <c r="AO901" s="113"/>
      <c r="AP901" s="113"/>
      <c r="AQ901" s="113"/>
      <c r="AR901" s="113"/>
      <c r="AS901" s="113"/>
      <c r="AT901" s="113"/>
      <c r="AU901" s="113"/>
      <c r="AV901" s="113"/>
      <c r="AW901" s="113"/>
      <c r="AX901" s="113"/>
      <c r="AY901" s="113"/>
      <c r="AZ901" s="113"/>
      <c r="BA901" s="113"/>
      <c r="BB901" s="113"/>
      <c r="BC901" s="113"/>
      <c r="BD901" s="113"/>
      <c r="BE901" s="113"/>
      <c r="BF901" s="113"/>
      <c r="BG901" s="113"/>
      <c r="BH901" s="113"/>
      <c r="BI901" s="113"/>
      <c r="BJ901" s="113"/>
      <c r="BK901" s="113"/>
      <c r="BL901" s="113"/>
      <c r="BM901" s="113"/>
      <c r="BN901" s="113"/>
      <c r="BO901" s="113"/>
      <c r="BP901" s="113"/>
      <c r="BQ901" s="113"/>
      <c r="BR901" s="113"/>
      <c r="BS901" s="113"/>
      <c r="BT901" s="113"/>
      <c r="BU901" s="113"/>
      <c r="BV901" s="113"/>
      <c r="BW901" s="113"/>
      <c r="BX901" s="113"/>
      <c r="BY901" s="113"/>
      <c r="BZ901" s="113"/>
      <c r="CA901" s="113"/>
      <c r="CB901" s="113"/>
    </row>
    <row r="902" spans="9:80" s="114" customFormat="1">
      <c r="I902" s="113"/>
      <c r="J902" s="113"/>
      <c r="K902" s="113"/>
      <c r="L902" s="113"/>
      <c r="M902" s="113"/>
      <c r="N902" s="113"/>
      <c r="O902" s="113"/>
      <c r="P902" s="113"/>
      <c r="Q902" s="113"/>
      <c r="R902" s="113"/>
      <c r="S902" s="113"/>
      <c r="T902" s="113"/>
      <c r="U902" s="113"/>
      <c r="V902" s="113"/>
      <c r="W902" s="113"/>
      <c r="X902" s="113"/>
      <c r="Y902" s="113"/>
      <c r="Z902" s="113"/>
      <c r="AA902" s="113"/>
      <c r="AB902" s="113"/>
      <c r="AC902" s="113"/>
      <c r="AD902" s="113"/>
      <c r="AE902" s="113"/>
      <c r="AF902" s="113"/>
      <c r="AG902" s="113"/>
      <c r="AH902" s="113"/>
      <c r="AI902" s="113"/>
      <c r="AJ902" s="113"/>
      <c r="AK902" s="113"/>
      <c r="AL902" s="113"/>
      <c r="AM902" s="113"/>
      <c r="AN902" s="113"/>
      <c r="AO902" s="113"/>
      <c r="AP902" s="113"/>
      <c r="AQ902" s="113"/>
      <c r="AR902" s="113"/>
      <c r="AS902" s="113"/>
      <c r="AT902" s="113"/>
      <c r="AU902" s="113"/>
      <c r="AV902" s="113"/>
      <c r="AW902" s="113"/>
      <c r="AX902" s="113"/>
      <c r="AY902" s="113"/>
      <c r="AZ902" s="113"/>
      <c r="BA902" s="113"/>
      <c r="BB902" s="113"/>
      <c r="BC902" s="113"/>
      <c r="BD902" s="113"/>
      <c r="BE902" s="113"/>
      <c r="BF902" s="113"/>
      <c r="BG902" s="113"/>
      <c r="BH902" s="113"/>
      <c r="BI902" s="113"/>
      <c r="BJ902" s="113"/>
      <c r="BK902" s="113"/>
      <c r="BL902" s="113"/>
      <c r="BM902" s="113"/>
      <c r="BN902" s="113"/>
      <c r="BO902" s="113"/>
      <c r="BP902" s="113"/>
      <c r="BQ902" s="113"/>
      <c r="BR902" s="113"/>
      <c r="BS902" s="113"/>
      <c r="BT902" s="113"/>
      <c r="BU902" s="113"/>
      <c r="BV902" s="113"/>
      <c r="BW902" s="113"/>
      <c r="BX902" s="113"/>
      <c r="BY902" s="113"/>
      <c r="BZ902" s="113"/>
      <c r="CA902" s="113"/>
      <c r="CB902" s="113"/>
    </row>
    <row r="903" spans="9:80" s="114" customFormat="1">
      <c r="I903" s="113"/>
      <c r="J903" s="113"/>
      <c r="K903" s="113"/>
      <c r="L903" s="113"/>
      <c r="M903" s="113"/>
      <c r="N903" s="113"/>
      <c r="O903" s="113"/>
      <c r="P903" s="113"/>
      <c r="Q903" s="113"/>
      <c r="R903" s="113"/>
      <c r="S903" s="113"/>
      <c r="T903" s="113"/>
      <c r="U903" s="113"/>
      <c r="V903" s="113"/>
      <c r="W903" s="113"/>
      <c r="X903" s="113"/>
      <c r="Y903" s="113"/>
      <c r="Z903" s="113"/>
      <c r="AA903" s="113"/>
      <c r="AB903" s="113"/>
      <c r="AC903" s="113"/>
      <c r="AD903" s="113"/>
      <c r="AE903" s="113"/>
      <c r="AF903" s="113"/>
      <c r="AG903" s="113"/>
      <c r="AH903" s="113"/>
      <c r="AI903" s="113"/>
      <c r="AJ903" s="113"/>
      <c r="AK903" s="113"/>
      <c r="AL903" s="113"/>
      <c r="AM903" s="113"/>
      <c r="AN903" s="113"/>
      <c r="AO903" s="113"/>
      <c r="AP903" s="113"/>
      <c r="AQ903" s="113"/>
      <c r="AR903" s="113"/>
      <c r="AS903" s="113"/>
      <c r="AT903" s="113"/>
      <c r="AU903" s="113"/>
      <c r="AV903" s="113"/>
      <c r="AW903" s="113"/>
      <c r="AX903" s="113"/>
      <c r="AY903" s="113"/>
      <c r="AZ903" s="113"/>
      <c r="BA903" s="113"/>
      <c r="BB903" s="113"/>
      <c r="BC903" s="113"/>
      <c r="BD903" s="113"/>
      <c r="BE903" s="113"/>
      <c r="BF903" s="113"/>
      <c r="BG903" s="113"/>
      <c r="BH903" s="113"/>
      <c r="BI903" s="113"/>
      <c r="BJ903" s="113"/>
      <c r="BK903" s="113"/>
      <c r="BL903" s="113"/>
      <c r="BM903" s="113"/>
      <c r="BN903" s="113"/>
      <c r="BO903" s="113"/>
      <c r="BP903" s="113"/>
      <c r="BQ903" s="113"/>
      <c r="BR903" s="113"/>
      <c r="BS903" s="113"/>
      <c r="BT903" s="113"/>
      <c r="BU903" s="113"/>
      <c r="BV903" s="113"/>
      <c r="BW903" s="113"/>
      <c r="BX903" s="113"/>
      <c r="BY903" s="113"/>
      <c r="BZ903" s="113"/>
      <c r="CA903" s="113"/>
      <c r="CB903" s="113"/>
    </row>
    <row r="904" spans="9:80" s="114" customFormat="1">
      <c r="I904" s="113"/>
      <c r="J904" s="113"/>
      <c r="K904" s="113"/>
      <c r="L904" s="113"/>
      <c r="M904" s="113"/>
      <c r="N904" s="113"/>
      <c r="O904" s="113"/>
      <c r="P904" s="113"/>
      <c r="Q904" s="113"/>
      <c r="R904" s="113"/>
      <c r="S904" s="113"/>
      <c r="T904" s="113"/>
      <c r="U904" s="113"/>
      <c r="V904" s="113"/>
      <c r="W904" s="113"/>
      <c r="X904" s="113"/>
      <c r="Y904" s="113"/>
      <c r="Z904" s="113"/>
      <c r="AA904" s="113"/>
      <c r="AB904" s="113"/>
      <c r="AC904" s="113"/>
      <c r="AD904" s="113"/>
      <c r="AE904" s="113"/>
      <c r="AF904" s="113"/>
      <c r="AG904" s="113"/>
      <c r="AH904" s="113"/>
      <c r="AI904" s="113"/>
      <c r="AJ904" s="113"/>
      <c r="AK904" s="113"/>
      <c r="AL904" s="113"/>
      <c r="AM904" s="113"/>
      <c r="AN904" s="113"/>
      <c r="AO904" s="113"/>
      <c r="AP904" s="113"/>
      <c r="AQ904" s="113"/>
      <c r="AR904" s="113"/>
      <c r="AS904" s="113"/>
      <c r="AT904" s="113"/>
      <c r="AU904" s="113"/>
      <c r="AV904" s="113"/>
      <c r="AW904" s="113"/>
      <c r="AX904" s="113"/>
      <c r="AY904" s="113"/>
      <c r="AZ904" s="113"/>
      <c r="BA904" s="113"/>
      <c r="BB904" s="113"/>
      <c r="BC904" s="113"/>
      <c r="BD904" s="113"/>
      <c r="BE904" s="113"/>
      <c r="BF904" s="113"/>
      <c r="BG904" s="113"/>
      <c r="BH904" s="113"/>
      <c r="BI904" s="113"/>
      <c r="BJ904" s="113"/>
      <c r="BK904" s="113"/>
      <c r="BL904" s="113"/>
      <c r="BM904" s="113"/>
      <c r="BN904" s="113"/>
      <c r="BO904" s="113"/>
      <c r="BP904" s="113"/>
      <c r="BQ904" s="113"/>
      <c r="BR904" s="113"/>
      <c r="BS904" s="113"/>
      <c r="BT904" s="113"/>
      <c r="BU904" s="113"/>
      <c r="BV904" s="113"/>
      <c r="BW904" s="113"/>
      <c r="BX904" s="113"/>
      <c r="BY904" s="113"/>
      <c r="BZ904" s="113"/>
      <c r="CA904" s="113"/>
      <c r="CB904" s="113"/>
    </row>
    <row r="905" spans="9:80" s="114" customFormat="1">
      <c r="I905" s="113"/>
      <c r="J905" s="113"/>
      <c r="K905" s="113"/>
      <c r="L905" s="113"/>
      <c r="M905" s="113"/>
      <c r="N905" s="113"/>
      <c r="O905" s="113"/>
      <c r="P905" s="113"/>
      <c r="Q905" s="113"/>
      <c r="R905" s="113"/>
      <c r="S905" s="113"/>
      <c r="T905" s="113"/>
      <c r="U905" s="113"/>
      <c r="V905" s="113"/>
      <c r="W905" s="113"/>
      <c r="X905" s="113"/>
      <c r="Y905" s="113"/>
      <c r="Z905" s="113"/>
      <c r="AA905" s="113"/>
      <c r="AB905" s="113"/>
      <c r="AC905" s="113"/>
      <c r="AD905" s="113"/>
      <c r="AE905" s="113"/>
      <c r="AF905" s="113"/>
      <c r="AG905" s="113"/>
      <c r="AH905" s="113"/>
      <c r="AI905" s="113"/>
      <c r="AJ905" s="113"/>
      <c r="AK905" s="113"/>
      <c r="AL905" s="113"/>
      <c r="AM905" s="113"/>
      <c r="AN905" s="113"/>
      <c r="AO905" s="113"/>
      <c r="AP905" s="113"/>
      <c r="AQ905" s="113"/>
      <c r="AR905" s="113"/>
      <c r="AS905" s="113"/>
      <c r="AT905" s="113"/>
      <c r="AU905" s="113"/>
      <c r="AV905" s="113"/>
      <c r="AW905" s="113"/>
      <c r="AX905" s="113"/>
      <c r="AY905" s="113"/>
      <c r="AZ905" s="113"/>
      <c r="BA905" s="113"/>
      <c r="BB905" s="113"/>
      <c r="BC905" s="113"/>
      <c r="BD905" s="113"/>
      <c r="BE905" s="113"/>
      <c r="BF905" s="113"/>
      <c r="BG905" s="113"/>
      <c r="BH905" s="113"/>
      <c r="BI905" s="113"/>
      <c r="BJ905" s="113"/>
      <c r="BK905" s="113"/>
      <c r="BL905" s="113"/>
      <c r="BM905" s="113"/>
      <c r="BN905" s="113"/>
      <c r="BO905" s="113"/>
      <c r="BP905" s="113"/>
      <c r="BQ905" s="113"/>
      <c r="BR905" s="113"/>
      <c r="BS905" s="113"/>
      <c r="BT905" s="113"/>
      <c r="BU905" s="113"/>
      <c r="BV905" s="113"/>
      <c r="BW905" s="113"/>
      <c r="BX905" s="113"/>
      <c r="BY905" s="113"/>
      <c r="BZ905" s="113"/>
      <c r="CA905" s="113"/>
      <c r="CB905" s="113"/>
    </row>
    <row r="906" spans="9:80" s="114" customFormat="1">
      <c r="I906" s="113"/>
      <c r="J906" s="113"/>
      <c r="K906" s="113"/>
      <c r="L906" s="113"/>
      <c r="M906" s="113"/>
      <c r="N906" s="113"/>
      <c r="O906" s="113"/>
      <c r="P906" s="113"/>
      <c r="Q906" s="113"/>
      <c r="R906" s="113"/>
      <c r="S906" s="113"/>
      <c r="T906" s="113"/>
      <c r="U906" s="113"/>
      <c r="V906" s="113"/>
      <c r="W906" s="113"/>
      <c r="X906" s="113"/>
      <c r="Y906" s="113"/>
      <c r="Z906" s="113"/>
      <c r="AA906" s="113"/>
      <c r="AB906" s="113"/>
      <c r="AC906" s="113"/>
      <c r="AD906" s="113"/>
      <c r="AE906" s="113"/>
      <c r="AF906" s="113"/>
      <c r="AG906" s="113"/>
      <c r="AH906" s="113"/>
      <c r="AI906" s="113"/>
      <c r="AJ906" s="113"/>
      <c r="AK906" s="113"/>
      <c r="AL906" s="113"/>
      <c r="AM906" s="113"/>
      <c r="AN906" s="113"/>
      <c r="AO906" s="113"/>
      <c r="AP906" s="113"/>
      <c r="AQ906" s="113"/>
      <c r="AR906" s="113"/>
      <c r="AS906" s="113"/>
      <c r="AT906" s="113"/>
      <c r="AU906" s="113"/>
      <c r="AV906" s="113"/>
      <c r="AW906" s="113"/>
      <c r="AX906" s="113"/>
      <c r="AY906" s="113"/>
      <c r="AZ906" s="113"/>
      <c r="BA906" s="113"/>
      <c r="BB906" s="113"/>
      <c r="BC906" s="113"/>
      <c r="BD906" s="113"/>
      <c r="BE906" s="113"/>
      <c r="BF906" s="113"/>
      <c r="BG906" s="113"/>
      <c r="BH906" s="113"/>
      <c r="BI906" s="113"/>
      <c r="BJ906" s="113"/>
      <c r="BK906" s="113"/>
      <c r="BL906" s="113"/>
      <c r="BM906" s="113"/>
      <c r="BN906" s="113"/>
      <c r="BO906" s="113"/>
      <c r="BP906" s="113"/>
      <c r="BQ906" s="113"/>
      <c r="BR906" s="113"/>
      <c r="BS906" s="113"/>
      <c r="BT906" s="113"/>
      <c r="BU906" s="113"/>
      <c r="BV906" s="113"/>
      <c r="BW906" s="113"/>
      <c r="BX906" s="113"/>
      <c r="BY906" s="113"/>
      <c r="BZ906" s="113"/>
      <c r="CA906" s="113"/>
      <c r="CB906" s="113"/>
    </row>
    <row r="907" spans="9:80" s="114" customFormat="1">
      <c r="I907" s="113"/>
      <c r="J907" s="113"/>
      <c r="K907" s="113"/>
      <c r="L907" s="113"/>
      <c r="M907" s="113"/>
      <c r="N907" s="113"/>
      <c r="O907" s="113"/>
      <c r="P907" s="113"/>
      <c r="Q907" s="113"/>
      <c r="R907" s="113"/>
      <c r="S907" s="113"/>
      <c r="T907" s="113"/>
      <c r="U907" s="113"/>
      <c r="V907" s="113"/>
      <c r="W907" s="113"/>
      <c r="X907" s="113"/>
      <c r="Y907" s="113"/>
      <c r="Z907" s="113"/>
      <c r="AA907" s="113"/>
      <c r="AB907" s="113"/>
      <c r="AC907" s="113"/>
      <c r="AD907" s="113"/>
      <c r="AE907" s="113"/>
      <c r="AF907" s="113"/>
      <c r="AG907" s="113"/>
      <c r="AH907" s="113"/>
      <c r="AI907" s="113"/>
      <c r="AJ907" s="113"/>
      <c r="AK907" s="113"/>
      <c r="AL907" s="113"/>
      <c r="AM907" s="113"/>
      <c r="AN907" s="113"/>
      <c r="AO907" s="113"/>
      <c r="AP907" s="113"/>
      <c r="AQ907" s="113"/>
      <c r="AR907" s="113"/>
      <c r="AS907" s="113"/>
      <c r="AT907" s="113"/>
      <c r="AU907" s="113"/>
      <c r="AV907" s="113"/>
      <c r="AW907" s="113"/>
      <c r="AX907" s="113"/>
      <c r="AY907" s="113"/>
      <c r="AZ907" s="113"/>
      <c r="BA907" s="113"/>
      <c r="BB907" s="113"/>
      <c r="BC907" s="113"/>
      <c r="BD907" s="113"/>
      <c r="BE907" s="113"/>
      <c r="BF907" s="113"/>
      <c r="BG907" s="113"/>
      <c r="BH907" s="113"/>
      <c r="BI907" s="113"/>
      <c r="BJ907" s="113"/>
      <c r="BK907" s="113"/>
      <c r="BL907" s="113"/>
      <c r="BM907" s="113"/>
      <c r="BN907" s="113"/>
      <c r="BO907" s="113"/>
      <c r="BP907" s="113"/>
      <c r="BQ907" s="113"/>
      <c r="BR907" s="113"/>
      <c r="BS907" s="113"/>
      <c r="BT907" s="113"/>
      <c r="BU907" s="113"/>
      <c r="BV907" s="113"/>
      <c r="BW907" s="113"/>
      <c r="BX907" s="113"/>
      <c r="BY907" s="113"/>
      <c r="BZ907" s="113"/>
      <c r="CA907" s="113"/>
      <c r="CB907" s="113"/>
    </row>
    <row r="908" spans="9:80" s="114" customFormat="1">
      <c r="I908" s="113"/>
      <c r="J908" s="113"/>
      <c r="K908" s="113"/>
      <c r="L908" s="113"/>
      <c r="M908" s="113"/>
      <c r="N908" s="113"/>
      <c r="O908" s="113"/>
      <c r="P908" s="113"/>
      <c r="Q908" s="113"/>
      <c r="R908" s="113"/>
      <c r="S908" s="113"/>
      <c r="T908" s="113"/>
      <c r="U908" s="113"/>
      <c r="V908" s="113"/>
      <c r="W908" s="113"/>
      <c r="X908" s="113"/>
      <c r="Y908" s="113"/>
      <c r="Z908" s="113"/>
      <c r="AA908" s="113"/>
      <c r="AB908" s="113"/>
      <c r="AC908" s="113"/>
      <c r="AD908" s="113"/>
      <c r="AE908" s="113"/>
      <c r="AF908" s="113"/>
      <c r="AG908" s="113"/>
      <c r="AH908" s="113"/>
      <c r="AI908" s="113"/>
      <c r="AJ908" s="113"/>
      <c r="AK908" s="113"/>
      <c r="AL908" s="113"/>
      <c r="AM908" s="113"/>
      <c r="AN908" s="113"/>
      <c r="AO908" s="113"/>
      <c r="AP908" s="113"/>
      <c r="AQ908" s="113"/>
      <c r="AR908" s="113"/>
      <c r="AS908" s="113"/>
      <c r="AT908" s="113"/>
      <c r="AU908" s="113"/>
      <c r="AV908" s="113"/>
      <c r="AW908" s="113"/>
      <c r="AX908" s="113"/>
      <c r="AY908" s="113"/>
      <c r="AZ908" s="113"/>
      <c r="BA908" s="113"/>
      <c r="BB908" s="113"/>
      <c r="BC908" s="113"/>
      <c r="BD908" s="113"/>
      <c r="BE908" s="113"/>
      <c r="BF908" s="113"/>
      <c r="BG908" s="113"/>
      <c r="BH908" s="113"/>
      <c r="BI908" s="113"/>
      <c r="BJ908" s="113"/>
      <c r="BK908" s="113"/>
      <c r="BL908" s="113"/>
      <c r="BM908" s="113"/>
      <c r="BN908" s="113"/>
      <c r="BO908" s="113"/>
      <c r="BP908" s="113"/>
      <c r="BQ908" s="113"/>
      <c r="BR908" s="113"/>
      <c r="BS908" s="113"/>
      <c r="BT908" s="113"/>
      <c r="BU908" s="113"/>
      <c r="BV908" s="113"/>
      <c r="BW908" s="113"/>
      <c r="BX908" s="113"/>
      <c r="BY908" s="113"/>
      <c r="BZ908" s="113"/>
      <c r="CA908" s="113"/>
      <c r="CB908" s="113"/>
    </row>
    <row r="909" spans="9:80" s="114" customFormat="1">
      <c r="I909" s="113"/>
      <c r="J909" s="113"/>
      <c r="K909" s="113"/>
      <c r="L909" s="113"/>
      <c r="M909" s="113"/>
      <c r="N909" s="113"/>
      <c r="O909" s="113"/>
      <c r="P909" s="113"/>
      <c r="Q909" s="113"/>
      <c r="R909" s="113"/>
      <c r="S909" s="113"/>
      <c r="T909" s="113"/>
      <c r="U909" s="113"/>
      <c r="V909" s="113"/>
      <c r="W909" s="113"/>
      <c r="X909" s="113"/>
      <c r="Y909" s="113"/>
      <c r="Z909" s="113"/>
      <c r="AA909" s="113"/>
      <c r="AB909" s="113"/>
      <c r="AC909" s="113"/>
      <c r="AD909" s="113"/>
      <c r="AE909" s="113"/>
      <c r="AF909" s="113"/>
      <c r="AG909" s="113"/>
      <c r="AH909" s="113"/>
      <c r="AI909" s="113"/>
      <c r="AJ909" s="113"/>
      <c r="AK909" s="113"/>
      <c r="AL909" s="113"/>
      <c r="AM909" s="113"/>
      <c r="AN909" s="113"/>
      <c r="AO909" s="113"/>
      <c r="AP909" s="113"/>
      <c r="AQ909" s="113"/>
      <c r="AR909" s="113"/>
      <c r="AS909" s="113"/>
      <c r="AT909" s="113"/>
      <c r="AU909" s="113"/>
      <c r="AV909" s="113"/>
      <c r="AW909" s="113"/>
      <c r="AX909" s="113"/>
      <c r="AY909" s="113"/>
      <c r="AZ909" s="113"/>
      <c r="BA909" s="113"/>
      <c r="BB909" s="113"/>
      <c r="BC909" s="113"/>
      <c r="BD909" s="113"/>
      <c r="BE909" s="113"/>
      <c r="BF909" s="113"/>
      <c r="BG909" s="113"/>
      <c r="BH909" s="113"/>
      <c r="BI909" s="113"/>
      <c r="BJ909" s="113"/>
      <c r="BK909" s="113"/>
      <c r="BL909" s="113"/>
      <c r="BM909" s="113"/>
      <c r="BN909" s="113"/>
      <c r="BO909" s="113"/>
      <c r="BP909" s="113"/>
      <c r="BQ909" s="113"/>
      <c r="BR909" s="113"/>
      <c r="BS909" s="113"/>
      <c r="BT909" s="113"/>
      <c r="BU909" s="113"/>
      <c r="BV909" s="113"/>
      <c r="BW909" s="113"/>
      <c r="BX909" s="113"/>
      <c r="BY909" s="113"/>
      <c r="BZ909" s="113"/>
      <c r="CA909" s="113"/>
      <c r="CB909" s="113"/>
    </row>
    <row r="910" spans="9:80" s="114" customFormat="1">
      <c r="I910" s="113"/>
      <c r="J910" s="113"/>
      <c r="K910" s="113"/>
      <c r="L910" s="113"/>
      <c r="M910" s="113"/>
      <c r="N910" s="113"/>
      <c r="O910" s="113"/>
      <c r="P910" s="113"/>
      <c r="Q910" s="113"/>
      <c r="R910" s="113"/>
      <c r="S910" s="113"/>
      <c r="T910" s="113"/>
      <c r="U910" s="113"/>
      <c r="V910" s="113"/>
      <c r="W910" s="113"/>
      <c r="X910" s="113"/>
      <c r="Y910" s="113"/>
      <c r="Z910" s="113"/>
      <c r="AA910" s="113"/>
      <c r="AB910" s="113"/>
      <c r="AC910" s="113"/>
      <c r="AD910" s="113"/>
      <c r="AE910" s="113"/>
      <c r="AF910" s="113"/>
      <c r="AG910" s="113"/>
      <c r="AH910" s="113"/>
      <c r="AI910" s="113"/>
      <c r="AJ910" s="113"/>
      <c r="AK910" s="113"/>
      <c r="AL910" s="113"/>
      <c r="AM910" s="113"/>
      <c r="AN910" s="113"/>
      <c r="AO910" s="113"/>
      <c r="AP910" s="113"/>
      <c r="AQ910" s="113"/>
      <c r="AR910" s="113"/>
      <c r="AS910" s="113"/>
      <c r="AT910" s="113"/>
      <c r="AU910" s="113"/>
      <c r="AV910" s="113"/>
      <c r="AW910" s="113"/>
      <c r="AX910" s="113"/>
      <c r="AY910" s="113"/>
      <c r="AZ910" s="113"/>
      <c r="BA910" s="113"/>
      <c r="BB910" s="113"/>
      <c r="BC910" s="113"/>
      <c r="BD910" s="113"/>
      <c r="BE910" s="113"/>
      <c r="BF910" s="113"/>
      <c r="BG910" s="113"/>
      <c r="BH910" s="113"/>
      <c r="BI910" s="113"/>
      <c r="BJ910" s="113"/>
      <c r="BK910" s="113"/>
      <c r="BL910" s="113"/>
      <c r="BM910" s="113"/>
      <c r="BN910" s="113"/>
      <c r="BO910" s="113"/>
      <c r="BP910" s="113"/>
      <c r="BQ910" s="113"/>
      <c r="BR910" s="113"/>
      <c r="BS910" s="113"/>
      <c r="BT910" s="113"/>
      <c r="BU910" s="113"/>
      <c r="BV910" s="113"/>
      <c r="BW910" s="113"/>
      <c r="BX910" s="113"/>
      <c r="BY910" s="113"/>
      <c r="BZ910" s="113"/>
      <c r="CA910" s="113"/>
      <c r="CB910" s="113"/>
    </row>
    <row r="911" spans="9:80" s="114" customFormat="1">
      <c r="I911" s="113"/>
      <c r="J911" s="113"/>
      <c r="K911" s="113"/>
      <c r="L911" s="113"/>
      <c r="M911" s="113"/>
      <c r="N911" s="113"/>
      <c r="O911" s="113"/>
      <c r="P911" s="113"/>
      <c r="Q911" s="113"/>
      <c r="R911" s="113"/>
      <c r="S911" s="113"/>
      <c r="T911" s="113"/>
      <c r="U911" s="113"/>
      <c r="V911" s="113"/>
      <c r="W911" s="113"/>
      <c r="X911" s="113"/>
      <c r="Y911" s="113"/>
      <c r="Z911" s="113"/>
      <c r="AA911" s="113"/>
      <c r="AB911" s="113"/>
      <c r="AC911" s="113"/>
      <c r="AD911" s="113"/>
      <c r="AE911" s="113"/>
      <c r="AF911" s="113"/>
      <c r="AG911" s="113"/>
      <c r="AH911" s="113"/>
      <c r="AI911" s="113"/>
      <c r="AJ911" s="113"/>
      <c r="AK911" s="113"/>
      <c r="AL911" s="113"/>
      <c r="AM911" s="113"/>
      <c r="AN911" s="113"/>
      <c r="AO911" s="113"/>
      <c r="AP911" s="113"/>
      <c r="AQ911" s="113"/>
      <c r="AR911" s="113"/>
      <c r="AS911" s="113"/>
      <c r="AT911" s="113"/>
      <c r="AU911" s="113"/>
      <c r="AV911" s="113"/>
      <c r="AW911" s="113"/>
      <c r="AX911" s="113"/>
      <c r="AY911" s="113"/>
      <c r="AZ911" s="113"/>
      <c r="BA911" s="113"/>
      <c r="BB911" s="113"/>
      <c r="BC911" s="113"/>
      <c r="BD911" s="113"/>
      <c r="BE911" s="113"/>
      <c r="BF911" s="113"/>
      <c r="BG911" s="113"/>
      <c r="BH911" s="113"/>
      <c r="BI911" s="113"/>
      <c r="BJ911" s="113"/>
      <c r="BK911" s="113"/>
      <c r="BL911" s="113"/>
      <c r="BM911" s="113"/>
      <c r="BN911" s="113"/>
      <c r="BO911" s="113"/>
      <c r="BP911" s="113"/>
      <c r="BQ911" s="113"/>
      <c r="BR911" s="113"/>
      <c r="BS911" s="113"/>
      <c r="BT911" s="113"/>
      <c r="BU911" s="113"/>
      <c r="BV911" s="113"/>
      <c r="BW911" s="113"/>
      <c r="BX911" s="113"/>
      <c r="BY911" s="113"/>
      <c r="BZ911" s="113"/>
      <c r="CA911" s="113"/>
      <c r="CB911" s="113"/>
    </row>
    <row r="912" spans="9:80" s="114" customFormat="1">
      <c r="I912" s="113"/>
      <c r="J912" s="113"/>
      <c r="K912" s="113"/>
      <c r="L912" s="113"/>
      <c r="M912" s="113"/>
      <c r="N912" s="113"/>
      <c r="O912" s="113"/>
      <c r="P912" s="113"/>
      <c r="Q912" s="113"/>
      <c r="R912" s="113"/>
      <c r="S912" s="113"/>
      <c r="T912" s="113"/>
      <c r="U912" s="113"/>
      <c r="V912" s="113"/>
      <c r="W912" s="113"/>
      <c r="X912" s="113"/>
      <c r="Y912" s="113"/>
      <c r="Z912" s="113"/>
      <c r="AA912" s="113"/>
      <c r="AB912" s="113"/>
      <c r="AC912" s="113"/>
      <c r="AD912" s="113"/>
      <c r="AE912" s="113"/>
      <c r="AF912" s="113"/>
      <c r="AG912" s="113"/>
      <c r="AH912" s="113"/>
      <c r="AI912" s="113"/>
      <c r="AJ912" s="113"/>
      <c r="AK912" s="113"/>
      <c r="AL912" s="113"/>
      <c r="AM912" s="113"/>
      <c r="AN912" s="113"/>
      <c r="AO912" s="113"/>
      <c r="AP912" s="113"/>
      <c r="AQ912" s="113"/>
      <c r="AR912" s="113"/>
      <c r="AS912" s="113"/>
      <c r="AT912" s="113"/>
      <c r="AU912" s="113"/>
      <c r="AV912" s="113"/>
      <c r="AW912" s="113"/>
      <c r="AX912" s="113"/>
      <c r="AY912" s="113"/>
      <c r="AZ912" s="113"/>
      <c r="BA912" s="113"/>
      <c r="BB912" s="113"/>
      <c r="BC912" s="113"/>
      <c r="BD912" s="113"/>
      <c r="BE912" s="113"/>
      <c r="BF912" s="113"/>
      <c r="BG912" s="113"/>
      <c r="BH912" s="113"/>
      <c r="BI912" s="113"/>
      <c r="BJ912" s="113"/>
      <c r="BK912" s="113"/>
      <c r="BL912" s="113"/>
      <c r="BM912" s="113"/>
      <c r="BN912" s="113"/>
      <c r="BO912" s="113"/>
      <c r="BP912" s="113"/>
      <c r="BQ912" s="113"/>
      <c r="BR912" s="113"/>
      <c r="BS912" s="113"/>
      <c r="BT912" s="113"/>
      <c r="BU912" s="113"/>
      <c r="BV912" s="113"/>
      <c r="BW912" s="113"/>
      <c r="BX912" s="113"/>
      <c r="BY912" s="113"/>
      <c r="BZ912" s="113"/>
      <c r="CA912" s="113"/>
      <c r="CB912" s="113"/>
    </row>
    <row r="913" spans="9:80" s="114" customFormat="1">
      <c r="I913" s="113"/>
      <c r="J913" s="113"/>
      <c r="K913" s="113"/>
      <c r="L913" s="113"/>
      <c r="M913" s="113"/>
      <c r="N913" s="113"/>
      <c r="O913" s="113"/>
      <c r="P913" s="113"/>
      <c r="Q913" s="113"/>
      <c r="R913" s="113"/>
      <c r="S913" s="113"/>
      <c r="T913" s="113"/>
      <c r="U913" s="113"/>
      <c r="V913" s="113"/>
      <c r="W913" s="113"/>
      <c r="X913" s="113"/>
      <c r="Y913" s="113"/>
      <c r="Z913" s="113"/>
      <c r="AA913" s="113"/>
      <c r="AB913" s="113"/>
      <c r="AC913" s="113"/>
      <c r="AD913" s="113"/>
      <c r="AE913" s="113"/>
      <c r="AF913" s="113"/>
      <c r="AG913" s="113"/>
      <c r="AH913" s="113"/>
      <c r="AI913" s="113"/>
      <c r="AJ913" s="113"/>
      <c r="AK913" s="113"/>
      <c r="AL913" s="113"/>
      <c r="AM913" s="113"/>
      <c r="AN913" s="113"/>
      <c r="AO913" s="113"/>
      <c r="AP913" s="113"/>
      <c r="AQ913" s="113"/>
      <c r="AR913" s="113"/>
      <c r="AS913" s="113"/>
      <c r="AT913" s="113"/>
      <c r="AU913" s="113"/>
      <c r="AV913" s="113"/>
      <c r="AW913" s="113"/>
      <c r="AX913" s="113"/>
      <c r="AY913" s="113"/>
      <c r="AZ913" s="113"/>
      <c r="BA913" s="113"/>
      <c r="BB913" s="113"/>
      <c r="BC913" s="113"/>
      <c r="BD913" s="113"/>
      <c r="BE913" s="113"/>
      <c r="BF913" s="113"/>
      <c r="BG913" s="113"/>
      <c r="BH913" s="113"/>
      <c r="BI913" s="113"/>
      <c r="BJ913" s="113"/>
      <c r="BK913" s="113"/>
      <c r="BL913" s="113"/>
      <c r="BM913" s="113"/>
      <c r="BN913" s="113"/>
      <c r="BO913" s="113"/>
      <c r="BP913" s="113"/>
      <c r="BQ913" s="113"/>
      <c r="BR913" s="113"/>
      <c r="BS913" s="113"/>
      <c r="BT913" s="113"/>
      <c r="BU913" s="113"/>
      <c r="BV913" s="113"/>
      <c r="BW913" s="113"/>
      <c r="BX913" s="113"/>
      <c r="BY913" s="113"/>
      <c r="BZ913" s="113"/>
      <c r="CA913" s="113"/>
      <c r="CB913" s="113"/>
    </row>
    <row r="914" spans="9:80" s="114" customFormat="1">
      <c r="I914" s="113"/>
      <c r="J914" s="113"/>
      <c r="K914" s="113"/>
      <c r="L914" s="113"/>
      <c r="M914" s="113"/>
      <c r="N914" s="113"/>
      <c r="O914" s="113"/>
      <c r="P914" s="113"/>
      <c r="Q914" s="113"/>
      <c r="R914" s="113"/>
      <c r="S914" s="113"/>
      <c r="T914" s="113"/>
      <c r="U914" s="113"/>
      <c r="V914" s="113"/>
      <c r="W914" s="113"/>
      <c r="X914" s="113"/>
      <c r="Y914" s="113"/>
      <c r="Z914" s="113"/>
      <c r="AA914" s="113"/>
      <c r="AB914" s="113"/>
      <c r="AC914" s="113"/>
      <c r="AD914" s="113"/>
      <c r="AE914" s="113"/>
      <c r="AF914" s="113"/>
      <c r="AG914" s="113"/>
      <c r="AH914" s="113"/>
      <c r="AI914" s="113"/>
      <c r="AJ914" s="113"/>
      <c r="AK914" s="113"/>
      <c r="AL914" s="113"/>
      <c r="AM914" s="113"/>
      <c r="AN914" s="113"/>
      <c r="AO914" s="113"/>
      <c r="AP914" s="113"/>
      <c r="AQ914" s="113"/>
      <c r="AR914" s="113"/>
      <c r="AS914" s="113"/>
      <c r="AT914" s="113"/>
      <c r="AU914" s="113"/>
      <c r="AV914" s="113"/>
      <c r="AW914" s="113"/>
      <c r="AX914" s="113"/>
      <c r="AY914" s="113"/>
      <c r="AZ914" s="113"/>
      <c r="BA914" s="113"/>
      <c r="BB914" s="113"/>
      <c r="BC914" s="113"/>
      <c r="BD914" s="113"/>
      <c r="BE914" s="113"/>
      <c r="BF914" s="113"/>
      <c r="BG914" s="113"/>
      <c r="BH914" s="113"/>
      <c r="BI914" s="113"/>
      <c r="BJ914" s="113"/>
      <c r="BK914" s="113"/>
      <c r="BL914" s="113"/>
      <c r="BM914" s="113"/>
      <c r="BN914" s="113"/>
      <c r="BO914" s="113"/>
      <c r="BP914" s="113"/>
      <c r="BQ914" s="113"/>
      <c r="BR914" s="113"/>
      <c r="BS914" s="113"/>
      <c r="BT914" s="113"/>
      <c r="BU914" s="113"/>
      <c r="BV914" s="113"/>
      <c r="BW914" s="113"/>
      <c r="BX914" s="113"/>
      <c r="BY914" s="113"/>
      <c r="BZ914" s="113"/>
      <c r="CA914" s="113"/>
      <c r="CB914" s="113"/>
    </row>
    <row r="915" spans="9:80" s="114" customFormat="1">
      <c r="I915" s="113"/>
      <c r="J915" s="113"/>
      <c r="K915" s="113"/>
      <c r="L915" s="113"/>
      <c r="M915" s="113"/>
      <c r="N915" s="113"/>
      <c r="O915" s="113"/>
      <c r="P915" s="113"/>
      <c r="Q915" s="113"/>
      <c r="R915" s="113"/>
      <c r="S915" s="113"/>
      <c r="T915" s="113"/>
      <c r="U915" s="113"/>
      <c r="V915" s="113"/>
      <c r="W915" s="113"/>
      <c r="X915" s="113"/>
      <c r="Y915" s="113"/>
      <c r="Z915" s="113"/>
      <c r="AA915" s="113"/>
      <c r="AB915" s="113"/>
      <c r="AC915" s="113"/>
      <c r="AD915" s="113"/>
      <c r="AE915" s="113"/>
      <c r="AF915" s="113"/>
      <c r="AG915" s="113"/>
      <c r="AH915" s="113"/>
      <c r="AI915" s="113"/>
      <c r="AJ915" s="113"/>
      <c r="AK915" s="113"/>
      <c r="AL915" s="113"/>
      <c r="AM915" s="113"/>
      <c r="AN915" s="113"/>
      <c r="AO915" s="113"/>
      <c r="AP915" s="113"/>
      <c r="AQ915" s="113"/>
      <c r="AR915" s="113"/>
      <c r="AS915" s="113"/>
      <c r="AT915" s="113"/>
      <c r="AU915" s="113"/>
      <c r="AV915" s="113"/>
      <c r="AW915" s="113"/>
      <c r="AX915" s="113"/>
      <c r="AY915" s="113"/>
      <c r="AZ915" s="113"/>
      <c r="BA915" s="113"/>
      <c r="BB915" s="113"/>
      <c r="BC915" s="113"/>
      <c r="BD915" s="113"/>
      <c r="BE915" s="113"/>
      <c r="BF915" s="113"/>
      <c r="BG915" s="113"/>
      <c r="BH915" s="113"/>
      <c r="BI915" s="113"/>
      <c r="BJ915" s="113"/>
      <c r="BK915" s="113"/>
      <c r="BL915" s="113"/>
      <c r="BM915" s="113"/>
      <c r="BN915" s="113"/>
      <c r="BO915" s="113"/>
      <c r="BP915" s="113"/>
      <c r="BQ915" s="113"/>
      <c r="BR915" s="113"/>
      <c r="BS915" s="113"/>
      <c r="BT915" s="113"/>
      <c r="BU915" s="113"/>
      <c r="BV915" s="113"/>
      <c r="BW915" s="113"/>
      <c r="BX915" s="113"/>
      <c r="BY915" s="113"/>
      <c r="BZ915" s="113"/>
      <c r="CA915" s="113"/>
      <c r="CB915" s="113"/>
    </row>
    <row r="916" spans="9:80" s="114" customFormat="1">
      <c r="I916" s="113"/>
      <c r="J916" s="113"/>
      <c r="K916" s="113"/>
      <c r="L916" s="113"/>
      <c r="M916" s="113"/>
      <c r="N916" s="113"/>
      <c r="O916" s="113"/>
      <c r="P916" s="113"/>
      <c r="Q916" s="113"/>
      <c r="R916" s="113"/>
      <c r="S916" s="113"/>
      <c r="T916" s="113"/>
      <c r="U916" s="113"/>
      <c r="V916" s="113"/>
      <c r="W916" s="113"/>
      <c r="X916" s="113"/>
      <c r="Y916" s="113"/>
      <c r="Z916" s="113"/>
      <c r="AA916" s="113"/>
      <c r="AB916" s="113"/>
      <c r="AC916" s="113"/>
      <c r="AD916" s="113"/>
      <c r="AE916" s="113"/>
      <c r="AF916" s="113"/>
      <c r="AG916" s="113"/>
      <c r="AH916" s="113"/>
      <c r="AI916" s="113"/>
      <c r="AJ916" s="113"/>
      <c r="AK916" s="113"/>
      <c r="AL916" s="113"/>
      <c r="AM916" s="113"/>
      <c r="AN916" s="113"/>
      <c r="AO916" s="113"/>
      <c r="AP916" s="113"/>
      <c r="AQ916" s="113"/>
      <c r="AR916" s="113"/>
      <c r="AS916" s="113"/>
      <c r="AT916" s="113"/>
      <c r="AU916" s="113"/>
      <c r="AV916" s="113"/>
      <c r="AW916" s="113"/>
      <c r="AX916" s="113"/>
      <c r="AY916" s="113"/>
      <c r="AZ916" s="113"/>
      <c r="BA916" s="113"/>
      <c r="BB916" s="113"/>
      <c r="BC916" s="113"/>
      <c r="BD916" s="113"/>
      <c r="BE916" s="113"/>
      <c r="BF916" s="113"/>
      <c r="BG916" s="113"/>
      <c r="BH916" s="113"/>
      <c r="BI916" s="113"/>
      <c r="BJ916" s="113"/>
      <c r="BK916" s="113"/>
      <c r="BL916" s="113"/>
      <c r="BM916" s="113"/>
      <c r="BN916" s="113"/>
      <c r="BO916" s="113"/>
      <c r="BP916" s="113"/>
      <c r="BQ916" s="113"/>
      <c r="BR916" s="113"/>
      <c r="BS916" s="113"/>
      <c r="BT916" s="113"/>
      <c r="BU916" s="113"/>
      <c r="BV916" s="113"/>
      <c r="BW916" s="113"/>
      <c r="BX916" s="113"/>
      <c r="BY916" s="113"/>
      <c r="BZ916" s="113"/>
      <c r="CA916" s="113"/>
      <c r="CB916" s="113"/>
    </row>
    <row r="917" spans="9:80" s="114" customFormat="1">
      <c r="I917" s="113"/>
      <c r="J917" s="113"/>
      <c r="K917" s="113"/>
      <c r="L917" s="113"/>
      <c r="M917" s="113"/>
      <c r="N917" s="113"/>
      <c r="O917" s="113"/>
      <c r="P917" s="113"/>
      <c r="Q917" s="113"/>
      <c r="R917" s="113"/>
      <c r="S917" s="113"/>
      <c r="T917" s="113"/>
      <c r="U917" s="113"/>
      <c r="V917" s="113"/>
      <c r="W917" s="113"/>
      <c r="X917" s="113"/>
      <c r="Y917" s="113"/>
      <c r="Z917" s="113"/>
      <c r="AA917" s="113"/>
      <c r="AB917" s="113"/>
      <c r="AC917" s="113"/>
      <c r="AD917" s="113"/>
      <c r="AE917" s="113"/>
      <c r="AF917" s="113"/>
      <c r="AG917" s="113"/>
      <c r="AH917" s="113"/>
      <c r="AI917" s="113"/>
      <c r="AJ917" s="113"/>
      <c r="AK917" s="113"/>
      <c r="AL917" s="113"/>
      <c r="AM917" s="113"/>
      <c r="AN917" s="113"/>
      <c r="AO917" s="113"/>
      <c r="AP917" s="113"/>
      <c r="AQ917" s="113"/>
      <c r="AR917" s="113"/>
      <c r="AS917" s="113"/>
      <c r="AT917" s="113"/>
      <c r="AU917" s="113"/>
      <c r="AV917" s="113"/>
      <c r="AW917" s="113"/>
      <c r="AX917" s="113"/>
      <c r="AY917" s="113"/>
      <c r="AZ917" s="113"/>
      <c r="BA917" s="113"/>
      <c r="BB917" s="113"/>
      <c r="BC917" s="113"/>
      <c r="BD917" s="113"/>
      <c r="BE917" s="113"/>
      <c r="BF917" s="113"/>
      <c r="BG917" s="113"/>
      <c r="BH917" s="113"/>
      <c r="BI917" s="113"/>
      <c r="BJ917" s="113"/>
      <c r="BK917" s="113"/>
      <c r="BL917" s="113"/>
      <c r="BM917" s="113"/>
      <c r="BN917" s="113"/>
      <c r="BO917" s="113"/>
      <c r="BP917" s="113"/>
      <c r="BQ917" s="113"/>
      <c r="BR917" s="113"/>
      <c r="BS917" s="113"/>
      <c r="BT917" s="113"/>
      <c r="BU917" s="113"/>
      <c r="BV917" s="113"/>
      <c r="BW917" s="113"/>
      <c r="BX917" s="113"/>
      <c r="BY917" s="113"/>
      <c r="BZ917" s="113"/>
      <c r="CA917" s="113"/>
      <c r="CB917" s="113"/>
    </row>
    <row r="918" spans="9:80" s="114" customFormat="1">
      <c r="I918" s="113"/>
      <c r="J918" s="113"/>
      <c r="K918" s="113"/>
      <c r="L918" s="113"/>
      <c r="M918" s="113"/>
      <c r="N918" s="113"/>
      <c r="O918" s="113"/>
      <c r="P918" s="113"/>
      <c r="Q918" s="113"/>
      <c r="R918" s="113"/>
      <c r="S918" s="113"/>
      <c r="T918" s="113"/>
      <c r="U918" s="113"/>
      <c r="V918" s="113"/>
      <c r="W918" s="113"/>
      <c r="X918" s="113"/>
      <c r="Y918" s="113"/>
      <c r="Z918" s="113"/>
      <c r="AA918" s="113"/>
      <c r="AB918" s="113"/>
      <c r="AC918" s="113"/>
      <c r="AD918" s="113"/>
      <c r="AE918" s="113"/>
      <c r="AF918" s="113"/>
      <c r="AG918" s="113"/>
      <c r="AH918" s="113"/>
      <c r="AI918" s="113"/>
      <c r="AJ918" s="113"/>
      <c r="AK918" s="113"/>
      <c r="AL918" s="113"/>
      <c r="AM918" s="113"/>
      <c r="AN918" s="113"/>
      <c r="AO918" s="113"/>
      <c r="AP918" s="113"/>
      <c r="AQ918" s="113"/>
      <c r="AR918" s="113"/>
      <c r="AS918" s="113"/>
      <c r="AT918" s="113"/>
      <c r="AU918" s="113"/>
      <c r="AV918" s="113"/>
      <c r="AW918" s="113"/>
      <c r="AX918" s="113"/>
      <c r="AY918" s="113"/>
      <c r="AZ918" s="113"/>
      <c r="BA918" s="113"/>
      <c r="BB918" s="113"/>
      <c r="BC918" s="113"/>
      <c r="BD918" s="113"/>
      <c r="BE918" s="113"/>
      <c r="BF918" s="113"/>
      <c r="BG918" s="113"/>
      <c r="BH918" s="113"/>
      <c r="BI918" s="113"/>
      <c r="BJ918" s="113"/>
      <c r="BK918" s="113"/>
      <c r="BL918" s="113"/>
      <c r="BM918" s="113"/>
      <c r="BN918" s="113"/>
      <c r="BO918" s="113"/>
      <c r="BP918" s="113"/>
      <c r="BQ918" s="113"/>
      <c r="BR918" s="113"/>
      <c r="BS918" s="113"/>
      <c r="BT918" s="113"/>
      <c r="BU918" s="113"/>
      <c r="BV918" s="113"/>
      <c r="BW918" s="113"/>
      <c r="BX918" s="113"/>
      <c r="BY918" s="113"/>
      <c r="BZ918" s="113"/>
      <c r="CA918" s="113"/>
      <c r="CB918" s="113"/>
    </row>
    <row r="919" spans="9:80" s="114" customFormat="1">
      <c r="I919" s="113"/>
      <c r="J919" s="113"/>
      <c r="K919" s="113"/>
      <c r="L919" s="113"/>
      <c r="M919" s="113"/>
      <c r="N919" s="113"/>
      <c r="O919" s="113"/>
      <c r="P919" s="113"/>
      <c r="Q919" s="113"/>
      <c r="R919" s="113"/>
      <c r="S919" s="113"/>
      <c r="T919" s="113"/>
      <c r="U919" s="113"/>
      <c r="V919" s="113"/>
      <c r="W919" s="113"/>
      <c r="X919" s="113"/>
      <c r="Y919" s="113"/>
      <c r="Z919" s="113"/>
      <c r="AA919" s="113"/>
      <c r="AB919" s="113"/>
      <c r="AC919" s="113"/>
      <c r="AD919" s="113"/>
      <c r="AE919" s="113"/>
      <c r="AF919" s="113"/>
      <c r="AG919" s="113"/>
      <c r="AH919" s="113"/>
      <c r="AI919" s="113"/>
      <c r="AJ919" s="113"/>
      <c r="AK919" s="113"/>
      <c r="AL919" s="113"/>
      <c r="AM919" s="113"/>
      <c r="AN919" s="113"/>
      <c r="AO919" s="113"/>
      <c r="AP919" s="113"/>
      <c r="AQ919" s="113"/>
      <c r="AR919" s="113"/>
      <c r="AS919" s="113"/>
      <c r="AT919" s="113"/>
      <c r="AU919" s="113"/>
      <c r="AV919" s="113"/>
      <c r="AW919" s="113"/>
      <c r="AX919" s="113"/>
      <c r="AY919" s="113"/>
      <c r="AZ919" s="113"/>
      <c r="BA919" s="113"/>
      <c r="BB919" s="113"/>
      <c r="BC919" s="113"/>
      <c r="BD919" s="113"/>
      <c r="BE919" s="113"/>
      <c r="BF919" s="113"/>
      <c r="BG919" s="113"/>
      <c r="BH919" s="113"/>
      <c r="BI919" s="113"/>
      <c r="BJ919" s="113"/>
      <c r="BK919" s="113"/>
      <c r="BL919" s="113"/>
      <c r="BM919" s="113"/>
      <c r="BN919" s="113"/>
      <c r="BO919" s="113"/>
      <c r="BP919" s="113"/>
      <c r="BQ919" s="113"/>
      <c r="BR919" s="113"/>
      <c r="BS919" s="113"/>
      <c r="BT919" s="113"/>
      <c r="BU919" s="113"/>
      <c r="BV919" s="113"/>
      <c r="BW919" s="113"/>
      <c r="BX919" s="113"/>
      <c r="BY919" s="113"/>
      <c r="BZ919" s="113"/>
      <c r="CA919" s="113"/>
      <c r="CB919" s="113"/>
    </row>
    <row r="920" spans="9:80" s="114" customFormat="1">
      <c r="I920" s="113"/>
      <c r="J920" s="113"/>
      <c r="K920" s="113"/>
      <c r="L920" s="113"/>
      <c r="M920" s="113"/>
      <c r="N920" s="113"/>
      <c r="O920" s="113"/>
      <c r="P920" s="113"/>
      <c r="Q920" s="113"/>
      <c r="R920" s="113"/>
      <c r="S920" s="113"/>
      <c r="T920" s="113"/>
      <c r="U920" s="113"/>
      <c r="V920" s="113"/>
      <c r="W920" s="113"/>
      <c r="X920" s="113"/>
      <c r="Y920" s="113"/>
      <c r="Z920" s="113"/>
      <c r="AA920" s="113"/>
      <c r="AB920" s="113"/>
      <c r="AC920" s="113"/>
      <c r="AD920" s="113"/>
      <c r="AE920" s="113"/>
      <c r="AF920" s="113"/>
      <c r="AG920" s="113"/>
      <c r="AH920" s="113"/>
      <c r="AI920" s="113"/>
      <c r="AJ920" s="113"/>
      <c r="AK920" s="113"/>
      <c r="AL920" s="113"/>
      <c r="AM920" s="113"/>
      <c r="AN920" s="113"/>
      <c r="AO920" s="113"/>
      <c r="AP920" s="113"/>
      <c r="AQ920" s="113"/>
      <c r="AR920" s="113"/>
      <c r="AS920" s="113"/>
      <c r="AT920" s="113"/>
      <c r="AU920" s="113"/>
      <c r="AV920" s="113"/>
      <c r="AW920" s="113"/>
      <c r="AX920" s="113"/>
      <c r="AY920" s="113"/>
      <c r="AZ920" s="113"/>
      <c r="BA920" s="113"/>
      <c r="BB920" s="113"/>
      <c r="BC920" s="113"/>
      <c r="BD920" s="113"/>
      <c r="BE920" s="113"/>
      <c r="BF920" s="113"/>
      <c r="BG920" s="113"/>
      <c r="BH920" s="113"/>
      <c r="BI920" s="113"/>
      <c r="BJ920" s="113"/>
      <c r="BK920" s="113"/>
      <c r="BL920" s="113"/>
      <c r="BM920" s="113"/>
      <c r="BN920" s="113"/>
      <c r="BO920" s="113"/>
      <c r="BP920" s="113"/>
      <c r="BQ920" s="113"/>
      <c r="BR920" s="113"/>
      <c r="BS920" s="113"/>
      <c r="BT920" s="113"/>
      <c r="BU920" s="113"/>
      <c r="BV920" s="113"/>
      <c r="BW920" s="113"/>
      <c r="BX920" s="113"/>
      <c r="BY920" s="113"/>
      <c r="BZ920" s="113"/>
      <c r="CA920" s="113"/>
      <c r="CB920" s="113"/>
    </row>
    <row r="921" spans="9:80" s="114" customFormat="1">
      <c r="I921" s="113"/>
      <c r="J921" s="113"/>
      <c r="K921" s="113"/>
      <c r="L921" s="113"/>
      <c r="M921" s="113"/>
      <c r="N921" s="113"/>
      <c r="O921" s="113"/>
      <c r="P921" s="113"/>
      <c r="Q921" s="113"/>
      <c r="R921" s="113"/>
      <c r="S921" s="113"/>
      <c r="T921" s="113"/>
      <c r="U921" s="113"/>
      <c r="V921" s="113"/>
      <c r="W921" s="113"/>
      <c r="X921" s="113"/>
      <c r="Y921" s="113"/>
      <c r="Z921" s="113"/>
      <c r="AA921" s="113"/>
      <c r="AB921" s="113"/>
      <c r="AC921" s="113"/>
      <c r="AD921" s="113"/>
      <c r="AE921" s="113"/>
      <c r="AF921" s="113"/>
      <c r="AG921" s="113"/>
      <c r="AH921" s="113"/>
      <c r="AI921" s="113"/>
      <c r="AJ921" s="113"/>
      <c r="AK921" s="113"/>
      <c r="AL921" s="113"/>
      <c r="AM921" s="113"/>
      <c r="AN921" s="113"/>
      <c r="AO921" s="113"/>
      <c r="AP921" s="113"/>
      <c r="AQ921" s="113"/>
      <c r="AR921" s="113"/>
      <c r="AS921" s="113"/>
      <c r="AT921" s="113"/>
      <c r="AU921" s="113"/>
      <c r="AV921" s="113"/>
      <c r="AW921" s="113"/>
      <c r="AX921" s="113"/>
      <c r="AY921" s="113"/>
      <c r="AZ921" s="113"/>
      <c r="BA921" s="113"/>
      <c r="BB921" s="113"/>
      <c r="BC921" s="113"/>
      <c r="BD921" s="113"/>
      <c r="BE921" s="113"/>
      <c r="BF921" s="113"/>
      <c r="BG921" s="113"/>
      <c r="BH921" s="113"/>
      <c r="BI921" s="113"/>
      <c r="BJ921" s="113"/>
      <c r="BK921" s="113"/>
      <c r="BL921" s="113"/>
      <c r="BM921" s="113"/>
      <c r="BN921" s="113"/>
      <c r="BO921" s="113"/>
      <c r="BP921" s="113"/>
      <c r="BQ921" s="113"/>
      <c r="BR921" s="113"/>
      <c r="BS921" s="113"/>
      <c r="BT921" s="113"/>
      <c r="BU921" s="113"/>
      <c r="BV921" s="113"/>
      <c r="BW921" s="113"/>
      <c r="BX921" s="113"/>
      <c r="BY921" s="113"/>
      <c r="BZ921" s="113"/>
      <c r="CA921" s="113"/>
      <c r="CB921" s="113"/>
    </row>
    <row r="922" spans="9:80" s="114" customFormat="1">
      <c r="I922" s="113"/>
      <c r="J922" s="113"/>
      <c r="K922" s="113"/>
      <c r="L922" s="113"/>
      <c r="M922" s="113"/>
      <c r="N922" s="113"/>
      <c r="O922" s="113"/>
      <c r="P922" s="113"/>
      <c r="Q922" s="113"/>
      <c r="R922" s="113"/>
      <c r="S922" s="113"/>
      <c r="T922" s="113"/>
      <c r="U922" s="113"/>
      <c r="V922" s="113"/>
      <c r="W922" s="113"/>
      <c r="X922" s="113"/>
      <c r="Y922" s="113"/>
      <c r="Z922" s="113"/>
      <c r="AA922" s="113"/>
      <c r="AB922" s="113"/>
      <c r="AC922" s="113"/>
      <c r="AD922" s="113"/>
      <c r="AE922" s="113"/>
      <c r="AF922" s="113"/>
      <c r="AG922" s="113"/>
      <c r="AH922" s="113"/>
      <c r="AI922" s="113"/>
      <c r="AJ922" s="113"/>
      <c r="AK922" s="113"/>
      <c r="AL922" s="113"/>
      <c r="AM922" s="113"/>
      <c r="AN922" s="113"/>
      <c r="AO922" s="113"/>
      <c r="AP922" s="113"/>
      <c r="AQ922" s="113"/>
      <c r="AR922" s="113"/>
      <c r="AS922" s="113"/>
      <c r="AT922" s="113"/>
      <c r="AU922" s="113"/>
      <c r="AV922" s="113"/>
      <c r="AW922" s="113"/>
      <c r="AX922" s="113"/>
      <c r="AY922" s="113"/>
      <c r="AZ922" s="113"/>
      <c r="BA922" s="113"/>
      <c r="BB922" s="113"/>
      <c r="BC922" s="113"/>
      <c r="BD922" s="113"/>
      <c r="BE922" s="113"/>
      <c r="BF922" s="113"/>
      <c r="BG922" s="113"/>
      <c r="BH922" s="113"/>
      <c r="BI922" s="113"/>
      <c r="BJ922" s="113"/>
      <c r="BK922" s="113"/>
      <c r="BL922" s="113"/>
      <c r="BM922" s="113"/>
      <c r="BN922" s="113"/>
      <c r="BO922" s="113"/>
      <c r="BP922" s="113"/>
      <c r="BQ922" s="113"/>
      <c r="BR922" s="113"/>
      <c r="BS922" s="113"/>
      <c r="BT922" s="113"/>
      <c r="BU922" s="113"/>
      <c r="BV922" s="113"/>
      <c r="BW922" s="113"/>
      <c r="BX922" s="113"/>
      <c r="BY922" s="113"/>
      <c r="BZ922" s="113"/>
      <c r="CA922" s="113"/>
      <c r="CB922" s="113"/>
    </row>
    <row r="923" spans="9:80" s="114" customFormat="1">
      <c r="I923" s="113"/>
      <c r="J923" s="113"/>
      <c r="K923" s="113"/>
      <c r="L923" s="113"/>
      <c r="M923" s="113"/>
      <c r="N923" s="113"/>
      <c r="O923" s="113"/>
      <c r="P923" s="113"/>
      <c r="Q923" s="113"/>
      <c r="R923" s="113"/>
      <c r="S923" s="113"/>
      <c r="T923" s="113"/>
      <c r="U923" s="113"/>
      <c r="V923" s="113"/>
      <c r="W923" s="113"/>
      <c r="X923" s="113"/>
      <c r="Y923" s="113"/>
      <c r="Z923" s="113"/>
      <c r="AA923" s="113"/>
      <c r="AB923" s="113"/>
      <c r="AC923" s="113"/>
      <c r="AD923" s="113"/>
      <c r="AE923" s="113"/>
      <c r="AF923" s="113"/>
      <c r="AG923" s="113"/>
      <c r="AH923" s="113"/>
      <c r="AI923" s="113"/>
      <c r="AJ923" s="113"/>
      <c r="AK923" s="113"/>
      <c r="AL923" s="113"/>
      <c r="AM923" s="113"/>
      <c r="AN923" s="113"/>
      <c r="AO923" s="113"/>
      <c r="AP923" s="113"/>
      <c r="AQ923" s="113"/>
      <c r="AR923" s="113"/>
      <c r="AS923" s="113"/>
      <c r="AT923" s="113"/>
      <c r="AU923" s="113"/>
      <c r="AV923" s="113"/>
      <c r="AW923" s="113"/>
      <c r="AX923" s="113"/>
      <c r="AY923" s="113"/>
      <c r="AZ923" s="113"/>
      <c r="BA923" s="113"/>
      <c r="BB923" s="113"/>
      <c r="BC923" s="113"/>
      <c r="BD923" s="113"/>
      <c r="BE923" s="113"/>
      <c r="BF923" s="113"/>
      <c r="BG923" s="113"/>
      <c r="BH923" s="113"/>
      <c r="BI923" s="113"/>
      <c r="BJ923" s="113"/>
      <c r="BK923" s="113"/>
      <c r="BL923" s="113"/>
      <c r="BM923" s="113"/>
      <c r="BN923" s="113"/>
      <c r="BO923" s="113"/>
      <c r="BP923" s="113"/>
      <c r="BQ923" s="113"/>
      <c r="BR923" s="113"/>
      <c r="BS923" s="113"/>
      <c r="BT923" s="113"/>
      <c r="BU923" s="113"/>
      <c r="BV923" s="113"/>
      <c r="BW923" s="113"/>
      <c r="BX923" s="113"/>
      <c r="BY923" s="113"/>
      <c r="BZ923" s="113"/>
      <c r="CA923" s="113"/>
      <c r="CB923" s="113"/>
    </row>
    <row r="924" spans="9:80" s="114" customFormat="1">
      <c r="I924" s="113"/>
      <c r="J924" s="113"/>
      <c r="K924" s="113"/>
      <c r="L924" s="113"/>
      <c r="M924" s="113"/>
      <c r="N924" s="113"/>
      <c r="O924" s="113"/>
      <c r="P924" s="113"/>
      <c r="Q924" s="113"/>
      <c r="R924" s="113"/>
      <c r="S924" s="113"/>
      <c r="T924" s="113"/>
      <c r="U924" s="113"/>
      <c r="V924" s="113"/>
      <c r="W924" s="113"/>
      <c r="X924" s="113"/>
      <c r="Y924" s="113"/>
      <c r="Z924" s="113"/>
      <c r="AA924" s="113"/>
      <c r="AB924" s="113"/>
      <c r="AC924" s="113"/>
      <c r="AD924" s="113"/>
      <c r="AE924" s="113"/>
      <c r="AF924" s="113"/>
      <c r="AG924" s="113"/>
      <c r="AH924" s="113"/>
      <c r="AI924" s="113"/>
      <c r="AJ924" s="113"/>
      <c r="AK924" s="113"/>
      <c r="AL924" s="113"/>
      <c r="AM924" s="113"/>
      <c r="AN924" s="113"/>
      <c r="AO924" s="113"/>
      <c r="AP924" s="113"/>
      <c r="AQ924" s="113"/>
      <c r="AR924" s="113"/>
      <c r="AS924" s="113"/>
      <c r="AT924" s="113"/>
      <c r="AU924" s="113"/>
      <c r="AV924" s="113"/>
      <c r="AW924" s="113"/>
      <c r="AX924" s="113"/>
      <c r="AY924" s="113"/>
      <c r="AZ924" s="113"/>
      <c r="BA924" s="113"/>
      <c r="BB924" s="113"/>
      <c r="BC924" s="113"/>
      <c r="BD924" s="113"/>
      <c r="BE924" s="113"/>
      <c r="BF924" s="113"/>
      <c r="BG924" s="113"/>
      <c r="BH924" s="113"/>
      <c r="BI924" s="113"/>
      <c r="BJ924" s="113"/>
      <c r="BK924" s="113"/>
      <c r="BL924" s="113"/>
      <c r="BM924" s="113"/>
      <c r="BN924" s="113"/>
      <c r="BO924" s="113"/>
      <c r="BP924" s="113"/>
      <c r="BQ924" s="113"/>
      <c r="BR924" s="113"/>
      <c r="BS924" s="113"/>
      <c r="BT924" s="113"/>
      <c r="BU924" s="113"/>
      <c r="BV924" s="113"/>
      <c r="BW924" s="113"/>
      <c r="BX924" s="113"/>
      <c r="BY924" s="113"/>
      <c r="BZ924" s="113"/>
      <c r="CA924" s="113"/>
      <c r="CB924" s="113"/>
    </row>
    <row r="925" spans="9:80" s="114" customFormat="1">
      <c r="I925" s="113"/>
      <c r="J925" s="113"/>
      <c r="K925" s="113"/>
      <c r="L925" s="113"/>
      <c r="M925" s="113"/>
      <c r="N925" s="113"/>
      <c r="O925" s="113"/>
      <c r="P925" s="113"/>
      <c r="Q925" s="113"/>
      <c r="R925" s="113"/>
      <c r="S925" s="113"/>
      <c r="T925" s="113"/>
      <c r="U925" s="113"/>
      <c r="V925" s="113"/>
      <c r="W925" s="113"/>
      <c r="X925" s="113"/>
      <c r="Y925" s="113"/>
      <c r="Z925" s="113"/>
      <c r="AA925" s="113"/>
      <c r="AB925" s="113"/>
      <c r="AC925" s="113"/>
      <c r="AD925" s="113"/>
      <c r="AE925" s="113"/>
      <c r="AF925" s="113"/>
      <c r="AG925" s="113"/>
      <c r="AH925" s="113"/>
      <c r="AI925" s="113"/>
      <c r="AJ925" s="113"/>
      <c r="AK925" s="113"/>
      <c r="AL925" s="113"/>
      <c r="AM925" s="113"/>
      <c r="AN925" s="113"/>
      <c r="AO925" s="113"/>
      <c r="AP925" s="113"/>
      <c r="AQ925" s="113"/>
      <c r="AR925" s="113"/>
      <c r="AS925" s="113"/>
      <c r="AT925" s="113"/>
      <c r="AU925" s="113"/>
      <c r="AV925" s="113"/>
      <c r="AW925" s="113"/>
      <c r="AX925" s="113"/>
      <c r="AY925" s="113"/>
      <c r="AZ925" s="113"/>
      <c r="BA925" s="113"/>
      <c r="BB925" s="113"/>
      <c r="BC925" s="113"/>
      <c r="BD925" s="113"/>
      <c r="BE925" s="113"/>
      <c r="BF925" s="113"/>
      <c r="BG925" s="113"/>
      <c r="BH925" s="113"/>
      <c r="BI925" s="113"/>
      <c r="BJ925" s="113"/>
      <c r="BK925" s="113"/>
      <c r="BL925" s="113"/>
      <c r="BM925" s="113"/>
      <c r="BN925" s="113"/>
      <c r="BO925" s="113"/>
      <c r="BP925" s="113"/>
      <c r="BQ925" s="113"/>
      <c r="BR925" s="113"/>
      <c r="BS925" s="113"/>
      <c r="BT925" s="113"/>
      <c r="BU925" s="113"/>
      <c r="BV925" s="113"/>
      <c r="BW925" s="113"/>
      <c r="BX925" s="113"/>
      <c r="BY925" s="113"/>
      <c r="BZ925" s="113"/>
      <c r="CA925" s="113"/>
      <c r="CB925" s="113"/>
    </row>
    <row r="926" spans="9:80" s="114" customFormat="1">
      <c r="I926" s="113"/>
      <c r="J926" s="113"/>
      <c r="K926" s="113"/>
      <c r="L926" s="113"/>
      <c r="M926" s="113"/>
      <c r="N926" s="113"/>
      <c r="O926" s="113"/>
      <c r="P926" s="113"/>
      <c r="Q926" s="113"/>
      <c r="R926" s="113"/>
      <c r="S926" s="113"/>
      <c r="T926" s="113"/>
      <c r="U926" s="113"/>
      <c r="V926" s="113"/>
      <c r="W926" s="113"/>
      <c r="X926" s="113"/>
      <c r="Y926" s="113"/>
      <c r="Z926" s="113"/>
      <c r="AA926" s="113"/>
      <c r="AB926" s="113"/>
      <c r="AC926" s="113"/>
      <c r="AD926" s="113"/>
      <c r="AE926" s="113"/>
      <c r="AF926" s="113"/>
      <c r="AG926" s="113"/>
      <c r="AH926" s="113"/>
      <c r="AI926" s="113"/>
      <c r="AJ926" s="113"/>
      <c r="AK926" s="113"/>
      <c r="AL926" s="113"/>
      <c r="AM926" s="113"/>
      <c r="AN926" s="113"/>
      <c r="AO926" s="113"/>
      <c r="AP926" s="113"/>
      <c r="AQ926" s="113"/>
      <c r="AR926" s="113"/>
      <c r="AS926" s="113"/>
      <c r="AT926" s="113"/>
      <c r="AU926" s="113"/>
      <c r="AV926" s="113"/>
      <c r="AW926" s="113"/>
      <c r="AX926" s="113"/>
      <c r="AY926" s="113"/>
      <c r="AZ926" s="113"/>
      <c r="BA926" s="113"/>
      <c r="BB926" s="113"/>
      <c r="BC926" s="113"/>
      <c r="BD926" s="113"/>
      <c r="BE926" s="113"/>
      <c r="BF926" s="113"/>
      <c r="BG926" s="113"/>
      <c r="BH926" s="113"/>
      <c r="BI926" s="113"/>
      <c r="BJ926" s="113"/>
      <c r="BK926" s="113"/>
      <c r="BL926" s="113"/>
      <c r="BM926" s="113"/>
      <c r="BN926" s="113"/>
      <c r="BO926" s="113"/>
      <c r="BP926" s="113"/>
      <c r="BQ926" s="113"/>
      <c r="BR926" s="113"/>
      <c r="BS926" s="113"/>
      <c r="BT926" s="113"/>
      <c r="BU926" s="113"/>
      <c r="BV926" s="113"/>
      <c r="BW926" s="113"/>
      <c r="BX926" s="113"/>
      <c r="BY926" s="113"/>
      <c r="BZ926" s="113"/>
      <c r="CA926" s="113"/>
      <c r="CB926" s="113"/>
    </row>
    <row r="927" spans="9:80" s="114" customFormat="1">
      <c r="I927" s="113"/>
      <c r="J927" s="113"/>
      <c r="K927" s="113"/>
      <c r="L927" s="113"/>
      <c r="M927" s="113"/>
      <c r="N927" s="113"/>
      <c r="O927" s="113"/>
      <c r="P927" s="113"/>
      <c r="Q927" s="113"/>
      <c r="R927" s="113"/>
      <c r="S927" s="113"/>
      <c r="T927" s="113"/>
      <c r="U927" s="113"/>
      <c r="V927" s="113"/>
      <c r="W927" s="113"/>
      <c r="X927" s="113"/>
      <c r="Y927" s="113"/>
      <c r="Z927" s="113"/>
      <c r="AA927" s="113"/>
      <c r="AB927" s="113"/>
      <c r="AC927" s="113"/>
      <c r="AD927" s="113"/>
      <c r="AE927" s="113"/>
      <c r="AF927" s="113"/>
      <c r="AG927" s="113"/>
      <c r="AH927" s="113"/>
      <c r="AI927" s="113"/>
      <c r="AJ927" s="113"/>
      <c r="AK927" s="113"/>
      <c r="AL927" s="113"/>
      <c r="AM927" s="113"/>
      <c r="AN927" s="113"/>
      <c r="AO927" s="113"/>
      <c r="AP927" s="113"/>
      <c r="AQ927" s="113"/>
      <c r="AR927" s="113"/>
      <c r="AS927" s="113"/>
      <c r="AT927" s="113"/>
      <c r="AU927" s="113"/>
      <c r="AV927" s="113"/>
      <c r="AW927" s="113"/>
      <c r="AX927" s="113"/>
      <c r="AY927" s="113"/>
      <c r="AZ927" s="113"/>
      <c r="BA927" s="113"/>
      <c r="BB927" s="113"/>
      <c r="BC927" s="113"/>
      <c r="BD927" s="113"/>
      <c r="BE927" s="113"/>
      <c r="BF927" s="113"/>
      <c r="BG927" s="113"/>
      <c r="BH927" s="113"/>
      <c r="BI927" s="113"/>
      <c r="BJ927" s="113"/>
      <c r="BK927" s="113"/>
      <c r="BL927" s="113"/>
      <c r="BM927" s="113"/>
      <c r="BN927" s="113"/>
      <c r="BO927" s="113"/>
      <c r="BP927" s="113"/>
      <c r="BQ927" s="113"/>
      <c r="BR927" s="113"/>
      <c r="BS927" s="113"/>
      <c r="BT927" s="113"/>
      <c r="BU927" s="113"/>
      <c r="BV927" s="113"/>
      <c r="BW927" s="113"/>
      <c r="BX927" s="113"/>
      <c r="BY927" s="113"/>
      <c r="BZ927" s="113"/>
      <c r="CA927" s="113"/>
      <c r="CB927" s="113"/>
    </row>
    <row r="928" spans="9:80" s="114" customFormat="1">
      <c r="I928" s="113"/>
      <c r="J928" s="113"/>
      <c r="K928" s="113"/>
      <c r="L928" s="113"/>
      <c r="M928" s="113"/>
      <c r="N928" s="113"/>
      <c r="O928" s="113"/>
      <c r="P928" s="113"/>
      <c r="Q928" s="113"/>
      <c r="R928" s="113"/>
      <c r="S928" s="113"/>
      <c r="T928" s="113"/>
      <c r="U928" s="113"/>
      <c r="V928" s="113"/>
      <c r="W928" s="113"/>
      <c r="X928" s="113"/>
      <c r="Y928" s="113"/>
      <c r="Z928" s="113"/>
      <c r="AA928" s="113"/>
      <c r="AB928" s="113"/>
      <c r="AC928" s="113"/>
      <c r="AD928" s="113"/>
      <c r="AE928" s="113"/>
      <c r="AF928" s="113"/>
      <c r="AG928" s="113"/>
      <c r="AH928" s="113"/>
      <c r="AI928" s="113"/>
      <c r="AJ928" s="113"/>
      <c r="AK928" s="113"/>
      <c r="AL928" s="113"/>
      <c r="AM928" s="113"/>
      <c r="AN928" s="113"/>
      <c r="AO928" s="113"/>
      <c r="AP928" s="113"/>
      <c r="AQ928" s="113"/>
      <c r="AR928" s="113"/>
      <c r="AS928" s="113"/>
      <c r="AT928" s="113"/>
      <c r="AU928" s="113"/>
      <c r="AV928" s="113"/>
      <c r="AW928" s="113"/>
      <c r="AX928" s="113"/>
      <c r="AY928" s="113"/>
      <c r="AZ928" s="113"/>
      <c r="BA928" s="113"/>
      <c r="BB928" s="113"/>
      <c r="BC928" s="113"/>
      <c r="BD928" s="113"/>
      <c r="BE928" s="113"/>
      <c r="BF928" s="113"/>
      <c r="BG928" s="113"/>
      <c r="BH928" s="113"/>
      <c r="BI928" s="113"/>
      <c r="BJ928" s="113"/>
      <c r="BK928" s="113"/>
      <c r="BL928" s="113"/>
      <c r="BM928" s="113"/>
      <c r="BN928" s="113"/>
      <c r="BO928" s="113"/>
      <c r="BP928" s="113"/>
      <c r="BQ928" s="113"/>
      <c r="BR928" s="113"/>
      <c r="BS928" s="113"/>
      <c r="BT928" s="113"/>
      <c r="BU928" s="113"/>
      <c r="BV928" s="113"/>
      <c r="BW928" s="113"/>
      <c r="BX928" s="113"/>
      <c r="BY928" s="113"/>
      <c r="BZ928" s="113"/>
      <c r="CA928" s="113"/>
      <c r="CB928" s="113"/>
    </row>
    <row r="929" spans="9:80" s="114" customFormat="1">
      <c r="I929" s="113"/>
      <c r="J929" s="113"/>
      <c r="K929" s="113"/>
      <c r="L929" s="113"/>
      <c r="M929" s="113"/>
      <c r="N929" s="113"/>
      <c r="O929" s="113"/>
      <c r="P929" s="113"/>
      <c r="Q929" s="113"/>
      <c r="R929" s="113"/>
      <c r="S929" s="113"/>
      <c r="T929" s="113"/>
      <c r="U929" s="113"/>
      <c r="V929" s="113"/>
      <c r="W929" s="113"/>
      <c r="X929" s="113"/>
      <c r="Y929" s="113"/>
      <c r="Z929" s="113"/>
      <c r="AA929" s="113"/>
      <c r="AB929" s="113"/>
      <c r="AC929" s="113"/>
      <c r="AD929" s="113"/>
      <c r="AE929" s="113"/>
      <c r="AF929" s="113"/>
      <c r="AG929" s="113"/>
      <c r="AH929" s="113"/>
      <c r="AI929" s="113"/>
      <c r="AJ929" s="113"/>
      <c r="AK929" s="113"/>
      <c r="AL929" s="113"/>
      <c r="AM929" s="113"/>
      <c r="AN929" s="113"/>
      <c r="AO929" s="113"/>
      <c r="AP929" s="113"/>
      <c r="AQ929" s="113"/>
      <c r="AR929" s="113"/>
      <c r="AS929" s="113"/>
      <c r="AT929" s="113"/>
      <c r="AU929" s="113"/>
      <c r="AV929" s="113"/>
      <c r="AW929" s="113"/>
      <c r="AX929" s="113"/>
      <c r="AY929" s="113"/>
      <c r="AZ929" s="113"/>
      <c r="BA929" s="113"/>
      <c r="BB929" s="113"/>
      <c r="BC929" s="113"/>
      <c r="BD929" s="113"/>
      <c r="BE929" s="113"/>
      <c r="BF929" s="113"/>
      <c r="BG929" s="113"/>
      <c r="BH929" s="113"/>
      <c r="BI929" s="113"/>
      <c r="BJ929" s="113"/>
      <c r="BK929" s="113"/>
      <c r="BL929" s="113"/>
      <c r="BM929" s="113"/>
      <c r="BN929" s="113"/>
      <c r="BO929" s="113"/>
      <c r="BP929" s="113"/>
      <c r="BQ929" s="113"/>
      <c r="BR929" s="113"/>
      <c r="BS929" s="113"/>
      <c r="BT929" s="113"/>
      <c r="BU929" s="113"/>
      <c r="BV929" s="113"/>
      <c r="BW929" s="113"/>
      <c r="BX929" s="113"/>
      <c r="BY929" s="113"/>
      <c r="BZ929" s="113"/>
      <c r="CA929" s="113"/>
      <c r="CB929" s="113"/>
    </row>
    <row r="930" spans="9:80" s="114" customFormat="1">
      <c r="I930" s="113"/>
      <c r="J930" s="113"/>
      <c r="K930" s="113"/>
      <c r="L930" s="113"/>
      <c r="M930" s="113"/>
      <c r="N930" s="113"/>
      <c r="O930" s="113"/>
      <c r="P930" s="113"/>
      <c r="Q930" s="113"/>
      <c r="R930" s="113"/>
      <c r="S930" s="113"/>
      <c r="T930" s="113"/>
      <c r="U930" s="113"/>
      <c r="V930" s="113"/>
      <c r="W930" s="113"/>
      <c r="X930" s="113"/>
      <c r="Y930" s="113"/>
      <c r="Z930" s="113"/>
      <c r="AA930" s="113"/>
      <c r="AB930" s="113"/>
      <c r="AC930" s="113"/>
      <c r="AD930" s="113"/>
      <c r="AE930" s="113"/>
      <c r="AF930" s="113"/>
      <c r="AG930" s="113"/>
      <c r="AH930" s="113"/>
      <c r="AI930" s="113"/>
      <c r="AJ930" s="113"/>
      <c r="AK930" s="113"/>
      <c r="AL930" s="113"/>
      <c r="AM930" s="113"/>
      <c r="AN930" s="113"/>
      <c r="AO930" s="113"/>
      <c r="AP930" s="113"/>
      <c r="AQ930" s="113"/>
      <c r="AR930" s="113"/>
      <c r="AS930" s="113"/>
      <c r="AT930" s="113"/>
      <c r="AU930" s="113"/>
      <c r="AV930" s="113"/>
      <c r="AW930" s="113"/>
      <c r="AX930" s="113"/>
      <c r="AY930" s="113"/>
      <c r="AZ930" s="113"/>
      <c r="BA930" s="113"/>
      <c r="BB930" s="113"/>
      <c r="BC930" s="113"/>
      <c r="BD930" s="113"/>
      <c r="BE930" s="113"/>
      <c r="BF930" s="113"/>
      <c r="BG930" s="113"/>
      <c r="BH930" s="113"/>
      <c r="BI930" s="113"/>
      <c r="BJ930" s="113"/>
      <c r="BK930" s="113"/>
      <c r="BL930" s="113"/>
      <c r="BM930" s="113"/>
      <c r="BN930" s="113"/>
      <c r="BO930" s="113"/>
      <c r="BP930" s="113"/>
      <c r="BQ930" s="113"/>
      <c r="BR930" s="113"/>
      <c r="BS930" s="113"/>
      <c r="BT930" s="113"/>
      <c r="BU930" s="113"/>
      <c r="BV930" s="113"/>
      <c r="BW930" s="113"/>
      <c r="BX930" s="113"/>
      <c r="BY930" s="113"/>
      <c r="BZ930" s="113"/>
      <c r="CA930" s="113"/>
      <c r="CB930" s="113"/>
    </row>
    <row r="931" spans="9:80" s="114" customFormat="1">
      <c r="I931" s="113"/>
      <c r="J931" s="113"/>
      <c r="K931" s="113"/>
      <c r="L931" s="113"/>
      <c r="M931" s="113"/>
      <c r="N931" s="113"/>
      <c r="O931" s="113"/>
      <c r="P931" s="113"/>
      <c r="Q931" s="113"/>
      <c r="R931" s="113"/>
      <c r="S931" s="113"/>
      <c r="T931" s="113"/>
      <c r="U931" s="113"/>
      <c r="V931" s="113"/>
      <c r="W931" s="113"/>
      <c r="X931" s="113"/>
      <c r="Y931" s="113"/>
      <c r="Z931" s="113"/>
      <c r="AA931" s="113"/>
      <c r="AB931" s="113"/>
      <c r="AC931" s="113"/>
      <c r="AD931" s="113"/>
      <c r="AE931" s="113"/>
      <c r="AF931" s="113"/>
      <c r="AG931" s="113"/>
      <c r="AH931" s="113"/>
      <c r="AI931" s="113"/>
      <c r="AJ931" s="113"/>
      <c r="AK931" s="113"/>
      <c r="AL931" s="113"/>
      <c r="AM931" s="113"/>
      <c r="AN931" s="113"/>
      <c r="AO931" s="113"/>
      <c r="AP931" s="113"/>
      <c r="AQ931" s="113"/>
      <c r="AR931" s="113"/>
      <c r="AS931" s="113"/>
      <c r="AT931" s="113"/>
      <c r="AU931" s="113"/>
      <c r="AV931" s="113"/>
      <c r="AW931" s="113"/>
      <c r="AX931" s="113"/>
      <c r="AY931" s="113"/>
      <c r="AZ931" s="113"/>
      <c r="BA931" s="113"/>
      <c r="BB931" s="113"/>
      <c r="BC931" s="113"/>
      <c r="BD931" s="113"/>
      <c r="BE931" s="113"/>
      <c r="BF931" s="113"/>
      <c r="BG931" s="113"/>
      <c r="BH931" s="113"/>
      <c r="BI931" s="113"/>
      <c r="BJ931" s="113"/>
      <c r="BK931" s="113"/>
      <c r="BL931" s="113"/>
      <c r="BM931" s="113"/>
      <c r="BN931" s="113"/>
      <c r="BO931" s="113"/>
      <c r="BP931" s="113"/>
      <c r="BQ931" s="113"/>
      <c r="BR931" s="113"/>
      <c r="BS931" s="113"/>
      <c r="BT931" s="113"/>
      <c r="BU931" s="113"/>
      <c r="BV931" s="113"/>
      <c r="BW931" s="113"/>
      <c r="BX931" s="113"/>
      <c r="BY931" s="113"/>
      <c r="BZ931" s="113"/>
      <c r="CA931" s="113"/>
      <c r="CB931" s="113"/>
    </row>
    <row r="932" spans="9:80" s="114" customFormat="1">
      <c r="I932" s="113"/>
      <c r="J932" s="113"/>
      <c r="K932" s="113"/>
      <c r="L932" s="113"/>
      <c r="M932" s="113"/>
      <c r="N932" s="113"/>
      <c r="O932" s="113"/>
      <c r="P932" s="113"/>
      <c r="Q932" s="113"/>
      <c r="R932" s="113"/>
      <c r="S932" s="113"/>
      <c r="T932" s="113"/>
      <c r="U932" s="113"/>
      <c r="V932" s="113"/>
      <c r="W932" s="113"/>
      <c r="X932" s="113"/>
      <c r="Y932" s="113"/>
      <c r="Z932" s="113"/>
      <c r="AA932" s="113"/>
      <c r="AB932" s="113"/>
      <c r="AC932" s="113"/>
      <c r="AD932" s="113"/>
      <c r="AE932" s="113"/>
      <c r="AF932" s="113"/>
      <c r="AG932" s="113"/>
      <c r="AH932" s="113"/>
      <c r="AI932" s="113"/>
      <c r="AJ932" s="113"/>
      <c r="AK932" s="113"/>
      <c r="AL932" s="113"/>
      <c r="AM932" s="113"/>
      <c r="AN932" s="113"/>
      <c r="AO932" s="113"/>
      <c r="AP932" s="113"/>
      <c r="AQ932" s="113"/>
      <c r="AR932" s="113"/>
      <c r="AS932" s="113"/>
      <c r="AT932" s="113"/>
      <c r="AU932" s="113"/>
      <c r="AV932" s="113"/>
      <c r="AW932" s="113"/>
      <c r="AX932" s="113"/>
      <c r="AY932" s="113"/>
      <c r="AZ932" s="113"/>
      <c r="BA932" s="113"/>
      <c r="BB932" s="113"/>
      <c r="BC932" s="113"/>
      <c r="BD932" s="113"/>
      <c r="BE932" s="113"/>
      <c r="BF932" s="113"/>
      <c r="BG932" s="113"/>
      <c r="BH932" s="113"/>
      <c r="BI932" s="113"/>
      <c r="BJ932" s="113"/>
      <c r="BK932" s="113"/>
      <c r="BL932" s="113"/>
      <c r="BM932" s="113"/>
      <c r="BN932" s="113"/>
      <c r="BO932" s="113"/>
      <c r="BP932" s="113"/>
      <c r="BQ932" s="113"/>
      <c r="BR932" s="113"/>
      <c r="BS932" s="113"/>
      <c r="BT932" s="113"/>
      <c r="BU932" s="113"/>
      <c r="BV932" s="113"/>
      <c r="BW932" s="113"/>
      <c r="BX932" s="113"/>
      <c r="BY932" s="113"/>
      <c r="BZ932" s="113"/>
      <c r="CA932" s="113"/>
      <c r="CB932" s="113"/>
    </row>
    <row r="933" spans="9:80" s="114" customFormat="1">
      <c r="I933" s="113"/>
      <c r="J933" s="113"/>
      <c r="K933" s="113"/>
      <c r="L933" s="113"/>
      <c r="M933" s="113"/>
      <c r="N933" s="113"/>
      <c r="O933" s="113"/>
      <c r="P933" s="113"/>
      <c r="Q933" s="113"/>
      <c r="R933" s="113"/>
      <c r="S933" s="113"/>
      <c r="T933" s="113"/>
      <c r="U933" s="113"/>
      <c r="V933" s="113"/>
      <c r="W933" s="113"/>
      <c r="X933" s="113"/>
      <c r="Y933" s="113"/>
      <c r="Z933" s="113"/>
      <c r="AA933" s="113"/>
      <c r="AB933" s="113"/>
      <c r="AC933" s="113"/>
      <c r="AD933" s="113"/>
      <c r="AE933" s="113"/>
      <c r="AF933" s="113"/>
      <c r="AG933" s="113"/>
      <c r="AH933" s="113"/>
      <c r="AI933" s="113"/>
      <c r="AJ933" s="113"/>
      <c r="AK933" s="113"/>
      <c r="AL933" s="113"/>
      <c r="AM933" s="113"/>
      <c r="AN933" s="113"/>
      <c r="AO933" s="113"/>
      <c r="AP933" s="113"/>
      <c r="AQ933" s="113"/>
      <c r="AR933" s="113"/>
      <c r="AS933" s="113"/>
      <c r="AT933" s="113"/>
      <c r="AU933" s="113"/>
      <c r="AV933" s="113"/>
      <c r="AW933" s="113"/>
      <c r="AX933" s="113"/>
      <c r="AY933" s="113"/>
      <c r="AZ933" s="113"/>
      <c r="BA933" s="113"/>
      <c r="BB933" s="113"/>
      <c r="BC933" s="113"/>
      <c r="BD933" s="113"/>
      <c r="BE933" s="113"/>
      <c r="BF933" s="113"/>
      <c r="BG933" s="113"/>
      <c r="BH933" s="113"/>
      <c r="BI933" s="113"/>
      <c r="BJ933" s="113"/>
      <c r="BK933" s="113"/>
      <c r="BL933" s="113"/>
      <c r="BM933" s="113"/>
      <c r="BN933" s="113"/>
      <c r="BO933" s="113"/>
      <c r="BP933" s="113"/>
      <c r="BQ933" s="113"/>
      <c r="BR933" s="113"/>
      <c r="BS933" s="113"/>
      <c r="BT933" s="113"/>
      <c r="BU933" s="113"/>
      <c r="BV933" s="113"/>
      <c r="BW933" s="113"/>
      <c r="BX933" s="113"/>
      <c r="BY933" s="113"/>
      <c r="BZ933" s="113"/>
      <c r="CA933" s="113"/>
      <c r="CB933" s="113"/>
    </row>
    <row r="934" spans="9:80" s="114" customFormat="1">
      <c r="I934" s="113"/>
      <c r="J934" s="113"/>
      <c r="K934" s="113"/>
      <c r="L934" s="113"/>
      <c r="M934" s="113"/>
      <c r="N934" s="113"/>
      <c r="O934" s="113"/>
      <c r="P934" s="113"/>
      <c r="Q934" s="113"/>
      <c r="R934" s="113"/>
      <c r="S934" s="113"/>
      <c r="T934" s="113"/>
      <c r="U934" s="113"/>
      <c r="V934" s="113"/>
      <c r="W934" s="113"/>
      <c r="X934" s="113"/>
      <c r="Y934" s="113"/>
      <c r="Z934" s="113"/>
      <c r="AA934" s="113"/>
      <c r="AB934" s="113"/>
      <c r="AC934" s="113"/>
      <c r="AD934" s="113"/>
      <c r="AE934" s="113"/>
      <c r="AF934" s="113"/>
      <c r="AG934" s="113"/>
      <c r="AH934" s="113"/>
      <c r="AI934" s="113"/>
      <c r="AJ934" s="113"/>
      <c r="AK934" s="113"/>
      <c r="AL934" s="113"/>
      <c r="AM934" s="113"/>
      <c r="AN934" s="113"/>
      <c r="AO934" s="113"/>
      <c r="AP934" s="113"/>
      <c r="AQ934" s="113"/>
      <c r="AR934" s="113"/>
      <c r="AS934" s="113"/>
      <c r="AT934" s="113"/>
      <c r="AU934" s="113"/>
      <c r="AV934" s="113"/>
      <c r="AW934" s="113"/>
      <c r="AX934" s="113"/>
      <c r="AY934" s="113"/>
      <c r="AZ934" s="113"/>
      <c r="BA934" s="113"/>
      <c r="BB934" s="113"/>
      <c r="BC934" s="113"/>
      <c r="BD934" s="113"/>
      <c r="BE934" s="113"/>
      <c r="BF934" s="113"/>
      <c r="BG934" s="113"/>
      <c r="BH934" s="113"/>
      <c r="BI934" s="113"/>
      <c r="BJ934" s="113"/>
      <c r="BK934" s="113"/>
      <c r="BL934" s="113"/>
      <c r="BM934" s="113"/>
      <c r="BN934" s="113"/>
      <c r="BO934" s="113"/>
      <c r="BP934" s="113"/>
      <c r="BQ934" s="113"/>
      <c r="BR934" s="113"/>
      <c r="BS934" s="113"/>
      <c r="BT934" s="113"/>
      <c r="BU934" s="113"/>
      <c r="BV934" s="113"/>
      <c r="BW934" s="113"/>
      <c r="BX934" s="113"/>
      <c r="BY934" s="113"/>
      <c r="BZ934" s="113"/>
      <c r="CA934" s="113"/>
      <c r="CB934" s="113"/>
    </row>
    <row r="935" spans="9:80" s="114" customFormat="1">
      <c r="I935" s="113"/>
      <c r="J935" s="113"/>
      <c r="K935" s="113"/>
      <c r="L935" s="113"/>
      <c r="M935" s="113"/>
      <c r="N935" s="113"/>
      <c r="O935" s="113"/>
      <c r="P935" s="113"/>
      <c r="Q935" s="113"/>
      <c r="R935" s="113"/>
      <c r="S935" s="113"/>
      <c r="T935" s="113"/>
      <c r="U935" s="113"/>
      <c r="V935" s="113"/>
      <c r="W935" s="113"/>
      <c r="X935" s="113"/>
      <c r="Y935" s="113"/>
      <c r="Z935" s="113"/>
      <c r="AA935" s="113"/>
      <c r="AB935" s="113"/>
      <c r="AC935" s="113"/>
      <c r="AD935" s="113"/>
      <c r="AE935" s="113"/>
      <c r="AF935" s="113"/>
      <c r="AG935" s="113"/>
      <c r="AH935" s="113"/>
      <c r="AI935" s="113"/>
      <c r="AJ935" s="113"/>
      <c r="AK935" s="113"/>
      <c r="AL935" s="113"/>
      <c r="AM935" s="113"/>
      <c r="AN935" s="113"/>
      <c r="AO935" s="113"/>
      <c r="AP935" s="113"/>
      <c r="AQ935" s="113"/>
      <c r="AR935" s="113"/>
      <c r="AS935" s="113"/>
      <c r="AT935" s="113"/>
      <c r="AU935" s="113"/>
      <c r="AV935" s="113"/>
      <c r="AW935" s="113"/>
      <c r="AX935" s="113"/>
      <c r="AY935" s="113"/>
      <c r="AZ935" s="113"/>
      <c r="BA935" s="113"/>
      <c r="BB935" s="113"/>
      <c r="BC935" s="113"/>
      <c r="BD935" s="113"/>
      <c r="BE935" s="113"/>
      <c r="BF935" s="113"/>
      <c r="BG935" s="113"/>
      <c r="BH935" s="113"/>
      <c r="BI935" s="113"/>
      <c r="BJ935" s="113"/>
      <c r="BK935" s="113"/>
      <c r="BL935" s="113"/>
      <c r="BM935" s="113"/>
      <c r="BN935" s="113"/>
      <c r="BO935" s="113"/>
      <c r="BP935" s="113"/>
      <c r="BQ935" s="113"/>
      <c r="BR935" s="113"/>
      <c r="BS935" s="113"/>
      <c r="BT935" s="113"/>
      <c r="BU935" s="113"/>
      <c r="BV935" s="113"/>
      <c r="BW935" s="113"/>
      <c r="BX935" s="113"/>
      <c r="BY935" s="113"/>
      <c r="BZ935" s="113"/>
      <c r="CA935" s="113"/>
      <c r="CB935" s="113"/>
    </row>
    <row r="936" spans="9:80" s="114" customFormat="1">
      <c r="I936" s="113"/>
      <c r="J936" s="113"/>
      <c r="K936" s="113"/>
      <c r="L936" s="113"/>
      <c r="M936" s="113"/>
      <c r="N936" s="113"/>
      <c r="O936" s="113"/>
      <c r="P936" s="113"/>
      <c r="Q936" s="113"/>
      <c r="R936" s="113"/>
      <c r="S936" s="113"/>
      <c r="T936" s="113"/>
      <c r="U936" s="113"/>
      <c r="V936" s="113"/>
      <c r="W936" s="113"/>
      <c r="X936" s="113"/>
      <c r="Y936" s="113"/>
      <c r="Z936" s="113"/>
      <c r="AA936" s="113"/>
      <c r="AB936" s="113"/>
      <c r="AC936" s="113"/>
      <c r="AD936" s="113"/>
      <c r="AE936" s="113"/>
      <c r="AF936" s="113"/>
      <c r="AG936" s="113"/>
      <c r="AH936" s="113"/>
      <c r="AI936" s="113"/>
      <c r="AJ936" s="113"/>
      <c r="AK936" s="113"/>
      <c r="AL936" s="113"/>
      <c r="AM936" s="113"/>
      <c r="AN936" s="113"/>
      <c r="AO936" s="113"/>
      <c r="AP936" s="113"/>
      <c r="AQ936" s="113"/>
      <c r="AR936" s="113"/>
      <c r="AS936" s="113"/>
      <c r="AT936" s="113"/>
      <c r="AU936" s="113"/>
      <c r="AV936" s="113"/>
      <c r="AW936" s="113"/>
      <c r="AX936" s="113"/>
      <c r="AY936" s="113"/>
      <c r="AZ936" s="113"/>
      <c r="BA936" s="113"/>
      <c r="BB936" s="113"/>
      <c r="BC936" s="113"/>
      <c r="BD936" s="113"/>
      <c r="BE936" s="113"/>
      <c r="BF936" s="113"/>
      <c r="BG936" s="113"/>
      <c r="BH936" s="113"/>
      <c r="BI936" s="113"/>
      <c r="BJ936" s="113"/>
      <c r="BK936" s="113"/>
      <c r="BL936" s="113"/>
      <c r="BM936" s="113"/>
      <c r="BN936" s="113"/>
      <c r="BO936" s="113"/>
      <c r="BP936" s="113"/>
      <c r="BQ936" s="113"/>
      <c r="BR936" s="113"/>
      <c r="BS936" s="113"/>
      <c r="BT936" s="113"/>
      <c r="BU936" s="113"/>
      <c r="BV936" s="113"/>
      <c r="BW936" s="113"/>
      <c r="BX936" s="113"/>
      <c r="BY936" s="113"/>
      <c r="BZ936" s="113"/>
      <c r="CA936" s="113"/>
      <c r="CB936" s="113"/>
    </row>
    <row r="937" spans="9:80" s="114" customFormat="1">
      <c r="I937" s="113"/>
      <c r="J937" s="113"/>
      <c r="K937" s="113"/>
      <c r="L937" s="113"/>
      <c r="M937" s="113"/>
      <c r="N937" s="113"/>
      <c r="O937" s="113"/>
      <c r="P937" s="113"/>
      <c r="Q937" s="113"/>
      <c r="R937" s="113"/>
      <c r="S937" s="113"/>
      <c r="T937" s="113"/>
      <c r="U937" s="113"/>
      <c r="V937" s="113"/>
      <c r="W937" s="113"/>
      <c r="X937" s="113"/>
      <c r="Y937" s="113"/>
      <c r="Z937" s="113"/>
      <c r="AA937" s="113"/>
      <c r="AB937" s="113"/>
      <c r="AC937" s="113"/>
      <c r="AD937" s="113"/>
      <c r="AE937" s="113"/>
      <c r="AF937" s="113"/>
      <c r="AG937" s="113"/>
      <c r="AH937" s="113"/>
      <c r="AI937" s="113"/>
      <c r="AJ937" s="113"/>
      <c r="AK937" s="113"/>
      <c r="AL937" s="113"/>
      <c r="AM937" s="113"/>
      <c r="AN937" s="113"/>
      <c r="AO937" s="113"/>
      <c r="AP937" s="113"/>
      <c r="AQ937" s="113"/>
      <c r="AR937" s="113"/>
      <c r="AS937" s="113"/>
      <c r="AT937" s="113"/>
      <c r="AU937" s="113"/>
      <c r="AV937" s="113"/>
      <c r="AW937" s="113"/>
      <c r="AX937" s="113"/>
      <c r="AY937" s="113"/>
      <c r="AZ937" s="113"/>
      <c r="BA937" s="113"/>
      <c r="BB937" s="113"/>
      <c r="BC937" s="113"/>
      <c r="BD937" s="113"/>
      <c r="BE937" s="113"/>
      <c r="BF937" s="113"/>
      <c r="BG937" s="113"/>
      <c r="BH937" s="113"/>
      <c r="BI937" s="113"/>
      <c r="BJ937" s="113"/>
      <c r="BK937" s="113"/>
      <c r="BL937" s="113"/>
      <c r="BM937" s="113"/>
      <c r="BN937" s="113"/>
      <c r="BO937" s="113"/>
      <c r="BP937" s="113"/>
      <c r="BQ937" s="113"/>
      <c r="BR937" s="113"/>
      <c r="BS937" s="113"/>
      <c r="BT937" s="113"/>
      <c r="BU937" s="113"/>
      <c r="BV937" s="113"/>
      <c r="BW937" s="113"/>
      <c r="BX937" s="113"/>
      <c r="BY937" s="113"/>
      <c r="BZ937" s="113"/>
      <c r="CA937" s="113"/>
      <c r="CB937" s="113"/>
    </row>
    <row r="938" spans="9:80" s="114" customFormat="1">
      <c r="I938" s="113"/>
      <c r="J938" s="113"/>
      <c r="K938" s="113"/>
      <c r="L938" s="113"/>
      <c r="M938" s="113"/>
      <c r="N938" s="113"/>
      <c r="O938" s="113"/>
      <c r="P938" s="113"/>
      <c r="Q938" s="113"/>
      <c r="R938" s="113"/>
      <c r="S938" s="113"/>
      <c r="T938" s="113"/>
      <c r="U938" s="113"/>
      <c r="V938" s="113"/>
      <c r="W938" s="113"/>
      <c r="X938" s="113"/>
      <c r="Y938" s="113"/>
      <c r="Z938" s="113"/>
      <c r="AA938" s="113"/>
      <c r="AB938" s="113"/>
      <c r="AC938" s="113"/>
      <c r="AD938" s="113"/>
      <c r="AE938" s="113"/>
      <c r="AF938" s="113"/>
      <c r="AG938" s="113"/>
      <c r="AH938" s="113"/>
      <c r="AI938" s="113"/>
      <c r="AJ938" s="113"/>
      <c r="AK938" s="113"/>
      <c r="AL938" s="113"/>
      <c r="AM938" s="113"/>
      <c r="AN938" s="113"/>
      <c r="AO938" s="113"/>
      <c r="AP938" s="113"/>
      <c r="AQ938" s="113"/>
      <c r="AR938" s="113"/>
      <c r="AS938" s="113"/>
      <c r="AT938" s="113"/>
      <c r="AU938" s="113"/>
      <c r="AV938" s="113"/>
      <c r="AW938" s="113"/>
      <c r="AX938" s="113"/>
      <c r="AY938" s="113"/>
      <c r="AZ938" s="113"/>
      <c r="BA938" s="113"/>
      <c r="BB938" s="113"/>
      <c r="BC938" s="113"/>
      <c r="BD938" s="113"/>
      <c r="BE938" s="113"/>
      <c r="BF938" s="113"/>
      <c r="BG938" s="113"/>
      <c r="BH938" s="113"/>
      <c r="BI938" s="113"/>
      <c r="BJ938" s="113"/>
      <c r="BK938" s="113"/>
      <c r="BL938" s="113"/>
      <c r="BM938" s="113"/>
      <c r="BN938" s="113"/>
      <c r="BO938" s="113"/>
      <c r="BP938" s="113"/>
      <c r="BQ938" s="113"/>
      <c r="BR938" s="113"/>
      <c r="BS938" s="113"/>
      <c r="BT938" s="113"/>
      <c r="BU938" s="113"/>
      <c r="BV938" s="113"/>
      <c r="BW938" s="113"/>
      <c r="BX938" s="113"/>
      <c r="BY938" s="113"/>
      <c r="BZ938" s="113"/>
      <c r="CA938" s="113"/>
      <c r="CB938" s="113"/>
    </row>
    <row r="939" spans="9:80" s="114" customFormat="1">
      <c r="I939" s="113"/>
      <c r="J939" s="113"/>
      <c r="K939" s="113"/>
      <c r="L939" s="113"/>
      <c r="M939" s="113"/>
      <c r="N939" s="113"/>
      <c r="O939" s="113"/>
      <c r="P939" s="113"/>
      <c r="Q939" s="113"/>
      <c r="R939" s="113"/>
      <c r="S939" s="113"/>
      <c r="T939" s="113"/>
      <c r="U939" s="113"/>
      <c r="V939" s="113"/>
      <c r="W939" s="113"/>
      <c r="X939" s="113"/>
      <c r="Y939" s="113"/>
      <c r="Z939" s="113"/>
      <c r="AA939" s="113"/>
      <c r="AB939" s="113"/>
      <c r="AC939" s="113"/>
      <c r="AD939" s="113"/>
      <c r="AE939" s="113"/>
      <c r="AF939" s="113"/>
      <c r="AG939" s="113"/>
      <c r="AH939" s="113"/>
      <c r="AI939" s="113"/>
      <c r="AJ939" s="113"/>
      <c r="AK939" s="113"/>
      <c r="AL939" s="113"/>
      <c r="AM939" s="113"/>
      <c r="AN939" s="113"/>
      <c r="AO939" s="113"/>
      <c r="AP939" s="113"/>
      <c r="AQ939" s="113"/>
      <c r="AR939" s="113"/>
      <c r="AS939" s="113"/>
      <c r="AT939" s="113"/>
      <c r="AU939" s="113"/>
      <c r="AV939" s="113"/>
      <c r="AW939" s="113"/>
      <c r="AX939" s="113"/>
      <c r="AY939" s="113"/>
      <c r="AZ939" s="113"/>
      <c r="BA939" s="113"/>
      <c r="BB939" s="113"/>
      <c r="BC939" s="113"/>
      <c r="BD939" s="113"/>
      <c r="BE939" s="113"/>
      <c r="BF939" s="113"/>
      <c r="BG939" s="113"/>
      <c r="BH939" s="113"/>
      <c r="BI939" s="113"/>
      <c r="BJ939" s="113"/>
      <c r="BK939" s="113"/>
      <c r="BL939" s="113"/>
      <c r="BM939" s="113"/>
      <c r="BN939" s="113"/>
      <c r="BO939" s="113"/>
      <c r="BP939" s="113"/>
      <c r="BQ939" s="113"/>
      <c r="BR939" s="113"/>
      <c r="BS939" s="113"/>
      <c r="BT939" s="113"/>
      <c r="BU939" s="113"/>
      <c r="BV939" s="113"/>
      <c r="BW939" s="113"/>
      <c r="BX939" s="113"/>
      <c r="BY939" s="113"/>
      <c r="BZ939" s="113"/>
      <c r="CA939" s="113"/>
      <c r="CB939" s="113"/>
    </row>
    <row r="940" spans="9:80" s="114" customFormat="1">
      <c r="I940" s="113"/>
      <c r="J940" s="113"/>
      <c r="K940" s="113"/>
      <c r="L940" s="113"/>
      <c r="M940" s="113"/>
      <c r="N940" s="113"/>
      <c r="O940" s="113"/>
      <c r="P940" s="113"/>
      <c r="Q940" s="113"/>
      <c r="R940" s="113"/>
      <c r="S940" s="113"/>
      <c r="T940" s="113"/>
      <c r="U940" s="113"/>
      <c r="V940" s="113"/>
      <c r="W940" s="113"/>
      <c r="X940" s="113"/>
      <c r="Y940" s="113"/>
      <c r="Z940" s="113"/>
      <c r="AA940" s="113"/>
      <c r="AB940" s="113"/>
      <c r="AC940" s="113"/>
      <c r="AD940" s="113"/>
      <c r="AE940" s="113"/>
      <c r="AF940" s="113"/>
      <c r="AG940" s="113"/>
      <c r="AH940" s="113"/>
      <c r="AI940" s="113"/>
      <c r="AJ940" s="113"/>
      <c r="AK940" s="113"/>
      <c r="AL940" s="113"/>
      <c r="AM940" s="113"/>
      <c r="AN940" s="113"/>
      <c r="AO940" s="113"/>
      <c r="AP940" s="113"/>
      <c r="AQ940" s="113"/>
      <c r="AR940" s="113"/>
      <c r="AS940" s="113"/>
      <c r="AT940" s="113"/>
      <c r="AU940" s="113"/>
      <c r="AV940" s="113"/>
      <c r="AW940" s="113"/>
      <c r="AX940" s="113"/>
      <c r="AY940" s="113"/>
      <c r="AZ940" s="113"/>
      <c r="BA940" s="113"/>
      <c r="BB940" s="113"/>
      <c r="BC940" s="113"/>
      <c r="BD940" s="113"/>
      <c r="BE940" s="113"/>
      <c r="BF940" s="113"/>
      <c r="BG940" s="113"/>
      <c r="BH940" s="113"/>
      <c r="BI940" s="113"/>
      <c r="BJ940" s="113"/>
      <c r="BK940" s="113"/>
      <c r="BL940" s="113"/>
      <c r="BM940" s="113"/>
      <c r="BN940" s="113"/>
      <c r="BO940" s="113"/>
      <c r="BP940" s="113"/>
      <c r="BQ940" s="113"/>
      <c r="BR940" s="113"/>
      <c r="BS940" s="113"/>
      <c r="BT940" s="113"/>
      <c r="BU940" s="113"/>
      <c r="BV940" s="113"/>
      <c r="BW940" s="113"/>
      <c r="BX940" s="113"/>
      <c r="BY940" s="113"/>
      <c r="BZ940" s="113"/>
      <c r="CA940" s="113"/>
      <c r="CB940" s="113"/>
    </row>
    <row r="941" spans="9:80" s="114" customFormat="1">
      <c r="I941" s="113"/>
      <c r="J941" s="113"/>
      <c r="K941" s="113"/>
      <c r="L941" s="113"/>
      <c r="M941" s="113"/>
      <c r="N941" s="113"/>
      <c r="O941" s="113"/>
      <c r="P941" s="113"/>
      <c r="Q941" s="113"/>
      <c r="R941" s="113"/>
      <c r="S941" s="113"/>
      <c r="T941" s="113"/>
      <c r="U941" s="113"/>
      <c r="V941" s="113"/>
      <c r="W941" s="113"/>
      <c r="X941" s="113"/>
      <c r="Y941" s="113"/>
      <c r="Z941" s="113"/>
      <c r="AA941" s="113"/>
      <c r="AB941" s="113"/>
      <c r="AC941" s="113"/>
      <c r="AD941" s="113"/>
      <c r="AE941" s="113"/>
      <c r="AF941" s="113"/>
      <c r="AG941" s="113"/>
      <c r="AH941" s="113"/>
      <c r="AI941" s="113"/>
      <c r="AJ941" s="113"/>
      <c r="AK941" s="113"/>
      <c r="AL941" s="113"/>
      <c r="AM941" s="113"/>
      <c r="AN941" s="113"/>
      <c r="AO941" s="113"/>
      <c r="AP941" s="113"/>
      <c r="AQ941" s="113"/>
      <c r="AR941" s="113"/>
      <c r="AS941" s="113"/>
      <c r="AT941" s="113"/>
      <c r="AU941" s="113"/>
      <c r="AV941" s="113"/>
      <c r="AW941" s="113"/>
      <c r="AX941" s="113"/>
      <c r="AY941" s="113"/>
      <c r="AZ941" s="113"/>
      <c r="BA941" s="113"/>
      <c r="BB941" s="113"/>
      <c r="BC941" s="113"/>
      <c r="BD941" s="113"/>
      <c r="BE941" s="113"/>
      <c r="BF941" s="113"/>
      <c r="BG941" s="113"/>
      <c r="BH941" s="113"/>
      <c r="BI941" s="113"/>
      <c r="BJ941" s="113"/>
      <c r="BK941" s="113"/>
      <c r="BL941" s="113"/>
      <c r="BM941" s="113"/>
      <c r="BN941" s="113"/>
      <c r="BO941" s="113"/>
      <c r="BP941" s="113"/>
      <c r="BQ941" s="113"/>
      <c r="BR941" s="113"/>
      <c r="BS941" s="113"/>
      <c r="BT941" s="113"/>
      <c r="BU941" s="113"/>
      <c r="BV941" s="113"/>
      <c r="BW941" s="113"/>
      <c r="BX941" s="113"/>
      <c r="BY941" s="113"/>
      <c r="BZ941" s="113"/>
      <c r="CA941" s="113"/>
      <c r="CB941" s="113"/>
    </row>
    <row r="942" spans="9:80" s="114" customFormat="1">
      <c r="I942" s="113"/>
      <c r="J942" s="113"/>
      <c r="K942" s="113"/>
      <c r="L942" s="113"/>
      <c r="M942" s="113"/>
      <c r="N942" s="113"/>
      <c r="O942" s="113"/>
      <c r="P942" s="113"/>
      <c r="Q942" s="113"/>
      <c r="R942" s="113"/>
      <c r="S942" s="113"/>
      <c r="T942" s="113"/>
      <c r="U942" s="113"/>
      <c r="V942" s="113"/>
      <c r="W942" s="113"/>
      <c r="X942" s="113"/>
      <c r="Y942" s="113"/>
      <c r="Z942" s="113"/>
      <c r="AA942" s="113"/>
      <c r="AB942" s="113"/>
      <c r="AC942" s="113"/>
      <c r="AD942" s="113"/>
      <c r="AE942" s="113"/>
      <c r="AF942" s="113"/>
      <c r="AG942" s="113"/>
      <c r="AH942" s="113"/>
      <c r="AI942" s="113"/>
      <c r="AJ942" s="113"/>
      <c r="AK942" s="113"/>
      <c r="AL942" s="113"/>
      <c r="AM942" s="113"/>
      <c r="AN942" s="113"/>
      <c r="AO942" s="113"/>
      <c r="AP942" s="113"/>
      <c r="AQ942" s="113"/>
      <c r="AR942" s="113"/>
      <c r="AS942" s="113"/>
      <c r="AT942" s="113"/>
      <c r="AU942" s="113"/>
      <c r="AV942" s="113"/>
      <c r="AW942" s="113"/>
      <c r="AX942" s="113"/>
      <c r="AY942" s="113"/>
      <c r="AZ942" s="113"/>
      <c r="BA942" s="113"/>
      <c r="BB942" s="113"/>
      <c r="BC942" s="113"/>
      <c r="BD942" s="113"/>
      <c r="BE942" s="113"/>
      <c r="BF942" s="113"/>
      <c r="BG942" s="113"/>
      <c r="BH942" s="113"/>
      <c r="BI942" s="113"/>
      <c r="BJ942" s="113"/>
      <c r="BK942" s="113"/>
      <c r="BL942" s="113"/>
      <c r="BM942" s="113"/>
      <c r="BN942" s="113"/>
      <c r="BO942" s="113"/>
      <c r="BP942" s="113"/>
      <c r="BQ942" s="113"/>
      <c r="BR942" s="113"/>
      <c r="BS942" s="113"/>
      <c r="BT942" s="113"/>
      <c r="BU942" s="113"/>
      <c r="BV942" s="113"/>
      <c r="BW942" s="113"/>
      <c r="BX942" s="113"/>
      <c r="BY942" s="113"/>
      <c r="BZ942" s="113"/>
      <c r="CA942" s="113"/>
      <c r="CB942" s="113"/>
    </row>
    <row r="943" spans="9:80" s="114" customFormat="1">
      <c r="I943" s="113"/>
      <c r="J943" s="113"/>
      <c r="K943" s="113"/>
      <c r="L943" s="113"/>
      <c r="M943" s="113"/>
      <c r="N943" s="113"/>
      <c r="O943" s="113"/>
      <c r="P943" s="113"/>
      <c r="Q943" s="113"/>
      <c r="R943" s="113"/>
      <c r="S943" s="113"/>
      <c r="T943" s="113"/>
      <c r="U943" s="113"/>
      <c r="V943" s="113"/>
      <c r="W943" s="113"/>
      <c r="X943" s="113"/>
      <c r="Y943" s="113"/>
      <c r="Z943" s="113"/>
      <c r="AA943" s="113"/>
      <c r="AB943" s="113"/>
      <c r="AC943" s="113"/>
      <c r="AD943" s="113"/>
      <c r="AE943" s="113"/>
      <c r="AF943" s="113"/>
      <c r="AG943" s="113"/>
      <c r="AH943" s="113"/>
      <c r="AI943" s="113"/>
      <c r="AJ943" s="113"/>
      <c r="AK943" s="113"/>
      <c r="AL943" s="113"/>
      <c r="AM943" s="113"/>
      <c r="AN943" s="113"/>
      <c r="AO943" s="113"/>
      <c r="AP943" s="113"/>
      <c r="AQ943" s="113"/>
      <c r="AR943" s="113"/>
      <c r="AS943" s="113"/>
      <c r="AT943" s="113"/>
      <c r="AU943" s="113"/>
      <c r="AV943" s="113"/>
      <c r="AW943" s="113"/>
      <c r="AX943" s="113"/>
      <c r="AY943" s="113"/>
      <c r="AZ943" s="113"/>
      <c r="BA943" s="113"/>
      <c r="BB943" s="113"/>
      <c r="BC943" s="113"/>
      <c r="BD943" s="113"/>
      <c r="BE943" s="113"/>
      <c r="BF943" s="113"/>
      <c r="BG943" s="113"/>
      <c r="BH943" s="113"/>
      <c r="BI943" s="113"/>
      <c r="BJ943" s="113"/>
      <c r="BK943" s="113"/>
      <c r="BL943" s="113"/>
      <c r="BM943" s="113"/>
      <c r="BN943" s="113"/>
      <c r="BO943" s="113"/>
      <c r="BP943" s="113"/>
      <c r="BQ943" s="113"/>
      <c r="BR943" s="113"/>
      <c r="BS943" s="113"/>
      <c r="BT943" s="113"/>
      <c r="BU943" s="113"/>
      <c r="BV943" s="113"/>
      <c r="BW943" s="113"/>
      <c r="BX943" s="113"/>
      <c r="BY943" s="113"/>
      <c r="BZ943" s="113"/>
      <c r="CA943" s="113"/>
      <c r="CB943" s="113"/>
    </row>
    <row r="944" spans="9:80" s="114" customFormat="1">
      <c r="I944" s="113"/>
      <c r="J944" s="113"/>
      <c r="K944" s="113"/>
      <c r="L944" s="113"/>
      <c r="M944" s="113"/>
      <c r="N944" s="113"/>
      <c r="O944" s="113"/>
      <c r="P944" s="113"/>
      <c r="Q944" s="113"/>
      <c r="R944" s="113"/>
      <c r="S944" s="113"/>
      <c r="T944" s="113"/>
      <c r="U944" s="113"/>
      <c r="V944" s="113"/>
      <c r="W944" s="113"/>
      <c r="X944" s="113"/>
      <c r="Y944" s="113"/>
      <c r="Z944" s="113"/>
      <c r="AA944" s="113"/>
      <c r="AB944" s="113"/>
      <c r="AC944" s="113"/>
      <c r="AD944" s="113"/>
      <c r="AE944" s="113"/>
      <c r="AF944" s="113"/>
      <c r="AG944" s="113"/>
      <c r="AH944" s="113"/>
      <c r="AI944" s="113"/>
      <c r="AJ944" s="113"/>
      <c r="AK944" s="113"/>
      <c r="AL944" s="113"/>
      <c r="AM944" s="113"/>
      <c r="AN944" s="113"/>
      <c r="AO944" s="113"/>
      <c r="AP944" s="113"/>
      <c r="AQ944" s="113"/>
      <c r="AR944" s="113"/>
      <c r="AS944" s="113"/>
      <c r="AT944" s="113"/>
      <c r="AU944" s="113"/>
      <c r="AV944" s="113"/>
      <c r="AW944" s="113"/>
      <c r="AX944" s="113"/>
      <c r="AY944" s="113"/>
      <c r="AZ944" s="113"/>
      <c r="BA944" s="113"/>
      <c r="BB944" s="113"/>
      <c r="BC944" s="113"/>
      <c r="BD944" s="113"/>
      <c r="BE944" s="113"/>
      <c r="BF944" s="113"/>
      <c r="BG944" s="113"/>
      <c r="BH944" s="113"/>
      <c r="BI944" s="113"/>
      <c r="BJ944" s="113"/>
      <c r="BK944" s="113"/>
      <c r="BL944" s="113"/>
      <c r="BM944" s="113"/>
      <c r="BN944" s="113"/>
      <c r="BO944" s="113"/>
      <c r="BP944" s="113"/>
      <c r="BQ944" s="113"/>
      <c r="BR944" s="113"/>
      <c r="BS944" s="113"/>
      <c r="BT944" s="113"/>
      <c r="BU944" s="113"/>
      <c r="BV944" s="113"/>
      <c r="BW944" s="113"/>
      <c r="BX944" s="113"/>
      <c r="BY944" s="113"/>
      <c r="BZ944" s="113"/>
      <c r="CA944" s="113"/>
      <c r="CB944" s="113"/>
    </row>
    <row r="945" spans="9:80" s="114" customFormat="1">
      <c r="I945" s="113"/>
      <c r="J945" s="113"/>
      <c r="K945" s="113"/>
      <c r="L945" s="113"/>
      <c r="M945" s="113"/>
      <c r="N945" s="113"/>
      <c r="O945" s="113"/>
      <c r="P945" s="113"/>
      <c r="Q945" s="113"/>
      <c r="R945" s="113"/>
      <c r="S945" s="113"/>
      <c r="T945" s="113"/>
      <c r="U945" s="113"/>
      <c r="V945" s="113"/>
      <c r="W945" s="113"/>
      <c r="X945" s="113"/>
      <c r="Y945" s="113"/>
      <c r="Z945" s="113"/>
      <c r="AA945" s="113"/>
      <c r="AB945" s="113"/>
      <c r="AC945" s="113"/>
      <c r="AD945" s="113"/>
      <c r="AE945" s="113"/>
      <c r="AF945" s="113"/>
      <c r="AG945" s="113"/>
      <c r="AH945" s="113"/>
      <c r="AI945" s="113"/>
      <c r="AJ945" s="113"/>
      <c r="AK945" s="113"/>
      <c r="AL945" s="113"/>
      <c r="AM945" s="113"/>
      <c r="AN945" s="113"/>
      <c r="AO945" s="113"/>
      <c r="AP945" s="113"/>
      <c r="AQ945" s="113"/>
      <c r="AR945" s="113"/>
      <c r="AS945" s="113"/>
      <c r="AT945" s="113"/>
      <c r="AU945" s="113"/>
      <c r="AV945" s="113"/>
      <c r="AW945" s="113"/>
      <c r="AX945" s="113"/>
      <c r="AY945" s="113"/>
      <c r="AZ945" s="113"/>
      <c r="BA945" s="113"/>
      <c r="BB945" s="113"/>
      <c r="BC945" s="113"/>
      <c r="BD945" s="113"/>
      <c r="BE945" s="113"/>
      <c r="BF945" s="113"/>
      <c r="BG945" s="113"/>
      <c r="BH945" s="113"/>
      <c r="BI945" s="113"/>
      <c r="BJ945" s="113"/>
      <c r="BK945" s="113"/>
      <c r="BL945" s="113"/>
      <c r="BM945" s="113"/>
      <c r="BN945" s="113"/>
      <c r="BO945" s="113"/>
      <c r="BP945" s="113"/>
      <c r="BQ945" s="113"/>
      <c r="BR945" s="113"/>
      <c r="BS945" s="113"/>
      <c r="BT945" s="113"/>
      <c r="BU945" s="113"/>
      <c r="BV945" s="113"/>
      <c r="BW945" s="113"/>
      <c r="BX945" s="113"/>
      <c r="BY945" s="113"/>
      <c r="BZ945" s="113"/>
      <c r="CA945" s="113"/>
      <c r="CB945" s="113"/>
    </row>
    <row r="946" spans="9:80" s="114" customFormat="1">
      <c r="I946" s="113"/>
      <c r="J946" s="113"/>
      <c r="K946" s="113"/>
      <c r="L946" s="113"/>
      <c r="M946" s="113"/>
      <c r="N946" s="113"/>
      <c r="O946" s="113"/>
      <c r="P946" s="113"/>
      <c r="Q946" s="113"/>
      <c r="R946" s="113"/>
      <c r="S946" s="113"/>
      <c r="T946" s="113"/>
      <c r="U946" s="113"/>
      <c r="V946" s="113"/>
      <c r="W946" s="113"/>
      <c r="X946" s="113"/>
      <c r="Y946" s="113"/>
      <c r="Z946" s="113"/>
      <c r="AA946" s="113"/>
      <c r="AB946" s="113"/>
      <c r="AC946" s="113"/>
      <c r="AD946" s="113"/>
      <c r="AE946" s="113"/>
      <c r="AF946" s="113"/>
      <c r="AG946" s="113"/>
      <c r="AH946" s="113"/>
      <c r="AI946" s="113"/>
      <c r="AJ946" s="113"/>
      <c r="AK946" s="113"/>
      <c r="AL946" s="113"/>
      <c r="AM946" s="113"/>
      <c r="AN946" s="113"/>
      <c r="AO946" s="113"/>
      <c r="AP946" s="113"/>
      <c r="AQ946" s="113"/>
      <c r="AR946" s="113"/>
      <c r="AS946" s="113"/>
      <c r="AT946" s="113"/>
      <c r="AU946" s="113"/>
      <c r="AV946" s="113"/>
      <c r="AW946" s="113"/>
      <c r="AX946" s="113"/>
      <c r="AY946" s="113"/>
      <c r="AZ946" s="113"/>
      <c r="BA946" s="113"/>
      <c r="BB946" s="113"/>
      <c r="BC946" s="113"/>
      <c r="BD946" s="113"/>
      <c r="BE946" s="113"/>
      <c r="BF946" s="113"/>
      <c r="BG946" s="113"/>
      <c r="BH946" s="113"/>
      <c r="BI946" s="113"/>
      <c r="BJ946" s="113"/>
      <c r="BK946" s="113"/>
      <c r="BL946" s="113"/>
      <c r="BM946" s="113"/>
      <c r="BN946" s="113"/>
      <c r="BO946" s="113"/>
      <c r="BP946" s="113"/>
      <c r="BQ946" s="113"/>
      <c r="BR946" s="113"/>
      <c r="BS946" s="113"/>
      <c r="BT946" s="113"/>
      <c r="BU946" s="113"/>
      <c r="BV946" s="113"/>
      <c r="BW946" s="113"/>
      <c r="BX946" s="113"/>
      <c r="BY946" s="113"/>
      <c r="BZ946" s="113"/>
      <c r="CA946" s="113"/>
      <c r="CB946" s="113"/>
    </row>
    <row r="947" spans="9:80" s="114" customFormat="1">
      <c r="I947" s="113"/>
      <c r="J947" s="113"/>
      <c r="K947" s="113"/>
      <c r="L947" s="113"/>
      <c r="M947" s="113"/>
      <c r="N947" s="113"/>
      <c r="O947" s="113"/>
      <c r="P947" s="113"/>
      <c r="Q947" s="113"/>
      <c r="R947" s="113"/>
      <c r="S947" s="113"/>
      <c r="T947" s="113"/>
      <c r="U947" s="113"/>
      <c r="V947" s="113"/>
      <c r="W947" s="113"/>
      <c r="X947" s="113"/>
      <c r="Y947" s="113"/>
      <c r="Z947" s="113"/>
      <c r="AA947" s="113"/>
      <c r="AB947" s="113"/>
      <c r="AC947" s="113"/>
      <c r="AD947" s="113"/>
      <c r="AE947" s="113"/>
      <c r="AF947" s="113"/>
      <c r="AG947" s="113"/>
      <c r="AH947" s="113"/>
      <c r="AI947" s="113"/>
      <c r="AJ947" s="113"/>
      <c r="AK947" s="113"/>
      <c r="AL947" s="113"/>
      <c r="AM947" s="113"/>
      <c r="AN947" s="113"/>
      <c r="AO947" s="113"/>
      <c r="AP947" s="113"/>
      <c r="AQ947" s="113"/>
      <c r="AR947" s="113"/>
      <c r="AS947" s="113"/>
      <c r="AT947" s="113"/>
      <c r="AU947" s="113"/>
      <c r="AV947" s="113"/>
      <c r="AW947" s="113"/>
      <c r="AX947" s="113"/>
      <c r="AY947" s="113"/>
      <c r="AZ947" s="113"/>
      <c r="BA947" s="113"/>
      <c r="BB947" s="113"/>
      <c r="BC947" s="113"/>
      <c r="BD947" s="113"/>
      <c r="BE947" s="113"/>
      <c r="BF947" s="113"/>
      <c r="BG947" s="113"/>
      <c r="BH947" s="113"/>
      <c r="BI947" s="113"/>
      <c r="BJ947" s="113"/>
      <c r="BK947" s="113"/>
      <c r="BL947" s="113"/>
      <c r="BM947" s="113"/>
      <c r="BN947" s="113"/>
      <c r="BO947" s="113"/>
      <c r="BP947" s="113"/>
      <c r="BQ947" s="113"/>
      <c r="BR947" s="113"/>
      <c r="BS947" s="113"/>
      <c r="BT947" s="113"/>
      <c r="BU947" s="113"/>
      <c r="BV947" s="113"/>
      <c r="BW947" s="113"/>
      <c r="BX947" s="113"/>
      <c r="BY947" s="113"/>
      <c r="BZ947" s="113"/>
      <c r="CA947" s="113"/>
      <c r="CB947" s="113"/>
    </row>
    <row r="948" spans="9:80" s="114" customFormat="1">
      <c r="I948" s="113"/>
      <c r="J948" s="113"/>
      <c r="K948" s="113"/>
      <c r="L948" s="113"/>
      <c r="M948" s="113"/>
      <c r="N948" s="113"/>
      <c r="O948" s="113"/>
      <c r="P948" s="113"/>
      <c r="Q948" s="113"/>
      <c r="R948" s="113"/>
      <c r="S948" s="113"/>
      <c r="T948" s="113"/>
      <c r="U948" s="113"/>
      <c r="V948" s="113"/>
      <c r="W948" s="113"/>
      <c r="X948" s="113"/>
      <c r="Y948" s="113"/>
      <c r="Z948" s="113"/>
      <c r="AA948" s="113"/>
      <c r="AB948" s="113"/>
      <c r="AC948" s="113"/>
      <c r="AD948" s="113"/>
      <c r="AE948" s="113"/>
      <c r="AF948" s="113"/>
      <c r="AG948" s="113"/>
      <c r="AH948" s="113"/>
      <c r="AI948" s="113"/>
      <c r="AJ948" s="113"/>
      <c r="AK948" s="113"/>
      <c r="AL948" s="113"/>
      <c r="AM948" s="113"/>
      <c r="AN948" s="113"/>
      <c r="AO948" s="113"/>
      <c r="AP948" s="113"/>
      <c r="AQ948" s="113"/>
      <c r="AR948" s="113"/>
      <c r="AS948" s="113"/>
      <c r="AT948" s="113"/>
      <c r="AU948" s="113"/>
      <c r="AV948" s="113"/>
      <c r="AW948" s="113"/>
      <c r="AX948" s="113"/>
      <c r="AY948" s="113"/>
      <c r="AZ948" s="113"/>
      <c r="BA948" s="113"/>
      <c r="BB948" s="113"/>
      <c r="BC948" s="113"/>
      <c r="BD948" s="113"/>
      <c r="BE948" s="113"/>
      <c r="BF948" s="113"/>
      <c r="BG948" s="113"/>
      <c r="BH948" s="113"/>
      <c r="BI948" s="113"/>
      <c r="BJ948" s="113"/>
      <c r="BK948" s="113"/>
      <c r="BL948" s="113"/>
      <c r="BM948" s="113"/>
      <c r="BN948" s="113"/>
      <c r="BO948" s="113"/>
      <c r="BP948" s="113"/>
      <c r="BQ948" s="113"/>
      <c r="BR948" s="113"/>
      <c r="BS948" s="113"/>
      <c r="BT948" s="113"/>
      <c r="BU948" s="113"/>
      <c r="BV948" s="113"/>
      <c r="BW948" s="113"/>
      <c r="BX948" s="113"/>
      <c r="BY948" s="113"/>
      <c r="BZ948" s="113"/>
      <c r="CA948" s="113"/>
      <c r="CB948" s="113"/>
    </row>
    <row r="949" spans="9:80" s="114" customFormat="1">
      <c r="I949" s="113"/>
      <c r="J949" s="113"/>
      <c r="K949" s="113"/>
      <c r="L949" s="113"/>
      <c r="M949" s="113"/>
      <c r="N949" s="113"/>
      <c r="O949" s="113"/>
      <c r="P949" s="113"/>
      <c r="Q949" s="113"/>
      <c r="R949" s="113"/>
      <c r="S949" s="113"/>
      <c r="T949" s="113"/>
      <c r="U949" s="113"/>
      <c r="V949" s="113"/>
      <c r="W949" s="113"/>
      <c r="X949" s="113"/>
      <c r="Y949" s="113"/>
      <c r="Z949" s="113"/>
      <c r="AA949" s="113"/>
      <c r="AB949" s="113"/>
      <c r="AC949" s="113"/>
      <c r="AD949" s="113"/>
      <c r="AE949" s="113"/>
      <c r="AF949" s="113"/>
      <c r="AG949" s="113"/>
      <c r="AH949" s="113"/>
      <c r="AI949" s="113"/>
      <c r="AJ949" s="113"/>
      <c r="AK949" s="113"/>
      <c r="AL949" s="113"/>
      <c r="AM949" s="113"/>
      <c r="AN949" s="113"/>
      <c r="AO949" s="113"/>
      <c r="AP949" s="113"/>
      <c r="AQ949" s="113"/>
      <c r="AR949" s="113"/>
      <c r="AS949" s="113"/>
      <c r="AT949" s="113"/>
      <c r="AU949" s="113"/>
      <c r="AV949" s="113"/>
      <c r="AW949" s="113"/>
      <c r="AX949" s="113"/>
      <c r="AY949" s="113"/>
      <c r="AZ949" s="113"/>
      <c r="BA949" s="113"/>
      <c r="BB949" s="113"/>
      <c r="BC949" s="113"/>
      <c r="BD949" s="113"/>
      <c r="BE949" s="113"/>
      <c r="BF949" s="113"/>
      <c r="BG949" s="113"/>
      <c r="BH949" s="113"/>
      <c r="BI949" s="113"/>
      <c r="BJ949" s="113"/>
      <c r="BK949" s="113"/>
      <c r="BL949" s="113"/>
      <c r="BM949" s="113"/>
      <c r="BN949" s="113"/>
      <c r="BO949" s="113"/>
      <c r="BP949" s="113"/>
      <c r="BQ949" s="113"/>
      <c r="BR949" s="113"/>
      <c r="BS949" s="113"/>
      <c r="BT949" s="113"/>
      <c r="BU949" s="113"/>
      <c r="BV949" s="113"/>
      <c r="BW949" s="113"/>
      <c r="BX949" s="113"/>
      <c r="BY949" s="113"/>
      <c r="BZ949" s="113"/>
      <c r="CA949" s="113"/>
      <c r="CB949" s="113"/>
    </row>
    <row r="950" spans="9:80" s="114" customFormat="1">
      <c r="I950" s="113"/>
      <c r="J950" s="113"/>
      <c r="K950" s="113"/>
      <c r="L950" s="113"/>
      <c r="M950" s="113"/>
      <c r="N950" s="113"/>
      <c r="O950" s="113"/>
      <c r="P950" s="113"/>
      <c r="Q950" s="113"/>
      <c r="R950" s="113"/>
      <c r="S950" s="113"/>
      <c r="T950" s="113"/>
      <c r="U950" s="113"/>
      <c r="V950" s="113"/>
      <c r="W950" s="113"/>
      <c r="X950" s="113"/>
      <c r="Y950" s="113"/>
      <c r="Z950" s="113"/>
      <c r="AA950" s="113"/>
      <c r="AB950" s="113"/>
      <c r="AC950" s="113"/>
      <c r="AD950" s="113"/>
      <c r="AE950" s="113"/>
      <c r="AF950" s="113"/>
      <c r="AG950" s="113"/>
      <c r="AH950" s="113"/>
      <c r="AI950" s="113"/>
      <c r="AJ950" s="113"/>
      <c r="AK950" s="113"/>
      <c r="AL950" s="113"/>
      <c r="AM950" s="113"/>
      <c r="AN950" s="113"/>
      <c r="AO950" s="113"/>
      <c r="AP950" s="113"/>
      <c r="AQ950" s="113"/>
      <c r="AR950" s="113"/>
      <c r="AS950" s="113"/>
      <c r="AT950" s="113"/>
      <c r="AU950" s="113"/>
      <c r="AV950" s="113"/>
      <c r="AW950" s="113"/>
      <c r="AX950" s="113"/>
      <c r="AY950" s="113"/>
      <c r="AZ950" s="113"/>
      <c r="BA950" s="113"/>
      <c r="BB950" s="113"/>
      <c r="BC950" s="113"/>
      <c r="BD950" s="113"/>
      <c r="BE950" s="113"/>
      <c r="BF950" s="113"/>
      <c r="BG950" s="113"/>
      <c r="BH950" s="113"/>
      <c r="BI950" s="113"/>
      <c r="BJ950" s="113"/>
      <c r="BK950" s="113"/>
      <c r="BL950" s="113"/>
      <c r="BM950" s="113"/>
      <c r="BN950" s="113"/>
      <c r="BO950" s="113"/>
      <c r="BP950" s="113"/>
      <c r="BQ950" s="113"/>
      <c r="BR950" s="113"/>
      <c r="BS950" s="113"/>
      <c r="BT950" s="113"/>
      <c r="BU950" s="113"/>
      <c r="BV950" s="113"/>
      <c r="BW950" s="113"/>
      <c r="BX950" s="113"/>
      <c r="BY950" s="113"/>
      <c r="BZ950" s="113"/>
      <c r="CA950" s="113"/>
      <c r="CB950" s="113"/>
    </row>
    <row r="951" spans="9:80" s="114" customFormat="1">
      <c r="I951" s="113"/>
      <c r="J951" s="113"/>
      <c r="K951" s="113"/>
      <c r="L951" s="113"/>
      <c r="M951" s="113"/>
      <c r="N951" s="113"/>
      <c r="O951" s="113"/>
      <c r="P951" s="113"/>
      <c r="Q951" s="113"/>
      <c r="R951" s="113"/>
      <c r="S951" s="113"/>
      <c r="T951" s="113"/>
      <c r="U951" s="113"/>
      <c r="V951" s="113"/>
      <c r="W951" s="113"/>
      <c r="X951" s="113"/>
      <c r="Y951" s="113"/>
      <c r="Z951" s="113"/>
      <c r="AA951" s="113"/>
      <c r="AB951" s="113"/>
      <c r="AC951" s="113"/>
      <c r="AD951" s="113"/>
      <c r="AE951" s="113"/>
      <c r="AF951" s="113"/>
      <c r="AG951" s="113"/>
      <c r="AH951" s="113"/>
      <c r="AI951" s="113"/>
      <c r="AJ951" s="113"/>
      <c r="AK951" s="113"/>
      <c r="AL951" s="113"/>
      <c r="AM951" s="113"/>
      <c r="AN951" s="113"/>
      <c r="AO951" s="113"/>
      <c r="AP951" s="113"/>
      <c r="AQ951" s="113"/>
      <c r="AR951" s="113"/>
      <c r="AS951" s="113"/>
      <c r="AT951" s="113"/>
      <c r="AU951" s="113"/>
      <c r="AV951" s="113"/>
      <c r="AW951" s="113"/>
      <c r="AX951" s="113"/>
      <c r="AY951" s="113"/>
      <c r="AZ951" s="113"/>
      <c r="BA951" s="113"/>
      <c r="BB951" s="113"/>
      <c r="BC951" s="113"/>
      <c r="BD951" s="113"/>
      <c r="BE951" s="113"/>
      <c r="BF951" s="113"/>
      <c r="BG951" s="113"/>
      <c r="BH951" s="113"/>
      <c r="BI951" s="113"/>
      <c r="BJ951" s="113"/>
      <c r="BK951" s="113"/>
      <c r="BL951" s="113"/>
      <c r="BM951" s="113"/>
      <c r="BN951" s="113"/>
      <c r="BO951" s="113"/>
      <c r="BP951" s="113"/>
      <c r="BQ951" s="113"/>
      <c r="BR951" s="113"/>
      <c r="BS951" s="113"/>
      <c r="BT951" s="113"/>
      <c r="BU951" s="113"/>
      <c r="BV951" s="113"/>
      <c r="BW951" s="113"/>
      <c r="BX951" s="113"/>
      <c r="BY951" s="113"/>
      <c r="BZ951" s="113"/>
      <c r="CA951" s="113"/>
      <c r="CB951" s="113"/>
    </row>
    <row r="952" spans="9:80" s="114" customFormat="1">
      <c r="I952" s="113"/>
      <c r="J952" s="113"/>
      <c r="K952" s="113"/>
      <c r="L952" s="113"/>
      <c r="M952" s="113"/>
      <c r="N952" s="113"/>
      <c r="O952" s="113"/>
      <c r="P952" s="113"/>
      <c r="Q952" s="113"/>
      <c r="R952" s="113"/>
      <c r="S952" s="113"/>
      <c r="T952" s="113"/>
      <c r="U952" s="113"/>
      <c r="V952" s="113"/>
      <c r="W952" s="113"/>
      <c r="X952" s="113"/>
      <c r="Y952" s="113"/>
      <c r="Z952" s="113"/>
      <c r="AA952" s="113"/>
      <c r="AB952" s="113"/>
      <c r="AC952" s="113"/>
      <c r="AD952" s="113"/>
      <c r="AE952" s="113"/>
      <c r="AF952" s="113"/>
      <c r="AG952" s="113"/>
      <c r="AH952" s="113"/>
      <c r="AI952" s="113"/>
      <c r="AJ952" s="113"/>
      <c r="AK952" s="113"/>
      <c r="AL952" s="113"/>
      <c r="AM952" s="113"/>
      <c r="AN952" s="113"/>
      <c r="AO952" s="113"/>
      <c r="AP952" s="113"/>
      <c r="AQ952" s="113"/>
      <c r="AR952" s="113"/>
      <c r="AS952" s="113"/>
      <c r="AT952" s="113"/>
      <c r="AU952" s="113"/>
      <c r="AV952" s="113"/>
      <c r="AW952" s="113"/>
      <c r="AX952" s="113"/>
      <c r="AY952" s="113"/>
      <c r="AZ952" s="113"/>
      <c r="BA952" s="113"/>
      <c r="BB952" s="113"/>
      <c r="BC952" s="113"/>
      <c r="BD952" s="113"/>
      <c r="BE952" s="113"/>
      <c r="BF952" s="113"/>
      <c r="BG952" s="113"/>
      <c r="BH952" s="113"/>
      <c r="BI952" s="113"/>
      <c r="BJ952" s="113"/>
      <c r="BK952" s="113"/>
      <c r="BL952" s="113"/>
      <c r="BM952" s="113"/>
      <c r="BN952" s="113"/>
      <c r="BO952" s="113"/>
      <c r="BP952" s="113"/>
      <c r="BQ952" s="113"/>
      <c r="BR952" s="113"/>
      <c r="BS952" s="113"/>
      <c r="BT952" s="113"/>
      <c r="BU952" s="113"/>
      <c r="BV952" s="113"/>
      <c r="BW952" s="113"/>
      <c r="BX952" s="113"/>
      <c r="BY952" s="113"/>
      <c r="BZ952" s="113"/>
      <c r="CA952" s="113"/>
      <c r="CB952" s="113"/>
    </row>
    <row r="953" spans="9:80" s="114" customFormat="1">
      <c r="I953" s="113"/>
      <c r="J953" s="113"/>
      <c r="K953" s="113"/>
      <c r="L953" s="113"/>
      <c r="M953" s="113"/>
      <c r="N953" s="113"/>
      <c r="O953" s="113"/>
      <c r="P953" s="113"/>
      <c r="Q953" s="113"/>
      <c r="R953" s="113"/>
      <c r="S953" s="113"/>
      <c r="T953" s="113"/>
      <c r="U953" s="113"/>
      <c r="V953" s="113"/>
      <c r="W953" s="113"/>
      <c r="X953" s="113"/>
      <c r="Y953" s="113"/>
      <c r="Z953" s="113"/>
      <c r="AA953" s="113"/>
      <c r="AB953" s="113"/>
      <c r="AC953" s="113"/>
      <c r="AD953" s="113"/>
      <c r="AE953" s="113"/>
      <c r="AF953" s="113"/>
      <c r="AG953" s="113"/>
      <c r="AH953" s="113"/>
      <c r="AI953" s="113"/>
      <c r="AJ953" s="113"/>
      <c r="AK953" s="113"/>
      <c r="AL953" s="113"/>
      <c r="AM953" s="113"/>
      <c r="AN953" s="113"/>
      <c r="AO953" s="113"/>
      <c r="AP953" s="113"/>
      <c r="AQ953" s="113"/>
      <c r="AR953" s="113"/>
      <c r="AS953" s="113"/>
      <c r="AT953" s="113"/>
      <c r="AU953" s="113"/>
      <c r="AV953" s="113"/>
      <c r="AW953" s="113"/>
      <c r="AX953" s="113"/>
      <c r="AY953" s="113"/>
      <c r="AZ953" s="113"/>
      <c r="BA953" s="113"/>
      <c r="BB953" s="113"/>
      <c r="BC953" s="113"/>
      <c r="BD953" s="113"/>
      <c r="BE953" s="113"/>
      <c r="BF953" s="113"/>
      <c r="BG953" s="113"/>
      <c r="BH953" s="113"/>
      <c r="BI953" s="113"/>
      <c r="BJ953" s="113"/>
      <c r="BK953" s="113"/>
      <c r="BL953" s="113"/>
      <c r="BM953" s="113"/>
      <c r="BN953" s="113"/>
      <c r="BO953" s="113"/>
      <c r="BP953" s="113"/>
      <c r="BQ953" s="113"/>
      <c r="BR953" s="113"/>
      <c r="BS953" s="113"/>
      <c r="BT953" s="113"/>
      <c r="BU953" s="113"/>
      <c r="BV953" s="113"/>
      <c r="BW953" s="113"/>
      <c r="BX953" s="113"/>
      <c r="BY953" s="113"/>
      <c r="BZ953" s="113"/>
      <c r="CA953" s="113"/>
      <c r="CB953" s="113"/>
    </row>
    <row r="954" spans="9:80" s="114" customFormat="1">
      <c r="I954" s="113"/>
      <c r="J954" s="113"/>
      <c r="K954" s="113"/>
      <c r="L954" s="113"/>
      <c r="M954" s="113"/>
      <c r="N954" s="113"/>
      <c r="O954" s="113"/>
      <c r="P954" s="113"/>
      <c r="Q954" s="113"/>
      <c r="R954" s="113"/>
      <c r="S954" s="113"/>
      <c r="T954" s="113"/>
      <c r="U954" s="113"/>
      <c r="V954" s="113"/>
      <c r="W954" s="113"/>
      <c r="X954" s="113"/>
      <c r="Y954" s="113"/>
      <c r="Z954" s="113"/>
      <c r="AA954" s="113"/>
      <c r="AB954" s="113"/>
      <c r="AC954" s="113"/>
      <c r="AD954" s="113"/>
      <c r="AE954" s="113"/>
      <c r="AF954" s="113"/>
      <c r="AG954" s="113"/>
      <c r="AH954" s="113"/>
      <c r="AI954" s="113"/>
      <c r="AJ954" s="113"/>
      <c r="AK954" s="113"/>
      <c r="AL954" s="113"/>
      <c r="AM954" s="113"/>
      <c r="AN954" s="113"/>
      <c r="AO954" s="113"/>
      <c r="AP954" s="113"/>
      <c r="AQ954" s="113"/>
      <c r="AR954" s="113"/>
      <c r="AS954" s="113"/>
      <c r="AT954" s="113"/>
      <c r="AU954" s="113"/>
      <c r="AV954" s="113"/>
      <c r="AW954" s="113"/>
      <c r="AX954" s="113"/>
      <c r="AY954" s="113"/>
      <c r="AZ954" s="113"/>
      <c r="BA954" s="113"/>
      <c r="BB954" s="113"/>
      <c r="BC954" s="113"/>
      <c r="BD954" s="113"/>
      <c r="BE954" s="113"/>
      <c r="BF954" s="113"/>
      <c r="BG954" s="113"/>
      <c r="BH954" s="113"/>
      <c r="BI954" s="113"/>
      <c r="BJ954" s="113"/>
      <c r="BK954" s="113"/>
      <c r="BL954" s="113"/>
      <c r="BM954" s="113"/>
      <c r="BN954" s="113"/>
      <c r="BO954" s="113"/>
      <c r="BP954" s="113"/>
      <c r="BQ954" s="113"/>
      <c r="BR954" s="113"/>
      <c r="BS954" s="113"/>
      <c r="BT954" s="113"/>
      <c r="BU954" s="113"/>
      <c r="BV954" s="113"/>
      <c r="BW954" s="113"/>
      <c r="BX954" s="113"/>
      <c r="BY954" s="113"/>
      <c r="BZ954" s="113"/>
      <c r="CA954" s="113"/>
      <c r="CB954" s="113"/>
    </row>
    <row r="955" spans="9:80" s="114" customFormat="1">
      <c r="I955" s="113"/>
      <c r="J955" s="113"/>
      <c r="K955" s="113"/>
      <c r="L955" s="113"/>
      <c r="M955" s="113"/>
      <c r="N955" s="113"/>
      <c r="O955" s="113"/>
      <c r="P955" s="113"/>
      <c r="Q955" s="113"/>
      <c r="R955" s="113"/>
      <c r="S955" s="113"/>
      <c r="T955" s="113"/>
      <c r="U955" s="113"/>
      <c r="V955" s="113"/>
      <c r="W955" s="113"/>
      <c r="X955" s="113"/>
      <c r="Y955" s="113"/>
      <c r="Z955" s="113"/>
      <c r="AA955" s="113"/>
      <c r="AB955" s="113"/>
      <c r="AC955" s="113"/>
      <c r="AD955" s="113"/>
      <c r="AE955" s="113"/>
      <c r="AF955" s="113"/>
      <c r="AG955" s="113"/>
      <c r="AH955" s="113"/>
      <c r="AI955" s="113"/>
      <c r="AJ955" s="113"/>
      <c r="AK955" s="113"/>
      <c r="AL955" s="113"/>
      <c r="AM955" s="113"/>
      <c r="AN955" s="113"/>
      <c r="AO955" s="113"/>
      <c r="AP955" s="113"/>
      <c r="AQ955" s="113"/>
      <c r="AR955" s="113"/>
      <c r="AS955" s="113"/>
      <c r="AT955" s="113"/>
      <c r="AU955" s="113"/>
      <c r="AV955" s="113"/>
      <c r="AW955" s="113"/>
      <c r="AX955" s="113"/>
      <c r="AY955" s="113"/>
      <c r="AZ955" s="113"/>
      <c r="BA955" s="113"/>
      <c r="BB955" s="113"/>
      <c r="BC955" s="113"/>
      <c r="BD955" s="113"/>
      <c r="BE955" s="113"/>
      <c r="BF955" s="113"/>
      <c r="BG955" s="113"/>
      <c r="BH955" s="113"/>
      <c r="BI955" s="113"/>
      <c r="BJ955" s="113"/>
      <c r="BK955" s="113"/>
      <c r="BL955" s="113"/>
      <c r="BM955" s="113"/>
      <c r="BN955" s="113"/>
      <c r="BO955" s="113"/>
      <c r="BP955" s="113"/>
      <c r="BQ955" s="113"/>
      <c r="BR955" s="113"/>
      <c r="BS955" s="113"/>
      <c r="BT955" s="113"/>
      <c r="BU955" s="113"/>
      <c r="BV955" s="113"/>
      <c r="BW955" s="113"/>
      <c r="BX955" s="113"/>
      <c r="BY955" s="113"/>
      <c r="BZ955" s="113"/>
      <c r="CA955" s="113"/>
      <c r="CB955" s="113"/>
    </row>
    <row r="956" spans="9:80" s="114" customFormat="1">
      <c r="I956" s="113"/>
      <c r="J956" s="113"/>
      <c r="K956" s="113"/>
      <c r="L956" s="113"/>
      <c r="M956" s="113"/>
      <c r="N956" s="113"/>
      <c r="O956" s="113"/>
      <c r="P956" s="113"/>
      <c r="Q956" s="113"/>
      <c r="R956" s="113"/>
      <c r="S956" s="113"/>
      <c r="T956" s="113"/>
      <c r="U956" s="113"/>
      <c r="V956" s="113"/>
      <c r="W956" s="113"/>
      <c r="X956" s="113"/>
      <c r="Y956" s="113"/>
      <c r="Z956" s="113"/>
      <c r="AA956" s="113"/>
      <c r="AB956" s="113"/>
      <c r="AC956" s="113"/>
      <c r="AD956" s="113"/>
      <c r="AE956" s="113"/>
      <c r="AF956" s="113"/>
      <c r="AG956" s="113"/>
      <c r="AH956" s="113"/>
      <c r="AI956" s="113"/>
      <c r="AJ956" s="113"/>
      <c r="AK956" s="113"/>
      <c r="AL956" s="113"/>
      <c r="AM956" s="113"/>
      <c r="AN956" s="113"/>
      <c r="AO956" s="113"/>
      <c r="AP956" s="113"/>
      <c r="AQ956" s="113"/>
      <c r="AR956" s="113"/>
      <c r="AS956" s="113"/>
      <c r="AT956" s="113"/>
      <c r="AU956" s="113"/>
      <c r="AV956" s="113"/>
      <c r="AW956" s="113"/>
      <c r="AX956" s="113"/>
      <c r="AY956" s="113"/>
      <c r="AZ956" s="113"/>
      <c r="BA956" s="113"/>
      <c r="BB956" s="113"/>
      <c r="BC956" s="113"/>
      <c r="BD956" s="113"/>
      <c r="BE956" s="113"/>
      <c r="BF956" s="113"/>
      <c r="BG956" s="113"/>
      <c r="BH956" s="113"/>
      <c r="BI956" s="113"/>
      <c r="BJ956" s="113"/>
      <c r="BK956" s="113"/>
      <c r="BL956" s="113"/>
      <c r="BM956" s="113"/>
      <c r="BN956" s="113"/>
      <c r="BO956" s="113"/>
      <c r="BP956" s="113"/>
      <c r="BQ956" s="113"/>
      <c r="BR956" s="113"/>
      <c r="BS956" s="113"/>
      <c r="BT956" s="113"/>
      <c r="BU956" s="113"/>
      <c r="BV956" s="113"/>
      <c r="BW956" s="113"/>
      <c r="BX956" s="113"/>
      <c r="BY956" s="113"/>
      <c r="BZ956" s="113"/>
      <c r="CA956" s="113"/>
      <c r="CB956" s="113"/>
    </row>
    <row r="957" spans="9:80" s="114" customFormat="1">
      <c r="I957" s="113"/>
      <c r="J957" s="113"/>
      <c r="K957" s="113"/>
      <c r="L957" s="113"/>
      <c r="M957" s="113"/>
      <c r="N957" s="113"/>
      <c r="O957" s="113"/>
      <c r="P957" s="113"/>
      <c r="Q957" s="113"/>
      <c r="R957" s="113"/>
      <c r="S957" s="113"/>
      <c r="T957" s="113"/>
      <c r="U957" s="113"/>
      <c r="V957" s="113"/>
      <c r="W957" s="113"/>
      <c r="X957" s="113"/>
      <c r="Y957" s="113"/>
      <c r="Z957" s="113"/>
      <c r="AA957" s="113"/>
      <c r="AB957" s="113"/>
      <c r="AC957" s="113"/>
      <c r="AD957" s="113"/>
      <c r="AE957" s="113"/>
      <c r="AF957" s="113"/>
      <c r="AG957" s="113"/>
      <c r="AH957" s="113"/>
      <c r="AI957" s="113"/>
      <c r="AJ957" s="113"/>
      <c r="AK957" s="113"/>
      <c r="AL957" s="113"/>
      <c r="AM957" s="113"/>
      <c r="AN957" s="113"/>
      <c r="AO957" s="113"/>
      <c r="AP957" s="113"/>
      <c r="AQ957" s="113"/>
      <c r="AR957" s="113"/>
      <c r="AS957" s="113"/>
      <c r="AT957" s="113"/>
      <c r="AU957" s="113"/>
      <c r="AV957" s="113"/>
      <c r="AW957" s="113"/>
      <c r="AX957" s="113"/>
      <c r="AY957" s="113"/>
      <c r="AZ957" s="113"/>
      <c r="BA957" s="113"/>
      <c r="BB957" s="113"/>
      <c r="BC957" s="113"/>
      <c r="BD957" s="113"/>
      <c r="BE957" s="113"/>
      <c r="BF957" s="113"/>
      <c r="BG957" s="113"/>
      <c r="BH957" s="113"/>
      <c r="BI957" s="113"/>
      <c r="BJ957" s="113"/>
      <c r="BK957" s="113"/>
      <c r="BL957" s="113"/>
      <c r="BM957" s="113"/>
      <c r="BN957" s="113"/>
      <c r="BO957" s="113"/>
      <c r="BP957" s="113"/>
      <c r="BQ957" s="113"/>
      <c r="BR957" s="113"/>
      <c r="BS957" s="113"/>
      <c r="BT957" s="113"/>
      <c r="BU957" s="113"/>
      <c r="BV957" s="113"/>
      <c r="BW957" s="113"/>
      <c r="BX957" s="113"/>
      <c r="BY957" s="113"/>
      <c r="BZ957" s="113"/>
      <c r="CA957" s="113"/>
      <c r="CB957" s="113"/>
    </row>
    <row r="958" spans="9:80" s="114" customFormat="1">
      <c r="I958" s="113"/>
      <c r="J958" s="113"/>
      <c r="K958" s="113"/>
      <c r="L958" s="113"/>
      <c r="M958" s="113"/>
      <c r="N958" s="113"/>
      <c r="O958" s="113"/>
      <c r="P958" s="113"/>
      <c r="Q958" s="113"/>
      <c r="R958" s="113"/>
      <c r="S958" s="113"/>
      <c r="T958" s="113"/>
      <c r="U958" s="113"/>
      <c r="V958" s="113"/>
      <c r="W958" s="113"/>
      <c r="X958" s="113"/>
      <c r="Y958" s="113"/>
      <c r="Z958" s="113"/>
      <c r="AA958" s="113"/>
      <c r="AB958" s="113"/>
      <c r="AC958" s="113"/>
      <c r="AD958" s="113"/>
      <c r="AE958" s="113"/>
      <c r="AF958" s="113"/>
      <c r="AG958" s="113"/>
      <c r="AH958" s="113"/>
      <c r="AI958" s="113"/>
      <c r="AJ958" s="113"/>
      <c r="AK958" s="113"/>
      <c r="AL958" s="113"/>
      <c r="AM958" s="113"/>
      <c r="AN958" s="113"/>
      <c r="AO958" s="113"/>
      <c r="AP958" s="113"/>
      <c r="AQ958" s="113"/>
      <c r="AR958" s="113"/>
      <c r="AS958" s="113"/>
      <c r="AT958" s="113"/>
      <c r="AU958" s="113"/>
      <c r="AV958" s="113"/>
      <c r="AW958" s="113"/>
      <c r="AX958" s="113"/>
      <c r="AY958" s="113"/>
      <c r="AZ958" s="113"/>
      <c r="BA958" s="113"/>
      <c r="BB958" s="113"/>
      <c r="BC958" s="113"/>
      <c r="BD958" s="113"/>
      <c r="BE958" s="113"/>
      <c r="BF958" s="113"/>
      <c r="BG958" s="113"/>
      <c r="BH958" s="113"/>
      <c r="BI958" s="113"/>
      <c r="BJ958" s="113"/>
      <c r="BK958" s="113"/>
      <c r="BL958" s="113"/>
      <c r="BM958" s="113"/>
      <c r="BN958" s="113"/>
      <c r="BO958" s="113"/>
      <c r="BP958" s="113"/>
      <c r="BQ958" s="113"/>
      <c r="BR958" s="113"/>
      <c r="BS958" s="113"/>
      <c r="BT958" s="113"/>
      <c r="BU958" s="113"/>
      <c r="BV958" s="113"/>
      <c r="BW958" s="113"/>
      <c r="BX958" s="113"/>
      <c r="BY958" s="113"/>
      <c r="BZ958" s="113"/>
      <c r="CA958" s="113"/>
      <c r="CB958" s="113"/>
    </row>
    <row r="959" spans="9:80" s="114" customFormat="1">
      <c r="I959" s="113"/>
      <c r="J959" s="113"/>
      <c r="K959" s="113"/>
      <c r="L959" s="113"/>
      <c r="M959" s="113"/>
      <c r="N959" s="113"/>
      <c r="O959" s="113"/>
      <c r="P959" s="113"/>
      <c r="Q959" s="113"/>
      <c r="R959" s="113"/>
      <c r="S959" s="113"/>
      <c r="T959" s="113"/>
      <c r="U959" s="113"/>
      <c r="V959" s="113"/>
      <c r="W959" s="113"/>
      <c r="X959" s="113"/>
      <c r="Y959" s="113"/>
      <c r="Z959" s="113"/>
      <c r="AA959" s="113"/>
      <c r="AB959" s="113"/>
      <c r="AC959" s="113"/>
      <c r="AD959" s="113"/>
      <c r="AE959" s="113"/>
      <c r="AF959" s="113"/>
      <c r="AG959" s="113"/>
      <c r="AH959" s="113"/>
      <c r="AI959" s="113"/>
      <c r="AJ959" s="113"/>
      <c r="AK959" s="113"/>
      <c r="AL959" s="113"/>
      <c r="AM959" s="113"/>
      <c r="AN959" s="113"/>
      <c r="AO959" s="113"/>
      <c r="AP959" s="113"/>
      <c r="AQ959" s="113"/>
      <c r="AR959" s="113"/>
      <c r="AS959" s="113"/>
      <c r="AT959" s="113"/>
      <c r="AU959" s="113"/>
      <c r="AV959" s="113"/>
      <c r="AW959" s="113"/>
      <c r="AX959" s="113"/>
      <c r="AY959" s="113"/>
      <c r="AZ959" s="113"/>
      <c r="BA959" s="113"/>
      <c r="BB959" s="113"/>
      <c r="BC959" s="113"/>
      <c r="BD959" s="113"/>
      <c r="BE959" s="113"/>
      <c r="BF959" s="113"/>
      <c r="BG959" s="113"/>
      <c r="BH959" s="113"/>
      <c r="BI959" s="113"/>
      <c r="BJ959" s="113"/>
      <c r="BK959" s="113"/>
      <c r="BL959" s="113"/>
      <c r="BM959" s="113"/>
      <c r="BN959" s="113"/>
      <c r="BO959" s="113"/>
      <c r="BP959" s="113"/>
      <c r="BQ959" s="113"/>
      <c r="BR959" s="113"/>
      <c r="BS959" s="113"/>
      <c r="BT959" s="113"/>
      <c r="BU959" s="113"/>
      <c r="BV959" s="113"/>
      <c r="BW959" s="113"/>
      <c r="BX959" s="113"/>
      <c r="BY959" s="113"/>
      <c r="BZ959" s="113"/>
      <c r="CA959" s="113"/>
      <c r="CB959" s="113"/>
    </row>
    <row r="960" spans="9:80" s="114" customFormat="1">
      <c r="I960" s="113"/>
      <c r="J960" s="113"/>
      <c r="K960" s="113"/>
      <c r="L960" s="113"/>
      <c r="M960" s="113"/>
      <c r="N960" s="113"/>
      <c r="O960" s="113"/>
      <c r="P960" s="113"/>
      <c r="Q960" s="113"/>
      <c r="R960" s="113"/>
      <c r="S960" s="113"/>
      <c r="T960" s="113"/>
      <c r="U960" s="113"/>
      <c r="V960" s="113"/>
      <c r="W960" s="113"/>
      <c r="X960" s="113"/>
      <c r="Y960" s="113"/>
      <c r="Z960" s="113"/>
      <c r="AA960" s="113"/>
      <c r="AB960" s="113"/>
      <c r="AC960" s="113"/>
      <c r="AD960" s="113"/>
      <c r="AE960" s="113"/>
      <c r="AF960" s="113"/>
      <c r="AG960" s="113"/>
      <c r="AH960" s="113"/>
      <c r="AI960" s="113"/>
      <c r="AJ960" s="113"/>
      <c r="AK960" s="113"/>
      <c r="AL960" s="113"/>
      <c r="AM960" s="113"/>
      <c r="AN960" s="113"/>
      <c r="AO960" s="113"/>
      <c r="AP960" s="113"/>
      <c r="AQ960" s="113"/>
      <c r="AR960" s="113"/>
      <c r="AS960" s="113"/>
      <c r="AT960" s="113"/>
      <c r="AU960" s="113"/>
      <c r="AV960" s="113"/>
      <c r="AW960" s="113"/>
      <c r="AX960" s="113"/>
      <c r="AY960" s="113"/>
      <c r="AZ960" s="113"/>
      <c r="BA960" s="113"/>
      <c r="BB960" s="113"/>
      <c r="BC960" s="113"/>
      <c r="BD960" s="113"/>
      <c r="BE960" s="113"/>
      <c r="BF960" s="113"/>
      <c r="BG960" s="113"/>
      <c r="BH960" s="113"/>
      <c r="BI960" s="113"/>
      <c r="BJ960" s="113"/>
      <c r="BK960" s="113"/>
      <c r="BL960" s="113"/>
      <c r="BM960" s="113"/>
      <c r="BN960" s="113"/>
      <c r="BO960" s="113"/>
      <c r="BP960" s="113"/>
      <c r="BQ960" s="113"/>
      <c r="BR960" s="113"/>
      <c r="BS960" s="113"/>
      <c r="BT960" s="113"/>
      <c r="BU960" s="113"/>
      <c r="BV960" s="113"/>
      <c r="BW960" s="113"/>
      <c r="BX960" s="113"/>
      <c r="BY960" s="113"/>
      <c r="BZ960" s="113"/>
      <c r="CA960" s="113"/>
      <c r="CB960" s="113"/>
    </row>
    <row r="961" spans="9:80" s="114" customFormat="1">
      <c r="I961" s="113"/>
      <c r="J961" s="113"/>
      <c r="K961" s="113"/>
      <c r="L961" s="113"/>
      <c r="M961" s="113"/>
      <c r="N961" s="113"/>
      <c r="O961" s="113"/>
      <c r="P961" s="113"/>
      <c r="Q961" s="113"/>
      <c r="R961" s="113"/>
      <c r="S961" s="113"/>
      <c r="T961" s="113"/>
      <c r="U961" s="113"/>
      <c r="V961" s="113"/>
      <c r="W961" s="113"/>
      <c r="X961" s="113"/>
      <c r="Y961" s="113"/>
      <c r="Z961" s="113"/>
      <c r="AA961" s="113"/>
      <c r="AB961" s="113"/>
      <c r="AC961" s="113"/>
      <c r="AD961" s="113"/>
      <c r="AE961" s="113"/>
      <c r="AF961" s="113"/>
      <c r="AG961" s="113"/>
      <c r="AH961" s="113"/>
      <c r="AI961" s="113"/>
      <c r="AJ961" s="113"/>
      <c r="AK961" s="113"/>
      <c r="AL961" s="113"/>
      <c r="AM961" s="113"/>
      <c r="AN961" s="113"/>
      <c r="AO961" s="113"/>
      <c r="AP961" s="113"/>
      <c r="AQ961" s="113"/>
      <c r="AR961" s="113"/>
      <c r="AS961" s="113"/>
      <c r="AT961" s="113"/>
      <c r="AU961" s="113"/>
      <c r="AV961" s="113"/>
      <c r="AW961" s="113"/>
      <c r="AX961" s="113"/>
      <c r="AY961" s="113"/>
      <c r="AZ961" s="113"/>
      <c r="BA961" s="113"/>
      <c r="BB961" s="113"/>
      <c r="BC961" s="113"/>
      <c r="BD961" s="113"/>
      <c r="BE961" s="113"/>
      <c r="BF961" s="113"/>
      <c r="BG961" s="113"/>
      <c r="BH961" s="113"/>
      <c r="BI961" s="113"/>
      <c r="BJ961" s="113"/>
      <c r="BK961" s="113"/>
      <c r="BL961" s="113"/>
      <c r="BM961" s="113"/>
      <c r="BN961" s="113"/>
      <c r="BO961" s="113"/>
      <c r="BP961" s="113"/>
      <c r="BQ961" s="113"/>
      <c r="BR961" s="113"/>
      <c r="BS961" s="113"/>
      <c r="BT961" s="113"/>
      <c r="BU961" s="113"/>
      <c r="BV961" s="113"/>
      <c r="BW961" s="113"/>
      <c r="BX961" s="113"/>
      <c r="BY961" s="113"/>
      <c r="BZ961" s="113"/>
      <c r="CA961" s="113"/>
      <c r="CB961" s="113"/>
    </row>
    <row r="962" spans="9:80" s="114" customFormat="1">
      <c r="I962" s="113"/>
      <c r="J962" s="113"/>
      <c r="K962" s="113"/>
      <c r="L962" s="113"/>
      <c r="M962" s="113"/>
      <c r="N962" s="113"/>
      <c r="O962" s="113"/>
      <c r="P962" s="113"/>
      <c r="Q962" s="113"/>
      <c r="R962" s="113"/>
      <c r="S962" s="113"/>
      <c r="T962" s="113"/>
      <c r="U962" s="113"/>
      <c r="V962" s="113"/>
      <c r="W962" s="113"/>
      <c r="X962" s="113"/>
      <c r="Y962" s="113"/>
      <c r="Z962" s="113"/>
      <c r="AA962" s="113"/>
      <c r="AB962" s="113"/>
      <c r="AC962" s="113"/>
      <c r="AD962" s="113"/>
      <c r="AE962" s="113"/>
      <c r="AF962" s="113"/>
      <c r="AG962" s="113"/>
      <c r="AH962" s="113"/>
      <c r="AI962" s="113"/>
      <c r="AJ962" s="113"/>
      <c r="AK962" s="113"/>
      <c r="AL962" s="113"/>
      <c r="AM962" s="113"/>
      <c r="AN962" s="113"/>
      <c r="AO962" s="113"/>
      <c r="AP962" s="113"/>
      <c r="AQ962" s="113"/>
      <c r="AR962" s="113"/>
      <c r="AS962" s="113"/>
      <c r="AT962" s="113"/>
      <c r="AU962" s="113"/>
      <c r="AV962" s="113"/>
      <c r="AW962" s="113"/>
      <c r="AX962" s="113"/>
      <c r="AY962" s="113"/>
      <c r="AZ962" s="113"/>
      <c r="BA962" s="113"/>
      <c r="BB962" s="113"/>
      <c r="BC962" s="113"/>
      <c r="BD962" s="113"/>
      <c r="BE962" s="113"/>
      <c r="BF962" s="113"/>
      <c r="BG962" s="113"/>
      <c r="BH962" s="113"/>
      <c r="BI962" s="113"/>
      <c r="BJ962" s="113"/>
      <c r="BK962" s="113"/>
      <c r="BL962" s="113"/>
      <c r="BM962" s="113"/>
      <c r="BN962" s="113"/>
      <c r="BO962" s="113"/>
      <c r="BP962" s="113"/>
      <c r="BQ962" s="113"/>
      <c r="BR962" s="113"/>
      <c r="BS962" s="113"/>
      <c r="BT962" s="113"/>
      <c r="BU962" s="113"/>
      <c r="BV962" s="113"/>
      <c r="BW962" s="113"/>
      <c r="BX962" s="113"/>
      <c r="BY962" s="113"/>
      <c r="BZ962" s="113"/>
      <c r="CA962" s="113"/>
      <c r="CB962" s="113"/>
    </row>
    <row r="963" spans="9:80" s="114" customFormat="1">
      <c r="I963" s="113"/>
      <c r="J963" s="113"/>
      <c r="K963" s="113"/>
      <c r="L963" s="113"/>
      <c r="M963" s="113"/>
      <c r="N963" s="113"/>
      <c r="O963" s="113"/>
      <c r="P963" s="113"/>
      <c r="Q963" s="113"/>
      <c r="R963" s="113"/>
      <c r="S963" s="113"/>
      <c r="T963" s="113"/>
      <c r="U963" s="113"/>
      <c r="V963" s="113"/>
      <c r="W963" s="113"/>
      <c r="X963" s="113"/>
      <c r="Y963" s="113"/>
      <c r="Z963" s="113"/>
      <c r="AA963" s="113"/>
      <c r="AB963" s="113"/>
      <c r="AC963" s="113"/>
      <c r="AD963" s="113"/>
      <c r="AE963" s="113"/>
      <c r="AF963" s="113"/>
      <c r="AG963" s="113"/>
      <c r="AH963" s="113"/>
      <c r="AI963" s="113"/>
      <c r="AJ963" s="113"/>
      <c r="AK963" s="113"/>
      <c r="AL963" s="113"/>
      <c r="AM963" s="113"/>
      <c r="AN963" s="113"/>
      <c r="AO963" s="113"/>
      <c r="AP963" s="113"/>
      <c r="AQ963" s="113"/>
      <c r="AR963" s="113"/>
      <c r="AS963" s="113"/>
      <c r="AT963" s="113"/>
      <c r="AU963" s="113"/>
      <c r="AV963" s="113"/>
      <c r="AW963" s="113"/>
      <c r="AX963" s="113"/>
      <c r="AY963" s="113"/>
      <c r="AZ963" s="113"/>
      <c r="BA963" s="113"/>
      <c r="BB963" s="113"/>
      <c r="BC963" s="113"/>
      <c r="BD963" s="113"/>
      <c r="BE963" s="113"/>
      <c r="BF963" s="113"/>
      <c r="BG963" s="113"/>
      <c r="BH963" s="113"/>
      <c r="BI963" s="113"/>
      <c r="BJ963" s="113"/>
      <c r="BK963" s="113"/>
      <c r="BL963" s="113"/>
      <c r="BM963" s="113"/>
      <c r="BN963" s="113"/>
      <c r="BO963" s="113"/>
      <c r="BP963" s="113"/>
      <c r="BQ963" s="113"/>
      <c r="BR963" s="113"/>
      <c r="BS963" s="113"/>
      <c r="BT963" s="113"/>
      <c r="BU963" s="113"/>
      <c r="BV963" s="113"/>
      <c r="BW963" s="113"/>
      <c r="BX963" s="113"/>
      <c r="BY963" s="113"/>
      <c r="BZ963" s="113"/>
      <c r="CA963" s="113"/>
      <c r="CB963" s="113"/>
    </row>
    <row r="964" spans="9:80" s="114" customFormat="1">
      <c r="I964" s="113"/>
      <c r="J964" s="113"/>
      <c r="K964" s="113"/>
      <c r="L964" s="113"/>
      <c r="M964" s="113"/>
      <c r="N964" s="113"/>
      <c r="O964" s="113"/>
      <c r="P964" s="113"/>
      <c r="Q964" s="113"/>
      <c r="R964" s="113"/>
      <c r="S964" s="113"/>
      <c r="T964" s="113"/>
      <c r="U964" s="113"/>
      <c r="V964" s="113"/>
      <c r="W964" s="113"/>
      <c r="X964" s="113"/>
      <c r="Y964" s="113"/>
      <c r="Z964" s="113"/>
      <c r="AA964" s="113"/>
      <c r="AB964" s="113"/>
      <c r="AC964" s="113"/>
      <c r="AD964" s="113"/>
      <c r="AE964" s="113"/>
      <c r="AF964" s="113"/>
      <c r="AG964" s="113"/>
      <c r="AH964" s="113"/>
      <c r="AI964" s="113"/>
      <c r="AJ964" s="113"/>
      <c r="AK964" s="113"/>
      <c r="AL964" s="113"/>
      <c r="AM964" s="113"/>
      <c r="AN964" s="113"/>
      <c r="AO964" s="113"/>
      <c r="AP964" s="113"/>
      <c r="AQ964" s="113"/>
      <c r="AR964" s="113"/>
      <c r="AS964" s="113"/>
      <c r="AT964" s="113"/>
      <c r="AU964" s="113"/>
      <c r="AV964" s="113"/>
      <c r="AW964" s="113"/>
      <c r="AX964" s="113"/>
      <c r="AY964" s="113"/>
      <c r="AZ964" s="113"/>
      <c r="BA964" s="113"/>
      <c r="BB964" s="113"/>
      <c r="BC964" s="113"/>
      <c r="BD964" s="113"/>
      <c r="BE964" s="113"/>
      <c r="BF964" s="113"/>
      <c r="BG964" s="113"/>
      <c r="BH964" s="113"/>
      <c r="BI964" s="113"/>
      <c r="BJ964" s="113"/>
      <c r="BK964" s="113"/>
      <c r="BL964" s="113"/>
      <c r="BM964" s="113"/>
      <c r="BN964" s="113"/>
      <c r="BO964" s="113"/>
      <c r="BP964" s="113"/>
      <c r="BQ964" s="113"/>
      <c r="BR964" s="113"/>
      <c r="BS964" s="113"/>
      <c r="BT964" s="113"/>
      <c r="BU964" s="113"/>
      <c r="BV964" s="113"/>
      <c r="BW964" s="113"/>
      <c r="BX964" s="113"/>
      <c r="BY964" s="113"/>
      <c r="BZ964" s="113"/>
      <c r="CA964" s="113"/>
      <c r="CB964" s="113"/>
    </row>
    <row r="965" spans="9:80" s="114" customFormat="1">
      <c r="I965" s="113"/>
      <c r="J965" s="113"/>
      <c r="K965" s="113"/>
      <c r="L965" s="113"/>
      <c r="M965" s="113"/>
      <c r="N965" s="113"/>
      <c r="O965" s="113"/>
      <c r="P965" s="113"/>
      <c r="Q965" s="113"/>
      <c r="R965" s="113"/>
      <c r="S965" s="113"/>
      <c r="T965" s="113"/>
      <c r="U965" s="113"/>
      <c r="V965" s="113"/>
      <c r="W965" s="113"/>
      <c r="X965" s="113"/>
      <c r="Y965" s="113"/>
      <c r="Z965" s="113"/>
      <c r="AA965" s="113"/>
      <c r="AB965" s="113"/>
      <c r="AC965" s="113"/>
      <c r="AD965" s="113"/>
      <c r="AE965" s="113"/>
      <c r="AF965" s="113"/>
      <c r="AG965" s="113"/>
      <c r="AH965" s="113"/>
      <c r="AI965" s="113"/>
      <c r="AJ965" s="113"/>
      <c r="AK965" s="113"/>
      <c r="AL965" s="113"/>
      <c r="AM965" s="113"/>
      <c r="AN965" s="113"/>
      <c r="AO965" s="113"/>
      <c r="AP965" s="113"/>
      <c r="AQ965" s="113"/>
      <c r="AR965" s="113"/>
      <c r="AS965" s="113"/>
      <c r="AT965" s="113"/>
      <c r="AU965" s="113"/>
      <c r="AV965" s="113"/>
      <c r="AW965" s="113"/>
      <c r="AX965" s="113"/>
      <c r="AY965" s="113"/>
      <c r="AZ965" s="113"/>
      <c r="BA965" s="113"/>
      <c r="BB965" s="113"/>
      <c r="BC965" s="113"/>
      <c r="BD965" s="113"/>
      <c r="BE965" s="113"/>
      <c r="BF965" s="113"/>
      <c r="BG965" s="113"/>
      <c r="BH965" s="113"/>
      <c r="BI965" s="113"/>
      <c r="BJ965" s="113"/>
      <c r="BK965" s="113"/>
      <c r="BL965" s="113"/>
      <c r="BM965" s="113"/>
      <c r="BN965" s="113"/>
      <c r="BO965" s="113"/>
      <c r="BP965" s="113"/>
      <c r="BQ965" s="113"/>
      <c r="BR965" s="113"/>
      <c r="BS965" s="113"/>
      <c r="BT965" s="113"/>
      <c r="BU965" s="113"/>
      <c r="BV965" s="113"/>
      <c r="BW965" s="113"/>
      <c r="BX965" s="113"/>
      <c r="BY965" s="113"/>
      <c r="BZ965" s="113"/>
      <c r="CA965" s="113"/>
      <c r="CB965" s="113"/>
    </row>
    <row r="966" spans="9:80" s="114" customFormat="1">
      <c r="I966" s="113"/>
      <c r="J966" s="113"/>
      <c r="K966" s="113"/>
      <c r="L966" s="113"/>
      <c r="M966" s="113"/>
      <c r="N966" s="113"/>
      <c r="O966" s="113"/>
      <c r="P966" s="113"/>
      <c r="Q966" s="113"/>
      <c r="R966" s="113"/>
      <c r="S966" s="113"/>
      <c r="T966" s="113"/>
      <c r="U966" s="113"/>
      <c r="V966" s="113"/>
      <c r="W966" s="113"/>
      <c r="X966" s="113"/>
      <c r="Y966" s="113"/>
      <c r="Z966" s="113"/>
      <c r="AA966" s="113"/>
      <c r="AB966" s="113"/>
      <c r="AC966" s="113"/>
      <c r="AD966" s="113"/>
      <c r="AE966" s="113"/>
      <c r="AF966" s="113"/>
      <c r="AG966" s="113"/>
      <c r="AH966" s="113"/>
      <c r="AI966" s="113"/>
      <c r="AJ966" s="113"/>
      <c r="AK966" s="113"/>
      <c r="AL966" s="113"/>
      <c r="AM966" s="113"/>
      <c r="AN966" s="113"/>
      <c r="AO966" s="113"/>
      <c r="AP966" s="113"/>
      <c r="AQ966" s="113"/>
      <c r="AR966" s="113"/>
      <c r="AS966" s="113"/>
      <c r="AT966" s="113"/>
      <c r="AU966" s="113"/>
      <c r="AV966" s="113"/>
      <c r="AW966" s="113"/>
      <c r="AX966" s="113"/>
      <c r="AY966" s="113"/>
      <c r="AZ966" s="113"/>
      <c r="BA966" s="113"/>
      <c r="BB966" s="113"/>
      <c r="BC966" s="113"/>
      <c r="BD966" s="113"/>
      <c r="BE966" s="113"/>
      <c r="BF966" s="113"/>
      <c r="BG966" s="113"/>
      <c r="BH966" s="113"/>
      <c r="BI966" s="113"/>
      <c r="BJ966" s="113"/>
      <c r="BK966" s="113"/>
      <c r="BL966" s="113"/>
      <c r="BM966" s="113"/>
      <c r="BN966" s="113"/>
      <c r="BO966" s="113"/>
      <c r="BP966" s="113"/>
      <c r="BQ966" s="113"/>
      <c r="BR966" s="113"/>
      <c r="BS966" s="113"/>
      <c r="BT966" s="113"/>
      <c r="BU966" s="113"/>
      <c r="BV966" s="113"/>
      <c r="BW966" s="113"/>
      <c r="BX966" s="113"/>
      <c r="BY966" s="113"/>
      <c r="BZ966" s="113"/>
      <c r="CA966" s="113"/>
      <c r="CB966" s="113"/>
    </row>
    <row r="967" spans="9:80" s="114" customFormat="1">
      <c r="I967" s="113"/>
      <c r="J967" s="113"/>
      <c r="K967" s="113"/>
      <c r="L967" s="113"/>
      <c r="M967" s="113"/>
      <c r="N967" s="113"/>
      <c r="O967" s="113"/>
      <c r="P967" s="113"/>
      <c r="Q967" s="113"/>
      <c r="R967" s="113"/>
      <c r="S967" s="113"/>
      <c r="T967" s="113"/>
      <c r="U967" s="113"/>
      <c r="V967" s="113"/>
      <c r="W967" s="113"/>
      <c r="X967" s="113"/>
      <c r="Y967" s="113"/>
      <c r="Z967" s="113"/>
      <c r="AA967" s="113"/>
      <c r="AB967" s="113"/>
      <c r="AC967" s="113"/>
      <c r="AD967" s="113"/>
      <c r="AE967" s="113"/>
      <c r="AF967" s="113"/>
      <c r="AG967" s="113"/>
      <c r="AH967" s="113"/>
      <c r="AI967" s="113"/>
      <c r="AJ967" s="113"/>
      <c r="AK967" s="113"/>
      <c r="AL967" s="113"/>
      <c r="AM967" s="113"/>
      <c r="AN967" s="113"/>
      <c r="AO967" s="113"/>
      <c r="AP967" s="113"/>
      <c r="AQ967" s="113"/>
      <c r="AR967" s="113"/>
      <c r="AS967" s="113"/>
      <c r="AT967" s="113"/>
      <c r="AU967" s="113"/>
      <c r="AV967" s="113"/>
      <c r="AW967" s="113"/>
      <c r="AX967" s="113"/>
      <c r="AY967" s="113"/>
      <c r="AZ967" s="113"/>
      <c r="BA967" s="113"/>
      <c r="BB967" s="113"/>
      <c r="BC967" s="113"/>
      <c r="BD967" s="113"/>
      <c r="BE967" s="113"/>
      <c r="BF967" s="113"/>
      <c r="BG967" s="113"/>
      <c r="BH967" s="113"/>
      <c r="BI967" s="113"/>
      <c r="BJ967" s="113"/>
      <c r="BK967" s="113"/>
      <c r="BL967" s="113"/>
      <c r="BM967" s="113"/>
      <c r="BN967" s="113"/>
      <c r="BO967" s="113"/>
      <c r="BP967" s="113"/>
      <c r="BQ967" s="113"/>
      <c r="BR967" s="113"/>
      <c r="BS967" s="113"/>
      <c r="BT967" s="113"/>
      <c r="BU967" s="113"/>
      <c r="BV967" s="113"/>
      <c r="BW967" s="113"/>
      <c r="BX967" s="113"/>
      <c r="BY967" s="113"/>
      <c r="BZ967" s="113"/>
      <c r="CA967" s="113"/>
      <c r="CB967" s="113"/>
    </row>
    <row r="968" spans="9:80" s="114" customFormat="1">
      <c r="I968" s="113"/>
      <c r="J968" s="113"/>
      <c r="K968" s="113"/>
      <c r="L968" s="113"/>
      <c r="M968" s="113"/>
      <c r="N968" s="113"/>
      <c r="O968" s="113"/>
      <c r="P968" s="113"/>
      <c r="Q968" s="113"/>
      <c r="R968" s="113"/>
      <c r="S968" s="113"/>
      <c r="T968" s="113"/>
      <c r="U968" s="113"/>
      <c r="V968" s="113"/>
      <c r="W968" s="113"/>
      <c r="X968" s="113"/>
      <c r="Y968" s="113"/>
      <c r="Z968" s="113"/>
      <c r="AA968" s="113"/>
      <c r="AB968" s="113"/>
      <c r="AC968" s="113"/>
      <c r="AD968" s="113"/>
      <c r="AE968" s="113"/>
      <c r="AF968" s="113"/>
      <c r="AG968" s="113"/>
      <c r="AH968" s="113"/>
      <c r="AI968" s="113"/>
      <c r="AJ968" s="113"/>
      <c r="AK968" s="113"/>
      <c r="AL968" s="113"/>
      <c r="AM968" s="113"/>
      <c r="AN968" s="113"/>
      <c r="AO968" s="113"/>
      <c r="AP968" s="113"/>
      <c r="AQ968" s="113"/>
      <c r="AR968" s="113"/>
      <c r="AS968" s="113"/>
      <c r="AT968" s="113"/>
      <c r="AU968" s="113"/>
      <c r="AV968" s="113"/>
      <c r="AW968" s="113"/>
      <c r="AX968" s="113"/>
      <c r="AY968" s="113"/>
      <c r="AZ968" s="113"/>
      <c r="BA968" s="113"/>
      <c r="BB968" s="113"/>
      <c r="BC968" s="113"/>
      <c r="BD968" s="113"/>
      <c r="BE968" s="113"/>
      <c r="BF968" s="113"/>
      <c r="BG968" s="113"/>
      <c r="BH968" s="113"/>
      <c r="BI968" s="113"/>
      <c r="BJ968" s="113"/>
      <c r="BK968" s="113"/>
      <c r="BL968" s="113"/>
      <c r="BM968" s="113"/>
      <c r="BN968" s="113"/>
      <c r="BO968" s="113"/>
      <c r="BP968" s="113"/>
      <c r="BQ968" s="113"/>
      <c r="BR968" s="113"/>
      <c r="BS968" s="113"/>
      <c r="BT968" s="113"/>
      <c r="BU968" s="113"/>
      <c r="BV968" s="113"/>
      <c r="BW968" s="113"/>
      <c r="BX968" s="113"/>
      <c r="BY968" s="113"/>
      <c r="BZ968" s="113"/>
      <c r="CA968" s="113"/>
      <c r="CB968" s="113"/>
    </row>
    <row r="969" spans="9:80" s="114" customFormat="1">
      <c r="I969" s="113"/>
      <c r="J969" s="113"/>
      <c r="K969" s="113"/>
      <c r="L969" s="113"/>
      <c r="M969" s="113"/>
      <c r="N969" s="113"/>
      <c r="O969" s="113"/>
      <c r="P969" s="113"/>
      <c r="Q969" s="113"/>
      <c r="R969" s="113"/>
      <c r="S969" s="113"/>
      <c r="T969" s="113"/>
      <c r="U969" s="113"/>
      <c r="V969" s="113"/>
      <c r="W969" s="113"/>
      <c r="X969" s="113"/>
      <c r="Y969" s="113"/>
      <c r="Z969" s="113"/>
      <c r="AA969" s="113"/>
      <c r="AB969" s="113"/>
      <c r="AC969" s="113"/>
      <c r="AD969" s="113"/>
      <c r="AE969" s="113"/>
      <c r="AF969" s="113"/>
      <c r="AG969" s="113"/>
      <c r="AH969" s="113"/>
      <c r="AI969" s="113"/>
      <c r="AJ969" s="113"/>
      <c r="AK969" s="113"/>
      <c r="AL969" s="113"/>
      <c r="AM969" s="113"/>
      <c r="AN969" s="113"/>
      <c r="AO969" s="113"/>
      <c r="AP969" s="113"/>
      <c r="AQ969" s="113"/>
      <c r="AR969" s="113"/>
      <c r="AS969" s="113"/>
      <c r="AT969" s="113"/>
      <c r="AU969" s="113"/>
      <c r="AV969" s="113"/>
      <c r="AW969" s="113"/>
      <c r="AX969" s="113"/>
      <c r="AY969" s="113"/>
      <c r="AZ969" s="113"/>
      <c r="BA969" s="113"/>
      <c r="BB969" s="113"/>
      <c r="BC969" s="113"/>
      <c r="BD969" s="113"/>
      <c r="BE969" s="113"/>
      <c r="BF969" s="113"/>
      <c r="BG969" s="113"/>
      <c r="BH969" s="113"/>
      <c r="BI969" s="113"/>
      <c r="BJ969" s="113"/>
      <c r="BK969" s="113"/>
      <c r="BL969" s="113"/>
      <c r="BM969" s="113"/>
      <c r="BN969" s="113"/>
      <c r="BO969" s="113"/>
      <c r="BP969" s="113"/>
      <c r="BQ969" s="113"/>
      <c r="BR969" s="113"/>
      <c r="BS969" s="113"/>
      <c r="BT969" s="113"/>
      <c r="BU969" s="113"/>
      <c r="BV969" s="113"/>
      <c r="BW969" s="113"/>
      <c r="BX969" s="113"/>
      <c r="BY969" s="113"/>
      <c r="BZ969" s="113"/>
      <c r="CA969" s="113"/>
      <c r="CB969" s="113"/>
    </row>
    <row r="970" spans="9:80" s="114" customFormat="1">
      <c r="I970" s="113"/>
      <c r="J970" s="113"/>
      <c r="K970" s="113"/>
      <c r="L970" s="113"/>
      <c r="M970" s="113"/>
      <c r="N970" s="113"/>
      <c r="O970" s="113"/>
      <c r="P970" s="113"/>
      <c r="Q970" s="113"/>
      <c r="R970" s="113"/>
      <c r="S970" s="113"/>
      <c r="T970" s="113"/>
      <c r="U970" s="113"/>
      <c r="V970" s="113"/>
      <c r="W970" s="113"/>
      <c r="X970" s="113"/>
      <c r="Y970" s="113"/>
      <c r="Z970" s="113"/>
      <c r="AA970" s="113"/>
      <c r="AB970" s="113"/>
      <c r="AC970" s="113"/>
      <c r="AD970" s="113"/>
      <c r="AE970" s="113"/>
      <c r="AF970" s="113"/>
      <c r="AG970" s="113"/>
      <c r="AH970" s="113"/>
      <c r="AI970" s="113"/>
      <c r="AJ970" s="113"/>
      <c r="AK970" s="113"/>
      <c r="AL970" s="113"/>
      <c r="AM970" s="113"/>
      <c r="AN970" s="113"/>
      <c r="AO970" s="113"/>
      <c r="AP970" s="113"/>
      <c r="AQ970" s="113"/>
      <c r="AR970" s="113"/>
      <c r="AS970" s="113"/>
      <c r="AT970" s="113"/>
      <c r="AU970" s="113"/>
      <c r="AV970" s="113"/>
      <c r="AW970" s="113"/>
      <c r="AX970" s="113"/>
      <c r="AY970" s="113"/>
      <c r="AZ970" s="113"/>
      <c r="BA970" s="113"/>
      <c r="BB970" s="113"/>
      <c r="BC970" s="113"/>
      <c r="BD970" s="113"/>
      <c r="BE970" s="113"/>
      <c r="BF970" s="113"/>
      <c r="BG970" s="113"/>
      <c r="BH970" s="113"/>
      <c r="BI970" s="113"/>
      <c r="BJ970" s="113"/>
      <c r="BK970" s="113"/>
      <c r="BL970" s="113"/>
      <c r="BM970" s="113"/>
      <c r="BN970" s="113"/>
      <c r="BO970" s="113"/>
      <c r="BP970" s="113"/>
      <c r="BQ970" s="113"/>
      <c r="BR970" s="113"/>
      <c r="BS970" s="113"/>
      <c r="BT970" s="113"/>
      <c r="BU970" s="113"/>
      <c r="BV970" s="113"/>
      <c r="BW970" s="113"/>
      <c r="BX970" s="113"/>
      <c r="BY970" s="113"/>
      <c r="BZ970" s="113"/>
      <c r="CA970" s="113"/>
      <c r="CB970" s="113"/>
    </row>
    <row r="971" spans="9:80" s="114" customFormat="1">
      <c r="I971" s="113"/>
      <c r="J971" s="113"/>
      <c r="K971" s="113"/>
      <c r="L971" s="113"/>
      <c r="M971" s="113"/>
      <c r="N971" s="113"/>
      <c r="O971" s="113"/>
      <c r="P971" s="113"/>
      <c r="Q971" s="113"/>
      <c r="R971" s="113"/>
      <c r="S971" s="113"/>
      <c r="T971" s="113"/>
      <c r="U971" s="113"/>
      <c r="V971" s="113"/>
      <c r="W971" s="113"/>
      <c r="X971" s="113"/>
      <c r="Y971" s="113"/>
      <c r="Z971" s="113"/>
      <c r="AA971" s="113"/>
      <c r="AB971" s="113"/>
      <c r="AC971" s="113"/>
      <c r="AD971" s="113"/>
      <c r="AE971" s="113"/>
      <c r="AF971" s="113"/>
      <c r="AG971" s="113"/>
      <c r="AH971" s="113"/>
      <c r="AI971" s="113"/>
      <c r="AJ971" s="113"/>
      <c r="AK971" s="113"/>
      <c r="AL971" s="113"/>
      <c r="AM971" s="113"/>
      <c r="AN971" s="113"/>
      <c r="AO971" s="113"/>
      <c r="AP971" s="113"/>
      <c r="AQ971" s="113"/>
      <c r="AR971" s="113"/>
      <c r="AS971" s="113"/>
      <c r="AT971" s="113"/>
      <c r="AU971" s="113"/>
      <c r="AV971" s="113"/>
      <c r="AW971" s="113"/>
      <c r="AX971" s="113"/>
      <c r="AY971" s="113"/>
      <c r="AZ971" s="113"/>
      <c r="BA971" s="113"/>
      <c r="BB971" s="113"/>
      <c r="BC971" s="113"/>
      <c r="BD971" s="113"/>
      <c r="BE971" s="113"/>
      <c r="BF971" s="113"/>
      <c r="BG971" s="113"/>
      <c r="BH971" s="113"/>
      <c r="BI971" s="113"/>
      <c r="BJ971" s="113"/>
      <c r="BK971" s="113"/>
      <c r="BL971" s="113"/>
      <c r="BM971" s="113"/>
      <c r="BN971" s="113"/>
      <c r="BO971" s="113"/>
      <c r="BP971" s="113"/>
      <c r="BQ971" s="113"/>
      <c r="BR971" s="113"/>
      <c r="BS971" s="113"/>
      <c r="BT971" s="113"/>
      <c r="BU971" s="113"/>
      <c r="BV971" s="113"/>
      <c r="BW971" s="113"/>
      <c r="BX971" s="113"/>
      <c r="BY971" s="113"/>
      <c r="BZ971" s="113"/>
      <c r="CA971" s="113"/>
      <c r="CB971" s="113"/>
    </row>
    <row r="972" spans="9:80" s="114" customFormat="1">
      <c r="I972" s="113"/>
      <c r="J972" s="113"/>
      <c r="K972" s="113"/>
      <c r="L972" s="113"/>
      <c r="M972" s="113"/>
      <c r="N972" s="113"/>
      <c r="O972" s="113"/>
      <c r="P972" s="113"/>
      <c r="Q972" s="113"/>
      <c r="R972" s="113"/>
      <c r="S972" s="113"/>
      <c r="T972" s="113"/>
      <c r="U972" s="113"/>
      <c r="V972" s="113"/>
      <c r="W972" s="113"/>
      <c r="X972" s="113"/>
      <c r="Y972" s="113"/>
      <c r="Z972" s="113"/>
      <c r="AA972" s="113"/>
      <c r="AB972" s="113"/>
      <c r="AC972" s="113"/>
      <c r="AD972" s="113"/>
      <c r="AE972" s="113"/>
      <c r="AF972" s="113"/>
      <c r="AG972" s="113"/>
      <c r="AH972" s="113"/>
      <c r="AI972" s="113"/>
      <c r="AJ972" s="113"/>
      <c r="AK972" s="113"/>
      <c r="AL972" s="113"/>
      <c r="AM972" s="113"/>
      <c r="AN972" s="113"/>
      <c r="AO972" s="113"/>
      <c r="AP972" s="113"/>
      <c r="AQ972" s="113"/>
      <c r="AR972" s="113"/>
      <c r="AS972" s="113"/>
      <c r="AT972" s="113"/>
      <c r="AU972" s="113"/>
      <c r="AV972" s="113"/>
      <c r="AW972" s="113"/>
      <c r="AX972" s="113"/>
      <c r="AY972" s="113"/>
      <c r="AZ972" s="113"/>
      <c r="BA972" s="113"/>
      <c r="BB972" s="113"/>
      <c r="BC972" s="113"/>
      <c r="BD972" s="113"/>
      <c r="BE972" s="113"/>
      <c r="BF972" s="113"/>
      <c r="BG972" s="113"/>
      <c r="BH972" s="113"/>
      <c r="BI972" s="113"/>
      <c r="BJ972" s="113"/>
      <c r="BK972" s="113"/>
      <c r="BL972" s="113"/>
      <c r="BM972" s="113"/>
      <c r="BN972" s="113"/>
      <c r="BO972" s="113"/>
      <c r="BP972" s="113"/>
      <c r="BQ972" s="113"/>
      <c r="BR972" s="113"/>
      <c r="BS972" s="113"/>
      <c r="BT972" s="113"/>
      <c r="BU972" s="113"/>
      <c r="BV972" s="113"/>
      <c r="BW972" s="113"/>
      <c r="BX972" s="113"/>
      <c r="BY972" s="113"/>
      <c r="BZ972" s="113"/>
      <c r="CA972" s="113"/>
      <c r="CB972" s="113"/>
    </row>
    <row r="973" spans="9:80" s="114" customFormat="1">
      <c r="I973" s="113"/>
      <c r="J973" s="113"/>
      <c r="K973" s="113"/>
      <c r="L973" s="113"/>
      <c r="M973" s="113"/>
      <c r="N973" s="113"/>
      <c r="O973" s="113"/>
      <c r="P973" s="113"/>
      <c r="Q973" s="113"/>
      <c r="R973" s="113"/>
      <c r="S973" s="113"/>
      <c r="T973" s="113"/>
      <c r="U973" s="113"/>
      <c r="V973" s="113"/>
      <c r="W973" s="113"/>
      <c r="X973" s="113"/>
      <c r="Y973" s="113"/>
      <c r="Z973" s="113"/>
      <c r="AA973" s="113"/>
      <c r="AB973" s="113"/>
      <c r="AC973" s="113"/>
      <c r="AD973" s="113"/>
      <c r="AE973" s="113"/>
      <c r="AF973" s="113"/>
      <c r="AG973" s="113"/>
      <c r="AH973" s="113"/>
      <c r="AI973" s="113"/>
      <c r="AJ973" s="113"/>
      <c r="AK973" s="113"/>
      <c r="AL973" s="113"/>
      <c r="AM973" s="113"/>
      <c r="AN973" s="113"/>
      <c r="AO973" s="113"/>
      <c r="AP973" s="113"/>
      <c r="AQ973" s="113"/>
      <c r="AR973" s="113"/>
      <c r="AS973" s="113"/>
      <c r="AT973" s="113"/>
      <c r="AU973" s="113"/>
      <c r="AV973" s="113"/>
      <c r="AW973" s="113"/>
      <c r="AX973" s="113"/>
      <c r="AY973" s="113"/>
      <c r="AZ973" s="113"/>
      <c r="BA973" s="113"/>
      <c r="BB973" s="113"/>
      <c r="BC973" s="113"/>
      <c r="BD973" s="113"/>
      <c r="BE973" s="113"/>
      <c r="BF973" s="113"/>
      <c r="BG973" s="113"/>
      <c r="BH973" s="113"/>
      <c r="BI973" s="113"/>
      <c r="BJ973" s="113"/>
      <c r="BK973" s="113"/>
      <c r="BL973" s="113"/>
      <c r="BM973" s="113"/>
      <c r="BN973" s="113"/>
      <c r="BO973" s="113"/>
      <c r="BP973" s="113"/>
      <c r="BQ973" s="113"/>
      <c r="BR973" s="113"/>
      <c r="BS973" s="113"/>
      <c r="BT973" s="113"/>
      <c r="BU973" s="113"/>
      <c r="BV973" s="113"/>
      <c r="BW973" s="113"/>
      <c r="BX973" s="113"/>
      <c r="BY973" s="113"/>
      <c r="BZ973" s="113"/>
      <c r="CA973" s="113"/>
      <c r="CB973" s="113"/>
    </row>
    <row r="974" spans="9:80" s="114" customFormat="1">
      <c r="I974" s="113"/>
      <c r="J974" s="113"/>
      <c r="K974" s="113"/>
      <c r="L974" s="113"/>
      <c r="M974" s="113"/>
      <c r="N974" s="113"/>
      <c r="O974" s="113"/>
      <c r="P974" s="113"/>
      <c r="Q974" s="113"/>
      <c r="R974" s="113"/>
      <c r="S974" s="113"/>
      <c r="T974" s="113"/>
      <c r="U974" s="113"/>
      <c r="V974" s="113"/>
      <c r="W974" s="113"/>
      <c r="X974" s="113"/>
      <c r="Y974" s="113"/>
      <c r="Z974" s="113"/>
      <c r="AA974" s="113"/>
      <c r="AB974" s="113"/>
      <c r="AC974" s="113"/>
      <c r="AD974" s="113"/>
      <c r="AE974" s="113"/>
      <c r="AF974" s="113"/>
      <c r="AG974" s="113"/>
      <c r="AH974" s="113"/>
      <c r="AI974" s="113"/>
      <c r="AJ974" s="113"/>
      <c r="AK974" s="113"/>
      <c r="AL974" s="113"/>
      <c r="AM974" s="113"/>
      <c r="AN974" s="113"/>
      <c r="AO974" s="113"/>
      <c r="AP974" s="113"/>
      <c r="AQ974" s="113"/>
      <c r="AR974" s="113"/>
      <c r="AS974" s="113"/>
      <c r="AT974" s="113"/>
      <c r="AU974" s="113"/>
      <c r="AV974" s="113"/>
      <c r="AW974" s="113"/>
      <c r="AX974" s="113"/>
      <c r="AY974" s="113"/>
      <c r="AZ974" s="113"/>
      <c r="BA974" s="113"/>
      <c r="BB974" s="113"/>
      <c r="BC974" s="113"/>
      <c r="BD974" s="113"/>
      <c r="BE974" s="113"/>
      <c r="BF974" s="113"/>
      <c r="BG974" s="113"/>
      <c r="BH974" s="113"/>
      <c r="BI974" s="113"/>
      <c r="BJ974" s="113"/>
      <c r="BK974" s="113"/>
      <c r="BL974" s="113"/>
      <c r="BM974" s="113"/>
      <c r="BN974" s="113"/>
      <c r="BO974" s="113"/>
      <c r="BP974" s="113"/>
      <c r="BQ974" s="113"/>
      <c r="BR974" s="113"/>
      <c r="BS974" s="113"/>
      <c r="BT974" s="113"/>
      <c r="BU974" s="113"/>
      <c r="BV974" s="113"/>
      <c r="BW974" s="113"/>
      <c r="BX974" s="113"/>
      <c r="BY974" s="113"/>
      <c r="BZ974" s="113"/>
      <c r="CA974" s="113"/>
      <c r="CB974" s="113"/>
    </row>
    <row r="975" spans="9:80" s="114" customFormat="1">
      <c r="I975" s="113"/>
      <c r="J975" s="113"/>
      <c r="K975" s="113"/>
      <c r="L975" s="113"/>
      <c r="M975" s="113"/>
      <c r="N975" s="113"/>
      <c r="O975" s="113"/>
      <c r="P975" s="113"/>
      <c r="Q975" s="113"/>
      <c r="R975" s="113"/>
      <c r="S975" s="113"/>
      <c r="T975" s="113"/>
      <c r="U975" s="113"/>
      <c r="V975" s="113"/>
      <c r="W975" s="113"/>
      <c r="X975" s="113"/>
      <c r="Y975" s="113"/>
      <c r="Z975" s="113"/>
      <c r="AA975" s="113"/>
      <c r="AB975" s="113"/>
      <c r="AC975" s="113"/>
      <c r="AD975" s="113"/>
      <c r="AE975" s="113"/>
      <c r="AF975" s="113"/>
      <c r="AG975" s="113"/>
      <c r="AH975" s="113"/>
      <c r="AI975" s="113"/>
      <c r="AJ975" s="113"/>
      <c r="AK975" s="113"/>
      <c r="AL975" s="113"/>
      <c r="AM975" s="113"/>
      <c r="AN975" s="113"/>
      <c r="AO975" s="113"/>
      <c r="AP975" s="113"/>
      <c r="AQ975" s="113"/>
      <c r="AR975" s="113"/>
      <c r="AS975" s="113"/>
      <c r="AT975" s="113"/>
      <c r="AU975" s="113"/>
      <c r="AV975" s="113"/>
      <c r="AW975" s="113"/>
      <c r="AX975" s="113"/>
      <c r="AY975" s="113"/>
      <c r="AZ975" s="113"/>
      <c r="BA975" s="113"/>
      <c r="BB975" s="113"/>
      <c r="BC975" s="113"/>
      <c r="BD975" s="113"/>
      <c r="BE975" s="113"/>
      <c r="BF975" s="113"/>
      <c r="BG975" s="113"/>
      <c r="BH975" s="113"/>
      <c r="BI975" s="113"/>
      <c r="BJ975" s="113"/>
      <c r="BK975" s="113"/>
      <c r="BL975" s="113"/>
      <c r="BM975" s="113"/>
      <c r="BN975" s="113"/>
      <c r="BO975" s="113"/>
      <c r="BP975" s="113"/>
      <c r="BQ975" s="113"/>
      <c r="BR975" s="113"/>
      <c r="BS975" s="113"/>
      <c r="BT975" s="113"/>
      <c r="BU975" s="113"/>
      <c r="BV975" s="113"/>
      <c r="BW975" s="113"/>
      <c r="BX975" s="113"/>
      <c r="BY975" s="113"/>
      <c r="BZ975" s="113"/>
      <c r="CA975" s="113"/>
      <c r="CB975" s="113"/>
    </row>
    <row r="976" spans="9:80" s="114" customFormat="1">
      <c r="I976" s="113"/>
      <c r="J976" s="113"/>
      <c r="K976" s="113"/>
      <c r="L976" s="113"/>
      <c r="M976" s="113"/>
      <c r="N976" s="113"/>
      <c r="O976" s="113"/>
      <c r="P976" s="113"/>
      <c r="Q976" s="113"/>
      <c r="R976" s="113"/>
      <c r="S976" s="113"/>
      <c r="T976" s="113"/>
      <c r="U976" s="113"/>
      <c r="V976" s="113"/>
      <c r="W976" s="113"/>
      <c r="X976" s="113"/>
      <c r="Y976" s="113"/>
      <c r="Z976" s="113"/>
      <c r="AA976" s="113"/>
      <c r="AB976" s="113"/>
      <c r="AC976" s="113"/>
      <c r="AD976" s="113"/>
      <c r="AE976" s="113"/>
      <c r="AF976" s="113"/>
      <c r="AG976" s="113"/>
      <c r="AH976" s="113"/>
      <c r="AI976" s="113"/>
      <c r="AJ976" s="113"/>
      <c r="AK976" s="113"/>
      <c r="AL976" s="113"/>
      <c r="AM976" s="113"/>
      <c r="AN976" s="113"/>
      <c r="AO976" s="113"/>
      <c r="AP976" s="113"/>
      <c r="AQ976" s="113"/>
      <c r="AR976" s="113"/>
      <c r="AS976" s="113"/>
      <c r="AT976" s="113"/>
      <c r="AU976" s="113"/>
      <c r="AV976" s="113"/>
      <c r="AW976" s="113"/>
      <c r="AX976" s="113"/>
      <c r="AY976" s="113"/>
      <c r="AZ976" s="113"/>
      <c r="BA976" s="113"/>
      <c r="BB976" s="113"/>
      <c r="BC976" s="113"/>
      <c r="BD976" s="113"/>
      <c r="BE976" s="113"/>
      <c r="BF976" s="113"/>
      <c r="BG976" s="113"/>
      <c r="BH976" s="113"/>
      <c r="BI976" s="113"/>
      <c r="BJ976" s="113"/>
      <c r="BK976" s="113"/>
      <c r="BL976" s="113"/>
      <c r="BM976" s="113"/>
      <c r="BN976" s="113"/>
      <c r="BO976" s="113"/>
      <c r="BP976" s="113"/>
      <c r="BQ976" s="113"/>
      <c r="BR976" s="113"/>
      <c r="BS976" s="113"/>
      <c r="BT976" s="113"/>
      <c r="BU976" s="113"/>
      <c r="BV976" s="113"/>
      <c r="BW976" s="113"/>
      <c r="BX976" s="113"/>
      <c r="BY976" s="113"/>
      <c r="BZ976" s="113"/>
      <c r="CA976" s="113"/>
      <c r="CB976" s="113"/>
    </row>
    <row r="977" spans="9:80" s="114" customFormat="1">
      <c r="I977" s="113"/>
      <c r="J977" s="113"/>
      <c r="K977" s="113"/>
      <c r="L977" s="113"/>
      <c r="M977" s="113"/>
      <c r="N977" s="113"/>
      <c r="O977" s="113"/>
      <c r="P977" s="113"/>
      <c r="Q977" s="113"/>
      <c r="R977" s="113"/>
      <c r="S977" s="113"/>
      <c r="T977" s="113"/>
      <c r="U977" s="113"/>
      <c r="V977" s="113"/>
      <c r="W977" s="113"/>
      <c r="X977" s="113"/>
      <c r="Y977" s="113"/>
      <c r="Z977" s="113"/>
      <c r="AA977" s="113"/>
      <c r="AB977" s="113"/>
      <c r="AC977" s="113"/>
      <c r="AD977" s="113"/>
      <c r="AE977" s="113"/>
      <c r="AF977" s="113"/>
      <c r="AG977" s="113"/>
      <c r="AH977" s="113"/>
      <c r="AI977" s="113"/>
      <c r="AJ977" s="113"/>
      <c r="AK977" s="113"/>
      <c r="AL977" s="113"/>
      <c r="AM977" s="113"/>
      <c r="AN977" s="113"/>
      <c r="AO977" s="113"/>
      <c r="AP977" s="113"/>
      <c r="AQ977" s="113"/>
      <c r="AR977" s="113"/>
      <c r="AS977" s="113"/>
      <c r="AT977" s="113"/>
      <c r="AU977" s="113"/>
      <c r="AV977" s="113"/>
      <c r="AW977" s="113"/>
      <c r="AX977" s="113"/>
      <c r="AY977" s="113"/>
      <c r="AZ977" s="113"/>
      <c r="BA977" s="113"/>
      <c r="BB977" s="113"/>
      <c r="BC977" s="113"/>
      <c r="BD977" s="113"/>
      <c r="BE977" s="113"/>
      <c r="BF977" s="113"/>
      <c r="BG977" s="113"/>
      <c r="BH977" s="113"/>
      <c r="BI977" s="113"/>
      <c r="BJ977" s="113"/>
      <c r="BK977" s="113"/>
      <c r="BL977" s="113"/>
      <c r="BM977" s="113"/>
      <c r="BN977" s="113"/>
      <c r="BO977" s="113"/>
      <c r="BP977" s="113"/>
      <c r="BQ977" s="113"/>
      <c r="BR977" s="113"/>
      <c r="BS977" s="113"/>
      <c r="BT977" s="113"/>
      <c r="BU977" s="113"/>
      <c r="BV977" s="113"/>
      <c r="BW977" s="113"/>
      <c r="BX977" s="113"/>
      <c r="BY977" s="113"/>
      <c r="BZ977" s="113"/>
      <c r="CA977" s="113"/>
      <c r="CB977" s="113"/>
    </row>
    <row r="978" spans="9:80" s="114" customFormat="1">
      <c r="I978" s="113"/>
      <c r="J978" s="113"/>
      <c r="K978" s="113"/>
      <c r="L978" s="113"/>
      <c r="M978" s="113"/>
      <c r="N978" s="113"/>
      <c r="O978" s="113"/>
      <c r="P978" s="113"/>
      <c r="Q978" s="113"/>
      <c r="R978" s="113"/>
      <c r="S978" s="113"/>
      <c r="T978" s="113"/>
      <c r="U978" s="113"/>
      <c r="V978" s="113"/>
      <c r="W978" s="113"/>
      <c r="X978" s="113"/>
      <c r="Y978" s="113"/>
      <c r="Z978" s="113"/>
      <c r="AA978" s="113"/>
      <c r="AB978" s="113"/>
      <c r="AC978" s="113"/>
      <c r="AD978" s="113"/>
      <c r="AE978" s="113"/>
      <c r="AF978" s="113"/>
      <c r="AG978" s="113"/>
      <c r="AH978" s="113"/>
      <c r="AI978" s="113"/>
      <c r="AJ978" s="113"/>
      <c r="AK978" s="113"/>
      <c r="AL978" s="113"/>
      <c r="AM978" s="113"/>
      <c r="AN978" s="113"/>
      <c r="AO978" s="113"/>
      <c r="AP978" s="113"/>
      <c r="AQ978" s="113"/>
      <c r="AR978" s="113"/>
      <c r="AS978" s="113"/>
      <c r="AT978" s="113"/>
      <c r="AU978" s="113"/>
      <c r="AV978" s="113"/>
      <c r="AW978" s="113"/>
      <c r="AX978" s="113"/>
      <c r="AY978" s="113"/>
      <c r="AZ978" s="113"/>
      <c r="BA978" s="113"/>
      <c r="BB978" s="113"/>
      <c r="BC978" s="113"/>
      <c r="BD978" s="113"/>
      <c r="BE978" s="113"/>
      <c r="BF978" s="113"/>
      <c r="BG978" s="113"/>
      <c r="BH978" s="113"/>
      <c r="BI978" s="113"/>
      <c r="BJ978" s="113"/>
      <c r="BK978" s="113"/>
      <c r="BL978" s="113"/>
      <c r="BM978" s="113"/>
      <c r="BN978" s="113"/>
      <c r="BO978" s="113"/>
      <c r="BP978" s="113"/>
      <c r="BQ978" s="113"/>
      <c r="BR978" s="113"/>
      <c r="BS978" s="113"/>
      <c r="BT978" s="113"/>
      <c r="BU978" s="113"/>
      <c r="BV978" s="113"/>
      <c r="BW978" s="113"/>
      <c r="BX978" s="113"/>
      <c r="BY978" s="113"/>
      <c r="BZ978" s="113"/>
      <c r="CA978" s="113"/>
      <c r="CB978" s="113"/>
    </row>
    <row r="979" spans="9:80" s="114" customFormat="1">
      <c r="I979" s="113"/>
      <c r="J979" s="113"/>
      <c r="K979" s="113"/>
      <c r="L979" s="113"/>
      <c r="M979" s="113"/>
      <c r="N979" s="113"/>
      <c r="O979" s="113"/>
      <c r="P979" s="113"/>
      <c r="Q979" s="113"/>
      <c r="R979" s="113"/>
      <c r="S979" s="113"/>
      <c r="T979" s="113"/>
      <c r="U979" s="113"/>
      <c r="V979" s="113"/>
      <c r="W979" s="113"/>
      <c r="X979" s="113"/>
      <c r="Y979" s="113"/>
      <c r="Z979" s="113"/>
      <c r="AA979" s="113"/>
      <c r="AB979" s="113"/>
      <c r="AC979" s="113"/>
      <c r="AD979" s="113"/>
      <c r="AE979" s="113"/>
      <c r="AF979" s="113"/>
      <c r="AG979" s="113"/>
      <c r="AH979" s="113"/>
      <c r="AI979" s="113"/>
      <c r="AJ979" s="113"/>
      <c r="AK979" s="113"/>
      <c r="AL979" s="113"/>
      <c r="AM979" s="113"/>
      <c r="AN979" s="113"/>
      <c r="AO979" s="113"/>
      <c r="AP979" s="113"/>
      <c r="AQ979" s="113"/>
      <c r="AR979" s="113"/>
      <c r="AS979" s="113"/>
      <c r="AT979" s="113"/>
      <c r="AU979" s="113"/>
      <c r="AV979" s="113"/>
      <c r="AW979" s="113"/>
      <c r="AX979" s="113"/>
      <c r="AY979" s="113"/>
      <c r="AZ979" s="113"/>
      <c r="BA979" s="113"/>
      <c r="BB979" s="113"/>
      <c r="BC979" s="113"/>
      <c r="BD979" s="113"/>
      <c r="BE979" s="113"/>
      <c r="BF979" s="113"/>
      <c r="BG979" s="113"/>
      <c r="BH979" s="113"/>
      <c r="BI979" s="113"/>
      <c r="BJ979" s="113"/>
      <c r="BK979" s="113"/>
      <c r="BL979" s="113"/>
      <c r="BM979" s="113"/>
      <c r="BN979" s="113"/>
      <c r="BO979" s="113"/>
      <c r="BP979" s="113"/>
      <c r="BQ979" s="113"/>
      <c r="BR979" s="113"/>
      <c r="BS979" s="113"/>
      <c r="BT979" s="113"/>
      <c r="BU979" s="113"/>
      <c r="BV979" s="113"/>
      <c r="BW979" s="113"/>
      <c r="BX979" s="113"/>
      <c r="BY979" s="113"/>
      <c r="BZ979" s="113"/>
      <c r="CA979" s="113"/>
      <c r="CB979" s="113"/>
    </row>
    <row r="980" spans="9:80" s="114" customFormat="1">
      <c r="I980" s="113"/>
      <c r="J980" s="113"/>
      <c r="K980" s="113"/>
      <c r="L980" s="113"/>
      <c r="M980" s="113"/>
      <c r="N980" s="113"/>
      <c r="O980" s="113"/>
      <c r="P980" s="113"/>
      <c r="Q980" s="113"/>
      <c r="R980" s="113"/>
      <c r="S980" s="113"/>
      <c r="T980" s="113"/>
      <c r="U980" s="113"/>
      <c r="V980" s="113"/>
      <c r="W980" s="113"/>
      <c r="X980" s="113"/>
      <c r="Y980" s="113"/>
      <c r="Z980" s="113"/>
      <c r="AA980" s="113"/>
      <c r="AB980" s="113"/>
      <c r="AC980" s="113"/>
      <c r="AD980" s="113"/>
      <c r="AE980" s="113"/>
      <c r="AF980" s="113"/>
      <c r="AG980" s="113"/>
      <c r="AH980" s="113"/>
      <c r="AI980" s="113"/>
      <c r="AJ980" s="113"/>
      <c r="AK980" s="113"/>
      <c r="AL980" s="113"/>
      <c r="AM980" s="113"/>
      <c r="AN980" s="113"/>
      <c r="AO980" s="113"/>
      <c r="AP980" s="113"/>
      <c r="AQ980" s="113"/>
      <c r="AR980" s="113"/>
      <c r="AS980" s="113"/>
      <c r="AT980" s="113"/>
      <c r="AU980" s="113"/>
      <c r="AV980" s="113"/>
      <c r="AW980" s="113"/>
      <c r="AX980" s="113"/>
      <c r="AY980" s="113"/>
      <c r="AZ980" s="113"/>
      <c r="BA980" s="113"/>
      <c r="BB980" s="113"/>
      <c r="BC980" s="113"/>
      <c r="BD980" s="113"/>
      <c r="BE980" s="113"/>
      <c r="BF980" s="113"/>
      <c r="BG980" s="113"/>
      <c r="BH980" s="113"/>
      <c r="BI980" s="113"/>
      <c r="BJ980" s="113"/>
      <c r="BK980" s="113"/>
      <c r="BL980" s="113"/>
      <c r="BM980" s="113"/>
      <c r="BN980" s="113"/>
      <c r="BO980" s="113"/>
      <c r="BP980" s="113"/>
      <c r="BQ980" s="113"/>
      <c r="BR980" s="113"/>
      <c r="BS980" s="113"/>
      <c r="BT980" s="113"/>
      <c r="BU980" s="113"/>
      <c r="BV980" s="113"/>
      <c r="BW980" s="113"/>
      <c r="BX980" s="113"/>
      <c r="BY980" s="113"/>
      <c r="BZ980" s="113"/>
      <c r="CA980" s="113"/>
      <c r="CB980" s="113"/>
    </row>
    <row r="981" spans="9:80" s="114" customFormat="1">
      <c r="I981" s="113"/>
      <c r="J981" s="113"/>
      <c r="K981" s="113"/>
      <c r="L981" s="113"/>
      <c r="M981" s="113"/>
      <c r="N981" s="113"/>
      <c r="O981" s="113"/>
      <c r="P981" s="113"/>
      <c r="Q981" s="113"/>
      <c r="R981" s="113"/>
      <c r="S981" s="113"/>
      <c r="T981" s="113"/>
      <c r="U981" s="113"/>
      <c r="V981" s="113"/>
      <c r="W981" s="113"/>
      <c r="X981" s="113"/>
      <c r="Y981" s="113"/>
      <c r="Z981" s="113"/>
      <c r="AA981" s="113"/>
      <c r="AB981" s="113"/>
      <c r="AC981" s="113"/>
      <c r="AD981" s="113"/>
      <c r="AE981" s="113"/>
      <c r="AF981" s="113"/>
      <c r="AG981" s="113"/>
      <c r="AH981" s="113"/>
      <c r="AI981" s="113"/>
      <c r="AJ981" s="113"/>
      <c r="AK981" s="113"/>
      <c r="AL981" s="113"/>
      <c r="AM981" s="113"/>
      <c r="AN981" s="113"/>
      <c r="AO981" s="113"/>
      <c r="AP981" s="113"/>
      <c r="AQ981" s="113"/>
      <c r="AR981" s="113"/>
      <c r="AS981" s="113"/>
      <c r="AT981" s="113"/>
      <c r="AU981" s="113"/>
      <c r="AV981" s="113"/>
      <c r="AW981" s="113"/>
      <c r="AX981" s="113"/>
      <c r="AY981" s="113"/>
      <c r="AZ981" s="113"/>
      <c r="BA981" s="113"/>
      <c r="BB981" s="113"/>
      <c r="BC981" s="113"/>
      <c r="BD981" s="113"/>
      <c r="BE981" s="113"/>
      <c r="BF981" s="113"/>
      <c r="BG981" s="113"/>
      <c r="BH981" s="113"/>
      <c r="BI981" s="113"/>
      <c r="BJ981" s="113"/>
      <c r="BK981" s="113"/>
      <c r="BL981" s="113"/>
      <c r="BM981" s="113"/>
      <c r="BN981" s="113"/>
      <c r="BO981" s="113"/>
      <c r="BP981" s="113"/>
      <c r="BQ981" s="113"/>
      <c r="BR981" s="113"/>
      <c r="BS981" s="113"/>
      <c r="BT981" s="113"/>
      <c r="BU981" s="113"/>
      <c r="BV981" s="113"/>
      <c r="BW981" s="113"/>
      <c r="BX981" s="113"/>
      <c r="BY981" s="113"/>
      <c r="BZ981" s="113"/>
      <c r="CA981" s="113"/>
      <c r="CB981" s="113"/>
    </row>
    <row r="982" spans="9:80" s="114" customFormat="1">
      <c r="I982" s="113"/>
      <c r="J982" s="113"/>
      <c r="K982" s="113"/>
      <c r="L982" s="113"/>
      <c r="M982" s="113"/>
      <c r="N982" s="113"/>
      <c r="O982" s="113"/>
      <c r="P982" s="113"/>
      <c r="Q982" s="113"/>
      <c r="R982" s="113"/>
      <c r="S982" s="113"/>
      <c r="T982" s="113"/>
      <c r="U982" s="113"/>
      <c r="V982" s="113"/>
      <c r="W982" s="113"/>
      <c r="X982" s="113"/>
      <c r="Y982" s="113"/>
      <c r="Z982" s="113"/>
      <c r="AA982" s="113"/>
      <c r="AB982" s="113"/>
      <c r="AC982" s="113"/>
      <c r="AD982" s="113"/>
      <c r="AE982" s="113"/>
      <c r="AF982" s="113"/>
      <c r="AG982" s="113"/>
      <c r="AH982" s="113"/>
      <c r="AI982" s="113"/>
      <c r="AJ982" s="113"/>
      <c r="AK982" s="113"/>
      <c r="AL982" s="113"/>
      <c r="AM982" s="113"/>
      <c r="AN982" s="113"/>
      <c r="AO982" s="113"/>
      <c r="AP982" s="113"/>
      <c r="AQ982" s="113"/>
      <c r="AR982" s="113"/>
      <c r="AS982" s="113"/>
      <c r="AT982" s="113"/>
      <c r="AU982" s="113"/>
      <c r="AV982" s="113"/>
      <c r="AW982" s="113"/>
      <c r="AX982" s="113"/>
      <c r="AY982" s="113"/>
      <c r="AZ982" s="113"/>
      <c r="BA982" s="113"/>
      <c r="BB982" s="113"/>
      <c r="BC982" s="113"/>
      <c r="BD982" s="113"/>
      <c r="BE982" s="113"/>
      <c r="BF982" s="113"/>
      <c r="BG982" s="113"/>
      <c r="BH982" s="113"/>
      <c r="BI982" s="113"/>
      <c r="BJ982" s="113"/>
      <c r="BK982" s="113"/>
      <c r="BL982" s="113"/>
      <c r="BM982" s="113"/>
      <c r="BN982" s="113"/>
      <c r="BO982" s="113"/>
      <c r="BP982" s="113"/>
      <c r="BQ982" s="113"/>
      <c r="BR982" s="113"/>
      <c r="BS982" s="113"/>
      <c r="BT982" s="113"/>
      <c r="BU982" s="113"/>
      <c r="BV982" s="113"/>
      <c r="BW982" s="113"/>
      <c r="BX982" s="113"/>
      <c r="BY982" s="113"/>
      <c r="BZ982" s="113"/>
      <c r="CA982" s="113"/>
      <c r="CB982" s="113"/>
    </row>
    <row r="983" spans="9:80" s="114" customFormat="1">
      <c r="I983" s="113"/>
      <c r="J983" s="113"/>
      <c r="K983" s="113"/>
      <c r="L983" s="113"/>
      <c r="M983" s="113"/>
      <c r="N983" s="113"/>
      <c r="O983" s="113"/>
      <c r="P983" s="113"/>
      <c r="Q983" s="113"/>
      <c r="R983" s="113"/>
      <c r="S983" s="113"/>
      <c r="T983" s="113"/>
      <c r="U983" s="113"/>
      <c r="V983" s="113"/>
      <c r="W983" s="113"/>
      <c r="X983" s="113"/>
      <c r="Y983" s="113"/>
      <c r="Z983" s="113"/>
      <c r="AA983" s="113"/>
      <c r="AB983" s="113"/>
      <c r="AC983" s="113"/>
      <c r="AD983" s="113"/>
      <c r="AE983" s="113"/>
      <c r="AF983" s="113"/>
      <c r="AG983" s="113"/>
      <c r="AH983" s="113"/>
      <c r="AI983" s="113"/>
      <c r="AJ983" s="113"/>
      <c r="AK983" s="113"/>
      <c r="AL983" s="113"/>
      <c r="AM983" s="113"/>
      <c r="AN983" s="113"/>
      <c r="AO983" s="113"/>
      <c r="AP983" s="113"/>
      <c r="AQ983" s="113"/>
      <c r="AR983" s="113"/>
      <c r="AS983" s="113"/>
      <c r="AT983" s="113"/>
      <c r="AU983" s="113"/>
      <c r="AV983" s="113"/>
      <c r="AW983" s="113"/>
      <c r="AX983" s="113"/>
      <c r="AY983" s="113"/>
      <c r="AZ983" s="113"/>
      <c r="BA983" s="113"/>
      <c r="BB983" s="113"/>
      <c r="BC983" s="113"/>
      <c r="BD983" s="113"/>
      <c r="BE983" s="113"/>
      <c r="BF983" s="113"/>
      <c r="BG983" s="113"/>
      <c r="BH983" s="113"/>
      <c r="BI983" s="113"/>
      <c r="BJ983" s="113"/>
      <c r="BK983" s="113"/>
      <c r="BL983" s="113"/>
      <c r="BM983" s="113"/>
      <c r="BN983" s="113"/>
      <c r="BO983" s="113"/>
      <c r="BP983" s="113"/>
      <c r="BQ983" s="113"/>
      <c r="BR983" s="113"/>
      <c r="BS983" s="113"/>
      <c r="BT983" s="113"/>
      <c r="BU983" s="113"/>
      <c r="BV983" s="113"/>
      <c r="BW983" s="113"/>
      <c r="BX983" s="113"/>
      <c r="BY983" s="113"/>
      <c r="BZ983" s="113"/>
      <c r="CA983" s="113"/>
      <c r="CB983" s="113"/>
    </row>
    <row r="984" spans="9:80" s="114" customFormat="1">
      <c r="I984" s="113"/>
      <c r="J984" s="113"/>
      <c r="K984" s="113"/>
      <c r="L984" s="113"/>
      <c r="M984" s="113"/>
      <c r="N984" s="113"/>
      <c r="O984" s="113"/>
      <c r="P984" s="113"/>
      <c r="Q984" s="113"/>
      <c r="R984" s="113"/>
      <c r="S984" s="113"/>
      <c r="T984" s="113"/>
      <c r="U984" s="113"/>
      <c r="V984" s="113"/>
      <c r="W984" s="113"/>
      <c r="X984" s="113"/>
      <c r="Y984" s="113"/>
      <c r="Z984" s="113"/>
      <c r="AA984" s="113"/>
      <c r="AB984" s="113"/>
      <c r="AC984" s="113"/>
      <c r="AD984" s="113"/>
      <c r="AE984" s="113"/>
      <c r="AF984" s="113"/>
      <c r="AG984" s="113"/>
      <c r="AH984" s="113"/>
      <c r="AI984" s="113"/>
      <c r="AJ984" s="113"/>
      <c r="AK984" s="113"/>
      <c r="AL984" s="113"/>
      <c r="AM984" s="113"/>
      <c r="AN984" s="113"/>
      <c r="AO984" s="113"/>
      <c r="AP984" s="113"/>
      <c r="AQ984" s="113"/>
      <c r="AR984" s="113"/>
      <c r="AS984" s="113"/>
      <c r="AT984" s="113"/>
      <c r="AU984" s="113"/>
      <c r="AV984" s="113"/>
      <c r="AW984" s="113"/>
      <c r="AX984" s="113"/>
      <c r="AY984" s="113"/>
      <c r="AZ984" s="113"/>
      <c r="BA984" s="113"/>
      <c r="BB984" s="113"/>
      <c r="BC984" s="113"/>
      <c r="BD984" s="113"/>
      <c r="BE984" s="113"/>
      <c r="BF984" s="113"/>
      <c r="BG984" s="113"/>
      <c r="BH984" s="113"/>
      <c r="BI984" s="113"/>
      <c r="BJ984" s="113"/>
      <c r="BK984" s="113"/>
      <c r="BL984" s="113"/>
      <c r="BM984" s="113"/>
      <c r="BN984" s="113"/>
      <c r="BO984" s="113"/>
      <c r="BP984" s="113"/>
      <c r="BQ984" s="113"/>
      <c r="BR984" s="113"/>
      <c r="BS984" s="113"/>
      <c r="BT984" s="113"/>
      <c r="BU984" s="113"/>
      <c r="BV984" s="113"/>
      <c r="BW984" s="113"/>
      <c r="BX984" s="113"/>
      <c r="BY984" s="113"/>
      <c r="BZ984" s="113"/>
      <c r="CA984" s="113"/>
      <c r="CB984" s="113"/>
    </row>
    <row r="985" spans="9:80" s="114" customFormat="1">
      <c r="I985" s="113"/>
      <c r="J985" s="113"/>
      <c r="K985" s="113"/>
      <c r="L985" s="113"/>
      <c r="M985" s="113"/>
      <c r="N985" s="113"/>
      <c r="O985" s="113"/>
      <c r="P985" s="113"/>
      <c r="Q985" s="113"/>
      <c r="R985" s="113"/>
      <c r="S985" s="113"/>
      <c r="T985" s="113"/>
      <c r="U985" s="113"/>
      <c r="V985" s="113"/>
      <c r="W985" s="113"/>
      <c r="X985" s="113"/>
      <c r="Y985" s="113"/>
      <c r="Z985" s="113"/>
      <c r="AA985" s="113"/>
      <c r="AB985" s="113"/>
      <c r="AC985" s="113"/>
      <c r="AD985" s="113"/>
      <c r="AE985" s="113"/>
      <c r="AF985" s="113"/>
      <c r="AG985" s="113"/>
      <c r="AH985" s="113"/>
      <c r="AI985" s="113"/>
      <c r="AJ985" s="113"/>
      <c r="AK985" s="113"/>
      <c r="AL985" s="113"/>
      <c r="AM985" s="113"/>
      <c r="AN985" s="113"/>
      <c r="AO985" s="113"/>
      <c r="AP985" s="113"/>
      <c r="AQ985" s="113"/>
      <c r="AR985" s="113"/>
      <c r="AS985" s="113"/>
      <c r="AT985" s="113"/>
      <c r="AU985" s="113"/>
      <c r="AV985" s="113"/>
      <c r="AW985" s="113"/>
      <c r="AX985" s="113"/>
      <c r="AY985" s="113"/>
      <c r="AZ985" s="113"/>
      <c r="BA985" s="113"/>
      <c r="BB985" s="113"/>
      <c r="BC985" s="113"/>
      <c r="BD985" s="113"/>
      <c r="BE985" s="113"/>
      <c r="BF985" s="113"/>
      <c r="BG985" s="113"/>
      <c r="BH985" s="113"/>
      <c r="BI985" s="113"/>
      <c r="BJ985" s="113"/>
      <c r="BK985" s="113"/>
      <c r="BL985" s="113"/>
      <c r="BM985" s="113"/>
      <c r="BN985" s="113"/>
      <c r="BO985" s="113"/>
      <c r="BP985" s="113"/>
      <c r="BQ985" s="113"/>
      <c r="BR985" s="113"/>
      <c r="BS985" s="113"/>
      <c r="BT985" s="113"/>
      <c r="BU985" s="113"/>
      <c r="BV985" s="113"/>
      <c r="BW985" s="113"/>
      <c r="BX985" s="113"/>
      <c r="BY985" s="113"/>
      <c r="BZ985" s="113"/>
      <c r="CA985" s="113"/>
      <c r="CB985" s="113"/>
    </row>
    <row r="986" spans="9:80" s="114" customFormat="1">
      <c r="I986" s="113"/>
      <c r="J986" s="113"/>
      <c r="K986" s="113"/>
      <c r="L986" s="113"/>
      <c r="M986" s="113"/>
      <c r="N986" s="113"/>
      <c r="O986" s="113"/>
      <c r="P986" s="113"/>
      <c r="Q986" s="113"/>
      <c r="R986" s="113"/>
      <c r="S986" s="113"/>
      <c r="T986" s="113"/>
      <c r="U986" s="113"/>
      <c r="V986" s="113"/>
      <c r="W986" s="113"/>
      <c r="X986" s="113"/>
      <c r="Y986" s="113"/>
      <c r="Z986" s="113"/>
      <c r="AA986" s="113"/>
      <c r="AB986" s="113"/>
      <c r="AC986" s="113"/>
      <c r="AD986" s="113"/>
      <c r="AE986" s="113"/>
      <c r="AF986" s="113"/>
      <c r="AG986" s="113"/>
      <c r="AH986" s="113"/>
      <c r="AI986" s="113"/>
      <c r="AJ986" s="113"/>
      <c r="AK986" s="113"/>
      <c r="AL986" s="113"/>
      <c r="AM986" s="113"/>
      <c r="AN986" s="113"/>
      <c r="AO986" s="113"/>
      <c r="AP986" s="113"/>
      <c r="AQ986" s="113"/>
      <c r="AR986" s="113"/>
      <c r="AS986" s="113"/>
      <c r="AT986" s="113"/>
      <c r="AU986" s="113"/>
      <c r="AV986" s="113"/>
      <c r="AW986" s="113"/>
      <c r="AX986" s="113"/>
      <c r="AY986" s="113"/>
      <c r="AZ986" s="113"/>
      <c r="BA986" s="113"/>
      <c r="BB986" s="113"/>
      <c r="BC986" s="113"/>
      <c r="BD986" s="113"/>
      <c r="BE986" s="113"/>
      <c r="BF986" s="113"/>
      <c r="BG986" s="113"/>
      <c r="BH986" s="113"/>
      <c r="BI986" s="113"/>
      <c r="BJ986" s="113"/>
      <c r="BK986" s="113"/>
      <c r="BL986" s="113"/>
      <c r="BM986" s="113"/>
      <c r="BN986" s="113"/>
      <c r="BO986" s="113"/>
      <c r="BP986" s="113"/>
      <c r="BQ986" s="113"/>
      <c r="BR986" s="113"/>
      <c r="BS986" s="113"/>
      <c r="BT986" s="113"/>
      <c r="BU986" s="113"/>
      <c r="BV986" s="113"/>
      <c r="BW986" s="113"/>
      <c r="BX986" s="113"/>
      <c r="BY986" s="113"/>
      <c r="BZ986" s="113"/>
      <c r="CA986" s="113"/>
      <c r="CB986" s="113"/>
    </row>
    <row r="987" spans="9:80" s="114" customFormat="1">
      <c r="I987" s="113"/>
      <c r="J987" s="113"/>
      <c r="K987" s="113"/>
      <c r="L987" s="113"/>
      <c r="M987" s="113"/>
      <c r="N987" s="113"/>
      <c r="O987" s="113"/>
      <c r="P987" s="113"/>
      <c r="Q987" s="113"/>
      <c r="R987" s="113"/>
      <c r="S987" s="113"/>
      <c r="T987" s="113"/>
      <c r="U987" s="113"/>
      <c r="V987" s="113"/>
      <c r="W987" s="113"/>
      <c r="X987" s="113"/>
      <c r="Y987" s="113"/>
      <c r="Z987" s="113"/>
      <c r="AA987" s="113"/>
      <c r="AB987" s="113"/>
      <c r="AC987" s="113"/>
      <c r="AD987" s="113"/>
      <c r="AE987" s="113"/>
      <c r="AF987" s="113"/>
      <c r="AG987" s="113"/>
      <c r="AH987" s="113"/>
      <c r="AI987" s="113"/>
      <c r="AJ987" s="113"/>
      <c r="AK987" s="113"/>
      <c r="AL987" s="113"/>
      <c r="AM987" s="113"/>
      <c r="AN987" s="113"/>
      <c r="AO987" s="113"/>
      <c r="AP987" s="113"/>
      <c r="AQ987" s="113"/>
      <c r="AR987" s="113"/>
      <c r="AS987" s="113"/>
      <c r="AT987" s="113"/>
      <c r="AU987" s="113"/>
      <c r="AV987" s="113"/>
      <c r="AW987" s="113"/>
      <c r="AX987" s="113"/>
      <c r="AY987" s="113"/>
      <c r="AZ987" s="113"/>
      <c r="BA987" s="113"/>
      <c r="BB987" s="113"/>
      <c r="BC987" s="113"/>
      <c r="BD987" s="113"/>
      <c r="BE987" s="113"/>
      <c r="BF987" s="113"/>
      <c r="BG987" s="113"/>
      <c r="BH987" s="113"/>
      <c r="BI987" s="113"/>
      <c r="BJ987" s="113"/>
      <c r="BK987" s="113"/>
      <c r="BL987" s="113"/>
      <c r="BM987" s="113"/>
      <c r="BN987" s="113"/>
      <c r="BO987" s="113"/>
      <c r="BP987" s="113"/>
      <c r="BQ987" s="113"/>
      <c r="BR987" s="113"/>
      <c r="BS987" s="113"/>
      <c r="BT987" s="113"/>
      <c r="BU987" s="113"/>
      <c r="BV987" s="113"/>
      <c r="BW987" s="113"/>
      <c r="BX987" s="113"/>
      <c r="BY987" s="113"/>
      <c r="BZ987" s="113"/>
      <c r="CA987" s="113"/>
      <c r="CB987" s="113"/>
    </row>
    <row r="988" spans="9:80" s="114" customFormat="1">
      <c r="I988" s="113"/>
      <c r="J988" s="113"/>
      <c r="K988" s="113"/>
      <c r="L988" s="113"/>
      <c r="M988" s="113"/>
      <c r="N988" s="113"/>
      <c r="O988" s="113"/>
      <c r="P988" s="113"/>
      <c r="Q988" s="113"/>
      <c r="R988" s="113"/>
      <c r="S988" s="113"/>
      <c r="T988" s="113"/>
      <c r="U988" s="113"/>
      <c r="V988" s="113"/>
      <c r="W988" s="113"/>
      <c r="X988" s="113"/>
      <c r="Y988" s="113"/>
      <c r="Z988" s="113"/>
      <c r="AA988" s="113"/>
      <c r="AB988" s="113"/>
      <c r="AC988" s="113"/>
      <c r="AD988" s="113"/>
      <c r="AE988" s="113"/>
      <c r="AF988" s="113"/>
      <c r="AG988" s="113"/>
      <c r="AH988" s="113"/>
      <c r="AI988" s="113"/>
      <c r="AJ988" s="113"/>
      <c r="AK988" s="113"/>
      <c r="AL988" s="113"/>
      <c r="AM988" s="113"/>
      <c r="AN988" s="113"/>
      <c r="AO988" s="113"/>
      <c r="AP988" s="113"/>
      <c r="AQ988" s="113"/>
      <c r="AR988" s="113"/>
      <c r="AS988" s="113"/>
      <c r="AT988" s="113"/>
      <c r="AU988" s="113"/>
      <c r="AV988" s="113"/>
      <c r="AW988" s="113"/>
      <c r="AX988" s="113"/>
      <c r="AY988" s="113"/>
      <c r="AZ988" s="113"/>
      <c r="BA988" s="113"/>
      <c r="BB988" s="113"/>
      <c r="BC988" s="113"/>
      <c r="BD988" s="113"/>
      <c r="BE988" s="113"/>
      <c r="BF988" s="113"/>
      <c r="BG988" s="113"/>
      <c r="BH988" s="113"/>
      <c r="BI988" s="113"/>
      <c r="BJ988" s="113"/>
      <c r="BK988" s="113"/>
      <c r="BL988" s="113"/>
      <c r="BM988" s="113"/>
      <c r="BN988" s="113"/>
      <c r="BO988" s="113"/>
      <c r="BP988" s="113"/>
      <c r="BQ988" s="113"/>
      <c r="BR988" s="113"/>
      <c r="BS988" s="113"/>
      <c r="BT988" s="113"/>
      <c r="BU988" s="113"/>
      <c r="BV988" s="113"/>
      <c r="BW988" s="113"/>
      <c r="BX988" s="113"/>
      <c r="BY988" s="113"/>
      <c r="BZ988" s="113"/>
      <c r="CA988" s="113"/>
      <c r="CB988" s="113"/>
    </row>
    <row r="989" spans="9:80" s="114" customFormat="1">
      <c r="I989" s="113"/>
      <c r="J989" s="113"/>
      <c r="K989" s="113"/>
      <c r="L989" s="113"/>
      <c r="M989" s="113"/>
      <c r="N989" s="113"/>
      <c r="O989" s="113"/>
      <c r="P989" s="113"/>
      <c r="Q989" s="113"/>
      <c r="R989" s="113"/>
      <c r="S989" s="113"/>
      <c r="T989" s="113"/>
      <c r="U989" s="113"/>
      <c r="V989" s="113"/>
      <c r="W989" s="113"/>
      <c r="X989" s="113"/>
      <c r="Y989" s="113"/>
      <c r="Z989" s="113"/>
      <c r="AA989" s="113"/>
      <c r="AB989" s="113"/>
      <c r="AC989" s="113"/>
      <c r="AD989" s="113"/>
      <c r="AE989" s="113"/>
      <c r="AF989" s="113"/>
      <c r="AG989" s="113"/>
      <c r="AH989" s="113"/>
      <c r="AI989" s="113"/>
      <c r="AJ989" s="113"/>
      <c r="AK989" s="113"/>
      <c r="AL989" s="113"/>
      <c r="AM989" s="113"/>
      <c r="AN989" s="113"/>
      <c r="AO989" s="113"/>
      <c r="AP989" s="113"/>
      <c r="AQ989" s="113"/>
      <c r="AR989" s="113"/>
      <c r="AS989" s="113"/>
      <c r="AT989" s="113"/>
      <c r="AU989" s="113"/>
      <c r="AV989" s="113"/>
      <c r="AW989" s="113"/>
      <c r="AX989" s="113"/>
      <c r="AY989" s="113"/>
      <c r="AZ989" s="113"/>
      <c r="BA989" s="113"/>
      <c r="BB989" s="113"/>
      <c r="BC989" s="113"/>
      <c r="BD989" s="113"/>
      <c r="BE989" s="113"/>
      <c r="BF989" s="113"/>
      <c r="BG989" s="113"/>
      <c r="BH989" s="113"/>
      <c r="BI989" s="113"/>
      <c r="BJ989" s="113"/>
      <c r="BK989" s="113"/>
      <c r="BL989" s="113"/>
      <c r="BM989" s="113"/>
      <c r="BN989" s="113"/>
      <c r="BO989" s="113"/>
      <c r="BP989" s="113"/>
      <c r="BQ989" s="113"/>
      <c r="BR989" s="113"/>
      <c r="BS989" s="113"/>
      <c r="BT989" s="113"/>
      <c r="BU989" s="113"/>
      <c r="BV989" s="113"/>
      <c r="BW989" s="113"/>
      <c r="BX989" s="113"/>
      <c r="BY989" s="113"/>
      <c r="BZ989" s="113"/>
      <c r="CA989" s="113"/>
      <c r="CB989" s="113"/>
    </row>
    <row r="990" spans="9:80" s="114" customFormat="1">
      <c r="I990" s="113"/>
      <c r="J990" s="113"/>
      <c r="K990" s="113"/>
      <c r="L990" s="113"/>
      <c r="M990" s="113"/>
      <c r="N990" s="113"/>
      <c r="O990" s="113"/>
      <c r="P990" s="113"/>
      <c r="Q990" s="113"/>
      <c r="R990" s="113"/>
      <c r="S990" s="113"/>
      <c r="T990" s="113"/>
      <c r="U990" s="113"/>
      <c r="V990" s="113"/>
      <c r="W990" s="113"/>
      <c r="X990" s="113"/>
      <c r="Y990" s="113"/>
      <c r="Z990" s="113"/>
      <c r="AA990" s="113"/>
      <c r="AB990" s="113"/>
      <c r="AC990" s="113"/>
      <c r="AD990" s="113"/>
      <c r="AE990" s="113"/>
      <c r="AF990" s="113"/>
      <c r="AG990" s="113"/>
      <c r="AH990" s="113"/>
      <c r="AI990" s="113"/>
      <c r="AJ990" s="113"/>
      <c r="AK990" s="113"/>
      <c r="AL990" s="113"/>
      <c r="AM990" s="113"/>
      <c r="AN990" s="113"/>
      <c r="AO990" s="113"/>
      <c r="AP990" s="113"/>
      <c r="AQ990" s="113"/>
      <c r="AR990" s="113"/>
      <c r="AS990" s="113"/>
      <c r="AT990" s="113"/>
      <c r="AU990" s="113"/>
      <c r="AV990" s="113"/>
      <c r="AW990" s="113"/>
      <c r="AX990" s="113"/>
      <c r="AY990" s="113"/>
      <c r="AZ990" s="113"/>
      <c r="BA990" s="113"/>
      <c r="BB990" s="113"/>
      <c r="BC990" s="113"/>
      <c r="BD990" s="113"/>
      <c r="BE990" s="113"/>
      <c r="BF990" s="113"/>
      <c r="BG990" s="113"/>
      <c r="BH990" s="113"/>
      <c r="BI990" s="113"/>
      <c r="BJ990" s="113"/>
      <c r="BK990" s="113"/>
      <c r="BL990" s="113"/>
      <c r="BM990" s="113"/>
      <c r="BN990" s="113"/>
      <c r="BO990" s="113"/>
      <c r="BP990" s="113"/>
      <c r="BQ990" s="113"/>
      <c r="BR990" s="113"/>
      <c r="BS990" s="113"/>
      <c r="BT990" s="113"/>
      <c r="BU990" s="113"/>
      <c r="BV990" s="113"/>
      <c r="BW990" s="113"/>
      <c r="BX990" s="113"/>
      <c r="BY990" s="113"/>
      <c r="BZ990" s="113"/>
      <c r="CA990" s="113"/>
      <c r="CB990" s="113"/>
    </row>
    <row r="991" spans="9:80" s="114" customFormat="1">
      <c r="I991" s="113"/>
      <c r="J991" s="113"/>
      <c r="K991" s="113"/>
      <c r="L991" s="113"/>
      <c r="M991" s="113"/>
      <c r="N991" s="113"/>
      <c r="O991" s="113"/>
      <c r="P991" s="113"/>
      <c r="Q991" s="113"/>
      <c r="R991" s="113"/>
      <c r="S991" s="113"/>
      <c r="T991" s="113"/>
      <c r="U991" s="113"/>
      <c r="V991" s="113"/>
      <c r="W991" s="113"/>
      <c r="X991" s="113"/>
      <c r="Y991" s="113"/>
      <c r="Z991" s="113"/>
      <c r="AA991" s="113"/>
      <c r="AB991" s="113"/>
      <c r="AC991" s="113"/>
      <c r="AD991" s="113"/>
      <c r="AE991" s="113"/>
      <c r="AF991" s="113"/>
      <c r="AG991" s="113"/>
      <c r="AH991" s="113"/>
      <c r="AI991" s="113"/>
      <c r="AJ991" s="113"/>
      <c r="AK991" s="113"/>
      <c r="AL991" s="113"/>
      <c r="AM991" s="113"/>
      <c r="AN991" s="113"/>
      <c r="AO991" s="113"/>
      <c r="AP991" s="113"/>
      <c r="AQ991" s="113"/>
      <c r="AR991" s="113"/>
      <c r="AS991" s="113"/>
      <c r="AT991" s="113"/>
      <c r="AU991" s="113"/>
      <c r="AV991" s="113"/>
      <c r="AW991" s="113"/>
      <c r="AX991" s="113"/>
      <c r="AY991" s="113"/>
      <c r="AZ991" s="113"/>
      <c r="BA991" s="113"/>
      <c r="BB991" s="113"/>
      <c r="BC991" s="113"/>
      <c r="BD991" s="113"/>
      <c r="BE991" s="113"/>
      <c r="BF991" s="113"/>
      <c r="BG991" s="113"/>
      <c r="BH991" s="113"/>
      <c r="BI991" s="113"/>
      <c r="BJ991" s="113"/>
      <c r="BK991" s="113"/>
      <c r="BL991" s="113"/>
      <c r="BM991" s="113"/>
      <c r="BN991" s="113"/>
      <c r="BO991" s="113"/>
      <c r="BP991" s="113"/>
      <c r="BQ991" s="113"/>
      <c r="BR991" s="113"/>
      <c r="BS991" s="113"/>
      <c r="BT991" s="113"/>
      <c r="BU991" s="113"/>
      <c r="BV991" s="113"/>
      <c r="BW991" s="113"/>
      <c r="BX991" s="113"/>
      <c r="BY991" s="113"/>
      <c r="BZ991" s="113"/>
      <c r="CA991" s="113"/>
      <c r="CB991" s="113"/>
    </row>
    <row r="992" spans="9:80" s="114" customFormat="1">
      <c r="I992" s="113"/>
      <c r="J992" s="113"/>
      <c r="K992" s="113"/>
      <c r="L992" s="113"/>
      <c r="M992" s="113"/>
      <c r="N992" s="113"/>
      <c r="O992" s="113"/>
      <c r="P992" s="113"/>
      <c r="Q992" s="113"/>
      <c r="R992" s="113"/>
      <c r="S992" s="113"/>
      <c r="T992" s="113"/>
      <c r="U992" s="113"/>
      <c r="V992" s="113"/>
      <c r="W992" s="113"/>
      <c r="X992" s="113"/>
      <c r="Y992" s="113"/>
      <c r="Z992" s="113"/>
      <c r="AA992" s="113"/>
      <c r="AB992" s="113"/>
      <c r="AC992" s="113"/>
      <c r="AD992" s="113"/>
      <c r="AE992" s="113"/>
      <c r="AF992" s="113"/>
      <c r="AG992" s="113"/>
      <c r="AH992" s="113"/>
      <c r="AI992" s="113"/>
      <c r="AJ992" s="113"/>
      <c r="AK992" s="113"/>
      <c r="AL992" s="113"/>
      <c r="AM992" s="113"/>
      <c r="AN992" s="113"/>
      <c r="AO992" s="113"/>
      <c r="AP992" s="113"/>
      <c r="AQ992" s="113"/>
      <c r="AR992" s="113"/>
      <c r="AS992" s="113"/>
      <c r="AT992" s="113"/>
      <c r="AU992" s="113"/>
      <c r="AV992" s="113"/>
      <c r="AW992" s="113"/>
      <c r="AX992" s="113"/>
      <c r="AY992" s="113"/>
      <c r="AZ992" s="113"/>
      <c r="BA992" s="113"/>
      <c r="BB992" s="113"/>
      <c r="BC992" s="113"/>
      <c r="BD992" s="113"/>
      <c r="BE992" s="113"/>
      <c r="BF992" s="113"/>
      <c r="BG992" s="113"/>
      <c r="BH992" s="113"/>
      <c r="BI992" s="113"/>
      <c r="BJ992" s="113"/>
      <c r="BK992" s="113"/>
      <c r="BL992" s="113"/>
      <c r="BM992" s="113"/>
      <c r="BN992" s="113"/>
      <c r="BO992" s="113"/>
      <c r="BP992" s="113"/>
      <c r="BQ992" s="113"/>
      <c r="BR992" s="113"/>
      <c r="BS992" s="113"/>
      <c r="BT992" s="113"/>
      <c r="BU992" s="113"/>
      <c r="BV992" s="113"/>
      <c r="BW992" s="113"/>
      <c r="BX992" s="113"/>
      <c r="BY992" s="113"/>
      <c r="BZ992" s="113"/>
      <c r="CA992" s="113"/>
      <c r="CB992" s="113"/>
    </row>
    <row r="993" spans="9:80" s="114" customFormat="1">
      <c r="I993" s="113"/>
      <c r="J993" s="113"/>
      <c r="K993" s="113"/>
      <c r="L993" s="113"/>
      <c r="M993" s="113"/>
      <c r="N993" s="113"/>
      <c r="O993" s="113"/>
      <c r="P993" s="113"/>
      <c r="Q993" s="113"/>
      <c r="R993" s="113"/>
      <c r="S993" s="113"/>
      <c r="T993" s="113"/>
      <c r="U993" s="113"/>
      <c r="V993" s="113"/>
      <c r="W993" s="113"/>
      <c r="X993" s="113"/>
      <c r="Y993" s="113"/>
      <c r="Z993" s="113"/>
      <c r="AA993" s="113"/>
      <c r="AB993" s="113"/>
      <c r="AC993" s="113"/>
      <c r="AD993" s="113"/>
      <c r="AE993" s="113"/>
      <c r="AF993" s="113"/>
      <c r="AG993" s="113"/>
      <c r="AH993" s="113"/>
      <c r="AI993" s="113"/>
      <c r="AJ993" s="113"/>
      <c r="AK993" s="113"/>
      <c r="AL993" s="113"/>
      <c r="AM993" s="113"/>
      <c r="AN993" s="113"/>
      <c r="AO993" s="113"/>
      <c r="AP993" s="113"/>
      <c r="AQ993" s="113"/>
      <c r="AR993" s="113"/>
      <c r="AS993" s="113"/>
      <c r="AT993" s="113"/>
      <c r="AU993" s="113"/>
      <c r="AV993" s="113"/>
      <c r="AW993" s="113"/>
      <c r="AX993" s="113"/>
      <c r="AY993" s="113"/>
      <c r="AZ993" s="113"/>
      <c r="BA993" s="113"/>
      <c r="BB993" s="113"/>
      <c r="BC993" s="113"/>
      <c r="BD993" s="113"/>
      <c r="BE993" s="113"/>
      <c r="BF993" s="113"/>
      <c r="BG993" s="113"/>
      <c r="BH993" s="113"/>
      <c r="BI993" s="113"/>
      <c r="BJ993" s="113"/>
      <c r="BK993" s="113"/>
      <c r="BL993" s="113"/>
      <c r="BM993" s="113"/>
      <c r="BN993" s="113"/>
      <c r="BO993" s="113"/>
      <c r="BP993" s="113"/>
      <c r="BQ993" s="113"/>
      <c r="BR993" s="113"/>
      <c r="BS993" s="113"/>
      <c r="BT993" s="113"/>
      <c r="BU993" s="113"/>
      <c r="BV993" s="113"/>
      <c r="BW993" s="113"/>
      <c r="BX993" s="113"/>
      <c r="BY993" s="113"/>
      <c r="BZ993" s="113"/>
      <c r="CA993" s="113"/>
      <c r="CB993" s="113"/>
    </row>
    <row r="994" spans="9:80" s="114" customFormat="1">
      <c r="I994" s="113"/>
      <c r="J994" s="113"/>
      <c r="K994" s="113"/>
      <c r="L994" s="113"/>
      <c r="M994" s="113"/>
      <c r="N994" s="113"/>
      <c r="O994" s="113"/>
      <c r="P994" s="113"/>
      <c r="Q994" s="113"/>
      <c r="R994" s="113"/>
      <c r="S994" s="113"/>
      <c r="T994" s="113"/>
      <c r="U994" s="113"/>
      <c r="V994" s="113"/>
      <c r="W994" s="113"/>
      <c r="X994" s="113"/>
      <c r="Y994" s="113"/>
      <c r="Z994" s="113"/>
      <c r="AA994" s="113"/>
      <c r="AB994" s="113"/>
      <c r="AC994" s="113"/>
      <c r="AD994" s="113"/>
      <c r="AE994" s="113"/>
      <c r="AF994" s="113"/>
      <c r="AG994" s="113"/>
      <c r="AH994" s="113"/>
      <c r="AI994" s="113"/>
      <c r="AJ994" s="113"/>
      <c r="AK994" s="113"/>
      <c r="AL994" s="113"/>
      <c r="AM994" s="113"/>
      <c r="AN994" s="113"/>
      <c r="AO994" s="113"/>
      <c r="AP994" s="113"/>
      <c r="AQ994" s="113"/>
      <c r="AR994" s="113"/>
      <c r="AS994" s="113"/>
      <c r="AT994" s="113"/>
      <c r="AU994" s="113"/>
      <c r="AV994" s="113"/>
      <c r="AW994" s="113"/>
      <c r="AX994" s="113"/>
      <c r="AY994" s="113"/>
      <c r="AZ994" s="113"/>
      <c r="BA994" s="113"/>
      <c r="BB994" s="113"/>
      <c r="BC994" s="113"/>
      <c r="BD994" s="113"/>
      <c r="BE994" s="113"/>
      <c r="BF994" s="113"/>
      <c r="BG994" s="113"/>
      <c r="BH994" s="113"/>
      <c r="BI994" s="113"/>
      <c r="BJ994" s="113"/>
      <c r="BK994" s="113"/>
      <c r="BL994" s="113"/>
      <c r="BM994" s="113"/>
      <c r="BN994" s="113"/>
      <c r="BO994" s="113"/>
      <c r="BP994" s="113"/>
      <c r="BQ994" s="113"/>
      <c r="BR994" s="113"/>
      <c r="BS994" s="113"/>
      <c r="BT994" s="113"/>
      <c r="BU994" s="113"/>
      <c r="BV994" s="113"/>
      <c r="BW994" s="113"/>
      <c r="BX994" s="113"/>
      <c r="BY994" s="113"/>
      <c r="BZ994" s="113"/>
      <c r="CA994" s="113"/>
      <c r="CB994" s="113"/>
    </row>
    <row r="995" spans="9:80" s="114" customFormat="1">
      <c r="I995" s="113"/>
      <c r="J995" s="113"/>
      <c r="K995" s="113"/>
      <c r="L995" s="113"/>
      <c r="M995" s="113"/>
      <c r="N995" s="113"/>
      <c r="O995" s="113"/>
      <c r="P995" s="113"/>
      <c r="Q995" s="113"/>
      <c r="R995" s="113"/>
      <c r="S995" s="113"/>
      <c r="T995" s="113"/>
      <c r="U995" s="113"/>
      <c r="V995" s="113"/>
      <c r="W995" s="113"/>
      <c r="X995" s="113"/>
      <c r="Y995" s="113"/>
      <c r="Z995" s="113"/>
      <c r="AA995" s="113"/>
      <c r="AB995" s="113"/>
      <c r="AC995" s="113"/>
      <c r="AD995" s="113"/>
      <c r="AE995" s="113"/>
      <c r="AF995" s="113"/>
      <c r="AG995" s="113"/>
      <c r="AH995" s="113"/>
      <c r="AI995" s="113"/>
      <c r="AJ995" s="113"/>
      <c r="AK995" s="113"/>
      <c r="AL995" s="113"/>
      <c r="AM995" s="113"/>
      <c r="AN995" s="113"/>
      <c r="AO995" s="113"/>
      <c r="AP995" s="113"/>
      <c r="AQ995" s="113"/>
      <c r="AR995" s="113"/>
      <c r="AS995" s="113"/>
      <c r="AT995" s="113"/>
      <c r="AU995" s="113"/>
      <c r="AV995" s="113"/>
      <c r="AW995" s="113"/>
      <c r="AX995" s="113"/>
      <c r="AY995" s="113"/>
      <c r="AZ995" s="113"/>
      <c r="BA995" s="113"/>
      <c r="BB995" s="113"/>
      <c r="BC995" s="113"/>
      <c r="BD995" s="113"/>
      <c r="BE995" s="113"/>
      <c r="BF995" s="113"/>
      <c r="BG995" s="113"/>
      <c r="BH995" s="113"/>
      <c r="BI995" s="113"/>
      <c r="BJ995" s="113"/>
      <c r="BK995" s="113"/>
      <c r="BL995" s="113"/>
      <c r="BM995" s="113"/>
      <c r="BN995" s="113"/>
      <c r="BO995" s="113"/>
      <c r="BP995" s="113"/>
      <c r="BQ995" s="113"/>
      <c r="BR995" s="113"/>
      <c r="BS995" s="113"/>
      <c r="BT995" s="113"/>
      <c r="BU995" s="113"/>
      <c r="BV995" s="113"/>
      <c r="BW995" s="113"/>
      <c r="BX995" s="113"/>
      <c r="BY995" s="113"/>
      <c r="BZ995" s="113"/>
      <c r="CA995" s="113"/>
      <c r="CB995" s="113"/>
    </row>
    <row r="996" spans="9:80" s="114" customFormat="1">
      <c r="I996" s="113"/>
      <c r="J996" s="113"/>
      <c r="K996" s="113"/>
      <c r="L996" s="113"/>
      <c r="M996" s="113"/>
      <c r="N996" s="113"/>
      <c r="O996" s="113"/>
      <c r="P996" s="113"/>
      <c r="Q996" s="113"/>
      <c r="R996" s="113"/>
      <c r="S996" s="113"/>
      <c r="T996" s="113"/>
      <c r="U996" s="113"/>
      <c r="V996" s="113"/>
      <c r="W996" s="113"/>
      <c r="X996" s="113"/>
      <c r="Y996" s="113"/>
      <c r="Z996" s="113"/>
      <c r="AA996" s="113"/>
      <c r="AB996" s="113"/>
      <c r="AC996" s="113"/>
      <c r="AD996" s="113"/>
      <c r="AE996" s="113"/>
      <c r="AF996" s="113"/>
      <c r="AG996" s="113"/>
      <c r="AH996" s="113"/>
      <c r="AI996" s="113"/>
      <c r="AJ996" s="113"/>
      <c r="AK996" s="113"/>
      <c r="AL996" s="113"/>
      <c r="AM996" s="113"/>
      <c r="AN996" s="113"/>
      <c r="AO996" s="113"/>
      <c r="AP996" s="113"/>
      <c r="AQ996" s="113"/>
      <c r="AR996" s="113"/>
      <c r="AS996" s="113"/>
      <c r="AT996" s="113"/>
      <c r="AU996" s="113"/>
      <c r="AV996" s="113"/>
      <c r="AW996" s="113"/>
      <c r="AX996" s="113"/>
      <c r="AY996" s="113"/>
      <c r="AZ996" s="113"/>
      <c r="BA996" s="113"/>
      <c r="BB996" s="113"/>
      <c r="BC996" s="113"/>
      <c r="BD996" s="113"/>
      <c r="BE996" s="113"/>
      <c r="BF996" s="113"/>
      <c r="BG996" s="113"/>
      <c r="BH996" s="113"/>
      <c r="BI996" s="113"/>
      <c r="BJ996" s="113"/>
      <c r="BK996" s="113"/>
      <c r="BL996" s="113"/>
      <c r="BM996" s="113"/>
      <c r="BN996" s="113"/>
      <c r="BO996" s="113"/>
      <c r="BP996" s="113"/>
      <c r="BQ996" s="113"/>
      <c r="BR996" s="113"/>
      <c r="BS996" s="113"/>
      <c r="BT996" s="113"/>
      <c r="BU996" s="113"/>
      <c r="BV996" s="113"/>
      <c r="BW996" s="113"/>
      <c r="BX996" s="113"/>
      <c r="BY996" s="113"/>
      <c r="BZ996" s="113"/>
      <c r="CA996" s="113"/>
      <c r="CB996" s="113"/>
    </row>
    <row r="997" spans="9:80" s="114" customFormat="1">
      <c r="I997" s="113"/>
      <c r="J997" s="113"/>
      <c r="K997" s="113"/>
      <c r="L997" s="113"/>
      <c r="M997" s="113"/>
      <c r="N997" s="113"/>
      <c r="O997" s="113"/>
      <c r="P997" s="113"/>
      <c r="Q997" s="113"/>
      <c r="R997" s="113"/>
      <c r="S997" s="113"/>
      <c r="T997" s="113"/>
      <c r="U997" s="113"/>
      <c r="V997" s="113"/>
      <c r="W997" s="113"/>
      <c r="X997" s="113"/>
      <c r="Y997" s="113"/>
      <c r="Z997" s="113"/>
      <c r="AA997" s="113"/>
      <c r="AB997" s="113"/>
      <c r="AC997" s="113"/>
      <c r="AD997" s="113"/>
      <c r="AE997" s="113"/>
      <c r="AF997" s="113"/>
      <c r="AG997" s="113"/>
      <c r="AH997" s="113"/>
      <c r="AI997" s="113"/>
      <c r="AJ997" s="113"/>
      <c r="AK997" s="113"/>
      <c r="AL997" s="113"/>
      <c r="AM997" s="113"/>
      <c r="AN997" s="113"/>
      <c r="AO997" s="113"/>
      <c r="AP997" s="113"/>
      <c r="AQ997" s="113"/>
      <c r="AR997" s="113"/>
      <c r="AS997" s="113"/>
      <c r="AT997" s="113"/>
      <c r="AU997" s="113"/>
      <c r="AV997" s="113"/>
      <c r="AW997" s="113"/>
      <c r="AX997" s="113"/>
      <c r="AY997" s="113"/>
      <c r="AZ997" s="113"/>
      <c r="BA997" s="113"/>
      <c r="BB997" s="113"/>
      <c r="BC997" s="113"/>
      <c r="BD997" s="113"/>
      <c r="BE997" s="113"/>
      <c r="BF997" s="113"/>
      <c r="BG997" s="113"/>
      <c r="BH997" s="113"/>
      <c r="BI997" s="113"/>
      <c r="BJ997" s="113"/>
      <c r="BK997" s="113"/>
      <c r="BL997" s="113"/>
      <c r="BM997" s="113"/>
      <c r="BN997" s="113"/>
      <c r="BO997" s="113"/>
      <c r="BP997" s="113"/>
      <c r="BQ997" s="113"/>
      <c r="BR997" s="113"/>
      <c r="BS997" s="113"/>
      <c r="BT997" s="113"/>
      <c r="BU997" s="113"/>
      <c r="BV997" s="113"/>
      <c r="BW997" s="113"/>
      <c r="BX997" s="113"/>
      <c r="BY997" s="113"/>
      <c r="BZ997" s="113"/>
      <c r="CA997" s="113"/>
      <c r="CB997" s="113"/>
    </row>
    <row r="998" spans="9:80" s="114" customFormat="1">
      <c r="I998" s="113"/>
      <c r="J998" s="113"/>
      <c r="K998" s="113"/>
      <c r="L998" s="113"/>
      <c r="M998" s="113"/>
      <c r="N998" s="113"/>
      <c r="O998" s="113"/>
      <c r="P998" s="113"/>
      <c r="Q998" s="113"/>
      <c r="R998" s="113"/>
      <c r="S998" s="113"/>
      <c r="T998" s="113"/>
      <c r="U998" s="113"/>
      <c r="V998" s="113"/>
      <c r="W998" s="113"/>
      <c r="X998" s="113"/>
      <c r="Y998" s="113"/>
      <c r="Z998" s="113"/>
      <c r="AA998" s="113"/>
      <c r="AB998" s="113"/>
      <c r="AC998" s="113"/>
      <c r="AD998" s="113"/>
      <c r="AE998" s="113"/>
      <c r="AF998" s="113"/>
      <c r="AG998" s="113"/>
      <c r="AH998" s="113"/>
      <c r="AI998" s="113"/>
      <c r="AJ998" s="113"/>
      <c r="AK998" s="113"/>
      <c r="AL998" s="113"/>
      <c r="AM998" s="113"/>
      <c r="AN998" s="113"/>
      <c r="AO998" s="113"/>
      <c r="AP998" s="113"/>
      <c r="AQ998" s="113"/>
      <c r="AR998" s="113"/>
      <c r="AS998" s="113"/>
      <c r="AT998" s="113"/>
      <c r="AU998" s="113"/>
      <c r="AV998" s="113"/>
      <c r="AW998" s="113"/>
      <c r="AX998" s="113"/>
      <c r="AY998" s="113"/>
      <c r="AZ998" s="113"/>
      <c r="BA998" s="113"/>
      <c r="BB998" s="113"/>
      <c r="BC998" s="113"/>
      <c r="BD998" s="113"/>
      <c r="BE998" s="113"/>
      <c r="BF998" s="113"/>
      <c r="BG998" s="113"/>
      <c r="BH998" s="113"/>
      <c r="BI998" s="113"/>
      <c r="BJ998" s="113"/>
      <c r="BK998" s="113"/>
      <c r="BL998" s="113"/>
      <c r="BM998" s="113"/>
      <c r="BN998" s="113"/>
      <c r="BO998" s="113"/>
      <c r="BP998" s="113"/>
      <c r="BQ998" s="113"/>
      <c r="BR998" s="113"/>
      <c r="BS998" s="113"/>
      <c r="BT998" s="113"/>
      <c r="BU998" s="113"/>
      <c r="BV998" s="113"/>
      <c r="BW998" s="113"/>
      <c r="BX998" s="113"/>
      <c r="BY998" s="113"/>
      <c r="BZ998" s="113"/>
      <c r="CA998" s="113"/>
      <c r="CB998" s="113"/>
    </row>
    <row r="999" spans="9:80" s="114" customFormat="1">
      <c r="I999" s="113"/>
      <c r="J999" s="113"/>
      <c r="K999" s="113"/>
      <c r="L999" s="113"/>
      <c r="M999" s="113"/>
      <c r="N999" s="113"/>
      <c r="O999" s="113"/>
      <c r="P999" s="113"/>
      <c r="Q999" s="113"/>
      <c r="R999" s="113"/>
      <c r="S999" s="113"/>
      <c r="T999" s="113"/>
      <c r="U999" s="113"/>
      <c r="V999" s="113"/>
      <c r="W999" s="113"/>
      <c r="X999" s="113"/>
      <c r="Y999" s="113"/>
      <c r="Z999" s="113"/>
      <c r="AA999" s="113"/>
      <c r="AB999" s="113"/>
      <c r="AC999" s="113"/>
      <c r="AD999" s="113"/>
      <c r="AE999" s="113"/>
      <c r="AF999" s="113"/>
      <c r="AG999" s="113"/>
      <c r="AH999" s="113"/>
      <c r="AI999" s="113"/>
      <c r="AJ999" s="113"/>
      <c r="AK999" s="113"/>
      <c r="AL999" s="113"/>
      <c r="AM999" s="113"/>
      <c r="AN999" s="113"/>
      <c r="AO999" s="113"/>
      <c r="AP999" s="113"/>
      <c r="AQ999" s="113"/>
      <c r="AR999" s="113"/>
      <c r="AS999" s="113"/>
      <c r="AT999" s="113"/>
      <c r="AU999" s="113"/>
      <c r="AV999" s="113"/>
      <c r="AW999" s="113"/>
      <c r="AX999" s="113"/>
      <c r="AY999" s="113"/>
      <c r="AZ999" s="113"/>
      <c r="BA999" s="113"/>
      <c r="BB999" s="113"/>
      <c r="BC999" s="113"/>
      <c r="BD999" s="113"/>
      <c r="BE999" s="113"/>
      <c r="BF999" s="113"/>
      <c r="BG999" s="113"/>
      <c r="BH999" s="113"/>
      <c r="BI999" s="113"/>
      <c r="BJ999" s="113"/>
      <c r="BK999" s="113"/>
      <c r="BL999" s="113"/>
      <c r="BM999" s="113"/>
      <c r="BN999" s="113"/>
      <c r="BO999" s="113"/>
      <c r="BP999" s="113"/>
      <c r="BQ999" s="113"/>
      <c r="BR999" s="113"/>
      <c r="BS999" s="113"/>
      <c r="BT999" s="113"/>
      <c r="BU999" s="113"/>
      <c r="BV999" s="113"/>
      <c r="BW999" s="113"/>
      <c r="BX999" s="113"/>
      <c r="BY999" s="113"/>
      <c r="BZ999" s="113"/>
      <c r="CA999" s="113"/>
      <c r="CB999" s="113"/>
    </row>
    <row r="1000" spans="9:80" s="114" customFormat="1">
      <c r="I1000" s="113"/>
      <c r="J1000" s="113"/>
      <c r="K1000" s="113"/>
      <c r="L1000" s="113"/>
      <c r="M1000" s="113"/>
      <c r="N1000" s="113"/>
      <c r="O1000" s="113"/>
      <c r="P1000" s="113"/>
      <c r="Q1000" s="113"/>
      <c r="R1000" s="113"/>
      <c r="S1000" s="113"/>
      <c r="T1000" s="113"/>
      <c r="U1000" s="113"/>
      <c r="V1000" s="113"/>
      <c r="W1000" s="113"/>
      <c r="X1000" s="113"/>
      <c r="Y1000" s="113"/>
      <c r="Z1000" s="113"/>
      <c r="AA1000" s="113"/>
      <c r="AB1000" s="113"/>
      <c r="AC1000" s="113"/>
      <c r="AD1000" s="113"/>
      <c r="AE1000" s="113"/>
      <c r="AF1000" s="113"/>
      <c r="AG1000" s="113"/>
      <c r="AH1000" s="113"/>
      <c r="AI1000" s="113"/>
      <c r="AJ1000" s="113"/>
      <c r="AK1000" s="113"/>
      <c r="AL1000" s="113"/>
      <c r="AM1000" s="113"/>
      <c r="AN1000" s="113"/>
      <c r="AO1000" s="113"/>
      <c r="AP1000" s="113"/>
      <c r="AQ1000" s="113"/>
      <c r="AR1000" s="113"/>
      <c r="AS1000" s="113"/>
      <c r="AT1000" s="113"/>
      <c r="AU1000" s="113"/>
      <c r="AV1000" s="113"/>
      <c r="AW1000" s="113"/>
      <c r="AX1000" s="113"/>
      <c r="AY1000" s="113"/>
      <c r="AZ1000" s="113"/>
      <c r="BA1000" s="113"/>
      <c r="BB1000" s="113"/>
      <c r="BC1000" s="113"/>
      <c r="BD1000" s="113"/>
      <c r="BE1000" s="113"/>
      <c r="BF1000" s="113"/>
      <c r="BG1000" s="113"/>
      <c r="BH1000" s="113"/>
      <c r="BI1000" s="113"/>
      <c r="BJ1000" s="113"/>
      <c r="BK1000" s="113"/>
      <c r="BL1000" s="113"/>
      <c r="BM1000" s="113"/>
      <c r="BN1000" s="113"/>
      <c r="BO1000" s="113"/>
      <c r="BP1000" s="113"/>
      <c r="BQ1000" s="113"/>
      <c r="BR1000" s="113"/>
      <c r="BS1000" s="113"/>
      <c r="BT1000" s="113"/>
      <c r="BU1000" s="113"/>
      <c r="BV1000" s="113"/>
      <c r="BW1000" s="113"/>
      <c r="BX1000" s="113"/>
      <c r="BY1000" s="113"/>
      <c r="BZ1000" s="113"/>
      <c r="CA1000" s="113"/>
      <c r="CB1000" s="113"/>
    </row>
    <row r="1001" spans="9:80" s="114" customFormat="1">
      <c r="I1001" s="113"/>
      <c r="J1001" s="113"/>
      <c r="K1001" s="113"/>
      <c r="L1001" s="113"/>
      <c r="M1001" s="113"/>
      <c r="N1001" s="113"/>
      <c r="O1001" s="113"/>
      <c r="P1001" s="113"/>
      <c r="Q1001" s="113"/>
      <c r="R1001" s="113"/>
      <c r="S1001" s="113"/>
      <c r="T1001" s="113"/>
      <c r="U1001" s="113"/>
      <c r="V1001" s="113"/>
      <c r="W1001" s="113"/>
      <c r="X1001" s="113"/>
      <c r="Y1001" s="113"/>
      <c r="Z1001" s="113"/>
      <c r="AA1001" s="113"/>
      <c r="AB1001" s="113"/>
      <c r="AC1001" s="113"/>
      <c r="AD1001" s="113"/>
      <c r="AE1001" s="113"/>
      <c r="AF1001" s="113"/>
      <c r="AG1001" s="113"/>
      <c r="AH1001" s="113"/>
      <c r="AI1001" s="113"/>
      <c r="AJ1001" s="113"/>
      <c r="AK1001" s="113"/>
      <c r="AL1001" s="113"/>
      <c r="AM1001" s="113"/>
      <c r="AN1001" s="113"/>
      <c r="AO1001" s="113"/>
      <c r="AP1001" s="113"/>
      <c r="AQ1001" s="113"/>
      <c r="AR1001" s="113"/>
      <c r="AS1001" s="113"/>
      <c r="AT1001" s="113"/>
      <c r="AU1001" s="113"/>
      <c r="AV1001" s="113"/>
      <c r="AW1001" s="113"/>
      <c r="AX1001" s="113"/>
      <c r="AY1001" s="113"/>
      <c r="AZ1001" s="113"/>
      <c r="BA1001" s="113"/>
      <c r="BB1001" s="113"/>
      <c r="BC1001" s="113"/>
      <c r="BD1001" s="113"/>
      <c r="BE1001" s="113"/>
      <c r="BF1001" s="113"/>
      <c r="BG1001" s="113"/>
      <c r="BH1001" s="113"/>
      <c r="BI1001" s="113"/>
      <c r="BJ1001" s="113"/>
      <c r="BK1001" s="113"/>
      <c r="BL1001" s="113"/>
      <c r="BM1001" s="113"/>
      <c r="BN1001" s="113"/>
      <c r="BO1001" s="113"/>
      <c r="BP1001" s="113"/>
      <c r="BQ1001" s="113"/>
      <c r="BR1001" s="113"/>
      <c r="BS1001" s="113"/>
      <c r="BT1001" s="113"/>
      <c r="BU1001" s="113"/>
      <c r="BV1001" s="113"/>
      <c r="BW1001" s="113"/>
      <c r="BX1001" s="113"/>
      <c r="BY1001" s="113"/>
      <c r="BZ1001" s="113"/>
      <c r="CA1001" s="113"/>
      <c r="CB1001" s="113"/>
    </row>
    <row r="1002" spans="9:80" s="114" customFormat="1">
      <c r="I1002" s="113"/>
      <c r="J1002" s="113"/>
      <c r="K1002" s="113"/>
      <c r="L1002" s="113"/>
      <c r="M1002" s="113"/>
      <c r="N1002" s="113"/>
      <c r="O1002" s="113"/>
      <c r="P1002" s="113"/>
      <c r="Q1002" s="113"/>
      <c r="R1002" s="113"/>
      <c r="S1002" s="113"/>
      <c r="T1002" s="113"/>
      <c r="U1002" s="113"/>
      <c r="V1002" s="113"/>
      <c r="W1002" s="113"/>
      <c r="X1002" s="113"/>
      <c r="Y1002" s="113"/>
      <c r="Z1002" s="113"/>
      <c r="AA1002" s="113"/>
      <c r="AB1002" s="113"/>
      <c r="AC1002" s="113"/>
      <c r="AD1002" s="113"/>
      <c r="AE1002" s="113"/>
      <c r="AF1002" s="113"/>
      <c r="AG1002" s="113"/>
      <c r="AH1002" s="113"/>
      <c r="AI1002" s="113"/>
      <c r="AJ1002" s="113"/>
      <c r="AK1002" s="113"/>
      <c r="AL1002" s="113"/>
      <c r="AM1002" s="113"/>
      <c r="AN1002" s="113"/>
      <c r="AO1002" s="113"/>
      <c r="AP1002" s="113"/>
      <c r="AQ1002" s="113"/>
      <c r="AR1002" s="113"/>
      <c r="AS1002" s="113"/>
      <c r="AT1002" s="113"/>
      <c r="AU1002" s="113"/>
      <c r="AV1002" s="113"/>
      <c r="AW1002" s="113"/>
      <c r="AX1002" s="113"/>
      <c r="AY1002" s="113"/>
      <c r="AZ1002" s="113"/>
      <c r="BA1002" s="113"/>
      <c r="BB1002" s="113"/>
      <c r="BC1002" s="113"/>
      <c r="BD1002" s="113"/>
      <c r="BE1002" s="113"/>
      <c r="BF1002" s="113"/>
      <c r="BG1002" s="113"/>
      <c r="BH1002" s="113"/>
      <c r="BI1002" s="113"/>
      <c r="BJ1002" s="113"/>
      <c r="BK1002" s="113"/>
      <c r="BL1002" s="113"/>
      <c r="BM1002" s="113"/>
      <c r="BN1002" s="113"/>
      <c r="BO1002" s="113"/>
      <c r="BP1002" s="113"/>
      <c r="BQ1002" s="113"/>
      <c r="BR1002" s="113"/>
      <c r="BS1002" s="113"/>
      <c r="BT1002" s="113"/>
      <c r="BU1002" s="113"/>
      <c r="BV1002" s="113"/>
      <c r="BW1002" s="113"/>
      <c r="BX1002" s="113"/>
      <c r="BY1002" s="113"/>
      <c r="BZ1002" s="113"/>
      <c r="CA1002" s="113"/>
      <c r="CB1002" s="113"/>
    </row>
    <row r="1003" spans="9:80" s="114" customFormat="1">
      <c r="I1003" s="113"/>
      <c r="J1003" s="113"/>
      <c r="K1003" s="113"/>
      <c r="L1003" s="113"/>
      <c r="M1003" s="113"/>
      <c r="N1003" s="113"/>
      <c r="O1003" s="113"/>
      <c r="P1003" s="113"/>
      <c r="Q1003" s="113"/>
      <c r="R1003" s="113"/>
      <c r="S1003" s="113"/>
      <c r="T1003" s="113"/>
      <c r="U1003" s="113"/>
      <c r="V1003" s="113"/>
      <c r="W1003" s="113"/>
      <c r="X1003" s="113"/>
      <c r="Y1003" s="113"/>
      <c r="Z1003" s="113"/>
      <c r="AA1003" s="113"/>
      <c r="AB1003" s="113"/>
      <c r="AC1003" s="113"/>
      <c r="AD1003" s="113"/>
      <c r="AE1003" s="113"/>
      <c r="AF1003" s="113"/>
      <c r="AG1003" s="113"/>
      <c r="AH1003" s="113"/>
      <c r="AI1003" s="113"/>
      <c r="AJ1003" s="113"/>
      <c r="AK1003" s="113"/>
      <c r="AL1003" s="113"/>
      <c r="AM1003" s="113"/>
      <c r="AN1003" s="113"/>
      <c r="AO1003" s="113"/>
      <c r="AP1003" s="113"/>
      <c r="AQ1003" s="113"/>
      <c r="AR1003" s="113"/>
      <c r="AS1003" s="113"/>
      <c r="AT1003" s="113"/>
      <c r="AU1003" s="113"/>
      <c r="AV1003" s="113"/>
      <c r="AW1003" s="113"/>
      <c r="AX1003" s="113"/>
      <c r="AY1003" s="113"/>
      <c r="AZ1003" s="113"/>
      <c r="BA1003" s="113"/>
      <c r="BB1003" s="113"/>
      <c r="BC1003" s="113"/>
      <c r="BD1003" s="113"/>
      <c r="BE1003" s="113"/>
      <c r="BF1003" s="113"/>
      <c r="BG1003" s="113"/>
      <c r="BH1003" s="113"/>
      <c r="BI1003" s="113"/>
      <c r="BJ1003" s="113"/>
      <c r="BK1003" s="113"/>
      <c r="BL1003" s="113"/>
      <c r="BM1003" s="113"/>
      <c r="BN1003" s="113"/>
      <c r="BO1003" s="113"/>
      <c r="BP1003" s="113"/>
      <c r="BQ1003" s="113"/>
      <c r="BR1003" s="113"/>
      <c r="BS1003" s="113"/>
      <c r="BT1003" s="113"/>
      <c r="BU1003" s="113"/>
      <c r="BV1003" s="113"/>
      <c r="BW1003" s="113"/>
      <c r="BX1003" s="113"/>
      <c r="BY1003" s="113"/>
      <c r="BZ1003" s="113"/>
      <c r="CA1003" s="113"/>
      <c r="CB1003" s="113"/>
    </row>
    <row r="1004" spans="9:80" s="114" customFormat="1">
      <c r="I1004" s="113"/>
      <c r="J1004" s="113"/>
      <c r="K1004" s="113"/>
      <c r="L1004" s="113"/>
      <c r="M1004" s="113"/>
      <c r="N1004" s="113"/>
      <c r="O1004" s="113"/>
      <c r="P1004" s="113"/>
      <c r="Q1004" s="113"/>
      <c r="R1004" s="113"/>
      <c r="S1004" s="113"/>
      <c r="T1004" s="113"/>
      <c r="U1004" s="113"/>
      <c r="V1004" s="113"/>
      <c r="W1004" s="113"/>
      <c r="X1004" s="113"/>
      <c r="Y1004" s="113"/>
      <c r="Z1004" s="113"/>
      <c r="AA1004" s="113"/>
      <c r="AB1004" s="113"/>
      <c r="AC1004" s="113"/>
      <c r="AD1004" s="113"/>
      <c r="AE1004" s="113"/>
      <c r="AF1004" s="113"/>
      <c r="AG1004" s="113"/>
      <c r="AH1004" s="113"/>
      <c r="AI1004" s="113"/>
      <c r="AJ1004" s="113"/>
      <c r="AK1004" s="113"/>
      <c r="AL1004" s="113"/>
      <c r="AM1004" s="113"/>
      <c r="AN1004" s="113"/>
      <c r="AO1004" s="113"/>
      <c r="AP1004" s="113"/>
      <c r="AQ1004" s="113"/>
      <c r="AR1004" s="113"/>
      <c r="AS1004" s="113"/>
      <c r="AT1004" s="113"/>
      <c r="AU1004" s="113"/>
      <c r="AV1004" s="113"/>
      <c r="AW1004" s="113"/>
      <c r="AX1004" s="113"/>
      <c r="AY1004" s="113"/>
      <c r="AZ1004" s="113"/>
      <c r="BA1004" s="113"/>
      <c r="BB1004" s="113"/>
      <c r="BC1004" s="113"/>
      <c r="BD1004" s="113"/>
      <c r="BE1004" s="113"/>
      <c r="BF1004" s="113"/>
      <c r="BG1004" s="113"/>
      <c r="BH1004" s="113"/>
      <c r="BI1004" s="113"/>
      <c r="BJ1004" s="113"/>
      <c r="BK1004" s="113"/>
      <c r="BL1004" s="113"/>
      <c r="BM1004" s="113"/>
      <c r="BN1004" s="113"/>
      <c r="BO1004" s="113"/>
      <c r="BP1004" s="113"/>
      <c r="BQ1004" s="113"/>
      <c r="BR1004" s="113"/>
      <c r="BS1004" s="113"/>
      <c r="BT1004" s="113"/>
      <c r="BU1004" s="113"/>
      <c r="BV1004" s="113"/>
      <c r="BW1004" s="113"/>
      <c r="BX1004" s="113"/>
      <c r="BY1004" s="113"/>
      <c r="BZ1004" s="113"/>
      <c r="CA1004" s="113"/>
      <c r="CB1004" s="113"/>
    </row>
    <row r="1005" spans="9:80" s="114" customFormat="1">
      <c r="I1005" s="113"/>
      <c r="J1005" s="113"/>
      <c r="K1005" s="113"/>
      <c r="L1005" s="113"/>
      <c r="M1005" s="113"/>
      <c r="N1005" s="113"/>
      <c r="O1005" s="113"/>
      <c r="P1005" s="113"/>
      <c r="Q1005" s="113"/>
      <c r="R1005" s="113"/>
      <c r="S1005" s="113"/>
      <c r="T1005" s="113"/>
      <c r="U1005" s="113"/>
      <c r="V1005" s="113"/>
      <c r="W1005" s="113"/>
      <c r="X1005" s="113"/>
      <c r="Y1005" s="113"/>
      <c r="Z1005" s="113"/>
      <c r="AA1005" s="113"/>
      <c r="AB1005" s="113"/>
      <c r="AC1005" s="113"/>
      <c r="AD1005" s="113"/>
      <c r="AE1005" s="113"/>
      <c r="AF1005" s="113"/>
      <c r="AG1005" s="113"/>
      <c r="AH1005" s="113"/>
      <c r="AI1005" s="113"/>
      <c r="AJ1005" s="113"/>
      <c r="AK1005" s="113"/>
      <c r="AL1005" s="113"/>
      <c r="AM1005" s="113"/>
      <c r="AN1005" s="113"/>
      <c r="AO1005" s="113"/>
      <c r="AP1005" s="113"/>
      <c r="AQ1005" s="113"/>
      <c r="AR1005" s="113"/>
      <c r="AS1005" s="113"/>
      <c r="AT1005" s="113"/>
      <c r="AU1005" s="113"/>
      <c r="AV1005" s="113"/>
      <c r="AW1005" s="113"/>
      <c r="AX1005" s="113"/>
      <c r="AY1005" s="113"/>
      <c r="AZ1005" s="113"/>
      <c r="BA1005" s="113"/>
      <c r="BB1005" s="113"/>
      <c r="BC1005" s="113"/>
      <c r="BD1005" s="113"/>
      <c r="BE1005" s="113"/>
      <c r="BF1005" s="113"/>
      <c r="BG1005" s="113"/>
      <c r="BH1005" s="113"/>
      <c r="BI1005" s="113"/>
      <c r="BJ1005" s="113"/>
      <c r="BK1005" s="113"/>
      <c r="BL1005" s="113"/>
      <c r="BM1005" s="113"/>
      <c r="BN1005" s="113"/>
      <c r="BO1005" s="113"/>
      <c r="BP1005" s="113"/>
      <c r="BQ1005" s="113"/>
      <c r="BR1005" s="113"/>
      <c r="BS1005" s="113"/>
      <c r="BT1005" s="113"/>
      <c r="BU1005" s="113"/>
      <c r="BV1005" s="113"/>
      <c r="BW1005" s="113"/>
      <c r="BX1005" s="113"/>
      <c r="BY1005" s="113"/>
      <c r="BZ1005" s="113"/>
      <c r="CA1005" s="113"/>
      <c r="CB1005" s="113"/>
    </row>
    <row r="1006" spans="9:80" s="114" customFormat="1">
      <c r="I1006" s="113"/>
      <c r="J1006" s="113"/>
      <c r="K1006" s="113"/>
      <c r="L1006" s="113"/>
      <c r="M1006" s="113"/>
      <c r="N1006" s="113"/>
      <c r="O1006" s="113"/>
      <c r="P1006" s="113"/>
      <c r="Q1006" s="113"/>
      <c r="R1006" s="113"/>
      <c r="S1006" s="113"/>
      <c r="T1006" s="113"/>
      <c r="U1006" s="113"/>
      <c r="V1006" s="113"/>
      <c r="W1006" s="113"/>
      <c r="X1006" s="113"/>
      <c r="Y1006" s="113"/>
      <c r="Z1006" s="113"/>
      <c r="AA1006" s="113"/>
      <c r="AB1006" s="113"/>
      <c r="AC1006" s="113"/>
      <c r="AD1006" s="113"/>
      <c r="AE1006" s="113"/>
      <c r="AF1006" s="113"/>
      <c r="AG1006" s="113"/>
      <c r="AH1006" s="113"/>
      <c r="AI1006" s="113"/>
      <c r="AJ1006" s="113"/>
      <c r="AK1006" s="113"/>
      <c r="AL1006" s="113"/>
      <c r="AM1006" s="113"/>
      <c r="AN1006" s="113"/>
      <c r="AO1006" s="113"/>
      <c r="AP1006" s="113"/>
      <c r="AQ1006" s="113"/>
      <c r="AR1006" s="113"/>
      <c r="AS1006" s="113"/>
      <c r="AT1006" s="113"/>
      <c r="AU1006" s="113"/>
      <c r="AV1006" s="113"/>
      <c r="AW1006" s="113"/>
      <c r="AX1006" s="113"/>
      <c r="AY1006" s="113"/>
      <c r="AZ1006" s="113"/>
      <c r="BA1006" s="113"/>
      <c r="BB1006" s="113"/>
      <c r="BC1006" s="113"/>
      <c r="BD1006" s="113"/>
      <c r="BE1006" s="113"/>
      <c r="BF1006" s="113"/>
      <c r="BG1006" s="113"/>
      <c r="BH1006" s="113"/>
      <c r="BI1006" s="113"/>
      <c r="BJ1006" s="113"/>
      <c r="BK1006" s="113"/>
      <c r="BL1006" s="113"/>
      <c r="BM1006" s="113"/>
      <c r="BN1006" s="113"/>
      <c r="BO1006" s="113"/>
      <c r="BP1006" s="113"/>
      <c r="BQ1006" s="113"/>
      <c r="BR1006" s="113"/>
      <c r="BS1006" s="113"/>
      <c r="BT1006" s="113"/>
      <c r="BU1006" s="113"/>
      <c r="BV1006" s="113"/>
      <c r="BW1006" s="113"/>
      <c r="BX1006" s="113"/>
      <c r="BY1006" s="113"/>
      <c r="BZ1006" s="113"/>
      <c r="CA1006" s="113"/>
      <c r="CB1006" s="113"/>
    </row>
    <row r="1007" spans="9:80" s="114" customFormat="1">
      <c r="I1007" s="113"/>
      <c r="J1007" s="113"/>
      <c r="K1007" s="113"/>
      <c r="L1007" s="113"/>
      <c r="M1007" s="113"/>
      <c r="N1007" s="113"/>
      <c r="O1007" s="113"/>
      <c r="P1007" s="113"/>
      <c r="Q1007" s="113"/>
      <c r="R1007" s="113"/>
      <c r="S1007" s="113"/>
      <c r="T1007" s="113"/>
      <c r="U1007" s="113"/>
      <c r="V1007" s="113"/>
      <c r="W1007" s="113"/>
      <c r="X1007" s="113"/>
      <c r="Y1007" s="113"/>
      <c r="Z1007" s="113"/>
      <c r="AA1007" s="113"/>
      <c r="AB1007" s="113"/>
      <c r="AC1007" s="113"/>
      <c r="AD1007" s="113"/>
      <c r="AE1007" s="113"/>
      <c r="AF1007" s="113"/>
      <c r="AG1007" s="113"/>
      <c r="AH1007" s="113"/>
      <c r="AI1007" s="113"/>
      <c r="AJ1007" s="113"/>
      <c r="AK1007" s="113"/>
      <c r="AL1007" s="113"/>
      <c r="AM1007" s="113"/>
      <c r="AN1007" s="113"/>
      <c r="AO1007" s="113"/>
      <c r="AP1007" s="113"/>
      <c r="AQ1007" s="113"/>
      <c r="AR1007" s="113"/>
      <c r="AS1007" s="113"/>
      <c r="AT1007" s="113"/>
      <c r="AU1007" s="113"/>
      <c r="AV1007" s="113"/>
      <c r="AW1007" s="113"/>
      <c r="AX1007" s="113"/>
      <c r="AY1007" s="113"/>
      <c r="AZ1007" s="113"/>
      <c r="BA1007" s="113"/>
      <c r="BB1007" s="113"/>
      <c r="BC1007" s="113"/>
      <c r="BD1007" s="113"/>
      <c r="BE1007" s="113"/>
      <c r="BF1007" s="113"/>
      <c r="BG1007" s="113"/>
      <c r="BH1007" s="113"/>
      <c r="BI1007" s="113"/>
      <c r="BJ1007" s="113"/>
      <c r="BK1007" s="113"/>
      <c r="BL1007" s="113"/>
      <c r="BM1007" s="113"/>
      <c r="BN1007" s="113"/>
      <c r="BO1007" s="113"/>
      <c r="BP1007" s="113"/>
      <c r="BQ1007" s="113"/>
      <c r="BR1007" s="113"/>
      <c r="BS1007" s="113"/>
      <c r="BT1007" s="113"/>
      <c r="BU1007" s="113"/>
      <c r="BV1007" s="113"/>
      <c r="BW1007" s="113"/>
      <c r="BX1007" s="113"/>
      <c r="BY1007" s="113"/>
      <c r="BZ1007" s="113"/>
      <c r="CA1007" s="113"/>
      <c r="CB1007" s="113"/>
    </row>
    <row r="1008" spans="9:80" s="114" customFormat="1">
      <c r="I1008" s="113"/>
      <c r="J1008" s="113"/>
      <c r="K1008" s="113"/>
      <c r="L1008" s="113"/>
      <c r="M1008" s="113"/>
      <c r="N1008" s="113"/>
      <c r="O1008" s="113"/>
      <c r="P1008" s="113"/>
      <c r="Q1008" s="113"/>
      <c r="R1008" s="113"/>
      <c r="S1008" s="113"/>
      <c r="T1008" s="113"/>
      <c r="U1008" s="113"/>
      <c r="V1008" s="113"/>
      <c r="W1008" s="113"/>
      <c r="X1008" s="113"/>
      <c r="Y1008" s="113"/>
      <c r="Z1008" s="113"/>
      <c r="AA1008" s="113"/>
      <c r="AB1008" s="113"/>
      <c r="AC1008" s="113"/>
      <c r="AD1008" s="113"/>
      <c r="AE1008" s="113"/>
      <c r="AF1008" s="113"/>
      <c r="AG1008" s="113"/>
      <c r="AH1008" s="113"/>
      <c r="AI1008" s="113"/>
      <c r="AJ1008" s="113"/>
      <c r="AK1008" s="113"/>
      <c r="AL1008" s="113"/>
      <c r="AM1008" s="113"/>
      <c r="AN1008" s="113"/>
      <c r="AO1008" s="113"/>
      <c r="AP1008" s="113"/>
      <c r="AQ1008" s="113"/>
      <c r="AR1008" s="113"/>
      <c r="AS1008" s="113"/>
      <c r="AT1008" s="113"/>
      <c r="AU1008" s="113"/>
      <c r="AV1008" s="113"/>
      <c r="AW1008" s="113"/>
      <c r="AX1008" s="113"/>
      <c r="AY1008" s="113"/>
      <c r="AZ1008" s="113"/>
      <c r="BA1008" s="113"/>
      <c r="BB1008" s="113"/>
      <c r="BC1008" s="113"/>
      <c r="BD1008" s="113"/>
      <c r="BE1008" s="113"/>
      <c r="BF1008" s="113"/>
      <c r="BG1008" s="113"/>
      <c r="BH1008" s="113"/>
      <c r="BI1008" s="113"/>
      <c r="BJ1008" s="113"/>
      <c r="BK1008" s="113"/>
      <c r="BL1008" s="113"/>
      <c r="BM1008" s="113"/>
      <c r="BN1008" s="113"/>
      <c r="BO1008" s="113"/>
      <c r="BP1008" s="113"/>
      <c r="BQ1008" s="113"/>
      <c r="BR1008" s="113"/>
      <c r="BS1008" s="113"/>
      <c r="BT1008" s="113"/>
      <c r="BU1008" s="113"/>
      <c r="BV1008" s="113"/>
      <c r="BW1008" s="113"/>
      <c r="BX1008" s="113"/>
      <c r="BY1008" s="113"/>
      <c r="BZ1008" s="113"/>
      <c r="CA1008" s="113"/>
      <c r="CB1008" s="113"/>
    </row>
    <row r="1009" spans="9:80" s="114" customFormat="1">
      <c r="I1009" s="113"/>
      <c r="J1009" s="113"/>
      <c r="K1009" s="113"/>
      <c r="L1009" s="113"/>
      <c r="M1009" s="113"/>
      <c r="N1009" s="113"/>
      <c r="O1009" s="113"/>
      <c r="P1009" s="113"/>
      <c r="Q1009" s="113"/>
      <c r="R1009" s="113"/>
      <c r="S1009" s="113"/>
      <c r="T1009" s="113"/>
      <c r="U1009" s="113"/>
      <c r="V1009" s="113"/>
      <c r="W1009" s="113"/>
      <c r="X1009" s="113"/>
      <c r="Y1009" s="113"/>
      <c r="Z1009" s="113"/>
      <c r="AA1009" s="113"/>
      <c r="AB1009" s="113"/>
      <c r="AC1009" s="113"/>
      <c r="AD1009" s="113"/>
      <c r="AE1009" s="113"/>
      <c r="AF1009" s="113"/>
      <c r="AG1009" s="113"/>
      <c r="AH1009" s="113"/>
      <c r="AI1009" s="113"/>
      <c r="AJ1009" s="113"/>
      <c r="AK1009" s="113"/>
      <c r="AL1009" s="113"/>
      <c r="AM1009" s="113"/>
      <c r="AN1009" s="113"/>
      <c r="AO1009" s="113"/>
      <c r="AP1009" s="113"/>
      <c r="AQ1009" s="113"/>
      <c r="AR1009" s="113"/>
      <c r="AS1009" s="113"/>
      <c r="AT1009" s="113"/>
      <c r="AU1009" s="113"/>
      <c r="AV1009" s="113"/>
      <c r="AW1009" s="113"/>
      <c r="AX1009" s="113"/>
      <c r="AY1009" s="113"/>
      <c r="AZ1009" s="113"/>
      <c r="BA1009" s="113"/>
      <c r="BB1009" s="113"/>
      <c r="BC1009" s="113"/>
      <c r="BD1009" s="113"/>
      <c r="BE1009" s="113"/>
      <c r="BF1009" s="113"/>
      <c r="BG1009" s="113"/>
      <c r="BH1009" s="113"/>
      <c r="BI1009" s="113"/>
      <c r="BJ1009" s="113"/>
      <c r="BK1009" s="113"/>
      <c r="BL1009" s="113"/>
      <c r="BM1009" s="113"/>
      <c r="BN1009" s="113"/>
      <c r="BO1009" s="113"/>
      <c r="BP1009" s="113"/>
      <c r="BQ1009" s="113"/>
      <c r="BR1009" s="113"/>
      <c r="BS1009" s="113"/>
      <c r="BT1009" s="113"/>
      <c r="BU1009" s="113"/>
      <c r="BV1009" s="113"/>
      <c r="BW1009" s="113"/>
      <c r="BX1009" s="113"/>
      <c r="BY1009" s="113"/>
      <c r="BZ1009" s="113"/>
      <c r="CA1009" s="113"/>
      <c r="CB1009" s="113"/>
    </row>
    <row r="1010" spans="9:80" s="114" customFormat="1">
      <c r="I1010" s="113"/>
      <c r="J1010" s="113"/>
      <c r="K1010" s="113"/>
      <c r="L1010" s="113"/>
      <c r="M1010" s="113"/>
      <c r="N1010" s="113"/>
      <c r="O1010" s="113"/>
      <c r="P1010" s="113"/>
      <c r="Q1010" s="113"/>
      <c r="R1010" s="113"/>
      <c r="S1010" s="113"/>
      <c r="T1010" s="113"/>
      <c r="U1010" s="113"/>
      <c r="V1010" s="113"/>
      <c r="W1010" s="113"/>
      <c r="X1010" s="113"/>
      <c r="Y1010" s="113"/>
      <c r="Z1010" s="113"/>
      <c r="AA1010" s="113"/>
      <c r="AB1010" s="113"/>
      <c r="AC1010" s="113"/>
      <c r="AD1010" s="113"/>
      <c r="AE1010" s="113"/>
      <c r="AF1010" s="113"/>
      <c r="AG1010" s="113"/>
      <c r="AH1010" s="113"/>
      <c r="AI1010" s="113"/>
      <c r="AJ1010" s="113"/>
      <c r="AK1010" s="113"/>
      <c r="AL1010" s="113"/>
      <c r="AM1010" s="113"/>
      <c r="AN1010" s="113"/>
      <c r="AO1010" s="113"/>
      <c r="AP1010" s="113"/>
      <c r="AQ1010" s="113"/>
      <c r="AR1010" s="113"/>
      <c r="AS1010" s="113"/>
      <c r="AT1010" s="113"/>
      <c r="AU1010" s="113"/>
      <c r="AV1010" s="113"/>
      <c r="AW1010" s="113"/>
      <c r="AX1010" s="113"/>
      <c r="AY1010" s="113"/>
      <c r="AZ1010" s="113"/>
      <c r="BA1010" s="113"/>
      <c r="BB1010" s="113"/>
      <c r="BC1010" s="113"/>
      <c r="BD1010" s="113"/>
      <c r="BE1010" s="113"/>
      <c r="BF1010" s="113"/>
      <c r="BG1010" s="113"/>
      <c r="BH1010" s="113"/>
      <c r="BI1010" s="113"/>
      <c r="BJ1010" s="113"/>
      <c r="BK1010" s="113"/>
      <c r="BL1010" s="113"/>
      <c r="BM1010" s="113"/>
      <c r="BN1010" s="113"/>
      <c r="BO1010" s="113"/>
      <c r="BP1010" s="113"/>
      <c r="BQ1010" s="113"/>
      <c r="BR1010" s="113"/>
      <c r="BS1010" s="113"/>
      <c r="BT1010" s="113"/>
      <c r="BU1010" s="113"/>
      <c r="BV1010" s="113"/>
      <c r="BW1010" s="113"/>
      <c r="BX1010" s="113"/>
      <c r="BY1010" s="113"/>
      <c r="BZ1010" s="113"/>
      <c r="CA1010" s="113"/>
      <c r="CB1010" s="113"/>
    </row>
    <row r="1011" spans="9:80" s="114" customFormat="1">
      <c r="I1011" s="113"/>
      <c r="J1011" s="113"/>
      <c r="K1011" s="113"/>
      <c r="L1011" s="113"/>
      <c r="M1011" s="113"/>
      <c r="N1011" s="113"/>
      <c r="O1011" s="113"/>
      <c r="P1011" s="113"/>
      <c r="Q1011" s="113"/>
      <c r="R1011" s="113"/>
      <c r="S1011" s="113"/>
      <c r="T1011" s="113"/>
      <c r="U1011" s="113"/>
      <c r="V1011" s="113"/>
      <c r="W1011" s="113"/>
      <c r="X1011" s="113"/>
      <c r="Y1011" s="113"/>
      <c r="Z1011" s="113"/>
      <c r="AA1011" s="113"/>
      <c r="AB1011" s="113"/>
      <c r="AC1011" s="113"/>
      <c r="AD1011" s="113"/>
      <c r="AE1011" s="113"/>
      <c r="AF1011" s="113"/>
      <c r="AG1011" s="113"/>
      <c r="AH1011" s="113"/>
      <c r="AI1011" s="113"/>
      <c r="AJ1011" s="113"/>
      <c r="AK1011" s="113"/>
      <c r="AL1011" s="113"/>
      <c r="AM1011" s="113"/>
      <c r="AN1011" s="113"/>
      <c r="AO1011" s="113"/>
      <c r="AP1011" s="113"/>
      <c r="AQ1011" s="113"/>
      <c r="AR1011" s="113"/>
      <c r="AS1011" s="113"/>
      <c r="AT1011" s="113"/>
      <c r="AU1011" s="113"/>
      <c r="AV1011" s="113"/>
      <c r="AW1011" s="113"/>
      <c r="AX1011" s="113"/>
      <c r="AY1011" s="113"/>
      <c r="AZ1011" s="113"/>
      <c r="BA1011" s="113"/>
      <c r="BB1011" s="113"/>
      <c r="BC1011" s="113"/>
      <c r="BD1011" s="113"/>
      <c r="BE1011" s="113"/>
      <c r="BF1011" s="113"/>
      <c r="BG1011" s="113"/>
      <c r="BH1011" s="113"/>
      <c r="BI1011" s="113"/>
      <c r="BJ1011" s="113"/>
      <c r="BK1011" s="113"/>
      <c r="BL1011" s="113"/>
      <c r="BM1011" s="113"/>
      <c r="BN1011" s="113"/>
      <c r="BO1011" s="113"/>
      <c r="BP1011" s="113"/>
      <c r="BQ1011" s="113"/>
      <c r="BR1011" s="113"/>
      <c r="BS1011" s="113"/>
      <c r="BT1011" s="113"/>
      <c r="BU1011" s="113"/>
      <c r="BV1011" s="113"/>
      <c r="BW1011" s="113"/>
      <c r="BX1011" s="113"/>
      <c r="BY1011" s="113"/>
      <c r="BZ1011" s="113"/>
      <c r="CA1011" s="113"/>
      <c r="CB1011" s="113"/>
    </row>
    <row r="1012" spans="9:80" s="114" customFormat="1">
      <c r="I1012" s="113"/>
      <c r="J1012" s="113"/>
      <c r="K1012" s="113"/>
      <c r="L1012" s="113"/>
      <c r="M1012" s="113"/>
      <c r="N1012" s="113"/>
      <c r="O1012" s="113"/>
      <c r="P1012" s="113"/>
      <c r="Q1012" s="113"/>
      <c r="R1012" s="113"/>
      <c r="S1012" s="113"/>
      <c r="T1012" s="113"/>
      <c r="U1012" s="113"/>
      <c r="V1012" s="113"/>
      <c r="W1012" s="113"/>
      <c r="X1012" s="113"/>
      <c r="Y1012" s="113"/>
      <c r="Z1012" s="113"/>
      <c r="AA1012" s="113"/>
      <c r="AB1012" s="113"/>
      <c r="AC1012" s="113"/>
      <c r="AD1012" s="113"/>
      <c r="AE1012" s="113"/>
      <c r="AF1012" s="113"/>
      <c r="AG1012" s="113"/>
      <c r="AH1012" s="113"/>
      <c r="AI1012" s="113"/>
      <c r="AJ1012" s="113"/>
      <c r="AK1012" s="113"/>
      <c r="AL1012" s="113"/>
      <c r="AM1012" s="113"/>
      <c r="AN1012" s="113"/>
      <c r="AO1012" s="113"/>
      <c r="AP1012" s="113"/>
      <c r="AQ1012" s="113"/>
      <c r="AR1012" s="113"/>
      <c r="AS1012" s="113"/>
      <c r="AT1012" s="113"/>
      <c r="AU1012" s="113"/>
      <c r="AV1012" s="113"/>
      <c r="AW1012" s="113"/>
      <c r="AX1012" s="113"/>
      <c r="AY1012" s="113"/>
      <c r="AZ1012" s="113"/>
      <c r="BA1012" s="113"/>
      <c r="BB1012" s="113"/>
      <c r="BC1012" s="113"/>
      <c r="BD1012" s="113"/>
      <c r="BE1012" s="113"/>
      <c r="BF1012" s="113"/>
      <c r="BG1012" s="113"/>
      <c r="BH1012" s="113"/>
      <c r="BI1012" s="113"/>
      <c r="BJ1012" s="113"/>
      <c r="BK1012" s="113"/>
      <c r="BL1012" s="113"/>
      <c r="BM1012" s="113"/>
      <c r="BN1012" s="113"/>
      <c r="BO1012" s="113"/>
      <c r="BP1012" s="113"/>
      <c r="BQ1012" s="113"/>
      <c r="BR1012" s="113"/>
      <c r="BS1012" s="113"/>
      <c r="BT1012" s="113"/>
      <c r="BU1012" s="113"/>
      <c r="BV1012" s="113"/>
      <c r="BW1012" s="113"/>
      <c r="BX1012" s="113"/>
      <c r="BY1012" s="113"/>
      <c r="BZ1012" s="113"/>
      <c r="CA1012" s="113"/>
      <c r="CB1012" s="113"/>
    </row>
    <row r="1013" spans="9:80" s="114" customFormat="1">
      <c r="I1013" s="113"/>
      <c r="J1013" s="113"/>
      <c r="K1013" s="113"/>
      <c r="L1013" s="113"/>
      <c r="M1013" s="113"/>
      <c r="N1013" s="113"/>
      <c r="O1013" s="113"/>
      <c r="P1013" s="113"/>
      <c r="Q1013" s="113"/>
      <c r="R1013" s="113"/>
      <c r="S1013" s="113"/>
      <c r="T1013" s="113"/>
      <c r="U1013" s="113"/>
      <c r="V1013" s="113"/>
      <c r="W1013" s="113"/>
      <c r="X1013" s="113"/>
      <c r="Y1013" s="113"/>
      <c r="Z1013" s="113"/>
      <c r="AA1013" s="113"/>
      <c r="AB1013" s="113"/>
      <c r="AC1013" s="113"/>
      <c r="AD1013" s="113"/>
      <c r="AE1013" s="113"/>
      <c r="AF1013" s="113"/>
      <c r="AG1013" s="113"/>
      <c r="AH1013" s="113"/>
      <c r="AI1013" s="113"/>
      <c r="AJ1013" s="113"/>
      <c r="AK1013" s="113"/>
      <c r="AL1013" s="113"/>
      <c r="AM1013" s="113"/>
      <c r="AN1013" s="113"/>
      <c r="AO1013" s="113"/>
      <c r="AP1013" s="113"/>
      <c r="AQ1013" s="113"/>
      <c r="AR1013" s="113"/>
      <c r="AS1013" s="113"/>
      <c r="AT1013" s="113"/>
      <c r="AU1013" s="113"/>
      <c r="AV1013" s="113"/>
      <c r="AW1013" s="113"/>
      <c r="AX1013" s="113"/>
      <c r="AY1013" s="113"/>
      <c r="AZ1013" s="113"/>
      <c r="BA1013" s="113"/>
      <c r="BB1013" s="113"/>
      <c r="BC1013" s="113"/>
      <c r="BD1013" s="113"/>
      <c r="BE1013" s="113"/>
      <c r="BF1013" s="113"/>
      <c r="BG1013" s="113"/>
      <c r="BH1013" s="113"/>
      <c r="BI1013" s="113"/>
      <c r="BJ1013" s="113"/>
      <c r="BK1013" s="113"/>
      <c r="BL1013" s="113"/>
      <c r="BM1013" s="113"/>
      <c r="BN1013" s="113"/>
      <c r="BO1013" s="113"/>
      <c r="BP1013" s="113"/>
      <c r="BQ1013" s="113"/>
      <c r="BR1013" s="113"/>
      <c r="BS1013" s="113"/>
      <c r="BT1013" s="113"/>
      <c r="BU1013" s="113"/>
      <c r="BV1013" s="113"/>
      <c r="BW1013" s="113"/>
      <c r="BX1013" s="113"/>
      <c r="BY1013" s="113"/>
      <c r="BZ1013" s="113"/>
      <c r="CA1013" s="113"/>
      <c r="CB1013" s="113"/>
    </row>
    <row r="1014" spans="9:80" s="114" customFormat="1">
      <c r="I1014" s="113"/>
      <c r="J1014" s="113"/>
      <c r="K1014" s="113"/>
      <c r="L1014" s="113"/>
      <c r="M1014" s="113"/>
      <c r="N1014" s="113"/>
      <c r="O1014" s="113"/>
      <c r="P1014" s="113"/>
      <c r="Q1014" s="113"/>
      <c r="R1014" s="113"/>
      <c r="S1014" s="113"/>
      <c r="T1014" s="113"/>
      <c r="U1014" s="113"/>
      <c r="V1014" s="113"/>
      <c r="W1014" s="113"/>
      <c r="X1014" s="113"/>
      <c r="Y1014" s="113"/>
      <c r="Z1014" s="113"/>
      <c r="AA1014" s="113"/>
      <c r="AB1014" s="113"/>
      <c r="AC1014" s="113"/>
      <c r="AD1014" s="113"/>
      <c r="AE1014" s="113"/>
      <c r="AF1014" s="113"/>
      <c r="AG1014" s="113"/>
      <c r="AH1014" s="113"/>
      <c r="AI1014" s="113"/>
      <c r="AJ1014" s="113"/>
      <c r="AK1014" s="113"/>
      <c r="AL1014" s="113"/>
      <c r="AM1014" s="113"/>
      <c r="AN1014" s="113"/>
      <c r="AO1014" s="113"/>
      <c r="AP1014" s="113"/>
      <c r="AQ1014" s="113"/>
      <c r="AR1014" s="113"/>
      <c r="AS1014" s="113"/>
      <c r="AT1014" s="113"/>
      <c r="AU1014" s="113"/>
      <c r="AV1014" s="113"/>
      <c r="AW1014" s="113"/>
      <c r="AX1014" s="113"/>
      <c r="AY1014" s="113"/>
      <c r="AZ1014" s="113"/>
      <c r="BA1014" s="113"/>
      <c r="BB1014" s="113"/>
      <c r="BC1014" s="113"/>
      <c r="BD1014" s="113"/>
      <c r="BE1014" s="113"/>
      <c r="BF1014" s="113"/>
      <c r="BG1014" s="113"/>
      <c r="BH1014" s="113"/>
      <c r="BI1014" s="113"/>
      <c r="BJ1014" s="113"/>
      <c r="BK1014" s="113"/>
      <c r="BL1014" s="113"/>
      <c r="BM1014" s="113"/>
      <c r="BN1014" s="113"/>
      <c r="BO1014" s="113"/>
      <c r="BP1014" s="113"/>
      <c r="BQ1014" s="113"/>
      <c r="BR1014" s="113"/>
      <c r="BS1014" s="113"/>
      <c r="BT1014" s="113"/>
      <c r="BU1014" s="113"/>
      <c r="BV1014" s="113"/>
      <c r="BW1014" s="113"/>
      <c r="BX1014" s="113"/>
      <c r="BY1014" s="113"/>
      <c r="BZ1014" s="113"/>
      <c r="CA1014" s="113"/>
      <c r="CB1014" s="113"/>
    </row>
    <row r="1015" spans="9:80" s="114" customFormat="1">
      <c r="I1015" s="113"/>
      <c r="J1015" s="113"/>
      <c r="K1015" s="113"/>
      <c r="L1015" s="113"/>
      <c r="M1015" s="113"/>
      <c r="N1015" s="113"/>
      <c r="O1015" s="113"/>
      <c r="P1015" s="113"/>
      <c r="Q1015" s="113"/>
      <c r="R1015" s="113"/>
      <c r="S1015" s="113"/>
      <c r="T1015" s="113"/>
      <c r="U1015" s="113"/>
      <c r="V1015" s="113"/>
      <c r="W1015" s="113"/>
      <c r="X1015" s="113"/>
      <c r="Y1015" s="113"/>
      <c r="Z1015" s="113"/>
      <c r="AA1015" s="113"/>
      <c r="AB1015" s="113"/>
      <c r="AC1015" s="113"/>
      <c r="AD1015" s="113"/>
      <c r="AE1015" s="113"/>
      <c r="AF1015" s="113"/>
      <c r="AG1015" s="113"/>
      <c r="AH1015" s="113"/>
      <c r="AI1015" s="113"/>
      <c r="AJ1015" s="113"/>
      <c r="AK1015" s="113"/>
      <c r="AL1015" s="113"/>
      <c r="AM1015" s="113"/>
      <c r="AN1015" s="113"/>
      <c r="AO1015" s="113"/>
      <c r="AP1015" s="113"/>
      <c r="AQ1015" s="113"/>
      <c r="AR1015" s="113"/>
      <c r="AS1015" s="113"/>
      <c r="AT1015" s="113"/>
      <c r="AU1015" s="113"/>
      <c r="AV1015" s="113"/>
      <c r="AW1015" s="113"/>
      <c r="AX1015" s="113"/>
      <c r="AY1015" s="113"/>
      <c r="AZ1015" s="113"/>
      <c r="BA1015" s="113"/>
      <c r="BB1015" s="113"/>
      <c r="BC1015" s="113"/>
      <c r="BD1015" s="113"/>
      <c r="BE1015" s="113"/>
      <c r="BF1015" s="113"/>
      <c r="BG1015" s="113"/>
      <c r="BH1015" s="113"/>
      <c r="BI1015" s="113"/>
      <c r="BJ1015" s="113"/>
      <c r="BK1015" s="113"/>
      <c r="BL1015" s="113"/>
      <c r="BM1015" s="113"/>
      <c r="BN1015" s="113"/>
      <c r="BO1015" s="113"/>
      <c r="BP1015" s="113"/>
      <c r="BQ1015" s="113"/>
      <c r="BR1015" s="113"/>
      <c r="BS1015" s="113"/>
      <c r="BT1015" s="113"/>
      <c r="BU1015" s="113"/>
      <c r="BV1015" s="113"/>
      <c r="BW1015" s="113"/>
      <c r="BX1015" s="113"/>
      <c r="BY1015" s="113"/>
      <c r="BZ1015" s="113"/>
      <c r="CA1015" s="113"/>
      <c r="CB1015" s="113"/>
    </row>
    <row r="1016" spans="9:80" s="114" customFormat="1">
      <c r="I1016" s="113"/>
      <c r="J1016" s="113"/>
      <c r="K1016" s="113"/>
      <c r="L1016" s="113"/>
      <c r="M1016" s="113"/>
      <c r="N1016" s="113"/>
      <c r="O1016" s="113"/>
      <c r="P1016" s="113"/>
      <c r="Q1016" s="113"/>
      <c r="R1016" s="113"/>
      <c r="S1016" s="113"/>
      <c r="T1016" s="113"/>
      <c r="U1016" s="113"/>
      <c r="V1016" s="113"/>
      <c r="W1016" s="113"/>
      <c r="X1016" s="113"/>
      <c r="Y1016" s="113"/>
      <c r="Z1016" s="113"/>
      <c r="AA1016" s="113"/>
      <c r="AB1016" s="113"/>
      <c r="AC1016" s="113"/>
      <c r="AD1016" s="113"/>
      <c r="AE1016" s="113"/>
      <c r="AF1016" s="113"/>
      <c r="AG1016" s="113"/>
      <c r="AH1016" s="113"/>
      <c r="AI1016" s="113"/>
      <c r="AJ1016" s="113"/>
      <c r="AK1016" s="113"/>
      <c r="AL1016" s="113"/>
      <c r="AM1016" s="113"/>
      <c r="AN1016" s="113"/>
      <c r="AO1016" s="113"/>
      <c r="AP1016" s="113"/>
      <c r="AQ1016" s="113"/>
      <c r="AR1016" s="113"/>
      <c r="AS1016" s="113"/>
      <c r="AT1016" s="113"/>
      <c r="AU1016" s="113"/>
      <c r="AV1016" s="113"/>
      <c r="AW1016" s="113"/>
      <c r="AX1016" s="113"/>
      <c r="AY1016" s="113"/>
      <c r="AZ1016" s="113"/>
      <c r="BA1016" s="113"/>
      <c r="BB1016" s="113"/>
      <c r="BC1016" s="113"/>
      <c r="BD1016" s="113"/>
      <c r="BE1016" s="113"/>
      <c r="BF1016" s="113"/>
      <c r="BG1016" s="113"/>
      <c r="BH1016" s="113"/>
      <c r="BI1016" s="113"/>
      <c r="BJ1016" s="113"/>
      <c r="BK1016" s="113"/>
      <c r="BL1016" s="113"/>
      <c r="BM1016" s="113"/>
      <c r="BN1016" s="113"/>
      <c r="BO1016" s="113"/>
      <c r="BP1016" s="113"/>
      <c r="BQ1016" s="113"/>
      <c r="BR1016" s="113"/>
      <c r="BS1016" s="113"/>
      <c r="BT1016" s="113"/>
      <c r="BU1016" s="113"/>
      <c r="BV1016" s="113"/>
      <c r="BW1016" s="113"/>
      <c r="BX1016" s="113"/>
      <c r="BY1016" s="113"/>
      <c r="BZ1016" s="113"/>
      <c r="CA1016" s="113"/>
      <c r="CB1016" s="113"/>
    </row>
    <row r="1017" spans="9:80" s="114" customFormat="1">
      <c r="I1017" s="113"/>
      <c r="J1017" s="113"/>
      <c r="K1017" s="113"/>
      <c r="L1017" s="113"/>
      <c r="M1017" s="113"/>
      <c r="N1017" s="113"/>
      <c r="O1017" s="113"/>
      <c r="P1017" s="113"/>
      <c r="Q1017" s="113"/>
      <c r="R1017" s="113"/>
      <c r="S1017" s="113"/>
      <c r="T1017" s="113"/>
      <c r="U1017" s="113"/>
      <c r="V1017" s="113"/>
      <c r="W1017" s="113"/>
      <c r="X1017" s="113"/>
      <c r="Y1017" s="113"/>
      <c r="Z1017" s="113"/>
      <c r="AA1017" s="113"/>
      <c r="AB1017" s="113"/>
      <c r="AC1017" s="113"/>
      <c r="AD1017" s="113"/>
      <c r="AE1017" s="113"/>
      <c r="AF1017" s="113"/>
      <c r="AG1017" s="113"/>
      <c r="AH1017" s="113"/>
      <c r="AI1017" s="113"/>
      <c r="AJ1017" s="113"/>
      <c r="AK1017" s="113"/>
      <c r="AL1017" s="113"/>
      <c r="AM1017" s="113"/>
      <c r="AN1017" s="113"/>
      <c r="AO1017" s="113"/>
      <c r="AP1017" s="113"/>
      <c r="AQ1017" s="113"/>
      <c r="AR1017" s="113"/>
      <c r="AS1017" s="113"/>
      <c r="AT1017" s="113"/>
      <c r="AU1017" s="113"/>
      <c r="AV1017" s="113"/>
      <c r="AW1017" s="113"/>
      <c r="AX1017" s="113"/>
      <c r="AY1017" s="113"/>
      <c r="AZ1017" s="113"/>
      <c r="BA1017" s="113"/>
      <c r="BB1017" s="113"/>
      <c r="BC1017" s="113"/>
      <c r="BD1017" s="113"/>
      <c r="BE1017" s="113"/>
      <c r="BF1017" s="113"/>
      <c r="BG1017" s="113"/>
      <c r="BH1017" s="113"/>
      <c r="BI1017" s="113"/>
      <c r="BJ1017" s="113"/>
      <c r="BK1017" s="113"/>
      <c r="BL1017" s="113"/>
      <c r="BM1017" s="113"/>
      <c r="BN1017" s="113"/>
      <c r="BO1017" s="113"/>
      <c r="BP1017" s="113"/>
      <c r="BQ1017" s="113"/>
      <c r="BR1017" s="113"/>
      <c r="BS1017" s="113"/>
      <c r="BT1017" s="113"/>
      <c r="BU1017" s="113"/>
      <c r="BV1017" s="113"/>
      <c r="BW1017" s="113"/>
      <c r="BX1017" s="113"/>
      <c r="BY1017" s="113"/>
      <c r="BZ1017" s="113"/>
      <c r="CA1017" s="113"/>
      <c r="CB1017" s="113"/>
    </row>
    <row r="1018" spans="9:80" s="114" customFormat="1">
      <c r="I1018" s="113"/>
      <c r="J1018" s="113"/>
      <c r="K1018" s="113"/>
      <c r="L1018" s="113"/>
      <c r="M1018" s="113"/>
      <c r="N1018" s="113"/>
      <c r="O1018" s="113"/>
      <c r="P1018" s="113"/>
      <c r="Q1018" s="113"/>
      <c r="R1018" s="113"/>
      <c r="S1018" s="113"/>
      <c r="T1018" s="113"/>
      <c r="U1018" s="113"/>
      <c r="V1018" s="113"/>
      <c r="W1018" s="113"/>
      <c r="X1018" s="113"/>
      <c r="Y1018" s="113"/>
      <c r="Z1018" s="113"/>
      <c r="AA1018" s="113"/>
      <c r="AB1018" s="113"/>
      <c r="AC1018" s="113"/>
      <c r="AD1018" s="113"/>
      <c r="AE1018" s="113"/>
      <c r="AF1018" s="113"/>
      <c r="AG1018" s="113"/>
      <c r="AH1018" s="113"/>
      <c r="AI1018" s="113"/>
      <c r="AJ1018" s="113"/>
      <c r="AK1018" s="113"/>
      <c r="AL1018" s="113"/>
      <c r="AM1018" s="113"/>
      <c r="AN1018" s="113"/>
      <c r="AO1018" s="113"/>
      <c r="AP1018" s="113"/>
      <c r="AQ1018" s="113"/>
      <c r="AR1018" s="113"/>
      <c r="AS1018" s="113"/>
      <c r="AT1018" s="113"/>
      <c r="AU1018" s="113"/>
      <c r="AV1018" s="113"/>
      <c r="AW1018" s="113"/>
      <c r="AX1018" s="113"/>
      <c r="AY1018" s="113"/>
      <c r="AZ1018" s="113"/>
      <c r="BA1018" s="113"/>
      <c r="BB1018" s="113"/>
      <c r="BC1018" s="113"/>
      <c r="BD1018" s="113"/>
      <c r="BE1018" s="113"/>
      <c r="BF1018" s="113"/>
      <c r="BG1018" s="113"/>
      <c r="BH1018" s="113"/>
      <c r="BI1018" s="113"/>
      <c r="BJ1018" s="113"/>
      <c r="BK1018" s="113"/>
      <c r="BL1018" s="113"/>
      <c r="BM1018" s="113"/>
      <c r="BN1018" s="113"/>
      <c r="BO1018" s="113"/>
      <c r="BP1018" s="113"/>
      <c r="BQ1018" s="113"/>
      <c r="BR1018" s="113"/>
      <c r="BS1018" s="113"/>
      <c r="BT1018" s="113"/>
      <c r="BU1018" s="113"/>
      <c r="BV1018" s="113"/>
      <c r="BW1018" s="113"/>
      <c r="BX1018" s="113"/>
      <c r="BY1018" s="113"/>
      <c r="BZ1018" s="113"/>
      <c r="CA1018" s="113"/>
      <c r="CB1018" s="113"/>
    </row>
    <row r="1019" spans="9:80" s="114" customFormat="1">
      <c r="I1019" s="113"/>
      <c r="J1019" s="113"/>
      <c r="K1019" s="113"/>
      <c r="L1019" s="113"/>
      <c r="M1019" s="113"/>
      <c r="N1019" s="113"/>
      <c r="O1019" s="113"/>
      <c r="P1019" s="113"/>
      <c r="Q1019" s="113"/>
      <c r="R1019" s="113"/>
      <c r="S1019" s="113"/>
      <c r="T1019" s="113"/>
      <c r="U1019" s="113"/>
      <c r="V1019" s="113"/>
      <c r="W1019" s="113"/>
      <c r="X1019" s="113"/>
      <c r="Y1019" s="113"/>
      <c r="Z1019" s="113"/>
      <c r="AA1019" s="113"/>
      <c r="AB1019" s="113"/>
      <c r="AC1019" s="113"/>
      <c r="AD1019" s="113"/>
      <c r="AE1019" s="113"/>
      <c r="AF1019" s="113"/>
      <c r="AG1019" s="113"/>
      <c r="AH1019" s="113"/>
      <c r="AI1019" s="113"/>
      <c r="AJ1019" s="113"/>
      <c r="AK1019" s="113"/>
      <c r="AL1019" s="113"/>
      <c r="AM1019" s="113"/>
      <c r="AN1019" s="113"/>
      <c r="AO1019" s="113"/>
      <c r="AP1019" s="113"/>
      <c r="AQ1019" s="113"/>
      <c r="AR1019" s="113"/>
      <c r="AS1019" s="113"/>
      <c r="AT1019" s="113"/>
      <c r="AU1019" s="113"/>
      <c r="AV1019" s="113"/>
      <c r="AW1019" s="113"/>
      <c r="AX1019" s="113"/>
      <c r="AY1019" s="113"/>
      <c r="AZ1019" s="113"/>
      <c r="BA1019" s="113"/>
      <c r="BB1019" s="113"/>
      <c r="BC1019" s="113"/>
      <c r="BD1019" s="113"/>
      <c r="BE1019" s="113"/>
      <c r="BF1019" s="113"/>
      <c r="BG1019" s="113"/>
      <c r="BH1019" s="113"/>
      <c r="BI1019" s="113"/>
      <c r="BJ1019" s="113"/>
      <c r="BK1019" s="113"/>
      <c r="BL1019" s="113"/>
      <c r="BM1019" s="113"/>
      <c r="BN1019" s="113"/>
      <c r="BO1019" s="113"/>
      <c r="BP1019" s="113"/>
      <c r="BQ1019" s="113"/>
      <c r="BR1019" s="113"/>
      <c r="BS1019" s="113"/>
      <c r="BT1019" s="113"/>
      <c r="BU1019" s="113"/>
      <c r="BV1019" s="113"/>
      <c r="BW1019" s="113"/>
      <c r="BX1019" s="113"/>
      <c r="BY1019" s="113"/>
      <c r="BZ1019" s="113"/>
      <c r="CA1019" s="113"/>
      <c r="CB1019" s="113"/>
    </row>
    <row r="1020" spans="9:80" s="114" customFormat="1">
      <c r="I1020" s="113"/>
      <c r="J1020" s="113"/>
      <c r="K1020" s="113"/>
      <c r="L1020" s="113"/>
      <c r="M1020" s="113"/>
      <c r="N1020" s="113"/>
      <c r="O1020" s="113"/>
      <c r="P1020" s="113"/>
      <c r="Q1020" s="113"/>
      <c r="R1020" s="113"/>
      <c r="S1020" s="113"/>
      <c r="T1020" s="113"/>
      <c r="U1020" s="113"/>
      <c r="V1020" s="113"/>
      <c r="W1020" s="113"/>
      <c r="X1020" s="113"/>
      <c r="Y1020" s="113"/>
      <c r="Z1020" s="113"/>
      <c r="AA1020" s="113"/>
      <c r="AB1020" s="113"/>
      <c r="AC1020" s="113"/>
      <c r="AD1020" s="113"/>
      <c r="AE1020" s="113"/>
      <c r="AF1020" s="113"/>
      <c r="AG1020" s="113"/>
      <c r="AH1020" s="113"/>
      <c r="AI1020" s="113"/>
      <c r="AJ1020" s="113"/>
      <c r="AK1020" s="113"/>
      <c r="AL1020" s="113"/>
      <c r="AM1020" s="113"/>
      <c r="AN1020" s="113"/>
      <c r="AO1020" s="113"/>
      <c r="AP1020" s="113"/>
      <c r="AQ1020" s="113"/>
      <c r="AR1020" s="113"/>
      <c r="AS1020" s="113"/>
      <c r="AT1020" s="113"/>
      <c r="AU1020" s="113"/>
      <c r="AV1020" s="113"/>
      <c r="AW1020" s="113"/>
      <c r="AX1020" s="113"/>
      <c r="AY1020" s="113"/>
      <c r="AZ1020" s="113"/>
      <c r="BA1020" s="113"/>
      <c r="BB1020" s="113"/>
      <c r="BC1020" s="113"/>
      <c r="BD1020" s="113"/>
      <c r="BE1020" s="113"/>
      <c r="BF1020" s="113"/>
      <c r="BG1020" s="113"/>
      <c r="BH1020" s="113"/>
      <c r="BI1020" s="113"/>
      <c r="BJ1020" s="113"/>
      <c r="BK1020" s="113"/>
      <c r="BL1020" s="113"/>
      <c r="BM1020" s="113"/>
      <c r="BN1020" s="113"/>
      <c r="BO1020" s="113"/>
      <c r="BP1020" s="113"/>
      <c r="BQ1020" s="113"/>
      <c r="BR1020" s="113"/>
      <c r="BS1020" s="113"/>
      <c r="BT1020" s="113"/>
      <c r="BU1020" s="113"/>
      <c r="BV1020" s="113"/>
      <c r="BW1020" s="113"/>
      <c r="BX1020" s="113"/>
      <c r="BY1020" s="113"/>
      <c r="BZ1020" s="113"/>
      <c r="CA1020" s="113"/>
      <c r="CB1020" s="113"/>
    </row>
    <row r="1021" spans="9:80" s="114" customFormat="1">
      <c r="I1021" s="113"/>
      <c r="J1021" s="113"/>
      <c r="K1021" s="113"/>
      <c r="L1021" s="113"/>
      <c r="M1021" s="113"/>
      <c r="N1021" s="113"/>
      <c r="O1021" s="113"/>
      <c r="P1021" s="113"/>
      <c r="Q1021" s="113"/>
      <c r="R1021" s="113"/>
      <c r="S1021" s="113"/>
      <c r="T1021" s="113"/>
      <c r="U1021" s="113"/>
      <c r="V1021" s="113"/>
      <c r="W1021" s="113"/>
      <c r="X1021" s="113"/>
      <c r="Y1021" s="113"/>
      <c r="Z1021" s="113"/>
      <c r="AA1021" s="113"/>
      <c r="AB1021" s="113"/>
      <c r="AC1021" s="113"/>
      <c r="AD1021" s="113"/>
      <c r="AE1021" s="113"/>
      <c r="AF1021" s="113"/>
      <c r="AG1021" s="113"/>
      <c r="AH1021" s="113"/>
      <c r="AI1021" s="113"/>
      <c r="AJ1021" s="113"/>
      <c r="AK1021" s="113"/>
      <c r="AL1021" s="113"/>
      <c r="AM1021" s="113"/>
      <c r="AN1021" s="113"/>
      <c r="AO1021" s="113"/>
      <c r="AP1021" s="113"/>
      <c r="AQ1021" s="113"/>
      <c r="AR1021" s="113"/>
      <c r="AS1021" s="113"/>
      <c r="AT1021" s="113"/>
      <c r="AU1021" s="113"/>
      <c r="AV1021" s="113"/>
      <c r="AW1021" s="113"/>
      <c r="AX1021" s="113"/>
      <c r="AY1021" s="113"/>
      <c r="AZ1021" s="113"/>
      <c r="BA1021" s="113"/>
      <c r="BB1021" s="113"/>
      <c r="BC1021" s="113"/>
      <c r="BD1021" s="113"/>
      <c r="BE1021" s="113"/>
      <c r="BF1021" s="113"/>
      <c r="BG1021" s="113"/>
      <c r="BH1021" s="113"/>
      <c r="BI1021" s="113"/>
      <c r="BJ1021" s="113"/>
      <c r="BK1021" s="113"/>
      <c r="BL1021" s="113"/>
      <c r="BM1021" s="113"/>
      <c r="BN1021" s="113"/>
      <c r="BO1021" s="113"/>
      <c r="BP1021" s="113"/>
      <c r="BQ1021" s="113"/>
      <c r="BR1021" s="113"/>
      <c r="BS1021" s="113"/>
      <c r="BT1021" s="113"/>
      <c r="BU1021" s="113"/>
      <c r="BV1021" s="113"/>
      <c r="BW1021" s="113"/>
      <c r="BX1021" s="113"/>
      <c r="BY1021" s="113"/>
      <c r="BZ1021" s="113"/>
      <c r="CA1021" s="113"/>
      <c r="CB1021" s="113"/>
    </row>
    <row r="1022" spans="9:80" s="114" customFormat="1">
      <c r="I1022" s="113"/>
      <c r="J1022" s="113"/>
      <c r="K1022" s="113"/>
      <c r="L1022" s="113"/>
      <c r="M1022" s="113"/>
      <c r="N1022" s="113"/>
      <c r="O1022" s="113"/>
      <c r="P1022" s="113"/>
      <c r="Q1022" s="113"/>
      <c r="R1022" s="113"/>
      <c r="S1022" s="113"/>
      <c r="T1022" s="113"/>
      <c r="U1022" s="113"/>
      <c r="V1022" s="113"/>
      <c r="W1022" s="113"/>
      <c r="X1022" s="113"/>
      <c r="Y1022" s="113"/>
      <c r="Z1022" s="113"/>
      <c r="AA1022" s="113"/>
      <c r="AB1022" s="113"/>
      <c r="AC1022" s="113"/>
      <c r="AD1022" s="113"/>
      <c r="AE1022" s="113"/>
      <c r="AF1022" s="113"/>
      <c r="AG1022" s="113"/>
      <c r="AH1022" s="113"/>
      <c r="AI1022" s="113"/>
      <c r="AJ1022" s="113"/>
      <c r="AK1022" s="113"/>
      <c r="AL1022" s="113"/>
      <c r="AM1022" s="113"/>
      <c r="AN1022" s="113"/>
      <c r="AO1022" s="113"/>
      <c r="AP1022" s="113"/>
      <c r="AQ1022" s="113"/>
      <c r="AR1022" s="113"/>
      <c r="AS1022" s="113"/>
      <c r="AT1022" s="113"/>
      <c r="AU1022" s="113"/>
      <c r="AV1022" s="113"/>
      <c r="AW1022" s="113"/>
      <c r="AX1022" s="113"/>
      <c r="AY1022" s="113"/>
      <c r="AZ1022" s="113"/>
      <c r="BA1022" s="113"/>
      <c r="BB1022" s="113"/>
      <c r="BC1022" s="113"/>
      <c r="BD1022" s="113"/>
      <c r="BE1022" s="113"/>
      <c r="BF1022" s="113"/>
      <c r="BG1022" s="113"/>
      <c r="BH1022" s="113"/>
      <c r="BI1022" s="113"/>
      <c r="BJ1022" s="113"/>
      <c r="BK1022" s="113"/>
      <c r="BL1022" s="113"/>
      <c r="BM1022" s="113"/>
      <c r="BN1022" s="113"/>
      <c r="BO1022" s="113"/>
      <c r="BP1022" s="113"/>
      <c r="BQ1022" s="113"/>
      <c r="BR1022" s="113"/>
      <c r="BS1022" s="113"/>
      <c r="BT1022" s="113"/>
      <c r="BU1022" s="113"/>
      <c r="BV1022" s="113"/>
      <c r="BW1022" s="113"/>
      <c r="BX1022" s="113"/>
      <c r="BY1022" s="113"/>
      <c r="BZ1022" s="113"/>
      <c r="CA1022" s="113"/>
      <c r="CB1022" s="113"/>
    </row>
    <row r="1023" spans="9:80" s="114" customFormat="1">
      <c r="I1023" s="113"/>
      <c r="J1023" s="113"/>
      <c r="K1023" s="113"/>
      <c r="L1023" s="113"/>
      <c r="M1023" s="113"/>
      <c r="N1023" s="113"/>
      <c r="O1023" s="113"/>
      <c r="P1023" s="113"/>
      <c r="Q1023" s="113"/>
      <c r="R1023" s="113"/>
      <c r="S1023" s="113"/>
      <c r="T1023" s="113"/>
      <c r="U1023" s="113"/>
      <c r="V1023" s="113"/>
      <c r="W1023" s="113"/>
      <c r="X1023" s="113"/>
      <c r="Y1023" s="113"/>
      <c r="Z1023" s="113"/>
      <c r="AA1023" s="113"/>
      <c r="AB1023" s="113"/>
      <c r="AC1023" s="113"/>
      <c r="AD1023" s="113"/>
      <c r="AE1023" s="113"/>
      <c r="AF1023" s="113"/>
      <c r="AG1023" s="113"/>
      <c r="AH1023" s="113"/>
      <c r="AI1023" s="113"/>
      <c r="AJ1023" s="113"/>
      <c r="AK1023" s="113"/>
      <c r="AL1023" s="113"/>
      <c r="AM1023" s="113"/>
      <c r="AN1023" s="113"/>
      <c r="AO1023" s="113"/>
      <c r="AP1023" s="113"/>
      <c r="AQ1023" s="113"/>
      <c r="AR1023" s="113"/>
      <c r="AS1023" s="113"/>
      <c r="AT1023" s="113"/>
      <c r="AU1023" s="113"/>
      <c r="AV1023" s="113"/>
      <c r="AW1023" s="113"/>
      <c r="AX1023" s="113"/>
      <c r="AY1023" s="113"/>
      <c r="AZ1023" s="113"/>
      <c r="BA1023" s="113"/>
      <c r="BB1023" s="113"/>
      <c r="BC1023" s="113"/>
      <c r="BD1023" s="113"/>
      <c r="BE1023" s="113"/>
      <c r="BF1023" s="113"/>
      <c r="BG1023" s="113"/>
      <c r="BH1023" s="113"/>
      <c r="BI1023" s="113"/>
      <c r="BJ1023" s="113"/>
      <c r="BK1023" s="113"/>
      <c r="BL1023" s="113"/>
      <c r="BM1023" s="113"/>
      <c r="BN1023" s="113"/>
      <c r="BO1023" s="113"/>
      <c r="BP1023" s="113"/>
      <c r="BQ1023" s="113"/>
      <c r="BR1023" s="113"/>
      <c r="BS1023" s="113"/>
      <c r="BT1023" s="113"/>
      <c r="BU1023" s="113"/>
      <c r="BV1023" s="113"/>
      <c r="BW1023" s="113"/>
      <c r="BX1023" s="113"/>
      <c r="BY1023" s="113"/>
      <c r="BZ1023" s="113"/>
      <c r="CA1023" s="113"/>
      <c r="CB1023" s="113"/>
    </row>
    <row r="1024" spans="9:80" s="114" customFormat="1">
      <c r="I1024" s="113"/>
      <c r="J1024" s="113"/>
      <c r="K1024" s="113"/>
      <c r="L1024" s="113"/>
      <c r="M1024" s="113"/>
      <c r="N1024" s="113"/>
      <c r="O1024" s="113"/>
      <c r="P1024" s="113"/>
      <c r="Q1024" s="113"/>
      <c r="R1024" s="113"/>
      <c r="S1024" s="113"/>
      <c r="T1024" s="113"/>
      <c r="U1024" s="113"/>
      <c r="V1024" s="113"/>
      <c r="W1024" s="113"/>
      <c r="X1024" s="113"/>
      <c r="Y1024" s="113"/>
      <c r="Z1024" s="113"/>
      <c r="AA1024" s="113"/>
      <c r="AB1024" s="113"/>
      <c r="AC1024" s="113"/>
      <c r="AD1024" s="113"/>
      <c r="AE1024" s="113"/>
      <c r="AF1024" s="113"/>
      <c r="AG1024" s="113"/>
      <c r="AH1024" s="113"/>
      <c r="AI1024" s="113"/>
      <c r="AJ1024" s="113"/>
      <c r="AK1024" s="113"/>
      <c r="AL1024" s="113"/>
      <c r="AM1024" s="113"/>
      <c r="AN1024" s="113"/>
      <c r="AO1024" s="113"/>
      <c r="AP1024" s="113"/>
      <c r="AQ1024" s="113"/>
      <c r="AR1024" s="113"/>
      <c r="AS1024" s="113"/>
      <c r="AT1024" s="113"/>
      <c r="AU1024" s="113"/>
      <c r="AV1024" s="113"/>
      <c r="AW1024" s="113"/>
      <c r="AX1024" s="113"/>
      <c r="AY1024" s="113"/>
      <c r="AZ1024" s="113"/>
      <c r="BA1024" s="113"/>
      <c r="BB1024" s="113"/>
      <c r="BC1024" s="113"/>
      <c r="BD1024" s="113"/>
      <c r="BE1024" s="113"/>
      <c r="BF1024" s="113"/>
      <c r="BG1024" s="113"/>
      <c r="BH1024" s="113"/>
      <c r="BI1024" s="113"/>
      <c r="BJ1024" s="113"/>
      <c r="BK1024" s="113"/>
      <c r="BL1024" s="113"/>
      <c r="BM1024" s="113"/>
      <c r="BN1024" s="113"/>
      <c r="BO1024" s="113"/>
      <c r="BP1024" s="113"/>
      <c r="BQ1024" s="113"/>
      <c r="BR1024" s="113"/>
      <c r="BS1024" s="113"/>
      <c r="BT1024" s="113"/>
      <c r="BU1024" s="113"/>
      <c r="BV1024" s="113"/>
      <c r="BW1024" s="113"/>
      <c r="BX1024" s="113"/>
      <c r="BY1024" s="113"/>
      <c r="BZ1024" s="113"/>
      <c r="CA1024" s="113"/>
      <c r="CB1024" s="113"/>
    </row>
    <row r="1025" spans="9:80" s="114" customFormat="1">
      <c r="I1025" s="113"/>
      <c r="J1025" s="113"/>
      <c r="K1025" s="113"/>
      <c r="L1025" s="113"/>
      <c r="M1025" s="113"/>
      <c r="N1025" s="113"/>
      <c r="O1025" s="113"/>
      <c r="P1025" s="113"/>
      <c r="Q1025" s="113"/>
      <c r="R1025" s="113"/>
      <c r="S1025" s="113"/>
      <c r="T1025" s="113"/>
      <c r="U1025" s="113"/>
      <c r="V1025" s="113"/>
      <c r="W1025" s="113"/>
      <c r="X1025" s="113"/>
      <c r="Y1025" s="113"/>
      <c r="Z1025" s="113"/>
      <c r="AA1025" s="113"/>
      <c r="AB1025" s="113"/>
      <c r="AC1025" s="113"/>
      <c r="AD1025" s="113"/>
      <c r="AE1025" s="113"/>
      <c r="AF1025" s="113"/>
      <c r="AG1025" s="113"/>
      <c r="AH1025" s="113"/>
      <c r="AI1025" s="113"/>
      <c r="AJ1025" s="113"/>
      <c r="AK1025" s="113"/>
      <c r="AL1025" s="113"/>
      <c r="AM1025" s="113"/>
      <c r="AN1025" s="113"/>
      <c r="AO1025" s="113"/>
      <c r="AP1025" s="113"/>
      <c r="AQ1025" s="113"/>
      <c r="AR1025" s="113"/>
      <c r="AS1025" s="113"/>
      <c r="AT1025" s="113"/>
      <c r="AU1025" s="113"/>
      <c r="AV1025" s="113"/>
      <c r="AW1025" s="113"/>
      <c r="AX1025" s="113"/>
      <c r="AY1025" s="113"/>
      <c r="AZ1025" s="113"/>
      <c r="BA1025" s="113"/>
      <c r="BB1025" s="113"/>
      <c r="BC1025" s="113"/>
      <c r="BD1025" s="113"/>
      <c r="BE1025" s="113"/>
      <c r="BF1025" s="113"/>
      <c r="BG1025" s="113"/>
      <c r="BH1025" s="113"/>
      <c r="BI1025" s="113"/>
      <c r="BJ1025" s="113"/>
      <c r="BK1025" s="113"/>
      <c r="BL1025" s="113"/>
      <c r="BM1025" s="113"/>
      <c r="BN1025" s="113"/>
      <c r="BO1025" s="113"/>
      <c r="BP1025" s="113"/>
      <c r="BQ1025" s="113"/>
      <c r="BR1025" s="113"/>
      <c r="BS1025" s="113"/>
      <c r="BT1025" s="113"/>
      <c r="BU1025" s="113"/>
      <c r="BV1025" s="113"/>
      <c r="BW1025" s="113"/>
      <c r="BX1025" s="113"/>
      <c r="BY1025" s="113"/>
      <c r="BZ1025" s="113"/>
      <c r="CA1025" s="113"/>
      <c r="CB1025" s="113"/>
    </row>
    <row r="1026" spans="9:80" s="114" customFormat="1">
      <c r="I1026" s="113"/>
      <c r="J1026" s="113"/>
      <c r="K1026" s="113"/>
      <c r="L1026" s="113"/>
      <c r="M1026" s="113"/>
      <c r="N1026" s="113"/>
      <c r="O1026" s="113"/>
      <c r="P1026" s="113"/>
      <c r="Q1026" s="113"/>
      <c r="R1026" s="113"/>
      <c r="S1026" s="113"/>
      <c r="T1026" s="113"/>
      <c r="U1026" s="113"/>
      <c r="V1026" s="113"/>
      <c r="W1026" s="113"/>
      <c r="X1026" s="113"/>
      <c r="Y1026" s="113"/>
      <c r="Z1026" s="113"/>
      <c r="AA1026" s="113"/>
      <c r="AB1026" s="113"/>
      <c r="AC1026" s="113"/>
      <c r="AD1026" s="113"/>
      <c r="AE1026" s="113"/>
      <c r="AF1026" s="113"/>
      <c r="AG1026" s="113"/>
      <c r="AH1026" s="113"/>
      <c r="AI1026" s="113"/>
      <c r="AJ1026" s="113"/>
      <c r="AK1026" s="113"/>
      <c r="AL1026" s="113"/>
      <c r="AM1026" s="113"/>
      <c r="AN1026" s="113"/>
      <c r="AO1026" s="113"/>
      <c r="AP1026" s="113"/>
      <c r="AQ1026" s="113"/>
      <c r="AR1026" s="113"/>
      <c r="AS1026" s="113"/>
      <c r="AT1026" s="113"/>
      <c r="AU1026" s="113"/>
      <c r="AV1026" s="113"/>
      <c r="AW1026" s="113"/>
      <c r="AX1026" s="113"/>
      <c r="AY1026" s="113"/>
      <c r="AZ1026" s="113"/>
      <c r="BA1026" s="113"/>
      <c r="BB1026" s="113"/>
      <c r="BC1026" s="113"/>
      <c r="BD1026" s="113"/>
      <c r="BE1026" s="113"/>
      <c r="BF1026" s="113"/>
      <c r="BG1026" s="113"/>
      <c r="BH1026" s="113"/>
      <c r="BI1026" s="113"/>
      <c r="BJ1026" s="113"/>
      <c r="BK1026" s="113"/>
      <c r="BL1026" s="113"/>
      <c r="BM1026" s="113"/>
      <c r="BN1026" s="113"/>
      <c r="BO1026" s="113"/>
      <c r="BP1026" s="113"/>
      <c r="BQ1026" s="113"/>
      <c r="BR1026" s="113"/>
      <c r="BS1026" s="113"/>
      <c r="BT1026" s="113"/>
      <c r="BU1026" s="113"/>
      <c r="BV1026" s="113"/>
      <c r="BW1026" s="113"/>
      <c r="BX1026" s="113"/>
      <c r="BY1026" s="113"/>
      <c r="BZ1026" s="113"/>
      <c r="CA1026" s="113"/>
      <c r="CB1026" s="113"/>
    </row>
    <row r="1027" spans="9:80" s="114" customFormat="1">
      <c r="I1027" s="113"/>
      <c r="J1027" s="113"/>
      <c r="K1027" s="113"/>
      <c r="L1027" s="113"/>
      <c r="M1027" s="113"/>
      <c r="N1027" s="113"/>
      <c r="O1027" s="113"/>
      <c r="P1027" s="113"/>
      <c r="Q1027" s="113"/>
      <c r="R1027" s="113"/>
      <c r="S1027" s="113"/>
      <c r="T1027" s="113"/>
      <c r="U1027" s="113"/>
      <c r="V1027" s="113"/>
      <c r="W1027" s="113"/>
      <c r="X1027" s="113"/>
      <c r="Y1027" s="113"/>
      <c r="Z1027" s="113"/>
      <c r="AA1027" s="113"/>
      <c r="AB1027" s="113"/>
      <c r="AC1027" s="113"/>
      <c r="AD1027" s="113"/>
      <c r="AE1027" s="113"/>
      <c r="AF1027" s="113"/>
      <c r="AG1027" s="113"/>
      <c r="AH1027" s="113"/>
      <c r="AI1027" s="113"/>
      <c r="AJ1027" s="113"/>
      <c r="AK1027" s="113"/>
      <c r="AL1027" s="113"/>
      <c r="AM1027" s="113"/>
      <c r="AN1027" s="113"/>
      <c r="AO1027" s="113"/>
      <c r="AP1027" s="113"/>
      <c r="AQ1027" s="113"/>
      <c r="AR1027" s="113"/>
      <c r="AS1027" s="113"/>
      <c r="AT1027" s="113"/>
      <c r="AU1027" s="113"/>
      <c r="AV1027" s="113"/>
      <c r="AW1027" s="113"/>
      <c r="AX1027" s="113"/>
      <c r="AY1027" s="113"/>
      <c r="AZ1027" s="113"/>
      <c r="BA1027" s="113"/>
      <c r="BB1027" s="113"/>
      <c r="BC1027" s="113"/>
      <c r="BD1027" s="113"/>
      <c r="BE1027" s="113"/>
      <c r="BF1027" s="113"/>
      <c r="BG1027" s="113"/>
      <c r="BH1027" s="113"/>
      <c r="BI1027" s="113"/>
      <c r="BJ1027" s="113"/>
      <c r="BK1027" s="113"/>
      <c r="BL1027" s="113"/>
      <c r="BM1027" s="113"/>
      <c r="BN1027" s="113"/>
      <c r="BO1027" s="113"/>
      <c r="BP1027" s="113"/>
      <c r="BQ1027" s="113"/>
      <c r="BR1027" s="113"/>
      <c r="BS1027" s="113"/>
      <c r="BT1027" s="113"/>
      <c r="BU1027" s="113"/>
      <c r="BV1027" s="113"/>
      <c r="BW1027" s="113"/>
      <c r="BX1027" s="113"/>
      <c r="BY1027" s="113"/>
      <c r="BZ1027" s="113"/>
      <c r="CA1027" s="113"/>
      <c r="CB1027" s="113"/>
    </row>
    <row r="1028" spans="9:80" s="114" customFormat="1">
      <c r="I1028" s="113"/>
      <c r="J1028" s="113"/>
      <c r="K1028" s="113"/>
      <c r="L1028" s="113"/>
      <c r="M1028" s="113"/>
      <c r="N1028" s="113"/>
      <c r="O1028" s="113"/>
      <c r="P1028" s="113"/>
      <c r="Q1028" s="113"/>
      <c r="R1028" s="113"/>
      <c r="S1028" s="113"/>
      <c r="T1028" s="113"/>
      <c r="U1028" s="113"/>
      <c r="V1028" s="113"/>
      <c r="W1028" s="113"/>
      <c r="X1028" s="113"/>
      <c r="Y1028" s="113"/>
      <c r="Z1028" s="113"/>
      <c r="AA1028" s="113"/>
      <c r="AB1028" s="113"/>
      <c r="AC1028" s="113"/>
      <c r="AD1028" s="113"/>
      <c r="AE1028" s="113"/>
      <c r="AF1028" s="113"/>
      <c r="AG1028" s="113"/>
      <c r="AH1028" s="113"/>
      <c r="AI1028" s="113"/>
      <c r="AJ1028" s="113"/>
      <c r="AK1028" s="113"/>
      <c r="AL1028" s="113"/>
      <c r="AM1028" s="113"/>
      <c r="AN1028" s="113"/>
      <c r="AO1028" s="113"/>
      <c r="AP1028" s="113"/>
      <c r="AQ1028" s="113"/>
      <c r="AR1028" s="113"/>
      <c r="AS1028" s="113"/>
      <c r="AT1028" s="113"/>
      <c r="AU1028" s="113"/>
      <c r="AV1028" s="113"/>
      <c r="AW1028" s="113"/>
      <c r="AX1028" s="113"/>
      <c r="AY1028" s="113"/>
      <c r="AZ1028" s="113"/>
      <c r="BA1028" s="113"/>
      <c r="BB1028" s="113"/>
      <c r="BC1028" s="113"/>
      <c r="BD1028" s="113"/>
      <c r="BE1028" s="113"/>
      <c r="BF1028" s="113"/>
      <c r="BG1028" s="113"/>
      <c r="BH1028" s="113"/>
      <c r="BI1028" s="113"/>
      <c r="BJ1028" s="113"/>
      <c r="BK1028" s="113"/>
      <c r="BL1028" s="113"/>
      <c r="BM1028" s="113"/>
      <c r="BN1028" s="113"/>
      <c r="BO1028" s="113"/>
      <c r="BP1028" s="113"/>
      <c r="BQ1028" s="113"/>
      <c r="BR1028" s="113"/>
      <c r="BS1028" s="113"/>
      <c r="BT1028" s="113"/>
      <c r="BU1028" s="113"/>
      <c r="BV1028" s="113"/>
      <c r="BW1028" s="113"/>
      <c r="BX1028" s="113"/>
      <c r="BY1028" s="113"/>
      <c r="BZ1028" s="113"/>
      <c r="CA1028" s="113"/>
      <c r="CB1028" s="113"/>
    </row>
    <row r="1029" spans="9:80" s="114" customFormat="1">
      <c r="I1029" s="113"/>
      <c r="J1029" s="113"/>
      <c r="K1029" s="113"/>
      <c r="L1029" s="113"/>
      <c r="M1029" s="113"/>
      <c r="N1029" s="113"/>
      <c r="O1029" s="113"/>
      <c r="P1029" s="113"/>
      <c r="Q1029" s="113"/>
      <c r="R1029" s="113"/>
      <c r="S1029" s="113"/>
      <c r="T1029" s="113"/>
      <c r="U1029" s="113"/>
      <c r="V1029" s="113"/>
      <c r="W1029" s="113"/>
      <c r="X1029" s="113"/>
      <c r="Y1029" s="113"/>
      <c r="Z1029" s="113"/>
      <c r="AA1029" s="113"/>
      <c r="AB1029" s="113"/>
      <c r="AC1029" s="113"/>
      <c r="AD1029" s="113"/>
      <c r="AE1029" s="113"/>
      <c r="AF1029" s="113"/>
      <c r="AG1029" s="113"/>
      <c r="AH1029" s="113"/>
      <c r="AI1029" s="113"/>
      <c r="AJ1029" s="113"/>
      <c r="AK1029" s="113"/>
      <c r="AL1029" s="113"/>
      <c r="AM1029" s="113"/>
      <c r="AN1029" s="113"/>
      <c r="AO1029" s="113"/>
      <c r="AP1029" s="113"/>
      <c r="AQ1029" s="113"/>
      <c r="AR1029" s="113"/>
      <c r="AS1029" s="113"/>
      <c r="AT1029" s="113"/>
      <c r="AU1029" s="113"/>
      <c r="AV1029" s="113"/>
      <c r="AW1029" s="113"/>
      <c r="AX1029" s="113"/>
      <c r="AY1029" s="113"/>
      <c r="AZ1029" s="113"/>
      <c r="BA1029" s="113"/>
      <c r="BB1029" s="113"/>
      <c r="BC1029" s="113"/>
      <c r="BD1029" s="113"/>
      <c r="BE1029" s="113"/>
      <c r="BF1029" s="113"/>
      <c r="BG1029" s="113"/>
      <c r="BH1029" s="113"/>
      <c r="BI1029" s="113"/>
      <c r="BJ1029" s="113"/>
      <c r="BK1029" s="113"/>
      <c r="BL1029" s="113"/>
      <c r="BM1029" s="113"/>
      <c r="BN1029" s="113"/>
      <c r="BO1029" s="113"/>
      <c r="BP1029" s="113"/>
      <c r="BQ1029" s="113"/>
      <c r="BR1029" s="113"/>
      <c r="BS1029" s="113"/>
      <c r="BT1029" s="113"/>
      <c r="BU1029" s="113"/>
      <c r="BV1029" s="113"/>
      <c r="BW1029" s="113"/>
      <c r="BX1029" s="113"/>
      <c r="BY1029" s="113"/>
      <c r="BZ1029" s="113"/>
      <c r="CA1029" s="113"/>
      <c r="CB1029" s="113"/>
    </row>
    <row r="1030" spans="9:80" s="114" customFormat="1">
      <c r="I1030" s="113"/>
      <c r="J1030" s="113"/>
      <c r="K1030" s="113"/>
      <c r="L1030" s="113"/>
      <c r="M1030" s="113"/>
      <c r="N1030" s="113"/>
      <c r="O1030" s="113"/>
      <c r="P1030" s="113"/>
      <c r="Q1030" s="113"/>
      <c r="R1030" s="113"/>
      <c r="S1030" s="113"/>
      <c r="T1030" s="113"/>
      <c r="U1030" s="113"/>
      <c r="V1030" s="113"/>
      <c r="W1030" s="113"/>
      <c r="X1030" s="113"/>
      <c r="Y1030" s="113"/>
      <c r="Z1030" s="113"/>
      <c r="AA1030" s="113"/>
      <c r="AB1030" s="113"/>
      <c r="AC1030" s="113"/>
      <c r="AD1030" s="113"/>
      <c r="AE1030" s="113"/>
      <c r="AF1030" s="113"/>
      <c r="AG1030" s="113"/>
      <c r="AH1030" s="113"/>
      <c r="AI1030" s="113"/>
      <c r="AJ1030" s="113"/>
      <c r="AK1030" s="113"/>
      <c r="AL1030" s="113"/>
      <c r="AM1030" s="113"/>
      <c r="AN1030" s="113"/>
      <c r="AO1030" s="113"/>
      <c r="AP1030" s="113"/>
      <c r="AQ1030" s="113"/>
      <c r="AR1030" s="113"/>
      <c r="AS1030" s="113"/>
      <c r="AT1030" s="113"/>
      <c r="AU1030" s="113"/>
      <c r="AV1030" s="113"/>
      <c r="AW1030" s="113"/>
      <c r="AX1030" s="113"/>
      <c r="AY1030" s="113"/>
      <c r="AZ1030" s="113"/>
      <c r="BA1030" s="113"/>
      <c r="BB1030" s="113"/>
      <c r="BC1030" s="113"/>
      <c r="BD1030" s="113"/>
      <c r="BE1030" s="113"/>
      <c r="BF1030" s="113"/>
      <c r="BG1030" s="113"/>
      <c r="BH1030" s="113"/>
      <c r="BI1030" s="113"/>
      <c r="BJ1030" s="113"/>
      <c r="BK1030" s="113"/>
      <c r="BL1030" s="113"/>
      <c r="BM1030" s="113"/>
      <c r="BN1030" s="113"/>
      <c r="BO1030" s="113"/>
      <c r="BP1030" s="113"/>
      <c r="BQ1030" s="113"/>
      <c r="BR1030" s="113"/>
      <c r="BS1030" s="113"/>
      <c r="BT1030" s="113"/>
      <c r="BU1030" s="113"/>
      <c r="BV1030" s="113"/>
      <c r="BW1030" s="113"/>
      <c r="BX1030" s="113"/>
      <c r="BY1030" s="113"/>
      <c r="BZ1030" s="113"/>
      <c r="CA1030" s="113"/>
      <c r="CB1030" s="113"/>
    </row>
    <row r="1031" spans="9:80" s="114" customFormat="1">
      <c r="I1031" s="113"/>
      <c r="J1031" s="113"/>
      <c r="K1031" s="113"/>
      <c r="L1031" s="113"/>
      <c r="M1031" s="113"/>
      <c r="N1031" s="113"/>
      <c r="O1031" s="113"/>
      <c r="P1031" s="113"/>
      <c r="Q1031" s="113"/>
      <c r="R1031" s="113"/>
      <c r="S1031" s="113"/>
      <c r="T1031" s="113"/>
      <c r="U1031" s="113"/>
      <c r="V1031" s="113"/>
      <c r="W1031" s="113"/>
      <c r="X1031" s="113"/>
      <c r="Y1031" s="113"/>
      <c r="Z1031" s="113"/>
      <c r="AA1031" s="113"/>
      <c r="AB1031" s="113"/>
      <c r="AC1031" s="113"/>
      <c r="AD1031" s="113"/>
      <c r="AE1031" s="113"/>
      <c r="AF1031" s="113"/>
      <c r="AG1031" s="113"/>
      <c r="AH1031" s="113"/>
      <c r="AI1031" s="113"/>
      <c r="AJ1031" s="113"/>
      <c r="AK1031" s="113"/>
      <c r="AL1031" s="113"/>
      <c r="AM1031" s="113"/>
      <c r="AN1031" s="113"/>
      <c r="AO1031" s="113"/>
      <c r="AP1031" s="113"/>
      <c r="AQ1031" s="113"/>
      <c r="AR1031" s="113"/>
      <c r="AS1031" s="113"/>
      <c r="AT1031" s="113"/>
      <c r="AU1031" s="113"/>
      <c r="AV1031" s="113"/>
      <c r="AW1031" s="113"/>
      <c r="AX1031" s="113"/>
      <c r="AY1031" s="113"/>
      <c r="AZ1031" s="113"/>
      <c r="BA1031" s="113"/>
      <c r="BB1031" s="113"/>
      <c r="BC1031" s="113"/>
      <c r="BD1031" s="113"/>
      <c r="BE1031" s="113"/>
      <c r="BF1031" s="113"/>
      <c r="BG1031" s="113"/>
      <c r="BH1031" s="113"/>
      <c r="BI1031" s="113"/>
      <c r="BJ1031" s="113"/>
      <c r="BK1031" s="113"/>
      <c r="BL1031" s="113"/>
      <c r="BM1031" s="113"/>
      <c r="BN1031" s="113"/>
      <c r="BO1031" s="113"/>
      <c r="BP1031" s="113"/>
      <c r="BQ1031" s="113"/>
      <c r="BR1031" s="113"/>
      <c r="BS1031" s="113"/>
      <c r="BT1031" s="113"/>
      <c r="BU1031" s="113"/>
      <c r="BV1031" s="113"/>
      <c r="BW1031" s="113"/>
      <c r="BX1031" s="113"/>
      <c r="BY1031" s="113"/>
      <c r="BZ1031" s="113"/>
      <c r="CA1031" s="113"/>
      <c r="CB1031" s="113"/>
    </row>
    <row r="1032" spans="9:80" s="114" customFormat="1">
      <c r="I1032" s="113"/>
      <c r="J1032" s="113"/>
      <c r="K1032" s="113"/>
      <c r="L1032" s="113"/>
      <c r="M1032" s="113"/>
      <c r="N1032" s="113"/>
      <c r="O1032" s="113"/>
      <c r="P1032" s="113"/>
      <c r="Q1032" s="113"/>
      <c r="R1032" s="113"/>
      <c r="S1032" s="113"/>
      <c r="T1032" s="113"/>
      <c r="U1032" s="113"/>
      <c r="V1032" s="113"/>
      <c r="W1032" s="113"/>
      <c r="X1032" s="113"/>
      <c r="Y1032" s="113"/>
      <c r="Z1032" s="113"/>
      <c r="AA1032" s="113"/>
      <c r="AB1032" s="113"/>
      <c r="AC1032" s="113"/>
      <c r="AD1032" s="113"/>
      <c r="AE1032" s="113"/>
      <c r="AF1032" s="113"/>
      <c r="AG1032" s="113"/>
      <c r="AH1032" s="113"/>
      <c r="AI1032" s="113"/>
      <c r="AJ1032" s="113"/>
      <c r="AK1032" s="113"/>
      <c r="AL1032" s="113"/>
      <c r="AM1032" s="113"/>
      <c r="AN1032" s="113"/>
      <c r="AO1032" s="113"/>
      <c r="AP1032" s="113"/>
      <c r="AQ1032" s="113"/>
      <c r="AR1032" s="113"/>
      <c r="AS1032" s="113"/>
      <c r="AT1032" s="113"/>
      <c r="AU1032" s="113"/>
      <c r="AV1032" s="113"/>
      <c r="AW1032" s="113"/>
      <c r="AX1032" s="113"/>
      <c r="AY1032" s="113"/>
      <c r="AZ1032" s="113"/>
      <c r="BA1032" s="113"/>
      <c r="BB1032" s="113"/>
      <c r="BC1032" s="113"/>
      <c r="BD1032" s="113"/>
      <c r="BE1032" s="113"/>
      <c r="BF1032" s="113"/>
      <c r="BG1032" s="113"/>
      <c r="BH1032" s="113"/>
      <c r="BI1032" s="113"/>
      <c r="BJ1032" s="113"/>
      <c r="BK1032" s="113"/>
      <c r="BL1032" s="113"/>
      <c r="BM1032" s="113"/>
      <c r="BN1032" s="113"/>
      <c r="BO1032" s="113"/>
      <c r="BP1032" s="113"/>
      <c r="BQ1032" s="113"/>
      <c r="BR1032" s="113"/>
      <c r="BS1032" s="113"/>
      <c r="BT1032" s="113"/>
      <c r="BU1032" s="113"/>
      <c r="BV1032" s="113"/>
      <c r="BW1032" s="113"/>
      <c r="BX1032" s="113"/>
      <c r="BY1032" s="113"/>
      <c r="BZ1032" s="113"/>
      <c r="CA1032" s="113"/>
      <c r="CB1032" s="113"/>
    </row>
    <row r="1033" spans="9:80" s="114" customFormat="1">
      <c r="I1033" s="113"/>
      <c r="J1033" s="113"/>
      <c r="K1033" s="113"/>
      <c r="L1033" s="113"/>
      <c r="M1033" s="113"/>
      <c r="N1033" s="113"/>
      <c r="O1033" s="113"/>
      <c r="P1033" s="113"/>
      <c r="Q1033" s="113"/>
      <c r="R1033" s="113"/>
      <c r="S1033" s="113"/>
      <c r="T1033" s="113"/>
      <c r="U1033" s="113"/>
      <c r="V1033" s="113"/>
      <c r="W1033" s="113"/>
      <c r="X1033" s="113"/>
      <c r="Y1033" s="113"/>
      <c r="Z1033" s="113"/>
      <c r="AA1033" s="113"/>
      <c r="AB1033" s="113"/>
      <c r="AC1033" s="113"/>
      <c r="AD1033" s="113"/>
      <c r="AE1033" s="113"/>
      <c r="AF1033" s="113"/>
      <c r="AG1033" s="113"/>
      <c r="AH1033" s="113"/>
      <c r="AI1033" s="113"/>
      <c r="AJ1033" s="113"/>
      <c r="AK1033" s="113"/>
      <c r="AL1033" s="113"/>
      <c r="AM1033" s="113"/>
      <c r="AN1033" s="113"/>
      <c r="AO1033" s="113"/>
      <c r="AP1033" s="113"/>
      <c r="AQ1033" s="113"/>
      <c r="AR1033" s="113"/>
      <c r="AS1033" s="113"/>
      <c r="AT1033" s="113"/>
      <c r="AU1033" s="113"/>
      <c r="AV1033" s="113"/>
      <c r="AW1033" s="113"/>
      <c r="AX1033" s="113"/>
      <c r="AY1033" s="113"/>
      <c r="AZ1033" s="113"/>
      <c r="BA1033" s="113"/>
      <c r="BB1033" s="113"/>
      <c r="BC1033" s="113"/>
      <c r="BD1033" s="113"/>
      <c r="BE1033" s="113"/>
      <c r="BF1033" s="113"/>
      <c r="BG1033" s="113"/>
      <c r="BH1033" s="113"/>
      <c r="BI1033" s="113"/>
      <c r="BJ1033" s="113"/>
      <c r="BK1033" s="113"/>
      <c r="BL1033" s="113"/>
      <c r="BM1033" s="113"/>
      <c r="BN1033" s="113"/>
      <c r="BO1033" s="113"/>
      <c r="BP1033" s="113"/>
      <c r="BQ1033" s="113"/>
      <c r="BR1033" s="113"/>
      <c r="BS1033" s="113"/>
      <c r="BT1033" s="113"/>
      <c r="BU1033" s="113"/>
      <c r="BV1033" s="113"/>
      <c r="BW1033" s="113"/>
      <c r="BX1033" s="113"/>
      <c r="BY1033" s="113"/>
      <c r="BZ1033" s="113"/>
      <c r="CA1033" s="113"/>
      <c r="CB1033" s="113"/>
    </row>
    <row r="1034" spans="9:80" s="114" customFormat="1">
      <c r="I1034" s="113"/>
      <c r="J1034" s="113"/>
      <c r="K1034" s="113"/>
      <c r="L1034" s="113"/>
      <c r="M1034" s="113"/>
      <c r="N1034" s="113"/>
      <c r="O1034" s="113"/>
      <c r="P1034" s="113"/>
      <c r="Q1034" s="113"/>
      <c r="R1034" s="113"/>
      <c r="S1034" s="113"/>
      <c r="T1034" s="113"/>
      <c r="U1034" s="113"/>
      <c r="V1034" s="113"/>
      <c r="W1034" s="113"/>
      <c r="X1034" s="113"/>
      <c r="Y1034" s="113"/>
      <c r="Z1034" s="113"/>
      <c r="AA1034" s="113"/>
      <c r="AB1034" s="113"/>
      <c r="AC1034" s="113"/>
      <c r="AD1034" s="113"/>
      <c r="AE1034" s="113"/>
      <c r="AF1034" s="113"/>
      <c r="AG1034" s="113"/>
      <c r="AH1034" s="113"/>
      <c r="AI1034" s="113"/>
      <c r="AJ1034" s="113"/>
      <c r="AK1034" s="113"/>
      <c r="AL1034" s="113"/>
      <c r="AM1034" s="113"/>
      <c r="AN1034" s="113"/>
      <c r="AO1034" s="113"/>
      <c r="AP1034" s="113"/>
      <c r="AQ1034" s="113"/>
      <c r="AR1034" s="113"/>
      <c r="AS1034" s="113"/>
      <c r="AT1034" s="113"/>
      <c r="AU1034" s="113"/>
      <c r="AV1034" s="113"/>
      <c r="AW1034" s="113"/>
      <c r="AX1034" s="113"/>
      <c r="AY1034" s="113"/>
      <c r="AZ1034" s="113"/>
      <c r="BA1034" s="113"/>
      <c r="BB1034" s="113"/>
      <c r="BC1034" s="113"/>
      <c r="BD1034" s="113"/>
      <c r="BE1034" s="113"/>
      <c r="BF1034" s="113"/>
      <c r="BG1034" s="113"/>
      <c r="BH1034" s="113"/>
      <c r="BI1034" s="113"/>
      <c r="BJ1034" s="113"/>
      <c r="BK1034" s="113"/>
      <c r="BL1034" s="113"/>
      <c r="BM1034" s="113"/>
      <c r="BN1034" s="113"/>
      <c r="BO1034" s="113"/>
      <c r="BP1034" s="113"/>
      <c r="BQ1034" s="113"/>
      <c r="BR1034" s="113"/>
      <c r="BS1034" s="113"/>
      <c r="BT1034" s="113"/>
      <c r="BU1034" s="113"/>
      <c r="BV1034" s="113"/>
      <c r="BW1034" s="113"/>
      <c r="BX1034" s="113"/>
      <c r="BY1034" s="113"/>
      <c r="BZ1034" s="113"/>
      <c r="CA1034" s="113"/>
      <c r="CB1034" s="113"/>
    </row>
    <row r="1035" spans="9:80" s="114" customFormat="1">
      <c r="I1035" s="113"/>
      <c r="J1035" s="113"/>
      <c r="K1035" s="113"/>
      <c r="L1035" s="113"/>
      <c r="M1035" s="113"/>
      <c r="N1035" s="113"/>
      <c r="O1035" s="113"/>
      <c r="P1035" s="113"/>
      <c r="Q1035" s="113"/>
      <c r="R1035" s="113"/>
      <c r="S1035" s="113"/>
      <c r="T1035" s="113"/>
      <c r="U1035" s="113"/>
      <c r="V1035" s="113"/>
      <c r="W1035" s="113"/>
      <c r="X1035" s="113"/>
      <c r="Y1035" s="113"/>
      <c r="Z1035" s="113"/>
      <c r="AA1035" s="113"/>
      <c r="AB1035" s="113"/>
      <c r="AC1035" s="113"/>
      <c r="AD1035" s="113"/>
      <c r="AE1035" s="113"/>
      <c r="AF1035" s="113"/>
      <c r="AG1035" s="113"/>
      <c r="AH1035" s="113"/>
      <c r="AI1035" s="113"/>
      <c r="AJ1035" s="113"/>
      <c r="AK1035" s="113"/>
      <c r="AL1035" s="113"/>
      <c r="AM1035" s="113"/>
      <c r="AN1035" s="113"/>
      <c r="AO1035" s="113"/>
      <c r="AP1035" s="113"/>
      <c r="AQ1035" s="113"/>
      <c r="AR1035" s="113"/>
      <c r="AS1035" s="113"/>
      <c r="AT1035" s="113"/>
      <c r="AU1035" s="113"/>
      <c r="AV1035" s="113"/>
      <c r="AW1035" s="113"/>
      <c r="AX1035" s="113"/>
      <c r="AY1035" s="113"/>
      <c r="AZ1035" s="113"/>
      <c r="BA1035" s="113"/>
      <c r="BB1035" s="113"/>
      <c r="BC1035" s="113"/>
      <c r="BD1035" s="113"/>
      <c r="BE1035" s="113"/>
      <c r="BF1035" s="113"/>
      <c r="BG1035" s="113"/>
      <c r="BH1035" s="113"/>
      <c r="BI1035" s="113"/>
      <c r="BJ1035" s="113"/>
      <c r="BK1035" s="113"/>
      <c r="BL1035" s="113"/>
      <c r="BM1035" s="113"/>
      <c r="BN1035" s="113"/>
      <c r="BO1035" s="113"/>
      <c r="BP1035" s="113"/>
      <c r="BQ1035" s="113"/>
      <c r="BR1035" s="113"/>
      <c r="BS1035" s="113"/>
      <c r="BT1035" s="113"/>
      <c r="BU1035" s="113"/>
      <c r="BV1035" s="113"/>
      <c r="BW1035" s="113"/>
      <c r="BX1035" s="113"/>
      <c r="BY1035" s="113"/>
      <c r="BZ1035" s="113"/>
      <c r="CA1035" s="113"/>
      <c r="CB1035" s="113"/>
    </row>
    <row r="1036" spans="9:80" s="114" customFormat="1">
      <c r="I1036" s="113"/>
      <c r="J1036" s="113"/>
      <c r="K1036" s="113"/>
      <c r="L1036" s="113"/>
      <c r="M1036" s="113"/>
      <c r="N1036" s="113"/>
      <c r="O1036" s="113"/>
      <c r="P1036" s="113"/>
      <c r="Q1036" s="113"/>
      <c r="R1036" s="113"/>
      <c r="S1036" s="113"/>
      <c r="T1036" s="113"/>
      <c r="U1036" s="113"/>
      <c r="V1036" s="113"/>
      <c r="W1036" s="113"/>
      <c r="X1036" s="113"/>
      <c r="Y1036" s="113"/>
      <c r="Z1036" s="113"/>
      <c r="AA1036" s="113"/>
      <c r="AB1036" s="113"/>
      <c r="AC1036" s="113"/>
      <c r="AD1036" s="113"/>
      <c r="AE1036" s="113"/>
      <c r="AF1036" s="113"/>
      <c r="AG1036" s="113"/>
      <c r="AH1036" s="113"/>
      <c r="AI1036" s="113"/>
      <c r="AJ1036" s="113"/>
      <c r="AK1036" s="113"/>
      <c r="AL1036" s="113"/>
      <c r="AM1036" s="113"/>
      <c r="AN1036" s="113"/>
      <c r="AO1036" s="113"/>
      <c r="AP1036" s="113"/>
      <c r="AQ1036" s="113"/>
      <c r="AR1036" s="113"/>
      <c r="AS1036" s="113"/>
      <c r="AT1036" s="113"/>
      <c r="AU1036" s="113"/>
      <c r="AV1036" s="113"/>
      <c r="AW1036" s="113"/>
      <c r="AX1036" s="113"/>
      <c r="AY1036" s="113"/>
      <c r="AZ1036" s="113"/>
      <c r="BA1036" s="113"/>
      <c r="BB1036" s="113"/>
      <c r="BC1036" s="113"/>
      <c r="BD1036" s="113"/>
      <c r="BE1036" s="113"/>
      <c r="BF1036" s="113"/>
      <c r="BG1036" s="113"/>
      <c r="BH1036" s="113"/>
      <c r="BI1036" s="113"/>
      <c r="BJ1036" s="113"/>
      <c r="BK1036" s="113"/>
      <c r="BL1036" s="113"/>
      <c r="BM1036" s="113"/>
      <c r="BN1036" s="113"/>
      <c r="BO1036" s="113"/>
      <c r="BP1036" s="113"/>
      <c r="BQ1036" s="113"/>
      <c r="BR1036" s="113"/>
      <c r="BS1036" s="113"/>
      <c r="BT1036" s="113"/>
      <c r="BU1036" s="113"/>
      <c r="BV1036" s="113"/>
      <c r="BW1036" s="113"/>
      <c r="BX1036" s="113"/>
      <c r="BY1036" s="113"/>
      <c r="BZ1036" s="113"/>
      <c r="CA1036" s="113"/>
      <c r="CB1036" s="113"/>
    </row>
    <row r="1037" spans="9:80" s="114" customFormat="1">
      <c r="I1037" s="113"/>
      <c r="J1037" s="113"/>
      <c r="K1037" s="113"/>
      <c r="L1037" s="113"/>
      <c r="M1037" s="113"/>
      <c r="N1037" s="113"/>
      <c r="O1037" s="113"/>
      <c r="P1037" s="113"/>
      <c r="Q1037" s="113"/>
      <c r="R1037" s="113"/>
      <c r="S1037" s="113"/>
      <c r="T1037" s="113"/>
      <c r="U1037" s="113"/>
      <c r="V1037" s="113"/>
      <c r="W1037" s="113"/>
      <c r="X1037" s="113"/>
      <c r="Y1037" s="113"/>
      <c r="Z1037" s="113"/>
      <c r="AA1037" s="113"/>
      <c r="AB1037" s="113"/>
      <c r="AC1037" s="113"/>
      <c r="AD1037" s="113"/>
      <c r="AE1037" s="113"/>
      <c r="AF1037" s="113"/>
      <c r="AG1037" s="113"/>
      <c r="AH1037" s="113"/>
      <c r="AI1037" s="113"/>
      <c r="AJ1037" s="113"/>
      <c r="AK1037" s="113"/>
      <c r="AL1037" s="113"/>
      <c r="AM1037" s="113"/>
      <c r="AN1037" s="113"/>
      <c r="AO1037" s="113"/>
      <c r="AP1037" s="113"/>
      <c r="AQ1037" s="113"/>
      <c r="AR1037" s="113"/>
      <c r="AS1037" s="113"/>
      <c r="AT1037" s="113"/>
      <c r="AU1037" s="113"/>
      <c r="AV1037" s="113"/>
      <c r="AW1037" s="113"/>
      <c r="AX1037" s="113"/>
      <c r="AY1037" s="113"/>
      <c r="AZ1037" s="113"/>
      <c r="BA1037" s="113"/>
      <c r="BB1037" s="113"/>
      <c r="BC1037" s="113"/>
      <c r="BD1037" s="113"/>
      <c r="BE1037" s="113"/>
      <c r="BF1037" s="113"/>
      <c r="BG1037" s="113"/>
      <c r="BH1037" s="113"/>
      <c r="BI1037" s="113"/>
      <c r="BJ1037" s="113"/>
      <c r="BK1037" s="113"/>
      <c r="BL1037" s="113"/>
      <c r="BM1037" s="113"/>
      <c r="BN1037" s="113"/>
      <c r="BO1037" s="113"/>
      <c r="BP1037" s="113"/>
      <c r="BQ1037" s="113"/>
      <c r="BR1037" s="113"/>
      <c r="BS1037" s="113"/>
      <c r="BT1037" s="113"/>
      <c r="BU1037" s="113"/>
      <c r="BV1037" s="113"/>
      <c r="BW1037" s="113"/>
      <c r="BX1037" s="113"/>
      <c r="BY1037" s="113"/>
      <c r="BZ1037" s="113"/>
      <c r="CA1037" s="113"/>
      <c r="CB1037" s="113"/>
    </row>
    <row r="1038" spans="9:80" s="114" customFormat="1">
      <c r="I1038" s="113"/>
      <c r="J1038" s="113"/>
      <c r="K1038" s="113"/>
      <c r="L1038" s="113"/>
      <c r="M1038" s="113"/>
      <c r="N1038" s="113"/>
      <c r="O1038" s="113"/>
      <c r="P1038" s="113"/>
      <c r="Q1038" s="113"/>
      <c r="R1038" s="113"/>
      <c r="S1038" s="113"/>
      <c r="T1038" s="113"/>
      <c r="U1038" s="113"/>
      <c r="V1038" s="113"/>
      <c r="W1038" s="113"/>
      <c r="X1038" s="113"/>
      <c r="Y1038" s="113"/>
      <c r="Z1038" s="113"/>
      <c r="AA1038" s="113"/>
      <c r="AB1038" s="113"/>
      <c r="AC1038" s="113"/>
      <c r="AD1038" s="113"/>
      <c r="AE1038" s="113"/>
      <c r="AF1038" s="113"/>
      <c r="AG1038" s="113"/>
      <c r="AH1038" s="113"/>
      <c r="AI1038" s="113"/>
      <c r="AJ1038" s="113"/>
      <c r="AK1038" s="113"/>
      <c r="AL1038" s="113"/>
      <c r="AM1038" s="113"/>
      <c r="AN1038" s="113"/>
      <c r="AO1038" s="113"/>
      <c r="AP1038" s="113"/>
      <c r="AQ1038" s="113"/>
      <c r="AR1038" s="113"/>
      <c r="AS1038" s="113"/>
      <c r="AT1038" s="113"/>
      <c r="AU1038" s="113"/>
      <c r="AV1038" s="113"/>
      <c r="AW1038" s="113"/>
      <c r="AX1038" s="113"/>
      <c r="AY1038" s="113"/>
      <c r="AZ1038" s="113"/>
      <c r="BA1038" s="113"/>
      <c r="BB1038" s="113"/>
      <c r="BC1038" s="113"/>
      <c r="BD1038" s="113"/>
      <c r="BE1038" s="113"/>
      <c r="BF1038" s="113"/>
      <c r="BG1038" s="113"/>
      <c r="BH1038" s="113"/>
      <c r="BI1038" s="113"/>
      <c r="BJ1038" s="113"/>
      <c r="BK1038" s="113"/>
      <c r="BL1038" s="113"/>
      <c r="BM1038" s="113"/>
      <c r="BN1038" s="113"/>
      <c r="BO1038" s="113"/>
      <c r="BP1038" s="113"/>
      <c r="BQ1038" s="113"/>
      <c r="BR1038" s="113"/>
      <c r="BS1038" s="113"/>
      <c r="BT1038" s="113"/>
      <c r="BU1038" s="113"/>
      <c r="BV1038" s="113"/>
      <c r="BW1038" s="113"/>
      <c r="BX1038" s="113"/>
      <c r="BY1038" s="113"/>
      <c r="BZ1038" s="113"/>
      <c r="CA1038" s="113"/>
      <c r="CB1038" s="113"/>
    </row>
    <row r="1039" spans="9:80" s="114" customFormat="1">
      <c r="I1039" s="113"/>
      <c r="J1039" s="113"/>
      <c r="K1039" s="113"/>
      <c r="L1039" s="113"/>
      <c r="M1039" s="113"/>
      <c r="N1039" s="113"/>
      <c r="O1039" s="113"/>
      <c r="P1039" s="113"/>
      <c r="Q1039" s="113"/>
      <c r="R1039" s="113"/>
      <c r="S1039" s="113"/>
      <c r="T1039" s="113"/>
      <c r="U1039" s="113"/>
      <c r="V1039" s="113"/>
      <c r="W1039" s="113"/>
      <c r="X1039" s="113"/>
      <c r="Y1039" s="113"/>
      <c r="Z1039" s="113"/>
      <c r="AA1039" s="113"/>
      <c r="AB1039" s="113"/>
      <c r="AC1039" s="113"/>
      <c r="AD1039" s="113"/>
      <c r="AE1039" s="113"/>
      <c r="AF1039" s="113"/>
      <c r="AG1039" s="113"/>
      <c r="AH1039" s="113"/>
      <c r="AI1039" s="113"/>
      <c r="AJ1039" s="113"/>
      <c r="AK1039" s="113"/>
      <c r="AL1039" s="113"/>
      <c r="AM1039" s="113"/>
      <c r="AN1039" s="113"/>
      <c r="AO1039" s="113"/>
      <c r="AP1039" s="113"/>
      <c r="AQ1039" s="113"/>
      <c r="AR1039" s="113"/>
      <c r="AS1039" s="113"/>
      <c r="AT1039" s="113"/>
      <c r="AU1039" s="113"/>
      <c r="AV1039" s="113"/>
      <c r="AW1039" s="113"/>
      <c r="AX1039" s="113"/>
      <c r="AY1039" s="113"/>
      <c r="AZ1039" s="113"/>
      <c r="BA1039" s="113"/>
      <c r="BB1039" s="113"/>
      <c r="BC1039" s="113"/>
      <c r="BD1039" s="113"/>
      <c r="BE1039" s="113"/>
      <c r="BF1039" s="113"/>
      <c r="BG1039" s="113"/>
      <c r="BH1039" s="113"/>
      <c r="BI1039" s="113"/>
      <c r="BJ1039" s="113"/>
      <c r="BK1039" s="113"/>
      <c r="BL1039" s="113"/>
      <c r="BM1039" s="113"/>
      <c r="BN1039" s="113"/>
      <c r="BO1039" s="113"/>
      <c r="BP1039" s="113"/>
      <c r="BQ1039" s="113"/>
      <c r="BR1039" s="113"/>
      <c r="BS1039" s="113"/>
      <c r="BT1039" s="113"/>
      <c r="BU1039" s="113"/>
      <c r="BV1039" s="113"/>
      <c r="BW1039" s="113"/>
      <c r="BX1039" s="113"/>
      <c r="BY1039" s="113"/>
      <c r="BZ1039" s="113"/>
      <c r="CA1039" s="113"/>
      <c r="CB1039" s="113"/>
    </row>
    <row r="1040" spans="9:80" s="114" customFormat="1">
      <c r="I1040" s="113"/>
      <c r="J1040" s="113"/>
      <c r="K1040" s="113"/>
      <c r="L1040" s="113"/>
      <c r="M1040" s="113"/>
      <c r="N1040" s="113"/>
      <c r="O1040" s="113"/>
      <c r="P1040" s="113"/>
      <c r="Q1040" s="113"/>
      <c r="R1040" s="113"/>
      <c r="S1040" s="113"/>
      <c r="T1040" s="113"/>
      <c r="U1040" s="113"/>
      <c r="V1040" s="113"/>
      <c r="W1040" s="113"/>
      <c r="X1040" s="113"/>
      <c r="Y1040" s="113"/>
      <c r="Z1040" s="113"/>
      <c r="AA1040" s="113"/>
      <c r="AB1040" s="113"/>
      <c r="AC1040" s="113"/>
      <c r="AD1040" s="113"/>
      <c r="AE1040" s="113"/>
      <c r="AF1040" s="113"/>
      <c r="AG1040" s="113"/>
      <c r="AH1040" s="113"/>
      <c r="AI1040" s="113"/>
      <c r="AJ1040" s="113"/>
      <c r="AK1040" s="113"/>
      <c r="AL1040" s="113"/>
      <c r="AM1040" s="113"/>
      <c r="AN1040" s="113"/>
      <c r="AO1040" s="113"/>
      <c r="AP1040" s="113"/>
      <c r="AQ1040" s="113"/>
      <c r="AR1040" s="113"/>
      <c r="AS1040" s="113"/>
      <c r="AT1040" s="113"/>
      <c r="AU1040" s="113"/>
      <c r="AV1040" s="113"/>
      <c r="AW1040" s="113"/>
      <c r="AX1040" s="113"/>
      <c r="AY1040" s="113"/>
      <c r="AZ1040" s="113"/>
      <c r="BA1040" s="113"/>
      <c r="BB1040" s="113"/>
      <c r="BC1040" s="113"/>
      <c r="BD1040" s="113"/>
      <c r="BE1040" s="113"/>
      <c r="BF1040" s="113"/>
      <c r="BG1040" s="113"/>
      <c r="BH1040" s="113"/>
      <c r="BI1040" s="113"/>
      <c r="BJ1040" s="113"/>
      <c r="BK1040" s="113"/>
      <c r="BL1040" s="113"/>
      <c r="BM1040" s="113"/>
      <c r="BN1040" s="113"/>
      <c r="BO1040" s="113"/>
      <c r="BP1040" s="113"/>
      <c r="BQ1040" s="113"/>
      <c r="BR1040" s="113"/>
      <c r="BS1040" s="113"/>
      <c r="BT1040" s="113"/>
      <c r="BU1040" s="113"/>
      <c r="BV1040" s="113"/>
      <c r="BW1040" s="113"/>
      <c r="BX1040" s="113"/>
      <c r="BY1040" s="113"/>
      <c r="BZ1040" s="113"/>
      <c r="CA1040" s="113"/>
      <c r="CB1040" s="113"/>
    </row>
    <row r="1041" spans="9:80" s="114" customFormat="1">
      <c r="I1041" s="113"/>
      <c r="J1041" s="113"/>
      <c r="K1041" s="113"/>
      <c r="L1041" s="113"/>
      <c r="M1041" s="113"/>
      <c r="N1041" s="113"/>
      <c r="O1041" s="113"/>
      <c r="P1041" s="113"/>
      <c r="Q1041" s="113"/>
      <c r="R1041" s="113"/>
      <c r="S1041" s="113"/>
      <c r="T1041" s="113"/>
      <c r="U1041" s="113"/>
      <c r="V1041" s="113"/>
      <c r="W1041" s="113"/>
      <c r="X1041" s="113"/>
      <c r="Y1041" s="113"/>
      <c r="Z1041" s="113"/>
      <c r="AA1041" s="113"/>
      <c r="AB1041" s="113"/>
      <c r="AC1041" s="113"/>
      <c r="AD1041" s="113"/>
      <c r="AE1041" s="113"/>
      <c r="AF1041" s="113"/>
      <c r="AG1041" s="113"/>
      <c r="AH1041" s="113"/>
      <c r="AI1041" s="113"/>
      <c r="AJ1041" s="113"/>
      <c r="AK1041" s="113"/>
      <c r="AL1041" s="113"/>
      <c r="AM1041" s="113"/>
      <c r="AN1041" s="113"/>
      <c r="AO1041" s="113"/>
      <c r="AP1041" s="113"/>
      <c r="AQ1041" s="113"/>
      <c r="AR1041" s="113"/>
      <c r="AS1041" s="113"/>
      <c r="AT1041" s="113"/>
      <c r="AU1041" s="113"/>
      <c r="AV1041" s="113"/>
      <c r="AW1041" s="113"/>
      <c r="AX1041" s="113"/>
      <c r="AY1041" s="113"/>
      <c r="AZ1041" s="113"/>
      <c r="BA1041" s="113"/>
      <c r="BB1041" s="113"/>
      <c r="BC1041" s="113"/>
      <c r="BD1041" s="113"/>
      <c r="BE1041" s="113"/>
      <c r="BF1041" s="113"/>
      <c r="BG1041" s="113"/>
      <c r="BH1041" s="113"/>
      <c r="BI1041" s="113"/>
      <c r="BJ1041" s="113"/>
      <c r="BK1041" s="113"/>
      <c r="BL1041" s="113"/>
      <c r="BM1041" s="113"/>
      <c r="BN1041" s="113"/>
      <c r="BO1041" s="113"/>
      <c r="BP1041" s="113"/>
      <c r="BQ1041" s="113"/>
      <c r="BR1041" s="113"/>
      <c r="BS1041" s="113"/>
      <c r="BT1041" s="113"/>
      <c r="BU1041" s="113"/>
      <c r="BV1041" s="113"/>
      <c r="BW1041" s="113"/>
      <c r="BX1041" s="113"/>
      <c r="BY1041" s="113"/>
      <c r="BZ1041" s="113"/>
      <c r="CA1041" s="113"/>
      <c r="CB1041" s="113"/>
    </row>
    <row r="1042" spans="9:80" s="114" customFormat="1">
      <c r="I1042" s="113"/>
      <c r="J1042" s="113"/>
      <c r="K1042" s="113"/>
      <c r="L1042" s="113"/>
      <c r="M1042" s="113"/>
      <c r="N1042" s="113"/>
      <c r="O1042" s="113"/>
      <c r="P1042" s="113"/>
      <c r="Q1042" s="113"/>
      <c r="R1042" s="113"/>
      <c r="S1042" s="113"/>
      <c r="T1042" s="113"/>
      <c r="U1042" s="113"/>
      <c r="V1042" s="113"/>
      <c r="W1042" s="113"/>
      <c r="X1042" s="113"/>
      <c r="Y1042" s="113"/>
      <c r="Z1042" s="113"/>
      <c r="AA1042" s="113"/>
      <c r="AB1042" s="113"/>
      <c r="AC1042" s="113"/>
      <c r="AD1042" s="113"/>
      <c r="AE1042" s="113"/>
      <c r="AF1042" s="113"/>
      <c r="AG1042" s="113"/>
      <c r="AH1042" s="113"/>
      <c r="AI1042" s="113"/>
      <c r="AJ1042" s="113"/>
      <c r="AK1042" s="113"/>
      <c r="AL1042" s="113"/>
      <c r="AM1042" s="113"/>
      <c r="AN1042" s="113"/>
      <c r="AO1042" s="113"/>
      <c r="AP1042" s="113"/>
      <c r="AQ1042" s="113"/>
      <c r="AR1042" s="113"/>
      <c r="AS1042" s="113"/>
      <c r="AT1042" s="113"/>
      <c r="AU1042" s="113"/>
      <c r="AV1042" s="113"/>
      <c r="AW1042" s="113"/>
      <c r="AX1042" s="113"/>
      <c r="AY1042" s="113"/>
      <c r="AZ1042" s="113"/>
      <c r="BA1042" s="113"/>
      <c r="BB1042" s="113"/>
      <c r="BC1042" s="113"/>
      <c r="BD1042" s="113"/>
      <c r="BE1042" s="113"/>
      <c r="BF1042" s="113"/>
      <c r="BG1042" s="113"/>
      <c r="BH1042" s="113"/>
      <c r="BI1042" s="113"/>
      <c r="BJ1042" s="113"/>
      <c r="BK1042" s="113"/>
      <c r="BL1042" s="113"/>
      <c r="BM1042" s="113"/>
      <c r="BN1042" s="113"/>
      <c r="BO1042" s="113"/>
      <c r="BP1042" s="113"/>
      <c r="BQ1042" s="113"/>
      <c r="BR1042" s="113"/>
      <c r="BS1042" s="113"/>
      <c r="BT1042" s="113"/>
      <c r="BU1042" s="113"/>
      <c r="BV1042" s="113"/>
      <c r="BW1042" s="113"/>
      <c r="BX1042" s="113"/>
      <c r="BY1042" s="113"/>
      <c r="BZ1042" s="113"/>
      <c r="CA1042" s="113"/>
      <c r="CB1042" s="113"/>
    </row>
    <row r="1043" spans="9:80" s="114" customFormat="1">
      <c r="I1043" s="113"/>
      <c r="J1043" s="113"/>
      <c r="K1043" s="113"/>
      <c r="L1043" s="113"/>
      <c r="M1043" s="113"/>
      <c r="N1043" s="113"/>
      <c r="O1043" s="113"/>
      <c r="P1043" s="113"/>
      <c r="Q1043" s="113"/>
      <c r="R1043" s="113"/>
      <c r="S1043" s="113"/>
      <c r="T1043" s="113"/>
      <c r="U1043" s="113"/>
      <c r="V1043" s="113"/>
      <c r="W1043" s="113"/>
      <c r="X1043" s="113"/>
      <c r="Y1043" s="113"/>
      <c r="Z1043" s="113"/>
      <c r="AA1043" s="113"/>
      <c r="AB1043" s="113"/>
      <c r="AC1043" s="113"/>
      <c r="AD1043" s="113"/>
      <c r="AE1043" s="113"/>
      <c r="AF1043" s="113"/>
      <c r="AG1043" s="113"/>
      <c r="AH1043" s="113"/>
      <c r="AI1043" s="113"/>
      <c r="AJ1043" s="113"/>
      <c r="AK1043" s="113"/>
      <c r="AL1043" s="113"/>
      <c r="AM1043" s="113"/>
      <c r="AN1043" s="113"/>
      <c r="AO1043" s="113"/>
      <c r="AP1043" s="113"/>
      <c r="AQ1043" s="113"/>
      <c r="AR1043" s="113"/>
      <c r="AS1043" s="113"/>
      <c r="AT1043" s="113"/>
      <c r="AU1043" s="113"/>
      <c r="AV1043" s="113"/>
      <c r="AW1043" s="113"/>
      <c r="AX1043" s="113"/>
      <c r="AY1043" s="113"/>
      <c r="AZ1043" s="113"/>
      <c r="BA1043" s="113"/>
      <c r="BB1043" s="113"/>
      <c r="BC1043" s="113"/>
      <c r="BD1043" s="113"/>
      <c r="BE1043" s="113"/>
      <c r="BF1043" s="113"/>
      <c r="BG1043" s="113"/>
      <c r="BH1043" s="113"/>
      <c r="BI1043" s="113"/>
      <c r="BJ1043" s="113"/>
      <c r="BK1043" s="113"/>
      <c r="BL1043" s="113"/>
      <c r="BM1043" s="113"/>
      <c r="BN1043" s="113"/>
      <c r="BO1043" s="113"/>
      <c r="BP1043" s="113"/>
      <c r="BQ1043" s="113"/>
      <c r="BR1043" s="113"/>
      <c r="BS1043" s="113"/>
      <c r="BT1043" s="113"/>
      <c r="BU1043" s="113"/>
      <c r="BV1043" s="113"/>
      <c r="BW1043" s="113"/>
      <c r="BX1043" s="113"/>
      <c r="BY1043" s="113"/>
      <c r="BZ1043" s="113"/>
      <c r="CA1043" s="113"/>
      <c r="CB1043" s="113"/>
    </row>
    <row r="1044" spans="9:80" s="114" customFormat="1">
      <c r="I1044" s="113"/>
      <c r="J1044" s="113"/>
      <c r="K1044" s="113"/>
      <c r="L1044" s="113"/>
      <c r="M1044" s="113"/>
      <c r="N1044" s="113"/>
      <c r="O1044" s="113"/>
      <c r="P1044" s="113"/>
      <c r="Q1044" s="113"/>
      <c r="R1044" s="113"/>
      <c r="S1044" s="113"/>
      <c r="T1044" s="113"/>
      <c r="U1044" s="113"/>
      <c r="V1044" s="113"/>
      <c r="W1044" s="113"/>
      <c r="X1044" s="113"/>
      <c r="Y1044" s="113"/>
      <c r="Z1044" s="113"/>
      <c r="AA1044" s="113"/>
      <c r="AB1044" s="113"/>
      <c r="AC1044" s="113"/>
      <c r="AD1044" s="113"/>
      <c r="AE1044" s="113"/>
      <c r="AF1044" s="113"/>
      <c r="AG1044" s="113"/>
      <c r="AH1044" s="113"/>
      <c r="AI1044" s="113"/>
      <c r="AJ1044" s="113"/>
      <c r="AK1044" s="113"/>
      <c r="AL1044" s="113"/>
      <c r="AM1044" s="113"/>
      <c r="AN1044" s="113"/>
      <c r="AO1044" s="113"/>
      <c r="AP1044" s="113"/>
      <c r="AQ1044" s="113"/>
      <c r="AR1044" s="113"/>
      <c r="AS1044" s="113"/>
      <c r="AT1044" s="113"/>
      <c r="AU1044" s="113"/>
      <c r="AV1044" s="113"/>
      <c r="AW1044" s="113"/>
      <c r="AX1044" s="113"/>
      <c r="AY1044" s="113"/>
      <c r="AZ1044" s="113"/>
      <c r="BA1044" s="113"/>
      <c r="BB1044" s="113"/>
      <c r="BC1044" s="113"/>
      <c r="BD1044" s="113"/>
      <c r="BE1044" s="113"/>
      <c r="BF1044" s="113"/>
      <c r="BG1044" s="113"/>
      <c r="BH1044" s="113"/>
      <c r="BI1044" s="113"/>
      <c r="BJ1044" s="113"/>
      <c r="BK1044" s="113"/>
      <c r="BL1044" s="113"/>
      <c r="BM1044" s="113"/>
      <c r="BN1044" s="113"/>
      <c r="BO1044" s="113"/>
      <c r="BP1044" s="113"/>
      <c r="BQ1044" s="113"/>
      <c r="BR1044" s="113"/>
      <c r="BS1044" s="113"/>
      <c r="BT1044" s="113"/>
      <c r="BU1044" s="113"/>
      <c r="BV1044" s="113"/>
      <c r="BW1044" s="113"/>
      <c r="BX1044" s="113"/>
      <c r="BY1044" s="113"/>
      <c r="BZ1044" s="113"/>
      <c r="CA1044" s="113"/>
      <c r="CB1044" s="113"/>
    </row>
    <row r="1045" spans="9:80" s="114" customFormat="1">
      <c r="I1045" s="113"/>
      <c r="J1045" s="113"/>
      <c r="K1045" s="113"/>
      <c r="L1045" s="113"/>
      <c r="M1045" s="113"/>
      <c r="N1045" s="113"/>
      <c r="O1045" s="113"/>
      <c r="P1045" s="113"/>
      <c r="Q1045" s="113"/>
      <c r="R1045" s="113"/>
      <c r="S1045" s="113"/>
      <c r="T1045" s="113"/>
      <c r="U1045" s="113"/>
      <c r="V1045" s="113"/>
      <c r="W1045" s="113"/>
      <c r="X1045" s="113"/>
      <c r="Y1045" s="113"/>
      <c r="Z1045" s="113"/>
      <c r="AA1045" s="113"/>
      <c r="AB1045" s="113"/>
      <c r="AC1045" s="113"/>
      <c r="AD1045" s="113"/>
      <c r="AE1045" s="113"/>
      <c r="AF1045" s="113"/>
      <c r="AG1045" s="113"/>
      <c r="AH1045" s="113"/>
      <c r="AI1045" s="113"/>
      <c r="AJ1045" s="113"/>
      <c r="AK1045" s="113"/>
      <c r="AL1045" s="113"/>
      <c r="AM1045" s="113"/>
      <c r="AN1045" s="113"/>
      <c r="AO1045" s="113"/>
      <c r="AP1045" s="113"/>
      <c r="AQ1045" s="113"/>
      <c r="AR1045" s="113"/>
      <c r="AS1045" s="113"/>
      <c r="AT1045" s="113"/>
      <c r="AU1045" s="113"/>
      <c r="AV1045" s="113"/>
      <c r="AW1045" s="113"/>
      <c r="AX1045" s="113"/>
      <c r="AY1045" s="113"/>
      <c r="AZ1045" s="113"/>
      <c r="BA1045" s="113"/>
      <c r="BB1045" s="113"/>
      <c r="BC1045" s="113"/>
      <c r="BD1045" s="113"/>
      <c r="BE1045" s="113"/>
      <c r="BF1045" s="113"/>
      <c r="BG1045" s="113"/>
      <c r="BH1045" s="113"/>
      <c r="BI1045" s="113"/>
      <c r="BJ1045" s="113"/>
      <c r="BK1045" s="113"/>
      <c r="BL1045" s="113"/>
      <c r="BM1045" s="113"/>
      <c r="BN1045" s="113"/>
      <c r="BO1045" s="113"/>
      <c r="BP1045" s="113"/>
      <c r="BQ1045" s="113"/>
      <c r="BR1045" s="113"/>
      <c r="BS1045" s="113"/>
      <c r="BT1045" s="113"/>
      <c r="BU1045" s="113"/>
      <c r="BV1045" s="113"/>
      <c r="BW1045" s="113"/>
      <c r="BX1045" s="113"/>
      <c r="BY1045" s="113"/>
      <c r="BZ1045" s="113"/>
      <c r="CA1045" s="113"/>
      <c r="CB1045" s="113"/>
    </row>
    <row r="1046" spans="9:80" s="114" customFormat="1">
      <c r="I1046" s="113"/>
      <c r="J1046" s="113"/>
      <c r="K1046" s="113"/>
      <c r="L1046" s="113"/>
      <c r="M1046" s="113"/>
      <c r="N1046" s="113"/>
      <c r="O1046" s="113"/>
      <c r="P1046" s="113"/>
      <c r="Q1046" s="113"/>
      <c r="R1046" s="113"/>
      <c r="S1046" s="113"/>
      <c r="T1046" s="113"/>
      <c r="U1046" s="113"/>
      <c r="V1046" s="113"/>
      <c r="W1046" s="113"/>
      <c r="X1046" s="113"/>
      <c r="Y1046" s="113"/>
      <c r="Z1046" s="113"/>
      <c r="AA1046" s="113"/>
      <c r="AB1046" s="113"/>
      <c r="AC1046" s="113"/>
      <c r="AD1046" s="113"/>
      <c r="AE1046" s="113"/>
      <c r="AF1046" s="113"/>
      <c r="AG1046" s="113"/>
      <c r="AH1046" s="113"/>
      <c r="AI1046" s="113"/>
      <c r="AJ1046" s="113"/>
      <c r="AK1046" s="113"/>
      <c r="AL1046" s="113"/>
      <c r="AM1046" s="113"/>
      <c r="AN1046" s="113"/>
      <c r="AO1046" s="113"/>
      <c r="AP1046" s="113"/>
      <c r="AQ1046" s="113"/>
      <c r="AR1046" s="113"/>
      <c r="AS1046" s="113"/>
      <c r="AT1046" s="113"/>
      <c r="AU1046" s="113"/>
      <c r="AV1046" s="113"/>
      <c r="AW1046" s="113"/>
      <c r="AX1046" s="113"/>
      <c r="AY1046" s="113"/>
      <c r="AZ1046" s="113"/>
      <c r="BA1046" s="113"/>
      <c r="BB1046" s="113"/>
      <c r="BC1046" s="113"/>
      <c r="BD1046" s="113"/>
      <c r="BE1046" s="113"/>
      <c r="BF1046" s="113"/>
      <c r="BG1046" s="113"/>
      <c r="BH1046" s="113"/>
      <c r="BI1046" s="113"/>
      <c r="BJ1046" s="113"/>
      <c r="BK1046" s="113"/>
      <c r="BL1046" s="113"/>
      <c r="BM1046" s="113"/>
      <c r="BN1046" s="113"/>
      <c r="BO1046" s="113"/>
      <c r="BP1046" s="113"/>
      <c r="BQ1046" s="113"/>
      <c r="BR1046" s="113"/>
      <c r="BS1046" s="113"/>
      <c r="BT1046" s="113"/>
      <c r="BU1046" s="113"/>
      <c r="BV1046" s="113"/>
      <c r="BW1046" s="113"/>
      <c r="BX1046" s="113"/>
      <c r="BY1046" s="113"/>
      <c r="BZ1046" s="113"/>
      <c r="CA1046" s="113"/>
      <c r="CB1046" s="113"/>
    </row>
    <row r="1047" spans="9:80" s="114" customFormat="1">
      <c r="I1047" s="113"/>
      <c r="J1047" s="113"/>
      <c r="K1047" s="113"/>
      <c r="L1047" s="113"/>
      <c r="M1047" s="113"/>
      <c r="N1047" s="113"/>
      <c r="O1047" s="113"/>
      <c r="P1047" s="113"/>
      <c r="Q1047" s="113"/>
      <c r="R1047" s="113"/>
      <c r="S1047" s="113"/>
      <c r="T1047" s="113"/>
      <c r="U1047" s="113"/>
      <c r="V1047" s="113"/>
      <c r="W1047" s="113"/>
      <c r="X1047" s="113"/>
      <c r="Y1047" s="113"/>
      <c r="Z1047" s="113"/>
      <c r="AA1047" s="113"/>
      <c r="AB1047" s="113"/>
      <c r="AC1047" s="113"/>
      <c r="AD1047" s="113"/>
      <c r="AE1047" s="113"/>
      <c r="AF1047" s="113"/>
      <c r="AG1047" s="113"/>
      <c r="AH1047" s="113"/>
      <c r="AI1047" s="113"/>
      <c r="AJ1047" s="113"/>
      <c r="AK1047" s="113"/>
      <c r="AL1047" s="113"/>
      <c r="AM1047" s="113"/>
      <c r="AN1047" s="113"/>
      <c r="AO1047" s="113"/>
      <c r="AP1047" s="113"/>
      <c r="AQ1047" s="113"/>
      <c r="AR1047" s="113"/>
      <c r="AS1047" s="113"/>
      <c r="AT1047" s="113"/>
      <c r="AU1047" s="113"/>
      <c r="AV1047" s="113"/>
      <c r="AW1047" s="113"/>
      <c r="AX1047" s="113"/>
      <c r="AY1047" s="113"/>
      <c r="AZ1047" s="113"/>
      <c r="BA1047" s="113"/>
      <c r="BB1047" s="113"/>
      <c r="BC1047" s="113"/>
      <c r="BD1047" s="113"/>
      <c r="BE1047" s="113"/>
      <c r="BF1047" s="113"/>
      <c r="BG1047" s="113"/>
      <c r="BH1047" s="113"/>
      <c r="BI1047" s="113"/>
      <c r="BJ1047" s="113"/>
      <c r="BK1047" s="113"/>
      <c r="BL1047" s="113"/>
      <c r="BM1047" s="113"/>
      <c r="BN1047" s="113"/>
      <c r="BO1047" s="113"/>
      <c r="BP1047" s="113"/>
      <c r="BQ1047" s="113"/>
      <c r="BR1047" s="113"/>
      <c r="BS1047" s="113"/>
      <c r="BT1047" s="113"/>
      <c r="BU1047" s="113"/>
      <c r="BV1047" s="113"/>
      <c r="BW1047" s="113"/>
      <c r="BX1047" s="113"/>
      <c r="BY1047" s="113"/>
      <c r="BZ1047" s="113"/>
      <c r="CA1047" s="113"/>
      <c r="CB1047" s="113"/>
    </row>
    <row r="1048" spans="9:80" s="114" customFormat="1">
      <c r="I1048" s="113"/>
      <c r="J1048" s="113"/>
      <c r="K1048" s="113"/>
      <c r="L1048" s="113"/>
      <c r="M1048" s="113"/>
      <c r="N1048" s="113"/>
      <c r="O1048" s="113"/>
      <c r="P1048" s="113"/>
      <c r="Q1048" s="113"/>
      <c r="R1048" s="113"/>
      <c r="S1048" s="113"/>
      <c r="T1048" s="113"/>
      <c r="U1048" s="113"/>
      <c r="V1048" s="113"/>
      <c r="W1048" s="113"/>
      <c r="X1048" s="113"/>
      <c r="Y1048" s="113"/>
      <c r="Z1048" s="113"/>
      <c r="AA1048" s="113"/>
      <c r="AB1048" s="113"/>
      <c r="AC1048" s="113"/>
      <c r="AD1048" s="113"/>
      <c r="AE1048" s="113"/>
      <c r="AF1048" s="113"/>
      <c r="AG1048" s="113"/>
      <c r="AH1048" s="113"/>
      <c r="AI1048" s="113"/>
      <c r="AJ1048" s="113"/>
      <c r="AK1048" s="113"/>
      <c r="AL1048" s="113"/>
      <c r="AM1048" s="113"/>
      <c r="AN1048" s="113"/>
      <c r="AO1048" s="113"/>
      <c r="AP1048" s="113"/>
      <c r="AQ1048" s="113"/>
      <c r="AR1048" s="113"/>
      <c r="AS1048" s="113"/>
      <c r="AT1048" s="113"/>
      <c r="AU1048" s="113"/>
      <c r="AV1048" s="113"/>
      <c r="AW1048" s="113"/>
      <c r="AX1048" s="113"/>
      <c r="AY1048" s="113"/>
      <c r="AZ1048" s="113"/>
      <c r="BA1048" s="113"/>
      <c r="BB1048" s="113"/>
      <c r="BC1048" s="113"/>
      <c r="BD1048" s="113"/>
      <c r="BE1048" s="113"/>
      <c r="BF1048" s="113"/>
      <c r="BG1048" s="113"/>
      <c r="BH1048" s="113"/>
      <c r="BI1048" s="113"/>
      <c r="BJ1048" s="113"/>
      <c r="BK1048" s="113"/>
      <c r="BL1048" s="113"/>
      <c r="BM1048" s="113"/>
      <c r="BN1048" s="113"/>
      <c r="BO1048" s="113"/>
      <c r="BP1048" s="113"/>
      <c r="BQ1048" s="113"/>
      <c r="BR1048" s="113"/>
      <c r="BS1048" s="113"/>
      <c r="BT1048" s="113"/>
      <c r="BU1048" s="113"/>
      <c r="BV1048" s="113"/>
      <c r="BW1048" s="113"/>
      <c r="BX1048" s="113"/>
      <c r="BY1048" s="113"/>
      <c r="BZ1048" s="113"/>
      <c r="CA1048" s="113"/>
      <c r="CB1048" s="113"/>
    </row>
    <row r="1049" spans="9:80" s="114" customFormat="1">
      <c r="I1049" s="113"/>
      <c r="J1049" s="113"/>
      <c r="K1049" s="113"/>
      <c r="L1049" s="113"/>
      <c r="M1049" s="113"/>
      <c r="N1049" s="113"/>
      <c r="O1049" s="113"/>
      <c r="P1049" s="113"/>
      <c r="Q1049" s="113"/>
      <c r="R1049" s="113"/>
      <c r="S1049" s="113"/>
      <c r="T1049" s="113"/>
      <c r="U1049" s="113"/>
      <c r="V1049" s="113"/>
      <c r="W1049" s="113"/>
      <c r="X1049" s="113"/>
      <c r="Y1049" s="113"/>
      <c r="Z1049" s="113"/>
      <c r="AA1049" s="113"/>
      <c r="AB1049" s="113"/>
      <c r="AC1049" s="113"/>
      <c r="AD1049" s="113"/>
      <c r="AE1049" s="113"/>
      <c r="AF1049" s="113"/>
      <c r="AG1049" s="113"/>
      <c r="AH1049" s="113"/>
      <c r="AI1049" s="113"/>
      <c r="AJ1049" s="113"/>
      <c r="AK1049" s="113"/>
      <c r="AL1049" s="113"/>
      <c r="AM1049" s="113"/>
      <c r="AN1049" s="113"/>
      <c r="AO1049" s="113"/>
      <c r="AP1049" s="113"/>
      <c r="AQ1049" s="113"/>
      <c r="AR1049" s="113"/>
      <c r="AS1049" s="113"/>
      <c r="AT1049" s="113"/>
      <c r="AU1049" s="113"/>
      <c r="AV1049" s="113"/>
      <c r="AW1049" s="113"/>
      <c r="AX1049" s="113"/>
      <c r="AY1049" s="113"/>
      <c r="AZ1049" s="113"/>
      <c r="BA1049" s="113"/>
      <c r="BB1049" s="113"/>
      <c r="BC1049" s="113"/>
      <c r="BD1049" s="113"/>
      <c r="BE1049" s="113"/>
      <c r="BF1049" s="113"/>
      <c r="BG1049" s="113"/>
      <c r="BH1049" s="113"/>
      <c r="BI1049" s="113"/>
      <c r="BJ1049" s="113"/>
      <c r="BK1049" s="113"/>
      <c r="BL1049" s="113"/>
      <c r="BM1049" s="113"/>
      <c r="BN1049" s="113"/>
      <c r="BO1049" s="113"/>
      <c r="BP1049" s="113"/>
      <c r="BQ1049" s="113"/>
      <c r="BR1049" s="113"/>
      <c r="BS1049" s="113"/>
      <c r="BT1049" s="113"/>
      <c r="BU1049" s="113"/>
      <c r="BV1049" s="113"/>
      <c r="BW1049" s="113"/>
      <c r="BX1049" s="113"/>
      <c r="BY1049" s="113"/>
      <c r="BZ1049" s="113"/>
      <c r="CA1049" s="113"/>
      <c r="CB1049" s="113"/>
    </row>
    <row r="1050" spans="9:80" s="114" customFormat="1">
      <c r="I1050" s="113"/>
      <c r="J1050" s="113"/>
      <c r="K1050" s="113"/>
      <c r="L1050" s="113"/>
      <c r="M1050" s="113"/>
      <c r="N1050" s="113"/>
      <c r="O1050" s="113"/>
      <c r="P1050" s="113"/>
      <c r="Q1050" s="113"/>
      <c r="R1050" s="113"/>
      <c r="S1050" s="113"/>
      <c r="T1050" s="113"/>
      <c r="U1050" s="113"/>
      <c r="V1050" s="113"/>
      <c r="W1050" s="113"/>
      <c r="X1050" s="113"/>
      <c r="Y1050" s="113"/>
      <c r="Z1050" s="113"/>
      <c r="AA1050" s="113"/>
      <c r="AB1050" s="113"/>
      <c r="AC1050" s="113"/>
      <c r="AD1050" s="113"/>
      <c r="AE1050" s="113"/>
      <c r="AF1050" s="113"/>
      <c r="AG1050" s="113"/>
      <c r="AH1050" s="113"/>
      <c r="AI1050" s="113"/>
      <c r="AJ1050" s="113"/>
      <c r="AK1050" s="113"/>
      <c r="AL1050" s="113"/>
      <c r="AM1050" s="113"/>
      <c r="AN1050" s="113"/>
      <c r="AO1050" s="113"/>
      <c r="AP1050" s="113"/>
      <c r="AQ1050" s="113"/>
      <c r="AR1050" s="113"/>
      <c r="AS1050" s="113"/>
      <c r="AT1050" s="113"/>
      <c r="AU1050" s="113"/>
      <c r="AV1050" s="113"/>
      <c r="AW1050" s="113"/>
      <c r="AX1050" s="113"/>
      <c r="AY1050" s="113"/>
      <c r="AZ1050" s="113"/>
      <c r="BA1050" s="113"/>
      <c r="BB1050" s="113"/>
      <c r="BC1050" s="113"/>
      <c r="BD1050" s="113"/>
      <c r="BE1050" s="113"/>
      <c r="BF1050" s="113"/>
      <c r="BG1050" s="113"/>
      <c r="BH1050" s="113"/>
      <c r="BI1050" s="113"/>
      <c r="BJ1050" s="113"/>
      <c r="BK1050" s="113"/>
      <c r="BL1050" s="113"/>
      <c r="BM1050" s="113"/>
      <c r="BN1050" s="113"/>
      <c r="BO1050" s="113"/>
      <c r="BP1050" s="113"/>
      <c r="BQ1050" s="113"/>
      <c r="BR1050" s="113"/>
      <c r="BS1050" s="113"/>
      <c r="BT1050" s="113"/>
      <c r="BU1050" s="113"/>
      <c r="BV1050" s="113"/>
      <c r="BW1050" s="113"/>
      <c r="BX1050" s="113"/>
      <c r="BY1050" s="113"/>
      <c r="BZ1050" s="113"/>
      <c r="CA1050" s="113"/>
      <c r="CB1050" s="113"/>
    </row>
    <row r="1051" spans="9:80" s="114" customFormat="1">
      <c r="I1051" s="113"/>
      <c r="J1051" s="113"/>
      <c r="K1051" s="113"/>
      <c r="L1051" s="113"/>
      <c r="M1051" s="113"/>
      <c r="N1051" s="113"/>
      <c r="O1051" s="113"/>
      <c r="P1051" s="113"/>
      <c r="Q1051" s="113"/>
      <c r="R1051" s="113"/>
      <c r="S1051" s="113"/>
      <c r="T1051" s="113"/>
      <c r="U1051" s="113"/>
      <c r="V1051" s="113"/>
      <c r="W1051" s="113"/>
      <c r="X1051" s="113"/>
      <c r="Y1051" s="113"/>
      <c r="Z1051" s="113"/>
      <c r="AA1051" s="113"/>
      <c r="AB1051" s="113"/>
      <c r="AC1051" s="113"/>
      <c r="AD1051" s="113"/>
      <c r="AE1051" s="113"/>
      <c r="AF1051" s="113"/>
      <c r="AG1051" s="113"/>
      <c r="AH1051" s="113"/>
      <c r="AI1051" s="113"/>
      <c r="AJ1051" s="113"/>
      <c r="AK1051" s="113"/>
      <c r="AL1051" s="113"/>
      <c r="AM1051" s="113"/>
      <c r="AN1051" s="113"/>
      <c r="AO1051" s="113"/>
      <c r="AP1051" s="113"/>
      <c r="AQ1051" s="113"/>
      <c r="AR1051" s="113"/>
      <c r="AS1051" s="113"/>
      <c r="AT1051" s="113"/>
      <c r="AU1051" s="113"/>
      <c r="AV1051" s="113"/>
      <c r="AW1051" s="113"/>
      <c r="AX1051" s="113"/>
      <c r="AY1051" s="113"/>
      <c r="AZ1051" s="113"/>
      <c r="BA1051" s="113"/>
      <c r="BB1051" s="113"/>
      <c r="BC1051" s="113"/>
      <c r="BD1051" s="113"/>
      <c r="BE1051" s="113"/>
      <c r="BF1051" s="113"/>
      <c r="BG1051" s="113"/>
      <c r="BH1051" s="113"/>
      <c r="BI1051" s="113"/>
      <c r="BJ1051" s="113"/>
      <c r="BK1051" s="113"/>
      <c r="BL1051" s="113"/>
      <c r="BM1051" s="113"/>
      <c r="BN1051" s="113"/>
      <c r="BO1051" s="113"/>
      <c r="BP1051" s="113"/>
      <c r="BQ1051" s="113"/>
      <c r="BR1051" s="113"/>
      <c r="BS1051" s="113"/>
      <c r="BT1051" s="113"/>
      <c r="BU1051" s="113"/>
      <c r="BV1051" s="113"/>
      <c r="BW1051" s="113"/>
      <c r="BX1051" s="113"/>
      <c r="BY1051" s="113"/>
      <c r="BZ1051" s="113"/>
      <c r="CA1051" s="113"/>
      <c r="CB1051" s="113"/>
    </row>
    <row r="1052" spans="9:80" s="114" customFormat="1">
      <c r="I1052" s="113"/>
      <c r="J1052" s="113"/>
      <c r="K1052" s="113"/>
      <c r="L1052" s="113"/>
      <c r="M1052" s="113"/>
      <c r="N1052" s="113"/>
      <c r="O1052" s="113"/>
      <c r="P1052" s="113"/>
      <c r="Q1052" s="113"/>
      <c r="R1052" s="113"/>
      <c r="S1052" s="113"/>
      <c r="T1052" s="113"/>
      <c r="U1052" s="113"/>
      <c r="V1052" s="113"/>
      <c r="W1052" s="113"/>
      <c r="X1052" s="113"/>
      <c r="Y1052" s="113"/>
      <c r="Z1052" s="113"/>
      <c r="AA1052" s="113"/>
      <c r="AB1052" s="113"/>
      <c r="AC1052" s="113"/>
      <c r="AD1052" s="113"/>
      <c r="AE1052" s="113"/>
      <c r="AF1052" s="113"/>
      <c r="AG1052" s="113"/>
      <c r="AH1052" s="113"/>
      <c r="AI1052" s="113"/>
      <c r="AJ1052" s="113"/>
      <c r="AK1052" s="113"/>
      <c r="AL1052" s="113"/>
      <c r="AM1052" s="113"/>
      <c r="AN1052" s="113"/>
      <c r="AO1052" s="113"/>
      <c r="AP1052" s="113"/>
      <c r="AQ1052" s="113"/>
      <c r="AR1052" s="113"/>
      <c r="AS1052" s="113"/>
      <c r="AT1052" s="113"/>
      <c r="AU1052" s="113"/>
      <c r="AV1052" s="113"/>
      <c r="AW1052" s="113"/>
      <c r="AX1052" s="113"/>
      <c r="AY1052" s="113"/>
      <c r="AZ1052" s="113"/>
      <c r="BA1052" s="113"/>
      <c r="BB1052" s="113"/>
      <c r="BC1052" s="113"/>
      <c r="BD1052" s="113"/>
      <c r="BE1052" s="113"/>
      <c r="BF1052" s="113"/>
      <c r="BG1052" s="113"/>
      <c r="BH1052" s="113"/>
      <c r="BI1052" s="113"/>
      <c r="BJ1052" s="113"/>
      <c r="BK1052" s="113"/>
      <c r="BL1052" s="113"/>
      <c r="BM1052" s="113"/>
      <c r="BN1052" s="113"/>
      <c r="BO1052" s="113"/>
      <c r="BP1052" s="113"/>
      <c r="BQ1052" s="113"/>
      <c r="BR1052" s="113"/>
      <c r="BS1052" s="113"/>
      <c r="BT1052" s="113"/>
      <c r="BU1052" s="113"/>
      <c r="BV1052" s="113"/>
      <c r="BW1052" s="113"/>
      <c r="BX1052" s="113"/>
      <c r="BY1052" s="113"/>
      <c r="BZ1052" s="113"/>
      <c r="CA1052" s="113"/>
      <c r="CB1052" s="113"/>
    </row>
    <row r="1053" spans="9:80" s="114" customFormat="1">
      <c r="I1053" s="113"/>
      <c r="J1053" s="113"/>
      <c r="K1053" s="113"/>
      <c r="L1053" s="113"/>
      <c r="M1053" s="113"/>
      <c r="N1053" s="113"/>
      <c r="O1053" s="113"/>
      <c r="P1053" s="113"/>
      <c r="Q1053" s="113"/>
      <c r="R1053" s="113"/>
      <c r="S1053" s="113"/>
      <c r="T1053" s="113"/>
      <c r="U1053" s="113"/>
      <c r="V1053" s="113"/>
      <c r="W1053" s="113"/>
      <c r="X1053" s="113"/>
      <c r="Y1053" s="113"/>
      <c r="Z1053" s="113"/>
      <c r="AA1053" s="113"/>
      <c r="AB1053" s="113"/>
      <c r="AC1053" s="113"/>
      <c r="AD1053" s="113"/>
      <c r="AE1053" s="113"/>
      <c r="AF1053" s="113"/>
      <c r="AG1053" s="113"/>
      <c r="AH1053" s="113"/>
      <c r="AI1053" s="113"/>
      <c r="AJ1053" s="113"/>
      <c r="AK1053" s="113"/>
      <c r="AL1053" s="113"/>
      <c r="AM1053" s="113"/>
      <c r="AN1053" s="113"/>
      <c r="AO1053" s="113"/>
      <c r="AP1053" s="113"/>
      <c r="AQ1053" s="113"/>
      <c r="AR1053" s="113"/>
      <c r="AS1053" s="113"/>
      <c r="AT1053" s="113"/>
      <c r="AU1053" s="113"/>
      <c r="AV1053" s="113"/>
      <c r="AW1053" s="113"/>
      <c r="AX1053" s="113"/>
      <c r="AY1053" s="113"/>
      <c r="AZ1053" s="113"/>
      <c r="BA1053" s="113"/>
      <c r="BB1053" s="113"/>
      <c r="BC1053" s="113"/>
      <c r="BD1053" s="113"/>
      <c r="BE1053" s="113"/>
      <c r="BF1053" s="113"/>
      <c r="BG1053" s="113"/>
      <c r="BH1053" s="113"/>
      <c r="BI1053" s="113"/>
      <c r="BJ1053" s="113"/>
      <c r="BK1053" s="113"/>
      <c r="BL1053" s="113"/>
      <c r="BM1053" s="113"/>
      <c r="BN1053" s="113"/>
      <c r="BO1053" s="113"/>
      <c r="BP1053" s="113"/>
      <c r="BQ1053" s="113"/>
      <c r="BR1053" s="113"/>
      <c r="BS1053" s="113"/>
      <c r="BT1053" s="113"/>
      <c r="BU1053" s="113"/>
      <c r="BV1053" s="113"/>
      <c r="BW1053" s="113"/>
      <c r="BX1053" s="113"/>
      <c r="BY1053" s="113"/>
      <c r="BZ1053" s="113"/>
      <c r="CA1053" s="113"/>
      <c r="CB1053" s="113"/>
    </row>
    <row r="1054" spans="9:80" s="114" customFormat="1">
      <c r="I1054" s="113"/>
      <c r="J1054" s="113"/>
      <c r="K1054" s="113"/>
      <c r="L1054" s="113"/>
      <c r="M1054" s="113"/>
      <c r="N1054" s="113"/>
      <c r="O1054" s="113"/>
      <c r="P1054" s="113"/>
      <c r="Q1054" s="113"/>
      <c r="R1054" s="113"/>
      <c r="S1054" s="113"/>
      <c r="T1054" s="113"/>
      <c r="U1054" s="113"/>
      <c r="V1054" s="113"/>
      <c r="W1054" s="113"/>
      <c r="X1054" s="113"/>
      <c r="Y1054" s="113"/>
      <c r="Z1054" s="113"/>
      <c r="AA1054" s="113"/>
      <c r="AB1054" s="113"/>
      <c r="AC1054" s="113"/>
      <c r="AD1054" s="113"/>
      <c r="AE1054" s="113"/>
      <c r="AF1054" s="113"/>
      <c r="AG1054" s="113"/>
      <c r="AH1054" s="113"/>
      <c r="AI1054" s="113"/>
      <c r="AJ1054" s="113"/>
      <c r="AK1054" s="113"/>
      <c r="AL1054" s="113"/>
      <c r="AM1054" s="113"/>
      <c r="AN1054" s="113"/>
      <c r="AO1054" s="113"/>
      <c r="AP1054" s="113"/>
      <c r="AQ1054" s="113"/>
      <c r="AR1054" s="113"/>
      <c r="AS1054" s="113"/>
      <c r="AT1054" s="113"/>
      <c r="AU1054" s="113"/>
      <c r="AV1054" s="113"/>
      <c r="AW1054" s="113"/>
      <c r="AX1054" s="113"/>
      <c r="AY1054" s="113"/>
      <c r="AZ1054" s="113"/>
      <c r="BA1054" s="113"/>
      <c r="BB1054" s="113"/>
      <c r="BC1054" s="113"/>
      <c r="BD1054" s="113"/>
      <c r="BE1054" s="113"/>
      <c r="BF1054" s="113"/>
      <c r="BG1054" s="113"/>
      <c r="BH1054" s="113"/>
      <c r="BI1054" s="113"/>
      <c r="BJ1054" s="113"/>
      <c r="BK1054" s="113"/>
      <c r="BL1054" s="113"/>
      <c r="BM1054" s="113"/>
      <c r="BN1054" s="113"/>
      <c r="BO1054" s="113"/>
      <c r="BP1054" s="113"/>
      <c r="BQ1054" s="113"/>
      <c r="BR1054" s="113"/>
      <c r="BS1054" s="113"/>
      <c r="BT1054" s="113"/>
      <c r="BU1054" s="113"/>
      <c r="BV1054" s="113"/>
      <c r="BW1054" s="113"/>
      <c r="BX1054" s="113"/>
      <c r="BY1054" s="113"/>
      <c r="BZ1054" s="113"/>
      <c r="CA1054" s="113"/>
      <c r="CB1054" s="113"/>
    </row>
    <row r="1055" spans="9:80" s="114" customFormat="1">
      <c r="I1055" s="113"/>
      <c r="J1055" s="113"/>
      <c r="K1055" s="113"/>
      <c r="L1055" s="113"/>
      <c r="M1055" s="113"/>
      <c r="N1055" s="113"/>
      <c r="O1055" s="113"/>
      <c r="P1055" s="113"/>
      <c r="Q1055" s="113"/>
      <c r="R1055" s="113"/>
      <c r="S1055" s="113"/>
      <c r="T1055" s="113"/>
      <c r="U1055" s="113"/>
      <c r="V1055" s="113"/>
      <c r="W1055" s="113"/>
      <c r="X1055" s="113"/>
      <c r="Y1055" s="113"/>
      <c r="Z1055" s="113"/>
      <c r="AA1055" s="113"/>
      <c r="AB1055" s="113"/>
      <c r="AC1055" s="113"/>
      <c r="AD1055" s="113"/>
      <c r="AE1055" s="113"/>
      <c r="AF1055" s="113"/>
      <c r="AG1055" s="113"/>
      <c r="AH1055" s="113"/>
      <c r="AI1055" s="113"/>
      <c r="AJ1055" s="113"/>
      <c r="AK1055" s="113"/>
      <c r="AL1055" s="113"/>
      <c r="AM1055" s="113"/>
      <c r="AN1055" s="113"/>
      <c r="AO1055" s="113"/>
      <c r="AP1055" s="113"/>
      <c r="AQ1055" s="113"/>
      <c r="AR1055" s="113"/>
      <c r="AS1055" s="113"/>
      <c r="AT1055" s="113"/>
      <c r="AU1055" s="113"/>
      <c r="AV1055" s="113"/>
      <c r="AW1055" s="113"/>
      <c r="AX1055" s="113"/>
      <c r="AY1055" s="113"/>
      <c r="AZ1055" s="113"/>
      <c r="BA1055" s="113"/>
      <c r="BB1055" s="113"/>
      <c r="BC1055" s="113"/>
      <c r="BD1055" s="113"/>
      <c r="BE1055" s="113"/>
      <c r="BF1055" s="113"/>
      <c r="BG1055" s="113"/>
      <c r="BH1055" s="113"/>
      <c r="BI1055" s="113"/>
      <c r="BJ1055" s="113"/>
      <c r="BK1055" s="113"/>
      <c r="BL1055" s="113"/>
      <c r="BM1055" s="113"/>
      <c r="BN1055" s="113"/>
      <c r="BO1055" s="113"/>
      <c r="BP1055" s="113"/>
      <c r="BQ1055" s="113"/>
      <c r="BR1055" s="113"/>
      <c r="BS1055" s="113"/>
      <c r="BT1055" s="113"/>
      <c r="BU1055" s="113"/>
      <c r="BV1055" s="113"/>
      <c r="BW1055" s="113"/>
      <c r="BX1055" s="113"/>
      <c r="BY1055" s="113"/>
      <c r="BZ1055" s="113"/>
      <c r="CA1055" s="113"/>
      <c r="CB1055" s="113"/>
    </row>
    <row r="1056" spans="9:80" s="114" customFormat="1">
      <c r="I1056" s="113"/>
      <c r="J1056" s="113"/>
      <c r="K1056" s="113"/>
      <c r="L1056" s="113"/>
      <c r="M1056" s="113"/>
      <c r="N1056" s="113"/>
      <c r="O1056" s="113"/>
      <c r="P1056" s="113"/>
      <c r="Q1056" s="113"/>
      <c r="R1056" s="113"/>
      <c r="S1056" s="113"/>
      <c r="T1056" s="113"/>
      <c r="U1056" s="113"/>
      <c r="V1056" s="113"/>
      <c r="W1056" s="113"/>
      <c r="X1056" s="113"/>
      <c r="Y1056" s="113"/>
      <c r="Z1056" s="113"/>
      <c r="AA1056" s="113"/>
      <c r="AB1056" s="113"/>
      <c r="AC1056" s="113"/>
      <c r="AD1056" s="113"/>
      <c r="AE1056" s="113"/>
      <c r="AF1056" s="113"/>
      <c r="AG1056" s="113"/>
      <c r="AH1056" s="113"/>
      <c r="AI1056" s="113"/>
      <c r="AJ1056" s="113"/>
      <c r="AK1056" s="113"/>
      <c r="AL1056" s="113"/>
      <c r="AM1056" s="113"/>
      <c r="AN1056" s="113"/>
      <c r="AO1056" s="113"/>
      <c r="AP1056" s="113"/>
      <c r="AQ1056" s="113"/>
      <c r="AR1056" s="113"/>
      <c r="AS1056" s="113"/>
      <c r="AT1056" s="113"/>
      <c r="AU1056" s="113"/>
      <c r="AV1056" s="113"/>
      <c r="AW1056" s="113"/>
      <c r="AX1056" s="113"/>
      <c r="AY1056" s="113"/>
      <c r="AZ1056" s="113"/>
      <c r="BA1056" s="113"/>
      <c r="BB1056" s="113"/>
      <c r="BC1056" s="113"/>
      <c r="BD1056" s="113"/>
      <c r="BE1056" s="113"/>
      <c r="BF1056" s="113"/>
      <c r="BG1056" s="113"/>
      <c r="BH1056" s="113"/>
      <c r="BI1056" s="113"/>
      <c r="BJ1056" s="113"/>
      <c r="BK1056" s="113"/>
      <c r="BL1056" s="113"/>
      <c r="BM1056" s="113"/>
      <c r="BN1056" s="113"/>
      <c r="BO1056" s="113"/>
      <c r="BP1056" s="113"/>
      <c r="BQ1056" s="113"/>
      <c r="BR1056" s="113"/>
      <c r="BS1056" s="113"/>
      <c r="BT1056" s="113"/>
      <c r="BU1056" s="113"/>
      <c r="BV1056" s="113"/>
      <c r="BW1056" s="113"/>
      <c r="BX1056" s="113"/>
      <c r="BY1056" s="113"/>
      <c r="BZ1056" s="113"/>
      <c r="CA1056" s="113"/>
      <c r="CB1056" s="113"/>
    </row>
    <row r="1057" spans="9:80" s="114" customFormat="1">
      <c r="I1057" s="113"/>
      <c r="J1057" s="113"/>
      <c r="K1057" s="113"/>
      <c r="L1057" s="113"/>
      <c r="M1057" s="113"/>
      <c r="N1057" s="113"/>
      <c r="O1057" s="113"/>
      <c r="P1057" s="113"/>
      <c r="Q1057" s="113"/>
      <c r="R1057" s="113"/>
      <c r="S1057" s="113"/>
      <c r="T1057" s="113"/>
      <c r="U1057" s="113"/>
      <c r="V1057" s="113"/>
      <c r="W1057" s="113"/>
      <c r="X1057" s="113"/>
      <c r="Y1057" s="113"/>
      <c r="Z1057" s="113"/>
      <c r="AA1057" s="113"/>
      <c r="AB1057" s="113"/>
      <c r="AC1057" s="113"/>
      <c r="AD1057" s="113"/>
      <c r="AE1057" s="113"/>
      <c r="AF1057" s="113"/>
      <c r="AG1057" s="113"/>
      <c r="AH1057" s="113"/>
      <c r="AI1057" s="113"/>
      <c r="AJ1057" s="113"/>
      <c r="AK1057" s="113"/>
      <c r="AL1057" s="113"/>
      <c r="AM1057" s="113"/>
      <c r="AN1057" s="113"/>
      <c r="AO1057" s="113"/>
      <c r="AP1057" s="113"/>
      <c r="AQ1057" s="113"/>
      <c r="AR1057" s="113"/>
      <c r="AS1057" s="113"/>
      <c r="AT1057" s="113"/>
      <c r="AU1057" s="113"/>
      <c r="AV1057" s="113"/>
      <c r="AW1057" s="113"/>
      <c r="AX1057" s="113"/>
      <c r="AY1057" s="113"/>
      <c r="AZ1057" s="113"/>
      <c r="BA1057" s="113"/>
      <c r="BB1057" s="113"/>
      <c r="BC1057" s="113"/>
      <c r="BD1057" s="113"/>
      <c r="BE1057" s="113"/>
      <c r="BF1057" s="113"/>
      <c r="BG1057" s="113"/>
      <c r="BH1057" s="113"/>
      <c r="BI1057" s="113"/>
      <c r="BJ1057" s="113"/>
      <c r="BK1057" s="113"/>
      <c r="BL1057" s="113"/>
      <c r="BM1057" s="113"/>
      <c r="BN1057" s="113"/>
      <c r="BO1057" s="113"/>
      <c r="BP1057" s="113"/>
      <c r="BQ1057" s="113"/>
      <c r="BR1057" s="113"/>
      <c r="BS1057" s="113"/>
      <c r="BT1057" s="113"/>
      <c r="BU1057" s="113"/>
      <c r="BV1057" s="113"/>
      <c r="BW1057" s="113"/>
      <c r="BX1057" s="113"/>
      <c r="BY1057" s="113"/>
      <c r="BZ1057" s="113"/>
      <c r="CA1057" s="113"/>
      <c r="CB1057" s="113"/>
    </row>
    <row r="1058" spans="9:80" s="114" customFormat="1">
      <c r="I1058" s="113"/>
      <c r="J1058" s="113"/>
      <c r="K1058" s="113"/>
      <c r="L1058" s="113"/>
      <c r="M1058" s="113"/>
      <c r="N1058" s="113"/>
      <c r="O1058" s="113"/>
      <c r="P1058" s="113"/>
      <c r="Q1058" s="113"/>
      <c r="R1058" s="113"/>
      <c r="S1058" s="113"/>
      <c r="T1058" s="113"/>
      <c r="U1058" s="113"/>
      <c r="V1058" s="113"/>
      <c r="W1058" s="113"/>
      <c r="X1058" s="113"/>
      <c r="Y1058" s="113"/>
      <c r="Z1058" s="113"/>
      <c r="AA1058" s="113"/>
      <c r="AB1058" s="113"/>
      <c r="AC1058" s="113"/>
      <c r="AD1058" s="113"/>
      <c r="AE1058" s="113"/>
      <c r="AF1058" s="113"/>
      <c r="AG1058" s="113"/>
      <c r="AH1058" s="113"/>
      <c r="AI1058" s="113"/>
      <c r="AJ1058" s="113"/>
      <c r="AK1058" s="113"/>
      <c r="AL1058" s="113"/>
      <c r="AM1058" s="113"/>
      <c r="AN1058" s="113"/>
      <c r="AO1058" s="113"/>
      <c r="AP1058" s="113"/>
      <c r="AQ1058" s="113"/>
      <c r="AR1058" s="113"/>
      <c r="AS1058" s="113"/>
      <c r="AT1058" s="113"/>
      <c r="AU1058" s="113"/>
      <c r="AV1058" s="113"/>
      <c r="AW1058" s="113"/>
      <c r="AX1058" s="113"/>
      <c r="AY1058" s="113"/>
      <c r="AZ1058" s="113"/>
      <c r="BA1058" s="113"/>
      <c r="BB1058" s="113"/>
      <c r="BC1058" s="113"/>
      <c r="BD1058" s="113"/>
      <c r="BE1058" s="113"/>
      <c r="BF1058" s="113"/>
      <c r="BG1058" s="113"/>
      <c r="BH1058" s="113"/>
      <c r="BI1058" s="113"/>
      <c r="BJ1058" s="113"/>
      <c r="BK1058" s="113"/>
      <c r="BL1058" s="113"/>
      <c r="BM1058" s="113"/>
      <c r="BN1058" s="113"/>
      <c r="BO1058" s="113"/>
      <c r="BP1058" s="113"/>
      <c r="BQ1058" s="113"/>
      <c r="BR1058" s="113"/>
      <c r="BS1058" s="113"/>
      <c r="BT1058" s="113"/>
      <c r="BU1058" s="113"/>
      <c r="BV1058" s="113"/>
      <c r="BW1058" s="113"/>
      <c r="BX1058" s="113"/>
      <c r="BY1058" s="113"/>
      <c r="BZ1058" s="113"/>
      <c r="CA1058" s="113"/>
      <c r="CB1058" s="113"/>
    </row>
    <row r="1059" spans="9:80" s="114" customFormat="1">
      <c r="I1059" s="113"/>
      <c r="J1059" s="113"/>
      <c r="K1059" s="113"/>
      <c r="L1059" s="113"/>
      <c r="M1059" s="113"/>
      <c r="N1059" s="113"/>
      <c r="O1059" s="113"/>
      <c r="P1059" s="113"/>
      <c r="Q1059" s="113"/>
      <c r="R1059" s="113"/>
      <c r="S1059" s="113"/>
      <c r="T1059" s="113"/>
      <c r="U1059" s="113"/>
      <c r="V1059" s="113"/>
      <c r="W1059" s="113"/>
      <c r="X1059" s="113"/>
      <c r="Y1059" s="113"/>
      <c r="Z1059" s="113"/>
      <c r="AA1059" s="113"/>
      <c r="AB1059" s="113"/>
      <c r="AC1059" s="113"/>
      <c r="AD1059" s="113"/>
      <c r="AE1059" s="113"/>
      <c r="AF1059" s="113"/>
      <c r="AG1059" s="113"/>
      <c r="AH1059" s="113"/>
      <c r="AI1059" s="113"/>
      <c r="AJ1059" s="113"/>
      <c r="AK1059" s="113"/>
      <c r="AL1059" s="113"/>
      <c r="AM1059" s="113"/>
      <c r="AN1059" s="113"/>
      <c r="AO1059" s="113"/>
      <c r="AP1059" s="113"/>
      <c r="AQ1059" s="113"/>
      <c r="AR1059" s="113"/>
      <c r="AS1059" s="113"/>
      <c r="AT1059" s="113"/>
      <c r="AU1059" s="113"/>
      <c r="AV1059" s="113"/>
      <c r="AW1059" s="113"/>
      <c r="AX1059" s="113"/>
      <c r="AY1059" s="113"/>
      <c r="AZ1059" s="113"/>
      <c r="BA1059" s="113"/>
      <c r="BB1059" s="113"/>
      <c r="BC1059" s="113"/>
      <c r="BD1059" s="113"/>
      <c r="BE1059" s="113"/>
      <c r="BF1059" s="113"/>
      <c r="BG1059" s="113"/>
      <c r="BH1059" s="113"/>
      <c r="BI1059" s="113"/>
      <c r="BJ1059" s="113"/>
      <c r="BK1059" s="113"/>
      <c r="BL1059" s="113"/>
      <c r="BM1059" s="113"/>
      <c r="BN1059" s="113"/>
      <c r="BO1059" s="113"/>
      <c r="BP1059" s="113"/>
      <c r="BQ1059" s="113"/>
      <c r="BR1059" s="113"/>
      <c r="BS1059" s="113"/>
      <c r="BT1059" s="113"/>
      <c r="BU1059" s="113"/>
      <c r="BV1059" s="113"/>
      <c r="BW1059" s="113"/>
      <c r="BX1059" s="113"/>
      <c r="BY1059" s="113"/>
      <c r="BZ1059" s="113"/>
      <c r="CA1059" s="113"/>
      <c r="CB1059" s="113"/>
    </row>
    <row r="1060" spans="9:80" s="114" customFormat="1">
      <c r="I1060" s="113"/>
      <c r="J1060" s="113"/>
      <c r="K1060" s="113"/>
      <c r="L1060" s="113"/>
      <c r="M1060" s="113"/>
      <c r="N1060" s="113"/>
      <c r="O1060" s="113"/>
      <c r="P1060" s="113"/>
      <c r="Q1060" s="113"/>
      <c r="R1060" s="113"/>
      <c r="S1060" s="113"/>
      <c r="T1060" s="113"/>
      <c r="U1060" s="113"/>
      <c r="V1060" s="113"/>
      <c r="W1060" s="113"/>
      <c r="X1060" s="113"/>
      <c r="Y1060" s="113"/>
      <c r="Z1060" s="113"/>
      <c r="AA1060" s="113"/>
      <c r="AB1060" s="113"/>
      <c r="AC1060" s="113"/>
      <c r="AD1060" s="113"/>
      <c r="AE1060" s="113"/>
      <c r="AF1060" s="113"/>
      <c r="AG1060" s="113"/>
      <c r="AH1060" s="113"/>
      <c r="AI1060" s="113"/>
      <c r="AJ1060" s="113"/>
      <c r="AK1060" s="113"/>
      <c r="AL1060" s="113"/>
      <c r="AM1060" s="113"/>
      <c r="AN1060" s="113"/>
      <c r="AO1060" s="113"/>
      <c r="AP1060" s="113"/>
      <c r="AQ1060" s="113"/>
      <c r="AR1060" s="113"/>
      <c r="AS1060" s="113"/>
      <c r="AT1060" s="113"/>
      <c r="AU1060" s="113"/>
      <c r="AV1060" s="113"/>
      <c r="AW1060" s="113"/>
      <c r="AX1060" s="113"/>
      <c r="AY1060" s="113"/>
      <c r="AZ1060" s="113"/>
      <c r="BA1060" s="113"/>
      <c r="BB1060" s="113"/>
      <c r="BC1060" s="113"/>
      <c r="BD1060" s="113"/>
      <c r="BE1060" s="113"/>
      <c r="BF1060" s="113"/>
      <c r="BG1060" s="113"/>
      <c r="BH1060" s="113"/>
      <c r="BI1060" s="113"/>
      <c r="BJ1060" s="113"/>
      <c r="BK1060" s="113"/>
      <c r="BL1060" s="113"/>
      <c r="BM1060" s="113"/>
      <c r="BN1060" s="113"/>
      <c r="BO1060" s="113"/>
      <c r="BP1060" s="113"/>
      <c r="BQ1060" s="113"/>
      <c r="BR1060" s="113"/>
      <c r="BS1060" s="113"/>
      <c r="BT1060" s="113"/>
      <c r="BU1060" s="113"/>
      <c r="BV1060" s="113"/>
      <c r="BW1060" s="113"/>
      <c r="BX1060" s="113"/>
      <c r="BY1060" s="113"/>
      <c r="BZ1060" s="113"/>
      <c r="CA1060" s="113"/>
      <c r="CB1060" s="113"/>
    </row>
    <row r="1061" spans="9:80" s="114" customFormat="1">
      <c r="I1061" s="113"/>
      <c r="J1061" s="113"/>
      <c r="K1061" s="113"/>
      <c r="L1061" s="113"/>
      <c r="M1061" s="113"/>
      <c r="N1061" s="113"/>
      <c r="O1061" s="113"/>
      <c r="P1061" s="113"/>
      <c r="Q1061" s="113"/>
      <c r="R1061" s="113"/>
      <c r="S1061" s="113"/>
      <c r="T1061" s="113"/>
      <c r="U1061" s="113"/>
      <c r="V1061" s="113"/>
      <c r="W1061" s="113"/>
      <c r="X1061" s="113"/>
      <c r="Y1061" s="113"/>
      <c r="Z1061" s="113"/>
      <c r="AA1061" s="113"/>
      <c r="AB1061" s="113"/>
      <c r="AC1061" s="113"/>
      <c r="AD1061" s="113"/>
      <c r="AE1061" s="113"/>
      <c r="AF1061" s="113"/>
      <c r="AG1061" s="113"/>
      <c r="AH1061" s="113"/>
      <c r="AI1061" s="113"/>
      <c r="AJ1061" s="113"/>
      <c r="AK1061" s="113"/>
      <c r="AL1061" s="113"/>
      <c r="AM1061" s="113"/>
      <c r="AN1061" s="113"/>
      <c r="AO1061" s="113"/>
      <c r="AP1061" s="113"/>
      <c r="AQ1061" s="113"/>
      <c r="AR1061" s="113"/>
      <c r="AS1061" s="113"/>
      <c r="AT1061" s="113"/>
      <c r="AU1061" s="113"/>
      <c r="AV1061" s="113"/>
      <c r="AW1061" s="113"/>
      <c r="AX1061" s="113"/>
      <c r="AY1061" s="113"/>
      <c r="AZ1061" s="113"/>
      <c r="BA1061" s="113"/>
      <c r="BB1061" s="113"/>
      <c r="BC1061" s="113"/>
      <c r="BD1061" s="113"/>
      <c r="BE1061" s="113"/>
      <c r="BF1061" s="113"/>
      <c r="BG1061" s="113"/>
      <c r="BH1061" s="113"/>
      <c r="BI1061" s="113"/>
      <c r="BJ1061" s="113"/>
      <c r="BK1061" s="113"/>
      <c r="BL1061" s="113"/>
      <c r="BM1061" s="113"/>
      <c r="BN1061" s="113"/>
      <c r="BO1061" s="113"/>
      <c r="BP1061" s="113"/>
      <c r="BQ1061" s="113"/>
      <c r="BR1061" s="113"/>
      <c r="BS1061" s="113"/>
      <c r="BT1061" s="113"/>
      <c r="BU1061" s="113"/>
      <c r="BV1061" s="113"/>
      <c r="BW1061" s="113"/>
      <c r="BX1061" s="113"/>
      <c r="BY1061" s="113"/>
      <c r="BZ1061" s="113"/>
      <c r="CA1061" s="113"/>
      <c r="CB1061" s="113"/>
    </row>
    <row r="1062" spans="9:80" s="114" customFormat="1">
      <c r="I1062" s="113"/>
      <c r="J1062" s="113"/>
      <c r="K1062" s="113"/>
      <c r="L1062" s="113"/>
      <c r="M1062" s="113"/>
      <c r="N1062" s="113"/>
      <c r="O1062" s="113"/>
      <c r="P1062" s="113"/>
      <c r="Q1062" s="113"/>
      <c r="R1062" s="113"/>
      <c r="S1062" s="113"/>
      <c r="T1062" s="113"/>
      <c r="U1062" s="113"/>
      <c r="V1062" s="113"/>
      <c r="W1062" s="113"/>
      <c r="X1062" s="113"/>
      <c r="Y1062" s="113"/>
      <c r="Z1062" s="113"/>
      <c r="AA1062" s="113"/>
      <c r="AB1062" s="113"/>
      <c r="AC1062" s="113"/>
      <c r="AD1062" s="113"/>
      <c r="AE1062" s="113"/>
      <c r="AF1062" s="113"/>
      <c r="AG1062" s="113"/>
      <c r="AH1062" s="113"/>
      <c r="AI1062" s="113"/>
      <c r="AJ1062" s="113"/>
      <c r="AK1062" s="113"/>
      <c r="AL1062" s="113"/>
      <c r="AM1062" s="113"/>
      <c r="AN1062" s="113"/>
      <c r="AO1062" s="113"/>
      <c r="AP1062" s="113"/>
      <c r="AQ1062" s="113"/>
      <c r="AR1062" s="113"/>
      <c r="AS1062" s="113"/>
      <c r="AT1062" s="113"/>
      <c r="AU1062" s="113"/>
      <c r="AV1062" s="113"/>
      <c r="AW1062" s="113"/>
      <c r="AX1062" s="113"/>
      <c r="AY1062" s="113"/>
      <c r="AZ1062" s="113"/>
      <c r="BA1062" s="113"/>
      <c r="BB1062" s="113"/>
      <c r="BC1062" s="113"/>
      <c r="BD1062" s="113"/>
      <c r="BE1062" s="113"/>
      <c r="BF1062" s="113"/>
      <c r="BG1062" s="113"/>
      <c r="BH1062" s="113"/>
      <c r="BI1062" s="113"/>
      <c r="BJ1062" s="113"/>
      <c r="BK1062" s="113"/>
      <c r="BL1062" s="113"/>
      <c r="BM1062" s="113"/>
      <c r="BN1062" s="113"/>
      <c r="BO1062" s="113"/>
      <c r="BP1062" s="113"/>
      <c r="BQ1062" s="113"/>
      <c r="BR1062" s="113"/>
      <c r="BS1062" s="113"/>
      <c r="BT1062" s="113"/>
      <c r="BU1062" s="113"/>
      <c r="BV1062" s="113"/>
      <c r="BW1062" s="113"/>
      <c r="BX1062" s="113"/>
      <c r="BY1062" s="113"/>
      <c r="BZ1062" s="113"/>
      <c r="CA1062" s="113"/>
      <c r="CB1062" s="113"/>
    </row>
    <row r="1063" spans="9:80" s="114" customFormat="1">
      <c r="I1063" s="113"/>
      <c r="J1063" s="113"/>
      <c r="K1063" s="113"/>
      <c r="L1063" s="113"/>
      <c r="M1063" s="113"/>
      <c r="N1063" s="113"/>
      <c r="O1063" s="113"/>
      <c r="P1063" s="113"/>
      <c r="Q1063" s="113"/>
      <c r="R1063" s="113"/>
      <c r="S1063" s="113"/>
      <c r="T1063" s="113"/>
      <c r="U1063" s="113"/>
      <c r="V1063" s="113"/>
      <c r="W1063" s="113"/>
      <c r="X1063" s="113"/>
      <c r="Y1063" s="113"/>
      <c r="Z1063" s="113"/>
      <c r="AA1063" s="113"/>
      <c r="AB1063" s="113"/>
      <c r="AC1063" s="113"/>
      <c r="AD1063" s="113"/>
      <c r="AE1063" s="113"/>
      <c r="AF1063" s="113"/>
      <c r="AG1063" s="113"/>
      <c r="AH1063" s="113"/>
      <c r="AI1063" s="113"/>
      <c r="AJ1063" s="113"/>
      <c r="AK1063" s="113"/>
      <c r="AL1063" s="113"/>
      <c r="AM1063" s="113"/>
      <c r="AN1063" s="113"/>
      <c r="AO1063" s="113"/>
      <c r="AP1063" s="113"/>
      <c r="AQ1063" s="113"/>
      <c r="AR1063" s="113"/>
      <c r="AS1063" s="113"/>
      <c r="AT1063" s="113"/>
      <c r="AU1063" s="113"/>
      <c r="AV1063" s="113"/>
      <c r="AW1063" s="113"/>
      <c r="AX1063" s="113"/>
      <c r="AY1063" s="113"/>
      <c r="AZ1063" s="113"/>
      <c r="BA1063" s="113"/>
      <c r="BB1063" s="113"/>
      <c r="BC1063" s="113"/>
      <c r="BD1063" s="113"/>
      <c r="BE1063" s="113"/>
      <c r="BF1063" s="113"/>
      <c r="BG1063" s="113"/>
      <c r="BH1063" s="113"/>
      <c r="BI1063" s="113"/>
      <c r="BJ1063" s="113"/>
      <c r="BK1063" s="113"/>
      <c r="BL1063" s="113"/>
      <c r="BM1063" s="113"/>
      <c r="BN1063" s="113"/>
      <c r="BO1063" s="113"/>
      <c r="BP1063" s="113"/>
      <c r="BQ1063" s="113"/>
      <c r="BR1063" s="113"/>
      <c r="BS1063" s="113"/>
      <c r="BT1063" s="113"/>
      <c r="BU1063" s="113"/>
      <c r="BV1063" s="113"/>
      <c r="BW1063" s="113"/>
      <c r="BX1063" s="113"/>
      <c r="BY1063" s="113"/>
      <c r="BZ1063" s="113"/>
      <c r="CA1063" s="113"/>
      <c r="CB1063" s="113"/>
    </row>
    <row r="1064" spans="9:80" s="114" customFormat="1">
      <c r="I1064" s="113"/>
      <c r="J1064" s="113"/>
      <c r="K1064" s="113"/>
      <c r="L1064" s="113"/>
      <c r="M1064" s="113"/>
      <c r="N1064" s="113"/>
      <c r="O1064" s="113"/>
      <c r="P1064" s="113"/>
      <c r="Q1064" s="113"/>
      <c r="R1064" s="113"/>
      <c r="S1064" s="113"/>
      <c r="T1064" s="113"/>
      <c r="U1064" s="113"/>
      <c r="V1064" s="113"/>
      <c r="W1064" s="113"/>
      <c r="X1064" s="113"/>
      <c r="Y1064" s="113"/>
      <c r="Z1064" s="113"/>
      <c r="AA1064" s="113"/>
      <c r="AB1064" s="113"/>
      <c r="AC1064" s="113"/>
      <c r="AD1064" s="113"/>
      <c r="AE1064" s="113"/>
      <c r="AF1064" s="113"/>
      <c r="AG1064" s="113"/>
      <c r="AH1064" s="113"/>
      <c r="AI1064" s="113"/>
      <c r="AJ1064" s="113"/>
      <c r="AK1064" s="113"/>
      <c r="AL1064" s="113"/>
      <c r="AM1064" s="113"/>
      <c r="AN1064" s="113"/>
      <c r="AO1064" s="113"/>
      <c r="AP1064" s="113"/>
      <c r="AQ1064" s="113"/>
      <c r="AR1064" s="113"/>
      <c r="AS1064" s="113"/>
      <c r="AT1064" s="113"/>
      <c r="AU1064" s="113"/>
      <c r="AV1064" s="113"/>
      <c r="AW1064" s="113"/>
      <c r="AX1064" s="113"/>
      <c r="AY1064" s="113"/>
      <c r="AZ1064" s="113"/>
      <c r="BA1064" s="113"/>
      <c r="BB1064" s="113"/>
      <c r="BC1064" s="113"/>
      <c r="BD1064" s="113"/>
      <c r="BE1064" s="113"/>
      <c r="BF1064" s="113"/>
      <c r="BG1064" s="113"/>
      <c r="BH1064" s="113"/>
      <c r="BI1064" s="113"/>
      <c r="BJ1064" s="113"/>
      <c r="BK1064" s="113"/>
      <c r="BL1064" s="113"/>
      <c r="BM1064" s="113"/>
      <c r="BN1064" s="113"/>
      <c r="BO1064" s="113"/>
      <c r="BP1064" s="113"/>
      <c r="BQ1064" s="113"/>
      <c r="BR1064" s="113"/>
      <c r="BS1064" s="113"/>
      <c r="BT1064" s="113"/>
      <c r="BU1064" s="113"/>
      <c r="BV1064" s="113"/>
      <c r="BW1064" s="113"/>
      <c r="BX1064" s="113"/>
      <c r="BY1064" s="113"/>
      <c r="BZ1064" s="113"/>
      <c r="CA1064" s="113"/>
      <c r="CB1064" s="113"/>
    </row>
    <row r="1065" spans="9:80" s="114" customFormat="1">
      <c r="I1065" s="113"/>
      <c r="J1065" s="113"/>
      <c r="K1065" s="113"/>
      <c r="L1065" s="113"/>
      <c r="M1065" s="113"/>
      <c r="N1065" s="113"/>
      <c r="O1065" s="113"/>
      <c r="P1065" s="113"/>
      <c r="Q1065" s="113"/>
      <c r="R1065" s="113"/>
      <c r="S1065" s="113"/>
      <c r="T1065" s="113"/>
      <c r="U1065" s="113"/>
      <c r="V1065" s="113"/>
      <c r="W1065" s="113"/>
      <c r="X1065" s="113"/>
      <c r="Y1065" s="113"/>
      <c r="Z1065" s="113"/>
      <c r="AA1065" s="113"/>
      <c r="AB1065" s="113"/>
      <c r="AC1065" s="113"/>
      <c r="AD1065" s="113"/>
      <c r="AE1065" s="113"/>
      <c r="AF1065" s="113"/>
      <c r="AG1065" s="113"/>
      <c r="AH1065" s="113"/>
      <c r="AI1065" s="113"/>
      <c r="AJ1065" s="113"/>
      <c r="AK1065" s="113"/>
      <c r="AL1065" s="113"/>
      <c r="AM1065" s="113"/>
      <c r="AN1065" s="113"/>
      <c r="AO1065" s="113"/>
      <c r="AP1065" s="113"/>
      <c r="AQ1065" s="113"/>
      <c r="AR1065" s="113"/>
      <c r="AS1065" s="113"/>
      <c r="AT1065" s="113"/>
      <c r="AU1065" s="113"/>
      <c r="AV1065" s="113"/>
      <c r="AW1065" s="113"/>
      <c r="AX1065" s="113"/>
      <c r="AY1065" s="113"/>
      <c r="AZ1065" s="113"/>
      <c r="BA1065" s="113"/>
      <c r="BB1065" s="113"/>
      <c r="BC1065" s="113"/>
      <c r="BD1065" s="113"/>
      <c r="BE1065" s="113"/>
      <c r="BF1065" s="113"/>
      <c r="BG1065" s="113"/>
      <c r="BH1065" s="113"/>
      <c r="BI1065" s="113"/>
      <c r="BJ1065" s="113"/>
      <c r="BK1065" s="113"/>
      <c r="BL1065" s="113"/>
      <c r="BM1065" s="113"/>
      <c r="BN1065" s="113"/>
      <c r="BO1065" s="113"/>
      <c r="BP1065" s="113"/>
      <c r="BQ1065" s="113"/>
      <c r="BR1065" s="113"/>
      <c r="BS1065" s="113"/>
      <c r="BT1065" s="113"/>
      <c r="BU1065" s="113"/>
      <c r="BV1065" s="113"/>
      <c r="BW1065" s="113"/>
      <c r="BX1065" s="113"/>
      <c r="BY1065" s="113"/>
      <c r="BZ1065" s="113"/>
      <c r="CA1065" s="113"/>
      <c r="CB1065" s="113"/>
    </row>
    <row r="1066" spans="9:80" s="114" customFormat="1">
      <c r="I1066" s="113"/>
      <c r="J1066" s="113"/>
      <c r="K1066" s="113"/>
      <c r="L1066" s="113"/>
      <c r="M1066" s="113"/>
      <c r="N1066" s="113"/>
      <c r="O1066" s="113"/>
      <c r="P1066" s="113"/>
      <c r="Q1066" s="113"/>
      <c r="R1066" s="113"/>
      <c r="S1066" s="113"/>
      <c r="T1066" s="113"/>
      <c r="U1066" s="113"/>
      <c r="V1066" s="113"/>
      <c r="W1066" s="113"/>
      <c r="X1066" s="113"/>
      <c r="Y1066" s="113"/>
      <c r="Z1066" s="113"/>
      <c r="AA1066" s="113"/>
      <c r="AB1066" s="113"/>
      <c r="AC1066" s="113"/>
      <c r="AD1066" s="113"/>
      <c r="AE1066" s="113"/>
      <c r="AF1066" s="113"/>
      <c r="AG1066" s="113"/>
      <c r="AH1066" s="113"/>
      <c r="AI1066" s="113"/>
      <c r="AJ1066" s="113"/>
      <c r="AK1066" s="113"/>
      <c r="AL1066" s="113"/>
      <c r="AM1066" s="113"/>
      <c r="AN1066" s="113"/>
      <c r="AO1066" s="113"/>
      <c r="AP1066" s="113"/>
      <c r="AQ1066" s="113"/>
      <c r="AR1066" s="113"/>
      <c r="AS1066" s="113"/>
      <c r="AT1066" s="113"/>
      <c r="AU1066" s="113"/>
      <c r="AV1066" s="113"/>
      <c r="AW1066" s="113"/>
      <c r="AX1066" s="113"/>
      <c r="AY1066" s="113"/>
      <c r="AZ1066" s="113"/>
      <c r="BA1066" s="113"/>
      <c r="BB1066" s="113"/>
      <c r="BC1066" s="113"/>
      <c r="BD1066" s="113"/>
      <c r="BE1066" s="113"/>
      <c r="BF1066" s="113"/>
      <c r="BG1066" s="113"/>
      <c r="BH1066" s="113"/>
      <c r="BI1066" s="113"/>
      <c r="BJ1066" s="113"/>
      <c r="BK1066" s="113"/>
      <c r="BL1066" s="113"/>
      <c r="BM1066" s="113"/>
      <c r="BN1066" s="113"/>
      <c r="BO1066" s="113"/>
      <c r="BP1066" s="113"/>
      <c r="BQ1066" s="113"/>
      <c r="BR1066" s="113"/>
      <c r="BS1066" s="113"/>
      <c r="BT1066" s="113"/>
      <c r="BU1066" s="113"/>
      <c r="BV1066" s="113"/>
      <c r="BW1066" s="113"/>
      <c r="BX1066" s="113"/>
      <c r="BY1066" s="113"/>
      <c r="BZ1066" s="113"/>
      <c r="CA1066" s="113"/>
      <c r="CB1066" s="113"/>
    </row>
    <row r="1067" spans="9:80" s="114" customFormat="1">
      <c r="I1067" s="113"/>
      <c r="J1067" s="113"/>
      <c r="K1067" s="113"/>
      <c r="L1067" s="113"/>
      <c r="M1067" s="113"/>
      <c r="N1067" s="113"/>
      <c r="O1067" s="113"/>
      <c r="P1067" s="113"/>
      <c r="Q1067" s="113"/>
      <c r="R1067" s="113"/>
      <c r="S1067" s="113"/>
      <c r="T1067" s="113"/>
      <c r="U1067" s="113"/>
      <c r="V1067" s="113"/>
      <c r="W1067" s="113"/>
      <c r="X1067" s="113"/>
      <c r="Y1067" s="113"/>
      <c r="Z1067" s="113"/>
      <c r="AA1067" s="113"/>
      <c r="AB1067" s="113"/>
      <c r="AC1067" s="113"/>
      <c r="AD1067" s="113"/>
      <c r="AE1067" s="113"/>
      <c r="AF1067" s="113"/>
      <c r="AG1067" s="113"/>
      <c r="AH1067" s="113"/>
      <c r="AI1067" s="113"/>
      <c r="AJ1067" s="113"/>
      <c r="AK1067" s="113"/>
      <c r="AL1067" s="113"/>
      <c r="AM1067" s="113"/>
      <c r="AN1067" s="113"/>
      <c r="AO1067" s="113"/>
      <c r="AP1067" s="113"/>
      <c r="AQ1067" s="113"/>
      <c r="AR1067" s="113"/>
      <c r="AS1067" s="113"/>
      <c r="AT1067" s="113"/>
      <c r="AU1067" s="113"/>
      <c r="AV1067" s="113"/>
      <c r="AW1067" s="113"/>
      <c r="AX1067" s="113"/>
      <c r="AY1067" s="113"/>
      <c r="AZ1067" s="113"/>
      <c r="BA1067" s="113"/>
      <c r="BB1067" s="113"/>
      <c r="BC1067" s="113"/>
      <c r="BD1067" s="113"/>
      <c r="BE1067" s="113"/>
      <c r="BF1067" s="113"/>
      <c r="BG1067" s="113"/>
      <c r="BH1067" s="113"/>
      <c r="BI1067" s="113"/>
      <c r="BJ1067" s="113"/>
      <c r="BK1067" s="113"/>
      <c r="BL1067" s="113"/>
      <c r="BM1067" s="113"/>
      <c r="BN1067" s="113"/>
      <c r="BO1067" s="113"/>
      <c r="BP1067" s="113"/>
      <c r="BQ1067" s="113"/>
      <c r="BR1067" s="113"/>
      <c r="BS1067" s="113"/>
      <c r="BT1067" s="113"/>
      <c r="BU1067" s="113"/>
      <c r="BV1067" s="113"/>
      <c r="BW1067" s="113"/>
      <c r="BX1067" s="113"/>
      <c r="BY1067" s="113"/>
      <c r="BZ1067" s="113"/>
      <c r="CA1067" s="113"/>
      <c r="CB1067" s="113"/>
    </row>
    <row r="1068" spans="9:80" s="114" customFormat="1">
      <c r="I1068" s="113"/>
      <c r="J1068" s="113"/>
      <c r="K1068" s="113"/>
      <c r="L1068" s="113"/>
      <c r="M1068" s="113"/>
      <c r="N1068" s="113"/>
      <c r="O1068" s="113"/>
      <c r="P1068" s="113"/>
      <c r="Q1068" s="113"/>
      <c r="R1068" s="113"/>
      <c r="S1068" s="113"/>
      <c r="T1068" s="113"/>
      <c r="U1068" s="113"/>
      <c r="V1068" s="113"/>
      <c r="W1068" s="113"/>
      <c r="X1068" s="113"/>
      <c r="Y1068" s="113"/>
      <c r="Z1068" s="113"/>
      <c r="AA1068" s="113"/>
      <c r="AB1068" s="113"/>
      <c r="AC1068" s="113"/>
      <c r="AD1068" s="113"/>
      <c r="AE1068" s="113"/>
      <c r="AF1068" s="113"/>
      <c r="AG1068" s="113"/>
      <c r="AH1068" s="113"/>
      <c r="AI1068" s="113"/>
      <c r="AJ1068" s="113"/>
      <c r="AK1068" s="113"/>
      <c r="AL1068" s="113"/>
      <c r="AM1068" s="113"/>
      <c r="AN1068" s="113"/>
      <c r="AO1068" s="113"/>
      <c r="AP1068" s="113"/>
      <c r="AQ1068" s="113"/>
      <c r="AR1068" s="113"/>
      <c r="AS1068" s="113"/>
      <c r="AT1068" s="113"/>
      <c r="AU1068" s="113"/>
      <c r="AV1068" s="113"/>
      <c r="AW1068" s="113"/>
      <c r="AX1068" s="113"/>
      <c r="AY1068" s="113"/>
      <c r="AZ1068" s="113"/>
      <c r="BA1068" s="113"/>
      <c r="BB1068" s="113"/>
      <c r="BC1068" s="113"/>
      <c r="BD1068" s="113"/>
      <c r="BE1068" s="113"/>
      <c r="BF1068" s="113"/>
      <c r="BG1068" s="113"/>
      <c r="BH1068" s="113"/>
      <c r="BI1068" s="113"/>
      <c r="BJ1068" s="113"/>
      <c r="BK1068" s="113"/>
      <c r="BL1068" s="113"/>
      <c r="BM1068" s="113"/>
      <c r="BN1068" s="113"/>
      <c r="BO1068" s="113"/>
      <c r="BP1068" s="113"/>
      <c r="BQ1068" s="113"/>
      <c r="BR1068" s="113"/>
      <c r="BS1068" s="113"/>
      <c r="BT1068" s="113"/>
      <c r="BU1068" s="113"/>
      <c r="BV1068" s="113"/>
      <c r="BW1068" s="113"/>
      <c r="BX1068" s="113"/>
      <c r="BY1068" s="113"/>
      <c r="BZ1068" s="113"/>
      <c r="CA1068" s="113"/>
      <c r="CB1068" s="113"/>
    </row>
    <row r="1069" spans="9:80" s="114" customFormat="1">
      <c r="I1069" s="113"/>
      <c r="J1069" s="113"/>
      <c r="K1069" s="113"/>
      <c r="L1069" s="113"/>
      <c r="M1069" s="113"/>
      <c r="N1069" s="113"/>
      <c r="O1069" s="113"/>
      <c r="P1069" s="113"/>
      <c r="Q1069" s="113"/>
      <c r="R1069" s="113"/>
      <c r="S1069" s="113"/>
      <c r="T1069" s="113"/>
      <c r="U1069" s="113"/>
      <c r="V1069" s="113"/>
      <c r="W1069" s="113"/>
      <c r="X1069" s="113"/>
      <c r="Y1069" s="113"/>
      <c r="Z1069" s="113"/>
      <c r="AA1069" s="113"/>
      <c r="AB1069" s="113"/>
      <c r="AC1069" s="113"/>
      <c r="AD1069" s="113"/>
      <c r="AE1069" s="113"/>
      <c r="AF1069" s="113"/>
      <c r="AG1069" s="113"/>
      <c r="AH1069" s="113"/>
      <c r="AI1069" s="113"/>
      <c r="AJ1069" s="113"/>
      <c r="AK1069" s="113"/>
      <c r="AL1069" s="113"/>
      <c r="AM1069" s="113"/>
      <c r="AN1069" s="113"/>
      <c r="AO1069" s="113"/>
      <c r="AP1069" s="113"/>
      <c r="AQ1069" s="113"/>
      <c r="AR1069" s="113"/>
      <c r="AS1069" s="113"/>
      <c r="AT1069" s="113"/>
      <c r="AU1069" s="113"/>
      <c r="AV1069" s="113"/>
      <c r="AW1069" s="113"/>
      <c r="AX1069" s="113"/>
      <c r="AY1069" s="113"/>
      <c r="AZ1069" s="113"/>
      <c r="BA1069" s="113"/>
      <c r="BB1069" s="113"/>
      <c r="BC1069" s="113"/>
      <c r="BD1069" s="113"/>
      <c r="BE1069" s="113"/>
      <c r="BF1069" s="113"/>
      <c r="BG1069" s="113"/>
      <c r="BH1069" s="113"/>
      <c r="BI1069" s="113"/>
      <c r="BJ1069" s="113"/>
      <c r="BK1069" s="113"/>
      <c r="BL1069" s="113"/>
      <c r="BM1069" s="113"/>
      <c r="BN1069" s="113"/>
      <c r="BO1069" s="113"/>
      <c r="BP1069" s="113"/>
      <c r="BQ1069" s="113"/>
      <c r="BR1069" s="113"/>
      <c r="BS1069" s="113"/>
      <c r="BT1069" s="113"/>
      <c r="BU1069" s="113"/>
      <c r="BV1069" s="113"/>
      <c r="BW1069" s="113"/>
      <c r="BX1069" s="113"/>
      <c r="BY1069" s="113"/>
      <c r="BZ1069" s="113"/>
      <c r="CA1069" s="113"/>
      <c r="CB1069" s="113"/>
    </row>
    <row r="1070" spans="9:80" s="114" customFormat="1">
      <c r="I1070" s="113"/>
      <c r="J1070" s="113"/>
      <c r="K1070" s="113"/>
      <c r="L1070" s="113"/>
      <c r="M1070" s="113"/>
      <c r="N1070" s="113"/>
      <c r="O1070" s="113"/>
      <c r="P1070" s="113"/>
      <c r="Q1070" s="113"/>
      <c r="R1070" s="113"/>
      <c r="S1070" s="113"/>
      <c r="T1070" s="113"/>
      <c r="U1070" s="113"/>
      <c r="V1070" s="113"/>
      <c r="W1070" s="113"/>
      <c r="X1070" s="113"/>
      <c r="Y1070" s="113"/>
      <c r="Z1070" s="113"/>
      <c r="AA1070" s="113"/>
      <c r="AB1070" s="113"/>
      <c r="AC1070" s="113"/>
      <c r="AD1070" s="113"/>
      <c r="AE1070" s="113"/>
      <c r="AF1070" s="113"/>
      <c r="AG1070" s="113"/>
      <c r="AH1070" s="113"/>
      <c r="AI1070" s="113"/>
      <c r="AJ1070" s="113"/>
      <c r="AK1070" s="113"/>
      <c r="AL1070" s="113"/>
      <c r="AM1070" s="113"/>
      <c r="AN1070" s="113"/>
      <c r="AO1070" s="113"/>
      <c r="AP1070" s="113"/>
      <c r="AQ1070" s="113"/>
      <c r="AR1070" s="113"/>
      <c r="AS1070" s="113"/>
      <c r="AT1070" s="113"/>
      <c r="AU1070" s="113"/>
      <c r="AV1070" s="113"/>
      <c r="AW1070" s="113"/>
      <c r="AX1070" s="113"/>
      <c r="AY1070" s="113"/>
      <c r="AZ1070" s="113"/>
      <c r="BA1070" s="113"/>
      <c r="BB1070" s="113"/>
      <c r="BC1070" s="113"/>
      <c r="BD1070" s="113"/>
      <c r="BE1070" s="113"/>
      <c r="BF1070" s="113"/>
      <c r="BG1070" s="113"/>
      <c r="BH1070" s="113"/>
      <c r="BI1070" s="113"/>
      <c r="BJ1070" s="113"/>
      <c r="BK1070" s="113"/>
      <c r="BL1070" s="113"/>
      <c r="BM1070" s="113"/>
      <c r="BN1070" s="113"/>
      <c r="BO1070" s="113"/>
      <c r="BP1070" s="113"/>
      <c r="BQ1070" s="113"/>
      <c r="BR1070" s="113"/>
      <c r="BS1070" s="113"/>
      <c r="BT1070" s="113"/>
      <c r="BU1070" s="113"/>
      <c r="BV1070" s="113"/>
      <c r="BW1070" s="113"/>
      <c r="BX1070" s="113"/>
      <c r="BY1070" s="113"/>
      <c r="BZ1070" s="113"/>
      <c r="CA1070" s="113"/>
      <c r="CB1070" s="113"/>
    </row>
    <row r="1071" spans="9:80" s="114" customFormat="1">
      <c r="I1071" s="113"/>
      <c r="J1071" s="113"/>
      <c r="K1071" s="113"/>
      <c r="L1071" s="113"/>
      <c r="M1071" s="113"/>
      <c r="N1071" s="113"/>
      <c r="O1071" s="113"/>
      <c r="P1071" s="113"/>
      <c r="Q1071" s="113"/>
      <c r="R1071" s="113"/>
      <c r="S1071" s="113"/>
      <c r="T1071" s="113"/>
      <c r="U1071" s="113"/>
      <c r="V1071" s="113"/>
      <c r="W1071" s="113"/>
      <c r="X1071" s="113"/>
      <c r="Y1071" s="113"/>
      <c r="Z1071" s="113"/>
      <c r="AA1071" s="113"/>
      <c r="AB1071" s="113"/>
      <c r="AC1071" s="113"/>
      <c r="AD1071" s="113"/>
      <c r="AE1071" s="113"/>
      <c r="AF1071" s="113"/>
      <c r="AG1071" s="113"/>
      <c r="AH1071" s="113"/>
      <c r="AI1071" s="113"/>
      <c r="AJ1071" s="113"/>
      <c r="AK1071" s="113"/>
      <c r="AL1071" s="113"/>
      <c r="AM1071" s="113"/>
      <c r="AN1071" s="113"/>
      <c r="AO1071" s="113"/>
      <c r="AP1071" s="113"/>
      <c r="AQ1071" s="113"/>
      <c r="AR1071" s="113"/>
      <c r="AS1071" s="113"/>
      <c r="AT1071" s="113"/>
      <c r="AU1071" s="113"/>
      <c r="AV1071" s="113"/>
      <c r="AW1071" s="113"/>
      <c r="AX1071" s="113"/>
      <c r="AY1071" s="113"/>
      <c r="AZ1071" s="113"/>
      <c r="BA1071" s="113"/>
      <c r="BB1071" s="113"/>
      <c r="BC1071" s="113"/>
      <c r="BD1071" s="113"/>
      <c r="BE1071" s="113"/>
      <c r="BF1071" s="113"/>
      <c r="BG1071" s="113"/>
      <c r="BH1071" s="113"/>
      <c r="BI1071" s="113"/>
      <c r="BJ1071" s="113"/>
      <c r="BK1071" s="113"/>
      <c r="BL1071" s="113"/>
      <c r="BM1071" s="113"/>
      <c r="BN1071" s="113"/>
      <c r="BO1071" s="113"/>
      <c r="BP1071" s="113"/>
      <c r="BQ1071" s="113"/>
      <c r="BR1071" s="113"/>
      <c r="BS1071" s="113"/>
      <c r="BT1071" s="113"/>
      <c r="BU1071" s="113"/>
      <c r="BV1071" s="113"/>
      <c r="BW1071" s="113"/>
      <c r="BX1071" s="113"/>
      <c r="BY1071" s="113"/>
      <c r="BZ1071" s="113"/>
      <c r="CA1071" s="113"/>
      <c r="CB1071" s="113"/>
    </row>
    <row r="1072" spans="9:80" s="114" customFormat="1">
      <c r="I1072" s="113"/>
      <c r="J1072" s="113"/>
      <c r="K1072" s="113"/>
      <c r="L1072" s="113"/>
      <c r="M1072" s="113"/>
      <c r="N1072" s="113"/>
      <c r="O1072" s="113"/>
      <c r="P1072" s="113"/>
      <c r="Q1072" s="113"/>
      <c r="R1072" s="113"/>
      <c r="S1072" s="113"/>
      <c r="T1072" s="113"/>
      <c r="U1072" s="113"/>
      <c r="V1072" s="113"/>
      <c r="W1072" s="113"/>
      <c r="X1072" s="113"/>
      <c r="Y1072" s="113"/>
      <c r="Z1072" s="113"/>
      <c r="AA1072" s="113"/>
      <c r="AB1072" s="113"/>
      <c r="AC1072" s="113"/>
      <c r="AD1072" s="113"/>
      <c r="AE1072" s="113"/>
      <c r="AF1072" s="113"/>
      <c r="AG1072" s="113"/>
      <c r="AH1072" s="113"/>
      <c r="AI1072" s="113"/>
      <c r="AJ1072" s="113"/>
      <c r="AK1072" s="113"/>
      <c r="AL1072" s="113"/>
      <c r="AM1072" s="113"/>
      <c r="AN1072" s="113"/>
      <c r="AO1072" s="113"/>
      <c r="AP1072" s="113"/>
      <c r="AQ1072" s="113"/>
      <c r="AR1072" s="113"/>
      <c r="AS1072" s="113"/>
      <c r="AT1072" s="113"/>
      <c r="AU1072" s="113"/>
      <c r="AV1072" s="113"/>
      <c r="AW1072" s="113"/>
      <c r="AX1072" s="113"/>
      <c r="AY1072" s="113"/>
      <c r="AZ1072" s="113"/>
      <c r="BA1072" s="113"/>
      <c r="BB1072" s="113"/>
      <c r="BC1072" s="113"/>
      <c r="BD1072" s="113"/>
      <c r="BE1072" s="113"/>
      <c r="BF1072" s="113"/>
      <c r="BG1072" s="113"/>
      <c r="BH1072" s="113"/>
      <c r="BI1072" s="113"/>
      <c r="BJ1072" s="113"/>
      <c r="BK1072" s="113"/>
      <c r="BL1072" s="113"/>
      <c r="BM1072" s="113"/>
      <c r="BN1072" s="113"/>
      <c r="BO1072" s="113"/>
      <c r="BP1072" s="113"/>
      <c r="BQ1072" s="113"/>
      <c r="BR1072" s="113"/>
      <c r="BS1072" s="113"/>
      <c r="BT1072" s="113"/>
      <c r="BU1072" s="113"/>
      <c r="BV1072" s="113"/>
      <c r="BW1072" s="113"/>
      <c r="BX1072" s="113"/>
      <c r="BY1072" s="113"/>
      <c r="BZ1072" s="113"/>
      <c r="CA1072" s="113"/>
      <c r="CB1072" s="113"/>
    </row>
    <row r="1073" spans="9:80" s="114" customFormat="1">
      <c r="I1073" s="113"/>
      <c r="J1073" s="113"/>
      <c r="K1073" s="113"/>
      <c r="L1073" s="113"/>
      <c r="M1073" s="113"/>
      <c r="N1073" s="113"/>
      <c r="O1073" s="113"/>
      <c r="P1073" s="113"/>
      <c r="Q1073" s="113"/>
      <c r="R1073" s="113"/>
      <c r="S1073" s="113"/>
      <c r="T1073" s="113"/>
      <c r="U1073" s="113"/>
      <c r="V1073" s="113"/>
      <c r="W1073" s="113"/>
      <c r="X1073" s="113"/>
      <c r="Y1073" s="113"/>
      <c r="Z1073" s="113"/>
      <c r="AA1073" s="113"/>
      <c r="AB1073" s="113"/>
      <c r="AC1073" s="113"/>
      <c r="AD1073" s="113"/>
      <c r="AE1073" s="113"/>
      <c r="AF1073" s="113"/>
      <c r="AG1073" s="113"/>
      <c r="AH1073" s="113"/>
      <c r="AI1073" s="113"/>
      <c r="AJ1073" s="113"/>
      <c r="AK1073" s="113"/>
      <c r="AL1073" s="113"/>
      <c r="AM1073" s="113"/>
      <c r="AN1073" s="113"/>
      <c r="AO1073" s="113"/>
      <c r="AP1073" s="113"/>
      <c r="AQ1073" s="113"/>
      <c r="AR1073" s="113"/>
      <c r="AS1073" s="113"/>
      <c r="AT1073" s="113"/>
      <c r="AU1073" s="113"/>
      <c r="AV1073" s="113"/>
      <c r="AW1073" s="113"/>
      <c r="AX1073" s="113"/>
      <c r="AY1073" s="113"/>
      <c r="AZ1073" s="113"/>
      <c r="BA1073" s="113"/>
      <c r="BB1073" s="113"/>
      <c r="BC1073" s="113"/>
      <c r="BD1073" s="113"/>
      <c r="BE1073" s="113"/>
      <c r="BF1073" s="113"/>
      <c r="BG1073" s="113"/>
      <c r="BH1073" s="113"/>
      <c r="BI1073" s="113"/>
      <c r="BJ1073" s="113"/>
      <c r="BK1073" s="113"/>
      <c r="BL1073" s="113"/>
      <c r="BM1073" s="113"/>
      <c r="BN1073" s="113"/>
      <c r="BO1073" s="113"/>
      <c r="BP1073" s="113"/>
      <c r="BQ1073" s="113"/>
      <c r="BR1073" s="113"/>
      <c r="BS1073" s="113"/>
      <c r="BT1073" s="113"/>
      <c r="BU1073" s="113"/>
      <c r="BV1073" s="113"/>
      <c r="BW1073" s="113"/>
      <c r="BX1073" s="113"/>
      <c r="BY1073" s="113"/>
      <c r="BZ1073" s="113"/>
      <c r="CA1073" s="113"/>
      <c r="CB1073" s="113"/>
    </row>
    <row r="1074" spans="9:80" s="114" customFormat="1">
      <c r="I1074" s="113"/>
      <c r="J1074" s="113"/>
      <c r="K1074" s="113"/>
      <c r="L1074" s="113"/>
      <c r="M1074" s="113"/>
      <c r="N1074" s="113"/>
      <c r="O1074" s="113"/>
      <c r="P1074" s="113"/>
      <c r="Q1074" s="113"/>
      <c r="R1074" s="113"/>
      <c r="S1074" s="113"/>
      <c r="T1074" s="113"/>
      <c r="U1074" s="113"/>
      <c r="V1074" s="113"/>
      <c r="W1074" s="113"/>
      <c r="X1074" s="113"/>
      <c r="Y1074" s="113"/>
      <c r="Z1074" s="113"/>
      <c r="AA1074" s="113"/>
      <c r="AB1074" s="113"/>
      <c r="AC1074" s="113"/>
      <c r="AD1074" s="113"/>
      <c r="AE1074" s="113"/>
      <c r="AF1074" s="113"/>
      <c r="AG1074" s="113"/>
      <c r="AH1074" s="113"/>
      <c r="AI1074" s="113"/>
      <c r="AJ1074" s="113"/>
      <c r="AK1074" s="113"/>
      <c r="AL1074" s="113"/>
      <c r="AM1074" s="113"/>
      <c r="AN1074" s="113"/>
      <c r="AO1074" s="113"/>
      <c r="AP1074" s="113"/>
      <c r="AQ1074" s="113"/>
      <c r="AR1074" s="113"/>
      <c r="AS1074" s="113"/>
      <c r="AT1074" s="113"/>
      <c r="AU1074" s="113"/>
      <c r="AV1074" s="113"/>
      <c r="AW1074" s="113"/>
      <c r="AX1074" s="113"/>
      <c r="AY1074" s="113"/>
      <c r="AZ1074" s="113"/>
      <c r="BA1074" s="113"/>
      <c r="BB1074" s="113"/>
      <c r="BC1074" s="113"/>
      <c r="BD1074" s="113"/>
      <c r="BE1074" s="113"/>
      <c r="BF1074" s="113"/>
      <c r="BG1074" s="113"/>
      <c r="BH1074" s="113"/>
      <c r="BI1074" s="113"/>
      <c r="BJ1074" s="113"/>
      <c r="BK1074" s="113"/>
      <c r="BL1074" s="113"/>
      <c r="BM1074" s="113"/>
      <c r="BN1074" s="113"/>
      <c r="BO1074" s="113"/>
      <c r="BP1074" s="113"/>
      <c r="BQ1074" s="113"/>
      <c r="BR1074" s="113"/>
      <c r="BS1074" s="113"/>
      <c r="BT1074" s="113"/>
      <c r="BU1074" s="113"/>
      <c r="BV1074" s="113"/>
      <c r="BW1074" s="113"/>
      <c r="BX1074" s="113"/>
      <c r="BY1074" s="113"/>
      <c r="BZ1074" s="113"/>
      <c r="CA1074" s="113"/>
      <c r="CB1074" s="113"/>
    </row>
    <row r="1075" spans="9:80" s="114" customFormat="1">
      <c r="I1075" s="113"/>
      <c r="J1075" s="113"/>
      <c r="K1075" s="113"/>
      <c r="L1075" s="113"/>
      <c r="M1075" s="113"/>
      <c r="N1075" s="113"/>
      <c r="O1075" s="113"/>
      <c r="P1075" s="113"/>
      <c r="Q1075" s="113"/>
      <c r="R1075" s="113"/>
      <c r="S1075" s="113"/>
      <c r="T1075" s="113"/>
      <c r="U1075" s="113"/>
      <c r="V1075" s="113"/>
      <c r="W1075" s="113"/>
      <c r="X1075" s="113"/>
      <c r="Y1075" s="113"/>
      <c r="Z1075" s="113"/>
      <c r="AA1075" s="113"/>
      <c r="AB1075" s="113"/>
      <c r="AC1075" s="113"/>
      <c r="AD1075" s="113"/>
      <c r="AE1075" s="113"/>
      <c r="AF1075" s="113"/>
      <c r="AG1075" s="113"/>
      <c r="AH1075" s="113"/>
      <c r="AI1075" s="113"/>
      <c r="AJ1075" s="113"/>
      <c r="AK1075" s="113"/>
      <c r="AL1075" s="113"/>
      <c r="AM1075" s="113"/>
      <c r="AN1075" s="113"/>
      <c r="AO1075" s="113"/>
      <c r="AP1075" s="113"/>
      <c r="AQ1075" s="113"/>
      <c r="AR1075" s="113"/>
      <c r="AS1075" s="113"/>
      <c r="AT1075" s="113"/>
      <c r="AU1075" s="113"/>
      <c r="AV1075" s="113"/>
      <c r="AW1075" s="113"/>
      <c r="AX1075" s="113"/>
      <c r="AY1075" s="113"/>
      <c r="AZ1075" s="113"/>
      <c r="BA1075" s="113"/>
      <c r="BB1075" s="113"/>
      <c r="BC1075" s="113"/>
      <c r="BD1075" s="113"/>
      <c r="BE1075" s="113"/>
      <c r="BF1075" s="113"/>
      <c r="BG1075" s="113"/>
      <c r="BH1075" s="113"/>
      <c r="BI1075" s="113"/>
      <c r="BJ1075" s="113"/>
      <c r="BK1075" s="113"/>
      <c r="BL1075" s="113"/>
      <c r="BM1075" s="113"/>
      <c r="BN1075" s="113"/>
      <c r="BO1075" s="113"/>
      <c r="BP1075" s="113"/>
      <c r="BQ1075" s="113"/>
      <c r="BR1075" s="113"/>
      <c r="BS1075" s="113"/>
      <c r="BT1075" s="113"/>
      <c r="BU1075" s="113"/>
      <c r="BV1075" s="113"/>
      <c r="BW1075" s="113"/>
      <c r="BX1075" s="113"/>
      <c r="BY1075" s="113"/>
      <c r="BZ1075" s="113"/>
      <c r="CA1075" s="113"/>
      <c r="CB1075" s="113"/>
    </row>
    <row r="1076" spans="9:80" s="114" customFormat="1">
      <c r="I1076" s="113"/>
      <c r="J1076" s="113"/>
      <c r="K1076" s="113"/>
      <c r="L1076" s="113"/>
      <c r="M1076" s="113"/>
      <c r="N1076" s="113"/>
      <c r="O1076" s="113"/>
      <c r="P1076" s="113"/>
      <c r="Q1076" s="113"/>
      <c r="R1076" s="113"/>
      <c r="S1076" s="113"/>
      <c r="T1076" s="113"/>
      <c r="U1076" s="113"/>
      <c r="V1076" s="113"/>
      <c r="W1076" s="113"/>
      <c r="X1076" s="113"/>
      <c r="Y1076" s="113"/>
      <c r="Z1076" s="113"/>
      <c r="AA1076" s="113"/>
      <c r="AB1076" s="113"/>
      <c r="AC1076" s="113"/>
      <c r="AD1076" s="113"/>
      <c r="AE1076" s="113"/>
      <c r="AF1076" s="113"/>
      <c r="AG1076" s="113"/>
      <c r="AH1076" s="113"/>
      <c r="AI1076" s="113"/>
      <c r="AJ1076" s="113"/>
      <c r="AK1076" s="113"/>
      <c r="AL1076" s="113"/>
      <c r="AM1076" s="113"/>
      <c r="AN1076" s="113"/>
      <c r="AO1076" s="113"/>
      <c r="AP1076" s="113"/>
      <c r="AQ1076" s="113"/>
      <c r="AR1076" s="113"/>
      <c r="AS1076" s="113"/>
      <c r="AT1076" s="113"/>
      <c r="AU1076" s="113"/>
      <c r="AV1076" s="113"/>
      <c r="AW1076" s="113"/>
      <c r="AX1076" s="113"/>
      <c r="AY1076" s="113"/>
      <c r="AZ1076" s="113"/>
      <c r="BA1076" s="113"/>
      <c r="BB1076" s="113"/>
      <c r="BC1076" s="113"/>
      <c r="BD1076" s="113"/>
      <c r="BE1076" s="113"/>
      <c r="BF1076" s="113"/>
      <c r="BG1076" s="113"/>
      <c r="BH1076" s="113"/>
      <c r="BI1076" s="113"/>
      <c r="BJ1076" s="113"/>
      <c r="BK1076" s="113"/>
      <c r="BL1076" s="113"/>
      <c r="BM1076" s="113"/>
      <c r="BN1076" s="113"/>
      <c r="BO1076" s="113"/>
      <c r="BP1076" s="113"/>
      <c r="BQ1076" s="113"/>
      <c r="BR1076" s="113"/>
      <c r="BS1076" s="113"/>
      <c r="BT1076" s="113"/>
      <c r="BU1076" s="113"/>
      <c r="BV1076" s="113"/>
      <c r="BW1076" s="113"/>
      <c r="BX1076" s="113"/>
      <c r="BY1076" s="113"/>
      <c r="BZ1076" s="113"/>
      <c r="CA1076" s="113"/>
      <c r="CB1076" s="113"/>
    </row>
    <row r="1077" spans="9:80" s="114" customFormat="1">
      <c r="I1077" s="113"/>
      <c r="J1077" s="113"/>
      <c r="K1077" s="113"/>
      <c r="L1077" s="113"/>
      <c r="M1077" s="113"/>
      <c r="N1077" s="113"/>
      <c r="O1077" s="113"/>
      <c r="P1077" s="113"/>
      <c r="Q1077" s="113"/>
      <c r="R1077" s="113"/>
      <c r="S1077" s="113"/>
      <c r="T1077" s="113"/>
      <c r="U1077" s="113"/>
      <c r="V1077" s="113"/>
      <c r="W1077" s="113"/>
      <c r="X1077" s="113"/>
      <c r="Y1077" s="113"/>
      <c r="Z1077" s="113"/>
      <c r="AA1077" s="113"/>
      <c r="AB1077" s="113"/>
      <c r="AC1077" s="113"/>
      <c r="AD1077" s="113"/>
      <c r="AE1077" s="113"/>
      <c r="AF1077" s="113"/>
      <c r="AG1077" s="113"/>
      <c r="AH1077" s="113"/>
      <c r="AI1077" s="113"/>
      <c r="AJ1077" s="113"/>
      <c r="AK1077" s="113"/>
      <c r="AL1077" s="113"/>
      <c r="AM1077" s="113"/>
      <c r="AN1077" s="113"/>
      <c r="AO1077" s="113"/>
      <c r="AP1077" s="113"/>
      <c r="AQ1077" s="113"/>
      <c r="AR1077" s="113"/>
      <c r="AS1077" s="113"/>
      <c r="AT1077" s="113"/>
      <c r="AU1077" s="113"/>
      <c r="AV1077" s="113"/>
      <c r="AW1077" s="113"/>
      <c r="AX1077" s="113"/>
      <c r="AY1077" s="113"/>
      <c r="AZ1077" s="113"/>
      <c r="BA1077" s="113"/>
      <c r="BB1077" s="113"/>
      <c r="BC1077" s="113"/>
      <c r="BD1077" s="113"/>
      <c r="BE1077" s="113"/>
      <c r="BF1077" s="113"/>
      <c r="BG1077" s="113"/>
      <c r="BH1077" s="113"/>
      <c r="BI1077" s="113"/>
      <c r="BJ1077" s="113"/>
      <c r="BK1077" s="113"/>
      <c r="BL1077" s="113"/>
      <c r="BM1077" s="113"/>
      <c r="BN1077" s="113"/>
      <c r="BO1077" s="113"/>
      <c r="BP1077" s="113"/>
      <c r="BQ1077" s="113"/>
      <c r="BR1077" s="113"/>
      <c r="BS1077" s="113"/>
      <c r="BT1077" s="113"/>
      <c r="BU1077" s="113"/>
      <c r="BV1077" s="113"/>
      <c r="BW1077" s="113"/>
      <c r="BX1077" s="113"/>
      <c r="BY1077" s="113"/>
      <c r="BZ1077" s="113"/>
      <c r="CA1077" s="113"/>
      <c r="CB1077" s="113"/>
    </row>
    <row r="1078" spans="9:80" s="114" customFormat="1">
      <c r="I1078" s="113"/>
      <c r="J1078" s="113"/>
      <c r="K1078" s="113"/>
      <c r="L1078" s="113"/>
      <c r="M1078" s="113"/>
      <c r="N1078" s="113"/>
      <c r="O1078" s="113"/>
      <c r="P1078" s="113"/>
      <c r="Q1078" s="113"/>
      <c r="R1078" s="113"/>
      <c r="S1078" s="113"/>
      <c r="T1078" s="113"/>
      <c r="U1078" s="113"/>
      <c r="V1078" s="113"/>
      <c r="W1078" s="113"/>
      <c r="X1078" s="113"/>
      <c r="Y1078" s="113"/>
      <c r="Z1078" s="113"/>
      <c r="AA1078" s="113"/>
      <c r="AB1078" s="113"/>
      <c r="AC1078" s="113"/>
      <c r="AD1078" s="113"/>
      <c r="AE1078" s="113"/>
      <c r="AF1078" s="113"/>
      <c r="AG1078" s="113"/>
      <c r="AH1078" s="113"/>
      <c r="AI1078" s="113"/>
      <c r="AJ1078" s="113"/>
      <c r="AK1078" s="113"/>
      <c r="AL1078" s="113"/>
      <c r="AM1078" s="113"/>
      <c r="AN1078" s="113"/>
      <c r="AO1078" s="113"/>
      <c r="AP1078" s="113"/>
      <c r="AQ1078" s="113"/>
      <c r="AR1078" s="113"/>
      <c r="AS1078" s="113"/>
      <c r="AT1078" s="113"/>
      <c r="AU1078" s="113"/>
      <c r="AV1078" s="113"/>
      <c r="AW1078" s="113"/>
      <c r="AX1078" s="113"/>
      <c r="AY1078" s="113"/>
      <c r="AZ1078" s="113"/>
      <c r="BA1078" s="113"/>
      <c r="BB1078" s="113"/>
      <c r="BC1078" s="113"/>
      <c r="BD1078" s="113"/>
      <c r="BE1078" s="113"/>
      <c r="BF1078" s="113"/>
      <c r="BG1078" s="113"/>
      <c r="BH1078" s="113"/>
      <c r="BI1078" s="113"/>
      <c r="BJ1078" s="113"/>
      <c r="BK1078" s="113"/>
      <c r="BL1078" s="113"/>
      <c r="BM1078" s="113"/>
      <c r="BN1078" s="113"/>
      <c r="BO1078" s="113"/>
      <c r="BP1078" s="113"/>
      <c r="BQ1078" s="113"/>
      <c r="BR1078" s="113"/>
      <c r="BS1078" s="113"/>
      <c r="BT1078" s="113"/>
      <c r="BU1078" s="113"/>
      <c r="BV1078" s="113"/>
      <c r="BW1078" s="113"/>
      <c r="BX1078" s="113"/>
      <c r="BY1078" s="113"/>
      <c r="BZ1078" s="113"/>
      <c r="CA1078" s="113"/>
      <c r="CB1078" s="113"/>
    </row>
    <row r="1079" spans="9:80" s="114" customFormat="1">
      <c r="I1079" s="113"/>
      <c r="J1079" s="113"/>
      <c r="K1079" s="113"/>
      <c r="L1079" s="113"/>
      <c r="M1079" s="113"/>
      <c r="N1079" s="113"/>
      <c r="O1079" s="113"/>
      <c r="P1079" s="113"/>
      <c r="Q1079" s="113"/>
      <c r="R1079" s="113"/>
      <c r="S1079" s="113"/>
      <c r="T1079" s="113"/>
      <c r="U1079" s="113"/>
      <c r="V1079" s="113"/>
      <c r="W1079" s="113"/>
      <c r="X1079" s="113"/>
      <c r="Y1079" s="113"/>
      <c r="Z1079" s="113"/>
      <c r="AA1079" s="113"/>
      <c r="AB1079" s="113"/>
      <c r="AC1079" s="113"/>
      <c r="AD1079" s="113"/>
      <c r="AE1079" s="113"/>
      <c r="AF1079" s="113"/>
      <c r="AG1079" s="113"/>
      <c r="AH1079" s="113"/>
      <c r="AI1079" s="113"/>
      <c r="AJ1079" s="113"/>
      <c r="AK1079" s="113"/>
      <c r="AL1079" s="113"/>
      <c r="AM1079" s="113"/>
      <c r="AN1079" s="113"/>
      <c r="AO1079" s="113"/>
      <c r="AP1079" s="113"/>
      <c r="AQ1079" s="113"/>
      <c r="AR1079" s="113"/>
      <c r="AS1079" s="113"/>
      <c r="AT1079" s="113"/>
      <c r="AU1079" s="113"/>
      <c r="AV1079" s="113"/>
      <c r="AW1079" s="113"/>
      <c r="AX1079" s="113"/>
      <c r="AY1079" s="113"/>
      <c r="AZ1079" s="113"/>
      <c r="BA1079" s="113"/>
      <c r="BB1079" s="113"/>
      <c r="BC1079" s="113"/>
      <c r="BD1079" s="113"/>
      <c r="BE1079" s="113"/>
      <c r="BF1079" s="113"/>
      <c r="BG1079" s="113"/>
      <c r="BH1079" s="113"/>
      <c r="BI1079" s="113"/>
      <c r="BJ1079" s="113"/>
      <c r="BK1079" s="113"/>
      <c r="BL1079" s="113"/>
      <c r="BM1079" s="113"/>
      <c r="BN1079" s="113"/>
      <c r="BO1079" s="113"/>
      <c r="BP1079" s="113"/>
      <c r="BQ1079" s="113"/>
      <c r="BR1079" s="113"/>
      <c r="BS1079" s="113"/>
      <c r="BT1079" s="113"/>
      <c r="BU1079" s="113"/>
      <c r="BV1079" s="113"/>
      <c r="BW1079" s="113"/>
      <c r="BX1079" s="113"/>
      <c r="BY1079" s="113"/>
      <c r="BZ1079" s="113"/>
      <c r="CA1079" s="113"/>
      <c r="CB1079" s="113"/>
    </row>
    <row r="1080" spans="9:80" s="114" customFormat="1">
      <c r="I1080" s="113"/>
      <c r="J1080" s="113"/>
      <c r="K1080" s="113"/>
      <c r="L1080" s="113"/>
      <c r="M1080" s="113"/>
      <c r="N1080" s="113"/>
      <c r="O1080" s="113"/>
      <c r="P1080" s="113"/>
      <c r="Q1080" s="113"/>
      <c r="R1080" s="113"/>
      <c r="S1080" s="113"/>
      <c r="T1080" s="113"/>
      <c r="U1080" s="113"/>
      <c r="V1080" s="113"/>
      <c r="W1080" s="113"/>
      <c r="X1080" s="113"/>
      <c r="Y1080" s="113"/>
      <c r="Z1080" s="113"/>
      <c r="AA1080" s="113"/>
      <c r="AB1080" s="113"/>
      <c r="AC1080" s="113"/>
      <c r="AD1080" s="113"/>
      <c r="AE1080" s="113"/>
      <c r="AF1080" s="113"/>
      <c r="AG1080" s="113"/>
      <c r="AH1080" s="113"/>
      <c r="AI1080" s="113"/>
      <c r="AJ1080" s="113"/>
      <c r="AK1080" s="113"/>
      <c r="AL1080" s="113"/>
      <c r="AM1080" s="113"/>
      <c r="AN1080" s="113"/>
      <c r="AO1080" s="113"/>
      <c r="AP1080" s="113"/>
      <c r="AQ1080" s="113"/>
      <c r="AR1080" s="113"/>
      <c r="AS1080" s="113"/>
      <c r="AT1080" s="113"/>
      <c r="AU1080" s="113"/>
      <c r="AV1080" s="113"/>
      <c r="AW1080" s="113"/>
      <c r="AX1080" s="113"/>
      <c r="AY1080" s="113"/>
      <c r="AZ1080" s="113"/>
      <c r="BA1080" s="113"/>
      <c r="BB1080" s="113"/>
      <c r="BC1080" s="113"/>
      <c r="BD1080" s="113"/>
      <c r="BE1080" s="113"/>
      <c r="BF1080" s="113"/>
      <c r="BG1080" s="113"/>
      <c r="BH1080" s="113"/>
      <c r="BI1080" s="113"/>
      <c r="BJ1080" s="113"/>
      <c r="BK1080" s="113"/>
      <c r="BL1080" s="113"/>
      <c r="BM1080" s="113"/>
      <c r="BN1080" s="113"/>
      <c r="BO1080" s="113"/>
      <c r="BP1080" s="113"/>
      <c r="BQ1080" s="113"/>
      <c r="BR1080" s="113"/>
      <c r="BS1080" s="113"/>
      <c r="BT1080" s="113"/>
      <c r="BU1080" s="113"/>
      <c r="BV1080" s="113"/>
      <c r="BW1080" s="113"/>
      <c r="BX1080" s="113"/>
      <c r="BY1080" s="113"/>
      <c r="BZ1080" s="113"/>
      <c r="CA1080" s="113"/>
      <c r="CB1080" s="113"/>
    </row>
    <row r="1081" spans="9:80" s="114" customFormat="1">
      <c r="I1081" s="113"/>
      <c r="J1081" s="113"/>
      <c r="K1081" s="113"/>
      <c r="L1081" s="113"/>
      <c r="M1081" s="113"/>
      <c r="N1081" s="113"/>
      <c r="O1081" s="113"/>
      <c r="P1081" s="113"/>
      <c r="Q1081" s="113"/>
      <c r="R1081" s="113"/>
      <c r="S1081" s="113"/>
      <c r="T1081" s="113"/>
      <c r="U1081" s="113"/>
      <c r="V1081" s="113"/>
      <c r="W1081" s="113"/>
      <c r="X1081" s="113"/>
      <c r="Y1081" s="113"/>
      <c r="Z1081" s="113"/>
      <c r="AA1081" s="113"/>
      <c r="AB1081" s="113"/>
      <c r="AC1081" s="113"/>
      <c r="AD1081" s="113"/>
      <c r="AE1081" s="113"/>
      <c r="AF1081" s="113"/>
      <c r="AG1081" s="113"/>
      <c r="AH1081" s="113"/>
      <c r="AI1081" s="113"/>
      <c r="AJ1081" s="113"/>
      <c r="AK1081" s="113"/>
      <c r="AL1081" s="113"/>
      <c r="AM1081" s="113"/>
      <c r="AN1081" s="113"/>
      <c r="AO1081" s="113"/>
      <c r="AP1081" s="113"/>
      <c r="AQ1081" s="113"/>
      <c r="AR1081" s="113"/>
      <c r="AS1081" s="113"/>
      <c r="AT1081" s="113"/>
      <c r="AU1081" s="113"/>
      <c r="AV1081" s="113"/>
      <c r="AW1081" s="113"/>
      <c r="AX1081" s="113"/>
      <c r="AY1081" s="113"/>
      <c r="AZ1081" s="113"/>
      <c r="BA1081" s="113"/>
      <c r="BB1081" s="113"/>
      <c r="BC1081" s="113"/>
      <c r="BD1081" s="113"/>
      <c r="BE1081" s="113"/>
      <c r="BF1081" s="113"/>
      <c r="BG1081" s="113"/>
      <c r="BH1081" s="113"/>
      <c r="BI1081" s="113"/>
      <c r="BJ1081" s="113"/>
      <c r="BK1081" s="113"/>
      <c r="BL1081" s="113"/>
      <c r="BM1081" s="113"/>
      <c r="BN1081" s="113"/>
      <c r="BO1081" s="113"/>
      <c r="BP1081" s="113"/>
      <c r="BQ1081" s="113"/>
      <c r="BR1081" s="113"/>
      <c r="BS1081" s="113"/>
      <c r="BT1081" s="113"/>
      <c r="BU1081" s="113"/>
      <c r="BV1081" s="113"/>
      <c r="BW1081" s="113"/>
      <c r="BX1081" s="113"/>
      <c r="BY1081" s="113"/>
      <c r="BZ1081" s="113"/>
      <c r="CA1081" s="113"/>
      <c r="CB1081" s="113"/>
    </row>
    <row r="1082" spans="9:80" s="114" customFormat="1">
      <c r="I1082" s="113"/>
      <c r="J1082" s="113"/>
      <c r="K1082" s="113"/>
      <c r="L1082" s="113"/>
      <c r="M1082" s="113"/>
      <c r="N1082" s="113"/>
      <c r="O1082" s="113"/>
      <c r="P1082" s="113"/>
      <c r="Q1082" s="113"/>
      <c r="R1082" s="113"/>
      <c r="S1082" s="113"/>
      <c r="T1082" s="113"/>
      <c r="U1082" s="113"/>
      <c r="V1082" s="113"/>
      <c r="W1082" s="113"/>
      <c r="X1082" s="113"/>
      <c r="Y1082" s="113"/>
      <c r="Z1082" s="113"/>
      <c r="AA1082" s="113"/>
      <c r="AB1082" s="113"/>
      <c r="AC1082" s="113"/>
      <c r="AD1082" s="113"/>
      <c r="AE1082" s="113"/>
      <c r="AF1082" s="113"/>
      <c r="AG1082" s="113"/>
      <c r="AH1082" s="113"/>
      <c r="AI1082" s="113"/>
      <c r="AJ1082" s="113"/>
      <c r="AK1082" s="113"/>
      <c r="AL1082" s="113"/>
      <c r="AM1082" s="113"/>
      <c r="AN1082" s="113"/>
      <c r="AO1082" s="113"/>
      <c r="AP1082" s="113"/>
      <c r="AQ1082" s="113"/>
      <c r="AR1082" s="113"/>
      <c r="AS1082" s="113"/>
      <c r="AT1082" s="113"/>
      <c r="AU1082" s="113"/>
      <c r="AV1082" s="113"/>
      <c r="AW1082" s="113"/>
      <c r="AX1082" s="113"/>
      <c r="AY1082" s="113"/>
      <c r="AZ1082" s="113"/>
      <c r="BA1082" s="113"/>
      <c r="BB1082" s="113"/>
      <c r="BC1082" s="113"/>
      <c r="BD1082" s="113"/>
      <c r="BE1082" s="113"/>
      <c r="BF1082" s="113"/>
      <c r="BG1082" s="113"/>
      <c r="BH1082" s="113"/>
      <c r="BI1082" s="113"/>
      <c r="BJ1082" s="113"/>
      <c r="BK1082" s="113"/>
      <c r="BL1082" s="113"/>
      <c r="BM1082" s="113"/>
      <c r="BN1082" s="113"/>
      <c r="BO1082" s="113"/>
      <c r="BP1082" s="113"/>
      <c r="BQ1082" s="113"/>
      <c r="BR1082" s="113"/>
      <c r="BS1082" s="113"/>
      <c r="BT1082" s="113"/>
      <c r="BU1082" s="113"/>
      <c r="BV1082" s="113"/>
      <c r="BW1082" s="113"/>
      <c r="BX1082" s="113"/>
      <c r="BY1082" s="113"/>
      <c r="BZ1082" s="113"/>
      <c r="CA1082" s="113"/>
      <c r="CB1082" s="113"/>
    </row>
    <row r="1083" spans="9:80" s="114" customFormat="1">
      <c r="I1083" s="113"/>
      <c r="J1083" s="113"/>
      <c r="K1083" s="113"/>
      <c r="L1083" s="113"/>
      <c r="M1083" s="113"/>
      <c r="N1083" s="113"/>
      <c r="O1083" s="113"/>
      <c r="P1083" s="113"/>
      <c r="Q1083" s="113"/>
      <c r="R1083" s="113"/>
      <c r="S1083" s="113"/>
      <c r="T1083" s="113"/>
      <c r="U1083" s="113"/>
      <c r="V1083" s="113"/>
      <c r="W1083" s="113"/>
      <c r="X1083" s="113"/>
      <c r="Y1083" s="113"/>
      <c r="Z1083" s="113"/>
      <c r="AA1083" s="113"/>
      <c r="AB1083" s="113"/>
      <c r="AC1083" s="113"/>
      <c r="AD1083" s="113"/>
      <c r="AE1083" s="113"/>
      <c r="AF1083" s="113"/>
      <c r="AG1083" s="113"/>
      <c r="AH1083" s="113"/>
      <c r="AI1083" s="113"/>
      <c r="AJ1083" s="113"/>
      <c r="AK1083" s="113"/>
      <c r="AL1083" s="113"/>
      <c r="AM1083" s="113"/>
      <c r="AN1083" s="113"/>
      <c r="AO1083" s="113"/>
      <c r="AP1083" s="113"/>
      <c r="AQ1083" s="113"/>
      <c r="AR1083" s="113"/>
      <c r="AS1083" s="113"/>
      <c r="AT1083" s="113"/>
      <c r="AU1083" s="113"/>
      <c r="AV1083" s="113"/>
      <c r="AW1083" s="113"/>
      <c r="AX1083" s="113"/>
      <c r="AY1083" s="113"/>
      <c r="AZ1083" s="113"/>
      <c r="BA1083" s="113"/>
      <c r="BB1083" s="113"/>
      <c r="BC1083" s="113"/>
      <c r="BD1083" s="113"/>
      <c r="BE1083" s="113"/>
      <c r="BF1083" s="113"/>
      <c r="BG1083" s="113"/>
      <c r="BH1083" s="113"/>
      <c r="BI1083" s="113"/>
      <c r="BJ1083" s="113"/>
      <c r="BK1083" s="113"/>
      <c r="BL1083" s="113"/>
      <c r="BM1083" s="113"/>
      <c r="BN1083" s="113"/>
      <c r="BO1083" s="113"/>
      <c r="BP1083" s="113"/>
      <c r="BQ1083" s="113"/>
      <c r="BR1083" s="113"/>
      <c r="BS1083" s="113"/>
      <c r="BT1083" s="113"/>
      <c r="BU1083" s="113"/>
      <c r="BV1083" s="113"/>
      <c r="BW1083" s="113"/>
      <c r="BX1083" s="113"/>
      <c r="BY1083" s="113"/>
      <c r="BZ1083" s="113"/>
      <c r="CA1083" s="113"/>
      <c r="CB1083" s="113"/>
    </row>
    <row r="1084" spans="9:80" s="114" customFormat="1">
      <c r="I1084" s="113"/>
      <c r="J1084" s="113"/>
      <c r="K1084" s="113"/>
      <c r="L1084" s="113"/>
      <c r="M1084" s="113"/>
      <c r="N1084" s="113"/>
      <c r="O1084" s="113"/>
      <c r="P1084" s="113"/>
      <c r="Q1084" s="113"/>
      <c r="R1084" s="113"/>
      <c r="S1084" s="113"/>
      <c r="T1084" s="113"/>
      <c r="U1084" s="113"/>
      <c r="V1084" s="113"/>
      <c r="W1084" s="113"/>
      <c r="X1084" s="113"/>
      <c r="Y1084" s="113"/>
      <c r="Z1084" s="113"/>
      <c r="AA1084" s="113"/>
      <c r="AB1084" s="113"/>
      <c r="AC1084" s="113"/>
      <c r="AD1084" s="113"/>
      <c r="AE1084" s="113"/>
      <c r="AF1084" s="113"/>
      <c r="AG1084" s="113"/>
      <c r="AH1084" s="113"/>
      <c r="AI1084" s="113"/>
      <c r="AJ1084" s="113"/>
      <c r="AK1084" s="113"/>
      <c r="AL1084" s="113"/>
      <c r="AM1084" s="113"/>
      <c r="AN1084" s="113"/>
      <c r="AO1084" s="113"/>
      <c r="AP1084" s="113"/>
      <c r="AQ1084" s="113"/>
      <c r="AR1084" s="113"/>
      <c r="AS1084" s="113"/>
      <c r="AT1084" s="113"/>
      <c r="AU1084" s="113"/>
      <c r="AV1084" s="113"/>
      <c r="AW1084" s="113"/>
      <c r="AX1084" s="113"/>
      <c r="AY1084" s="113"/>
      <c r="AZ1084" s="113"/>
      <c r="BA1084" s="113"/>
      <c r="BB1084" s="113"/>
      <c r="BC1084" s="113"/>
      <c r="BD1084" s="113"/>
      <c r="BE1084" s="113"/>
      <c r="BF1084" s="113"/>
      <c r="BG1084" s="113"/>
      <c r="BH1084" s="113"/>
      <c r="BI1084" s="113"/>
      <c r="BJ1084" s="113"/>
      <c r="BK1084" s="113"/>
      <c r="BL1084" s="113"/>
      <c r="BM1084" s="113"/>
      <c r="BN1084" s="113"/>
      <c r="BO1084" s="113"/>
      <c r="BP1084" s="113"/>
      <c r="BQ1084" s="113"/>
      <c r="BR1084" s="113"/>
      <c r="BS1084" s="113"/>
      <c r="BT1084" s="113"/>
      <c r="BU1084" s="113"/>
      <c r="BV1084" s="113"/>
      <c r="BW1084" s="113"/>
      <c r="BX1084" s="113"/>
      <c r="BY1084" s="113"/>
      <c r="BZ1084" s="113"/>
      <c r="CA1084" s="113"/>
      <c r="CB1084" s="113"/>
    </row>
    <row r="1085" spans="9:80" s="114" customFormat="1">
      <c r="I1085" s="113"/>
      <c r="J1085" s="113"/>
      <c r="K1085" s="113"/>
      <c r="L1085" s="113"/>
      <c r="M1085" s="113"/>
      <c r="N1085" s="113"/>
      <c r="O1085" s="113"/>
      <c r="P1085" s="113"/>
      <c r="Q1085" s="113"/>
      <c r="R1085" s="113"/>
      <c r="S1085" s="113"/>
      <c r="T1085" s="113"/>
      <c r="U1085" s="113"/>
      <c r="V1085" s="113"/>
      <c r="W1085" s="113"/>
      <c r="X1085" s="113"/>
      <c r="Y1085" s="113"/>
      <c r="Z1085" s="113"/>
      <c r="AA1085" s="113"/>
      <c r="AB1085" s="113"/>
      <c r="AC1085" s="113"/>
      <c r="AD1085" s="113"/>
      <c r="AE1085" s="113"/>
      <c r="AF1085" s="113"/>
      <c r="AG1085" s="113"/>
      <c r="AH1085" s="113"/>
      <c r="AI1085" s="113"/>
      <c r="AJ1085" s="113"/>
      <c r="AK1085" s="113"/>
      <c r="AL1085" s="113"/>
      <c r="AM1085" s="113"/>
      <c r="AN1085" s="113"/>
      <c r="AO1085" s="113"/>
      <c r="AP1085" s="113"/>
      <c r="AQ1085" s="113"/>
      <c r="AR1085" s="113"/>
      <c r="AS1085" s="113"/>
      <c r="AT1085" s="113"/>
      <c r="AU1085" s="113"/>
      <c r="AV1085" s="113"/>
      <c r="AW1085" s="113"/>
      <c r="AX1085" s="113"/>
      <c r="AY1085" s="113"/>
      <c r="AZ1085" s="113"/>
      <c r="BA1085" s="113"/>
      <c r="BB1085" s="113"/>
      <c r="BC1085" s="113"/>
      <c r="BD1085" s="113"/>
      <c r="BE1085" s="113"/>
      <c r="BF1085" s="113"/>
      <c r="BG1085" s="113"/>
      <c r="BH1085" s="113"/>
      <c r="BI1085" s="113"/>
      <c r="BJ1085" s="113"/>
      <c r="BK1085" s="113"/>
      <c r="BL1085" s="113"/>
      <c r="BM1085" s="113"/>
      <c r="BN1085" s="113"/>
      <c r="BO1085" s="113"/>
      <c r="BP1085" s="113"/>
      <c r="BQ1085" s="113"/>
      <c r="BR1085" s="113"/>
      <c r="BS1085" s="113"/>
      <c r="BT1085" s="113"/>
      <c r="BU1085" s="113"/>
      <c r="BV1085" s="113"/>
      <c r="BW1085" s="113"/>
      <c r="BX1085" s="113"/>
      <c r="BY1085" s="113"/>
      <c r="BZ1085" s="113"/>
      <c r="CA1085" s="113"/>
      <c r="CB1085" s="113"/>
    </row>
    <row r="1086" spans="9:80" s="114" customFormat="1">
      <c r="I1086" s="113"/>
      <c r="J1086" s="113"/>
      <c r="K1086" s="113"/>
      <c r="L1086" s="113"/>
      <c r="M1086" s="113"/>
      <c r="N1086" s="113"/>
      <c r="O1086" s="113"/>
      <c r="P1086" s="113"/>
      <c r="Q1086" s="113"/>
      <c r="R1086" s="113"/>
      <c r="S1086" s="113"/>
      <c r="T1086" s="113"/>
      <c r="U1086" s="113"/>
      <c r="V1086" s="113"/>
      <c r="W1086" s="113"/>
      <c r="X1086" s="113"/>
      <c r="Y1086" s="113"/>
      <c r="Z1086" s="113"/>
      <c r="AA1086" s="113"/>
      <c r="AB1086" s="113"/>
      <c r="AC1086" s="113"/>
      <c r="AD1086" s="113"/>
      <c r="AE1086" s="113"/>
      <c r="AF1086" s="113"/>
      <c r="AG1086" s="113"/>
      <c r="AH1086" s="113"/>
      <c r="AI1086" s="113"/>
      <c r="AJ1086" s="113"/>
      <c r="AK1086" s="113"/>
      <c r="AL1086" s="113"/>
      <c r="AM1086" s="113"/>
      <c r="AN1086" s="113"/>
      <c r="AO1086" s="113"/>
      <c r="AP1086" s="113"/>
      <c r="AQ1086" s="113"/>
      <c r="AR1086" s="113"/>
      <c r="AS1086" s="113"/>
      <c r="AT1086" s="113"/>
      <c r="AU1086" s="113"/>
      <c r="AV1086" s="113"/>
      <c r="AW1086" s="113"/>
      <c r="AX1086" s="113"/>
      <c r="AY1086" s="113"/>
      <c r="AZ1086" s="113"/>
      <c r="BA1086" s="113"/>
      <c r="BB1086" s="113"/>
      <c r="BC1086" s="113"/>
      <c r="BD1086" s="113"/>
      <c r="BE1086" s="113"/>
      <c r="BF1086" s="113"/>
      <c r="BG1086" s="113"/>
      <c r="BH1086" s="113"/>
      <c r="BI1086" s="113"/>
      <c r="BJ1086" s="113"/>
      <c r="BK1086" s="113"/>
      <c r="BL1086" s="113"/>
      <c r="BM1086" s="113"/>
      <c r="BN1086" s="113"/>
      <c r="BO1086" s="113"/>
      <c r="BP1086" s="113"/>
      <c r="BQ1086" s="113"/>
      <c r="BR1086" s="113"/>
      <c r="BS1086" s="113"/>
      <c r="BT1086" s="113"/>
      <c r="BU1086" s="113"/>
      <c r="BV1086" s="113"/>
      <c r="BW1086" s="113"/>
      <c r="BX1086" s="113"/>
      <c r="BY1086" s="113"/>
      <c r="BZ1086" s="113"/>
      <c r="CA1086" s="113"/>
      <c r="CB1086" s="113"/>
    </row>
    <row r="1087" spans="9:80" s="114" customFormat="1">
      <c r="I1087" s="113"/>
      <c r="J1087" s="113"/>
      <c r="K1087" s="113"/>
      <c r="L1087" s="113"/>
      <c r="M1087" s="113"/>
      <c r="N1087" s="113"/>
      <c r="O1087" s="113"/>
      <c r="P1087" s="113"/>
      <c r="Q1087" s="113"/>
      <c r="R1087" s="113"/>
      <c r="S1087" s="113"/>
      <c r="T1087" s="113"/>
      <c r="U1087" s="113"/>
      <c r="V1087" s="113"/>
      <c r="W1087" s="113"/>
      <c r="X1087" s="113"/>
      <c r="Y1087" s="113"/>
      <c r="Z1087" s="113"/>
      <c r="AA1087" s="113"/>
      <c r="AB1087" s="113"/>
      <c r="AC1087" s="113"/>
      <c r="AD1087" s="113"/>
      <c r="AE1087" s="113"/>
      <c r="AF1087" s="113"/>
      <c r="AG1087" s="113"/>
      <c r="AH1087" s="113"/>
      <c r="AI1087" s="113"/>
      <c r="AJ1087" s="113"/>
      <c r="AK1087" s="113"/>
      <c r="AL1087" s="113"/>
      <c r="AM1087" s="113"/>
      <c r="AN1087" s="113"/>
      <c r="AO1087" s="113"/>
      <c r="AP1087" s="113"/>
      <c r="AQ1087" s="113"/>
      <c r="AR1087" s="113"/>
      <c r="AS1087" s="113"/>
      <c r="AT1087" s="113"/>
      <c r="AU1087" s="113"/>
      <c r="AV1087" s="113"/>
      <c r="AW1087" s="113"/>
      <c r="AX1087" s="113"/>
      <c r="AY1087" s="113"/>
      <c r="AZ1087" s="113"/>
      <c r="BA1087" s="113"/>
      <c r="BB1087" s="113"/>
      <c r="BC1087" s="113"/>
      <c r="BD1087" s="113"/>
      <c r="BE1087" s="113"/>
      <c r="BF1087" s="113"/>
      <c r="BG1087" s="113"/>
      <c r="BH1087" s="113"/>
      <c r="BI1087" s="113"/>
      <c r="BJ1087" s="113"/>
      <c r="BK1087" s="113"/>
      <c r="BL1087" s="113"/>
      <c r="BM1087" s="113"/>
      <c r="BN1087" s="113"/>
      <c r="BO1087" s="113"/>
      <c r="BP1087" s="113"/>
      <c r="BQ1087" s="113"/>
      <c r="BR1087" s="113"/>
      <c r="BS1087" s="113"/>
      <c r="BT1087" s="113"/>
      <c r="BU1087" s="113"/>
      <c r="BV1087" s="113"/>
      <c r="BW1087" s="113"/>
      <c r="BX1087" s="113"/>
      <c r="BY1087" s="113"/>
      <c r="BZ1087" s="113"/>
      <c r="CA1087" s="113"/>
      <c r="CB1087" s="113"/>
    </row>
    <row r="1088" spans="9:80" s="114" customFormat="1">
      <c r="I1088" s="113"/>
      <c r="J1088" s="113"/>
      <c r="K1088" s="113"/>
      <c r="L1088" s="113"/>
      <c r="M1088" s="113"/>
      <c r="N1088" s="113"/>
      <c r="O1088" s="113"/>
      <c r="P1088" s="113"/>
      <c r="Q1088" s="113"/>
      <c r="R1088" s="113"/>
      <c r="S1088" s="113"/>
      <c r="T1088" s="113"/>
      <c r="U1088" s="113"/>
      <c r="V1088" s="113"/>
      <c r="W1088" s="113"/>
      <c r="X1088" s="113"/>
      <c r="Y1088" s="113"/>
      <c r="Z1088" s="113"/>
      <c r="AA1088" s="113"/>
      <c r="AB1088" s="113"/>
      <c r="AC1088" s="113"/>
      <c r="AD1088" s="113"/>
      <c r="AE1088" s="113"/>
      <c r="AF1088" s="113"/>
      <c r="AG1088" s="113"/>
      <c r="AH1088" s="113"/>
      <c r="AI1088" s="113"/>
      <c r="AJ1088" s="113"/>
      <c r="AK1088" s="113"/>
      <c r="AL1088" s="113"/>
      <c r="AM1088" s="113"/>
      <c r="AN1088" s="113"/>
      <c r="AO1088" s="113"/>
      <c r="AP1088" s="113"/>
      <c r="AQ1088" s="113"/>
      <c r="AR1088" s="113"/>
      <c r="AS1088" s="113"/>
      <c r="AT1088" s="113"/>
      <c r="AU1088" s="113"/>
      <c r="AV1088" s="113"/>
      <c r="AW1088" s="113"/>
      <c r="AX1088" s="113"/>
      <c r="AY1088" s="113"/>
      <c r="AZ1088" s="113"/>
      <c r="BA1088" s="113"/>
      <c r="BB1088" s="113"/>
      <c r="BC1088" s="113"/>
      <c r="BD1088" s="113"/>
      <c r="BE1088" s="113"/>
      <c r="BF1088" s="113"/>
      <c r="BG1088" s="113"/>
      <c r="BH1088" s="113"/>
      <c r="BI1088" s="113"/>
      <c r="BJ1088" s="113"/>
      <c r="BK1088" s="113"/>
      <c r="BL1088" s="113"/>
      <c r="BM1088" s="113"/>
      <c r="BN1088" s="113"/>
      <c r="BO1088" s="113"/>
      <c r="BP1088" s="113"/>
      <c r="BQ1088" s="113"/>
      <c r="BR1088" s="113"/>
      <c r="BS1088" s="113"/>
      <c r="BT1088" s="113"/>
      <c r="BU1088" s="113"/>
      <c r="BV1088" s="113"/>
      <c r="BW1088" s="113"/>
      <c r="BX1088" s="113"/>
      <c r="BY1088" s="113"/>
      <c r="BZ1088" s="113"/>
      <c r="CA1088" s="113"/>
      <c r="CB1088" s="113"/>
    </row>
    <row r="1089" spans="9:80" s="114" customFormat="1">
      <c r="I1089" s="113"/>
      <c r="J1089" s="113"/>
      <c r="K1089" s="113"/>
      <c r="L1089" s="113"/>
      <c r="M1089" s="113"/>
      <c r="N1089" s="113"/>
      <c r="O1089" s="113"/>
      <c r="P1089" s="113"/>
      <c r="Q1089" s="113"/>
      <c r="R1089" s="113"/>
      <c r="S1089" s="113"/>
      <c r="T1089" s="113"/>
      <c r="U1089" s="113"/>
      <c r="V1089" s="113"/>
      <c r="W1089" s="113"/>
      <c r="X1089" s="113"/>
      <c r="Y1089" s="113"/>
      <c r="Z1089" s="113"/>
      <c r="AA1089" s="113"/>
      <c r="AB1089" s="113"/>
      <c r="AC1089" s="113"/>
      <c r="AD1089" s="113"/>
      <c r="AE1089" s="113"/>
      <c r="AF1089" s="113"/>
      <c r="AG1089" s="113"/>
      <c r="AH1089" s="113"/>
      <c r="AI1089" s="113"/>
      <c r="AJ1089" s="113"/>
      <c r="AK1089" s="113"/>
      <c r="AL1089" s="113"/>
      <c r="AM1089" s="113"/>
      <c r="AN1089" s="113"/>
      <c r="AO1089" s="113"/>
      <c r="AP1089" s="113"/>
      <c r="AQ1089" s="113"/>
      <c r="AR1089" s="113"/>
      <c r="AS1089" s="113"/>
      <c r="AT1089" s="113"/>
      <c r="AU1089" s="113"/>
      <c r="AV1089" s="113"/>
      <c r="AW1089" s="113"/>
      <c r="AX1089" s="113"/>
      <c r="AY1089" s="113"/>
      <c r="AZ1089" s="113"/>
      <c r="BA1089" s="113"/>
      <c r="BB1089" s="113"/>
      <c r="BC1089" s="113"/>
      <c r="BD1089" s="113"/>
      <c r="BE1089" s="113"/>
      <c r="BF1089" s="113"/>
      <c r="BG1089" s="113"/>
      <c r="BH1089" s="113"/>
      <c r="BI1089" s="113"/>
      <c r="BJ1089" s="113"/>
      <c r="BK1089" s="113"/>
      <c r="BL1089" s="113"/>
      <c r="BM1089" s="113"/>
      <c r="BN1089" s="113"/>
      <c r="BO1089" s="113"/>
      <c r="BP1089" s="113"/>
      <c r="BQ1089" s="113"/>
      <c r="BR1089" s="113"/>
      <c r="BS1089" s="113"/>
      <c r="BT1089" s="113"/>
      <c r="BU1089" s="113"/>
      <c r="BV1089" s="113"/>
      <c r="BW1089" s="113"/>
      <c r="BX1089" s="113"/>
      <c r="BY1089" s="113"/>
      <c r="BZ1089" s="113"/>
      <c r="CA1089" s="113"/>
      <c r="CB1089" s="113"/>
    </row>
    <row r="1090" spans="9:80" s="114" customFormat="1">
      <c r="I1090" s="113"/>
      <c r="J1090" s="113"/>
      <c r="K1090" s="113"/>
      <c r="L1090" s="113"/>
      <c r="M1090" s="113"/>
      <c r="N1090" s="113"/>
      <c r="O1090" s="113"/>
      <c r="P1090" s="113"/>
      <c r="Q1090" s="113"/>
      <c r="R1090" s="113"/>
      <c r="S1090" s="113"/>
      <c r="T1090" s="113"/>
      <c r="U1090" s="113"/>
      <c r="V1090" s="113"/>
      <c r="W1090" s="113"/>
      <c r="X1090" s="113"/>
      <c r="Y1090" s="113"/>
      <c r="Z1090" s="113"/>
      <c r="AA1090" s="113"/>
      <c r="AB1090" s="113"/>
      <c r="AC1090" s="113"/>
      <c r="AD1090" s="113"/>
      <c r="AE1090" s="113"/>
      <c r="AF1090" s="113"/>
      <c r="AG1090" s="113"/>
      <c r="AH1090" s="113"/>
      <c r="AI1090" s="113"/>
      <c r="AJ1090" s="113"/>
      <c r="AK1090" s="113"/>
      <c r="AL1090" s="113"/>
      <c r="AM1090" s="113"/>
      <c r="AN1090" s="113"/>
      <c r="AO1090" s="113"/>
      <c r="AP1090" s="113"/>
      <c r="AQ1090" s="113"/>
      <c r="AR1090" s="113"/>
      <c r="AS1090" s="113"/>
      <c r="AT1090" s="113"/>
      <c r="AU1090" s="113"/>
      <c r="AV1090" s="113"/>
      <c r="AW1090" s="113"/>
      <c r="AX1090" s="113"/>
      <c r="AY1090" s="113"/>
      <c r="AZ1090" s="113"/>
      <c r="BA1090" s="113"/>
      <c r="BB1090" s="113"/>
      <c r="BC1090" s="113"/>
      <c r="BD1090" s="113"/>
      <c r="BE1090" s="113"/>
      <c r="BF1090" s="113"/>
      <c r="BG1090" s="113"/>
      <c r="BH1090" s="113"/>
      <c r="BI1090" s="113"/>
      <c r="BJ1090" s="113"/>
      <c r="BK1090" s="113"/>
      <c r="BL1090" s="113"/>
      <c r="BM1090" s="113"/>
      <c r="BN1090" s="113"/>
      <c r="BO1090" s="113"/>
      <c r="BP1090" s="113"/>
      <c r="BQ1090" s="113"/>
      <c r="BR1090" s="113"/>
      <c r="BS1090" s="113"/>
      <c r="BT1090" s="113"/>
      <c r="BU1090" s="113"/>
      <c r="BV1090" s="113"/>
      <c r="BW1090" s="113"/>
      <c r="BX1090" s="113"/>
      <c r="BY1090" s="113"/>
      <c r="BZ1090" s="113"/>
      <c r="CA1090" s="113"/>
      <c r="CB1090" s="113"/>
    </row>
    <row r="1091" spans="9:80" s="114" customFormat="1">
      <c r="I1091" s="113"/>
      <c r="J1091" s="113"/>
      <c r="K1091" s="113"/>
      <c r="L1091" s="113"/>
      <c r="M1091" s="113"/>
      <c r="N1091" s="113"/>
      <c r="O1091" s="113"/>
      <c r="P1091" s="113"/>
      <c r="Q1091" s="113"/>
      <c r="R1091" s="113"/>
      <c r="S1091" s="113"/>
      <c r="T1091" s="113"/>
      <c r="U1091" s="113"/>
      <c r="V1091" s="113"/>
      <c r="W1091" s="113"/>
      <c r="X1091" s="113"/>
      <c r="Y1091" s="113"/>
      <c r="Z1091" s="113"/>
      <c r="AA1091" s="113"/>
      <c r="AB1091" s="113"/>
      <c r="AC1091" s="113"/>
      <c r="AD1091" s="113"/>
      <c r="AE1091" s="113"/>
      <c r="AF1091" s="113"/>
      <c r="AG1091" s="113"/>
      <c r="AH1091" s="113"/>
      <c r="AI1091" s="113"/>
      <c r="AJ1091" s="113"/>
      <c r="AK1091" s="113"/>
      <c r="AL1091" s="113"/>
      <c r="AM1091" s="113"/>
      <c r="AN1091" s="113"/>
      <c r="AO1091" s="113"/>
      <c r="AP1091" s="113"/>
      <c r="AQ1091" s="113"/>
      <c r="AR1091" s="113"/>
      <c r="AS1091" s="113"/>
      <c r="AT1091" s="113"/>
      <c r="AU1091" s="113"/>
      <c r="AV1091" s="113"/>
      <c r="AW1091" s="113"/>
      <c r="AX1091" s="113"/>
      <c r="AY1091" s="113"/>
      <c r="AZ1091" s="113"/>
      <c r="BA1091" s="113"/>
      <c r="BB1091" s="113"/>
      <c r="BC1091" s="113"/>
      <c r="BD1091" s="113"/>
      <c r="BE1091" s="113"/>
      <c r="BF1091" s="113"/>
      <c r="BG1091" s="113"/>
      <c r="BH1091" s="113"/>
      <c r="BI1091" s="113"/>
      <c r="BJ1091" s="113"/>
      <c r="BK1091" s="113"/>
      <c r="BL1091" s="113"/>
      <c r="BM1091" s="113"/>
      <c r="BN1091" s="113"/>
      <c r="BO1091" s="113"/>
      <c r="BP1091" s="113"/>
      <c r="BQ1091" s="113"/>
      <c r="BR1091" s="113"/>
      <c r="BS1091" s="113"/>
      <c r="BT1091" s="113"/>
      <c r="BU1091" s="113"/>
      <c r="BV1091" s="113"/>
      <c r="BW1091" s="113"/>
      <c r="BX1091" s="113"/>
      <c r="BY1091" s="113"/>
      <c r="BZ1091" s="113"/>
      <c r="CA1091" s="113"/>
      <c r="CB1091" s="113"/>
    </row>
    <row r="1092" spans="9:80" s="114" customFormat="1">
      <c r="I1092" s="113"/>
      <c r="J1092" s="113"/>
      <c r="K1092" s="113"/>
      <c r="L1092" s="113"/>
      <c r="M1092" s="113"/>
      <c r="N1092" s="113"/>
      <c r="O1092" s="113"/>
      <c r="P1092" s="113"/>
      <c r="Q1092" s="113"/>
      <c r="R1092" s="113"/>
      <c r="S1092" s="113"/>
      <c r="T1092" s="113"/>
      <c r="U1092" s="113"/>
      <c r="V1092" s="113"/>
      <c r="W1092" s="113"/>
      <c r="X1092" s="113"/>
      <c r="Y1092" s="113"/>
      <c r="Z1092" s="113"/>
      <c r="AA1092" s="113"/>
      <c r="AB1092" s="113"/>
      <c r="AC1092" s="113"/>
      <c r="AD1092" s="113"/>
      <c r="AE1092" s="113"/>
      <c r="AF1092" s="113"/>
      <c r="AG1092" s="113"/>
      <c r="AH1092" s="113"/>
      <c r="AI1092" s="113"/>
      <c r="AJ1092" s="113"/>
      <c r="AK1092" s="113"/>
      <c r="AL1092" s="113"/>
      <c r="AM1092" s="113"/>
      <c r="AN1092" s="113"/>
      <c r="AO1092" s="113"/>
      <c r="AP1092" s="113"/>
      <c r="AQ1092" s="113"/>
      <c r="AR1092" s="113"/>
      <c r="AS1092" s="113"/>
      <c r="AT1092" s="113"/>
      <c r="AU1092" s="113"/>
      <c r="AV1092" s="113"/>
      <c r="AW1092" s="113"/>
      <c r="AX1092" s="113"/>
      <c r="AY1092" s="113"/>
      <c r="AZ1092" s="113"/>
      <c r="BA1092" s="113"/>
      <c r="BB1092" s="113"/>
      <c r="BC1092" s="113"/>
      <c r="BD1092" s="113"/>
      <c r="BE1092" s="113"/>
      <c r="BF1092" s="113"/>
      <c r="BG1092" s="113"/>
      <c r="BH1092" s="113"/>
      <c r="BI1092" s="113"/>
      <c r="BJ1092" s="113"/>
      <c r="BK1092" s="113"/>
      <c r="BL1092" s="113"/>
      <c r="BM1092" s="113"/>
      <c r="BN1092" s="113"/>
      <c r="BO1092" s="113"/>
      <c r="BP1092" s="113"/>
      <c r="BQ1092" s="113"/>
      <c r="BR1092" s="113"/>
      <c r="BS1092" s="113"/>
      <c r="BT1092" s="113"/>
      <c r="BU1092" s="113"/>
      <c r="BV1092" s="113"/>
      <c r="BW1092" s="113"/>
      <c r="BX1092" s="113"/>
      <c r="BY1092" s="113"/>
      <c r="BZ1092" s="113"/>
      <c r="CA1092" s="113"/>
      <c r="CB1092" s="113"/>
    </row>
    <row r="1093" spans="9:80" s="114" customFormat="1">
      <c r="I1093" s="113"/>
      <c r="J1093" s="113"/>
      <c r="K1093" s="113"/>
      <c r="L1093" s="113"/>
      <c r="M1093" s="113"/>
      <c r="N1093" s="113"/>
      <c r="O1093" s="113"/>
      <c r="P1093" s="113"/>
      <c r="Q1093" s="113"/>
      <c r="R1093" s="113"/>
      <c r="S1093" s="113"/>
      <c r="T1093" s="113"/>
      <c r="U1093" s="113"/>
      <c r="V1093" s="113"/>
      <c r="W1093" s="113"/>
      <c r="X1093" s="113"/>
      <c r="Y1093" s="113"/>
      <c r="Z1093" s="113"/>
      <c r="AA1093" s="113"/>
      <c r="AB1093" s="113"/>
      <c r="AC1093" s="113"/>
      <c r="AD1093" s="113"/>
      <c r="AE1093" s="113"/>
      <c r="AF1093" s="113"/>
      <c r="AG1093" s="113"/>
      <c r="AH1093" s="113"/>
      <c r="AI1093" s="113"/>
      <c r="AJ1093" s="113"/>
      <c r="AK1093" s="113"/>
      <c r="AL1093" s="113"/>
      <c r="AM1093" s="113"/>
      <c r="AN1093" s="113"/>
      <c r="AO1093" s="113"/>
      <c r="AP1093" s="113"/>
      <c r="AQ1093" s="113"/>
      <c r="AR1093" s="113"/>
      <c r="AS1093" s="113"/>
      <c r="AT1093" s="113"/>
      <c r="AU1093" s="113"/>
      <c r="AV1093" s="113"/>
      <c r="AW1093" s="113"/>
      <c r="AX1093" s="113"/>
      <c r="AY1093" s="113"/>
      <c r="AZ1093" s="113"/>
      <c r="BA1093" s="113"/>
      <c r="BB1093" s="113"/>
      <c r="BC1093" s="113"/>
      <c r="BD1093" s="113"/>
      <c r="BE1093" s="113"/>
      <c r="BF1093" s="113"/>
      <c r="BG1093" s="113"/>
      <c r="BH1093" s="113"/>
      <c r="BI1093" s="113"/>
      <c r="BJ1093" s="113"/>
      <c r="BK1093" s="113"/>
      <c r="BL1093" s="113"/>
      <c r="BM1093" s="113"/>
      <c r="BN1093" s="113"/>
      <c r="BO1093" s="113"/>
      <c r="BP1093" s="113"/>
      <c r="BQ1093" s="113"/>
      <c r="BR1093" s="113"/>
      <c r="BS1093" s="113"/>
      <c r="BT1093" s="113"/>
      <c r="BU1093" s="113"/>
      <c r="BV1093" s="113"/>
      <c r="BW1093" s="113"/>
      <c r="BX1093" s="113"/>
      <c r="BY1093" s="113"/>
      <c r="BZ1093" s="113"/>
      <c r="CA1093" s="113"/>
      <c r="CB1093" s="113"/>
    </row>
    <row r="1094" spans="9:80" s="114" customFormat="1">
      <c r="I1094" s="113"/>
      <c r="J1094" s="113"/>
      <c r="K1094" s="113"/>
      <c r="L1094" s="113"/>
      <c r="M1094" s="113"/>
      <c r="N1094" s="113"/>
      <c r="O1094" s="113"/>
      <c r="P1094" s="113"/>
      <c r="Q1094" s="113"/>
      <c r="R1094" s="113"/>
      <c r="S1094" s="113"/>
      <c r="T1094" s="113"/>
      <c r="U1094" s="113"/>
      <c r="V1094" s="113"/>
      <c r="W1094" s="113"/>
      <c r="X1094" s="113"/>
      <c r="Y1094" s="113"/>
      <c r="Z1094" s="113"/>
      <c r="AA1094" s="113"/>
      <c r="AB1094" s="113"/>
      <c r="AC1094" s="113"/>
      <c r="AD1094" s="113"/>
      <c r="AE1094" s="113"/>
      <c r="AF1094" s="113"/>
      <c r="AG1094" s="113"/>
      <c r="AH1094" s="113"/>
      <c r="AI1094" s="113"/>
      <c r="AJ1094" s="113"/>
      <c r="AK1094" s="113"/>
      <c r="AL1094" s="113"/>
      <c r="AM1094" s="113"/>
      <c r="AN1094" s="113"/>
      <c r="AO1094" s="113"/>
      <c r="AP1094" s="113"/>
      <c r="AQ1094" s="113"/>
      <c r="AR1094" s="113"/>
      <c r="AS1094" s="113"/>
      <c r="AT1094" s="113"/>
      <c r="AU1094" s="113"/>
      <c r="AV1094" s="113"/>
      <c r="AW1094" s="113"/>
      <c r="AX1094" s="113"/>
      <c r="AY1094" s="113"/>
      <c r="AZ1094" s="113"/>
      <c r="BA1094" s="113"/>
      <c r="BB1094" s="113"/>
      <c r="BC1094" s="113"/>
      <c r="BD1094" s="113"/>
      <c r="BE1094" s="113"/>
      <c r="BF1094" s="113"/>
      <c r="BG1094" s="113"/>
      <c r="BH1094" s="113"/>
      <c r="BI1094" s="113"/>
      <c r="BJ1094" s="113"/>
      <c r="BK1094" s="113"/>
      <c r="BL1094" s="113"/>
      <c r="BM1094" s="113"/>
      <c r="BN1094" s="113"/>
      <c r="BO1094" s="113"/>
      <c r="BP1094" s="113"/>
      <c r="BQ1094" s="113"/>
      <c r="BR1094" s="113"/>
      <c r="BS1094" s="113"/>
      <c r="BT1094" s="113"/>
      <c r="BU1094" s="113"/>
      <c r="BV1094" s="113"/>
      <c r="BW1094" s="113"/>
      <c r="BX1094" s="113"/>
      <c r="BY1094" s="113"/>
      <c r="BZ1094" s="113"/>
      <c r="CA1094" s="113"/>
      <c r="CB1094" s="113"/>
    </row>
    <row r="1095" spans="9:80" s="114" customFormat="1">
      <c r="I1095" s="113"/>
      <c r="J1095" s="113"/>
      <c r="K1095" s="113"/>
      <c r="L1095" s="113"/>
      <c r="M1095" s="113"/>
      <c r="N1095" s="113"/>
      <c r="O1095" s="113"/>
      <c r="P1095" s="113"/>
      <c r="Q1095" s="113"/>
      <c r="R1095" s="113"/>
      <c r="S1095" s="113"/>
      <c r="T1095" s="113"/>
      <c r="U1095" s="113"/>
      <c r="V1095" s="113"/>
      <c r="W1095" s="113"/>
      <c r="X1095" s="113"/>
      <c r="Y1095" s="113"/>
      <c r="Z1095" s="113"/>
      <c r="AA1095" s="113"/>
      <c r="AB1095" s="113"/>
      <c r="AC1095" s="113"/>
      <c r="AD1095" s="113"/>
      <c r="AE1095" s="113"/>
      <c r="AF1095" s="113"/>
      <c r="AG1095" s="113"/>
      <c r="AH1095" s="113"/>
      <c r="AI1095" s="113"/>
      <c r="AJ1095" s="113"/>
      <c r="AK1095" s="113"/>
      <c r="AL1095" s="113"/>
      <c r="AM1095" s="113"/>
      <c r="AN1095" s="113"/>
      <c r="AO1095" s="113"/>
      <c r="AP1095" s="113"/>
      <c r="AQ1095" s="113"/>
      <c r="AR1095" s="113"/>
      <c r="AS1095" s="113"/>
      <c r="AT1095" s="113"/>
      <c r="AU1095" s="113"/>
      <c r="AV1095" s="113"/>
      <c r="AW1095" s="113"/>
      <c r="AX1095" s="113"/>
      <c r="AY1095" s="113"/>
      <c r="AZ1095" s="113"/>
      <c r="BA1095" s="113"/>
      <c r="BB1095" s="113"/>
      <c r="BC1095" s="113"/>
      <c r="BD1095" s="113"/>
      <c r="BE1095" s="113"/>
      <c r="BF1095" s="113"/>
      <c r="BG1095" s="113"/>
      <c r="BH1095" s="113"/>
      <c r="BI1095" s="113"/>
      <c r="BJ1095" s="113"/>
      <c r="BK1095" s="113"/>
      <c r="BL1095" s="113"/>
      <c r="BM1095" s="113"/>
      <c r="BN1095" s="113"/>
      <c r="BO1095" s="113"/>
      <c r="BP1095" s="113"/>
      <c r="BQ1095" s="113"/>
      <c r="BR1095" s="113"/>
      <c r="BS1095" s="113"/>
      <c r="BT1095" s="113"/>
      <c r="BU1095" s="113"/>
      <c r="BV1095" s="113"/>
      <c r="BW1095" s="113"/>
      <c r="BX1095" s="113"/>
      <c r="BY1095" s="113"/>
      <c r="BZ1095" s="113"/>
      <c r="CA1095" s="113"/>
      <c r="CB1095" s="113"/>
    </row>
    <row r="1096" spans="9:80" s="114" customFormat="1">
      <c r="I1096" s="113"/>
      <c r="J1096" s="113"/>
      <c r="K1096" s="113"/>
      <c r="L1096" s="113"/>
      <c r="M1096" s="113"/>
      <c r="N1096" s="113"/>
      <c r="O1096" s="113"/>
      <c r="P1096" s="113"/>
      <c r="Q1096" s="113"/>
      <c r="R1096" s="113"/>
      <c r="S1096" s="113"/>
      <c r="T1096" s="113"/>
      <c r="U1096" s="113"/>
      <c r="V1096" s="113"/>
      <c r="W1096" s="113"/>
      <c r="X1096" s="113"/>
      <c r="Y1096" s="113"/>
      <c r="Z1096" s="113"/>
      <c r="AA1096" s="113"/>
      <c r="AB1096" s="113"/>
      <c r="AC1096" s="113"/>
      <c r="AD1096" s="113"/>
      <c r="AE1096" s="113"/>
      <c r="AF1096" s="113"/>
      <c r="AG1096" s="113"/>
      <c r="AH1096" s="113"/>
      <c r="AI1096" s="113"/>
      <c r="AJ1096" s="113"/>
      <c r="AK1096" s="113"/>
      <c r="AL1096" s="113"/>
      <c r="AM1096" s="113"/>
      <c r="AN1096" s="113"/>
      <c r="AO1096" s="113"/>
      <c r="AP1096" s="113"/>
      <c r="AQ1096" s="113"/>
      <c r="AR1096" s="113"/>
      <c r="AS1096" s="113"/>
      <c r="AT1096" s="113"/>
      <c r="AU1096" s="113"/>
      <c r="AV1096" s="113"/>
      <c r="AW1096" s="113"/>
      <c r="AX1096" s="113"/>
      <c r="AY1096" s="113"/>
      <c r="AZ1096" s="113"/>
      <c r="BA1096" s="113"/>
      <c r="BB1096" s="113"/>
      <c r="BC1096" s="113"/>
      <c r="BD1096" s="113"/>
      <c r="BE1096" s="113"/>
      <c r="BF1096" s="113"/>
      <c r="BG1096" s="113"/>
      <c r="BH1096" s="113"/>
      <c r="BI1096" s="113"/>
      <c r="BJ1096" s="113"/>
      <c r="BK1096" s="113"/>
      <c r="BL1096" s="113"/>
      <c r="BM1096" s="113"/>
      <c r="BN1096" s="113"/>
      <c r="BO1096" s="113"/>
      <c r="BP1096" s="113"/>
      <c r="BQ1096" s="113"/>
      <c r="BR1096" s="113"/>
      <c r="BS1096" s="113"/>
      <c r="BT1096" s="113"/>
      <c r="BU1096" s="113"/>
      <c r="BV1096" s="113"/>
      <c r="BW1096" s="113"/>
      <c r="BX1096" s="113"/>
      <c r="BY1096" s="113"/>
      <c r="BZ1096" s="113"/>
      <c r="CA1096" s="113"/>
      <c r="CB1096" s="113"/>
    </row>
    <row r="1097" spans="9:80" s="114" customFormat="1">
      <c r="I1097" s="113"/>
      <c r="J1097" s="113"/>
      <c r="K1097" s="113"/>
      <c r="L1097" s="113"/>
      <c r="M1097" s="113"/>
      <c r="N1097" s="113"/>
      <c r="O1097" s="113"/>
      <c r="P1097" s="113"/>
      <c r="Q1097" s="113"/>
      <c r="R1097" s="113"/>
      <c r="S1097" s="113"/>
      <c r="T1097" s="113"/>
      <c r="U1097" s="113"/>
      <c r="V1097" s="113"/>
      <c r="W1097" s="113"/>
      <c r="X1097" s="113"/>
      <c r="Y1097" s="113"/>
      <c r="Z1097" s="113"/>
      <c r="AA1097" s="113"/>
      <c r="AB1097" s="113"/>
      <c r="AC1097" s="113"/>
      <c r="AD1097" s="113"/>
      <c r="AE1097" s="113"/>
      <c r="AF1097" s="113"/>
      <c r="AG1097" s="113"/>
      <c r="AH1097" s="113"/>
      <c r="AI1097" s="113"/>
      <c r="AJ1097" s="113"/>
      <c r="AK1097" s="113"/>
      <c r="AL1097" s="113"/>
      <c r="AM1097" s="113"/>
      <c r="AN1097" s="113"/>
      <c r="AO1097" s="113"/>
      <c r="AP1097" s="113"/>
      <c r="AQ1097" s="113"/>
      <c r="AR1097" s="113"/>
      <c r="AS1097" s="113"/>
      <c r="AT1097" s="113"/>
      <c r="AU1097" s="113"/>
      <c r="AV1097" s="113"/>
      <c r="AW1097" s="113"/>
      <c r="AX1097" s="113"/>
      <c r="AY1097" s="113"/>
      <c r="AZ1097" s="113"/>
      <c r="BA1097" s="113"/>
      <c r="BB1097" s="113"/>
      <c r="BC1097" s="113"/>
      <c r="BD1097" s="113"/>
      <c r="BE1097" s="113"/>
      <c r="BF1097" s="113"/>
      <c r="BG1097" s="113"/>
      <c r="BH1097" s="113"/>
      <c r="BI1097" s="113"/>
      <c r="BJ1097" s="113"/>
      <c r="BK1097" s="113"/>
      <c r="BL1097" s="113"/>
      <c r="BM1097" s="113"/>
      <c r="BN1097" s="113"/>
      <c r="BO1097" s="113"/>
      <c r="BP1097" s="113"/>
      <c r="BQ1097" s="113"/>
      <c r="BR1097" s="113"/>
      <c r="BS1097" s="113"/>
      <c r="BT1097" s="113"/>
      <c r="BU1097" s="113"/>
      <c r="BV1097" s="113"/>
      <c r="BW1097" s="113"/>
      <c r="BX1097" s="113"/>
      <c r="BY1097" s="113"/>
      <c r="BZ1097" s="113"/>
      <c r="CA1097" s="113"/>
      <c r="CB1097" s="113"/>
    </row>
    <row r="1098" spans="9:80" s="114" customFormat="1">
      <c r="I1098" s="113"/>
      <c r="J1098" s="113"/>
      <c r="K1098" s="113"/>
      <c r="L1098" s="113"/>
      <c r="M1098" s="113"/>
      <c r="N1098" s="113"/>
      <c r="O1098" s="113"/>
      <c r="P1098" s="113"/>
      <c r="Q1098" s="113"/>
      <c r="R1098" s="113"/>
      <c r="S1098" s="113"/>
      <c r="T1098" s="113"/>
      <c r="U1098" s="113"/>
      <c r="V1098" s="113"/>
      <c r="W1098" s="113"/>
      <c r="X1098" s="113"/>
      <c r="Y1098" s="113"/>
      <c r="Z1098" s="113"/>
      <c r="AA1098" s="113"/>
      <c r="AB1098" s="113"/>
      <c r="AC1098" s="113"/>
      <c r="AD1098" s="113"/>
      <c r="AE1098" s="113"/>
      <c r="AF1098" s="113"/>
      <c r="AG1098" s="113"/>
      <c r="AH1098" s="113"/>
      <c r="AI1098" s="113"/>
      <c r="AJ1098" s="113"/>
      <c r="AK1098" s="113"/>
      <c r="AL1098" s="113"/>
      <c r="AM1098" s="113"/>
      <c r="AN1098" s="113"/>
      <c r="AO1098" s="113"/>
      <c r="AP1098" s="113"/>
      <c r="AQ1098" s="113"/>
      <c r="AR1098" s="113"/>
      <c r="AS1098" s="113"/>
      <c r="AT1098" s="113"/>
      <c r="AU1098" s="113"/>
      <c r="AV1098" s="113"/>
      <c r="AW1098" s="113"/>
      <c r="AX1098" s="113"/>
      <c r="AY1098" s="113"/>
      <c r="AZ1098" s="113"/>
      <c r="BA1098" s="113"/>
      <c r="BB1098" s="113"/>
      <c r="BC1098" s="113"/>
      <c r="BD1098" s="113"/>
      <c r="BE1098" s="113"/>
      <c r="BF1098" s="113"/>
      <c r="BG1098" s="113"/>
      <c r="BH1098" s="113"/>
      <c r="BI1098" s="113"/>
      <c r="BJ1098" s="113"/>
      <c r="BK1098" s="113"/>
      <c r="BL1098" s="113"/>
      <c r="BM1098" s="113"/>
      <c r="BN1098" s="113"/>
      <c r="BO1098" s="113"/>
      <c r="BP1098" s="113"/>
      <c r="BQ1098" s="113"/>
      <c r="BR1098" s="113"/>
      <c r="BS1098" s="113"/>
      <c r="BT1098" s="113"/>
      <c r="BU1098" s="113"/>
      <c r="BV1098" s="113"/>
      <c r="BW1098" s="113"/>
      <c r="BX1098" s="113"/>
      <c r="BY1098" s="113"/>
      <c r="BZ1098" s="113"/>
      <c r="CA1098" s="113"/>
      <c r="CB1098" s="113"/>
    </row>
    <row r="1099" spans="9:80" s="114" customFormat="1">
      <c r="I1099" s="113"/>
      <c r="J1099" s="113"/>
      <c r="K1099" s="113"/>
      <c r="L1099" s="113"/>
      <c r="M1099" s="113"/>
      <c r="N1099" s="113"/>
      <c r="O1099" s="113"/>
      <c r="P1099" s="113"/>
      <c r="Q1099" s="113"/>
      <c r="R1099" s="113"/>
      <c r="S1099" s="113"/>
      <c r="T1099" s="113"/>
      <c r="U1099" s="113"/>
      <c r="V1099" s="113"/>
      <c r="W1099" s="113"/>
      <c r="X1099" s="113"/>
      <c r="Y1099" s="113"/>
      <c r="Z1099" s="113"/>
      <c r="AA1099" s="113"/>
      <c r="AB1099" s="113"/>
      <c r="AC1099" s="113"/>
      <c r="AD1099" s="113"/>
      <c r="AE1099" s="113"/>
      <c r="AF1099" s="113"/>
      <c r="AG1099" s="113"/>
      <c r="AH1099" s="113"/>
      <c r="AI1099" s="113"/>
      <c r="AJ1099" s="113"/>
      <c r="AK1099" s="113"/>
      <c r="AL1099" s="113"/>
      <c r="AM1099" s="113"/>
      <c r="AN1099" s="113"/>
      <c r="AO1099" s="113"/>
      <c r="AP1099" s="113"/>
      <c r="AQ1099" s="113"/>
      <c r="AR1099" s="113"/>
      <c r="AS1099" s="113"/>
      <c r="AT1099" s="113"/>
      <c r="AU1099" s="113"/>
      <c r="AV1099" s="113"/>
      <c r="AW1099" s="113"/>
      <c r="AX1099" s="113"/>
      <c r="AY1099" s="113"/>
      <c r="AZ1099" s="113"/>
      <c r="BA1099" s="113"/>
      <c r="BB1099" s="113"/>
      <c r="BC1099" s="113"/>
      <c r="BD1099" s="113"/>
      <c r="BE1099" s="113"/>
      <c r="BF1099" s="113"/>
      <c r="BG1099" s="113"/>
      <c r="BH1099" s="113"/>
      <c r="BI1099" s="113"/>
      <c r="BJ1099" s="113"/>
      <c r="BK1099" s="113"/>
      <c r="BL1099" s="113"/>
      <c r="BM1099" s="113"/>
      <c r="BN1099" s="113"/>
      <c r="BO1099" s="113"/>
      <c r="BP1099" s="113"/>
      <c r="BQ1099" s="113"/>
      <c r="BR1099" s="113"/>
      <c r="BS1099" s="113"/>
      <c r="BT1099" s="113"/>
      <c r="BU1099" s="113"/>
      <c r="BV1099" s="113"/>
      <c r="BW1099" s="113"/>
      <c r="BX1099" s="113"/>
      <c r="BY1099" s="113"/>
      <c r="BZ1099" s="113"/>
      <c r="CA1099" s="113"/>
      <c r="CB1099" s="113"/>
    </row>
    <row r="1100" spans="9:80" s="114" customFormat="1">
      <c r="I1100" s="113"/>
      <c r="J1100" s="113"/>
      <c r="K1100" s="113"/>
      <c r="L1100" s="113"/>
      <c r="M1100" s="113"/>
      <c r="N1100" s="113"/>
      <c r="O1100" s="113"/>
      <c r="P1100" s="113"/>
      <c r="Q1100" s="113"/>
      <c r="R1100" s="113"/>
      <c r="S1100" s="113"/>
      <c r="T1100" s="113"/>
      <c r="U1100" s="113"/>
      <c r="V1100" s="113"/>
      <c r="W1100" s="113"/>
      <c r="X1100" s="113"/>
      <c r="Y1100" s="113"/>
      <c r="Z1100" s="113"/>
      <c r="AA1100" s="113"/>
      <c r="AB1100" s="113"/>
      <c r="AC1100" s="113"/>
      <c r="AD1100" s="113"/>
      <c r="AE1100" s="113"/>
      <c r="AF1100" s="113"/>
      <c r="AG1100" s="113"/>
      <c r="AH1100" s="113"/>
      <c r="AI1100" s="113"/>
      <c r="AJ1100" s="113"/>
      <c r="AK1100" s="113"/>
      <c r="AL1100" s="113"/>
      <c r="AM1100" s="113"/>
      <c r="AN1100" s="113"/>
      <c r="AO1100" s="113"/>
      <c r="AP1100" s="113"/>
      <c r="AQ1100" s="113"/>
      <c r="AR1100" s="113"/>
      <c r="AS1100" s="113"/>
      <c r="AT1100" s="113"/>
      <c r="AU1100" s="113"/>
      <c r="AV1100" s="113"/>
      <c r="AW1100" s="113"/>
      <c r="AX1100" s="113"/>
      <c r="AY1100" s="113"/>
      <c r="AZ1100" s="113"/>
      <c r="BA1100" s="113"/>
      <c r="BB1100" s="113"/>
      <c r="BC1100" s="113"/>
      <c r="BD1100" s="113"/>
      <c r="BE1100" s="113"/>
      <c r="BF1100" s="113"/>
      <c r="BG1100" s="113"/>
      <c r="BH1100" s="113"/>
      <c r="BI1100" s="113"/>
      <c r="BJ1100" s="113"/>
      <c r="BK1100" s="113"/>
      <c r="BL1100" s="113"/>
      <c r="BM1100" s="113"/>
      <c r="BN1100" s="113"/>
      <c r="BO1100" s="113"/>
      <c r="BP1100" s="113"/>
      <c r="BQ1100" s="113"/>
      <c r="BR1100" s="113"/>
      <c r="BS1100" s="113"/>
      <c r="BT1100" s="113"/>
      <c r="BU1100" s="113"/>
      <c r="BV1100" s="113"/>
      <c r="BW1100" s="113"/>
      <c r="BX1100" s="113"/>
      <c r="BY1100" s="113"/>
      <c r="BZ1100" s="113"/>
      <c r="CA1100" s="113"/>
      <c r="CB1100" s="113"/>
    </row>
    <row r="1101" spans="9:80" s="114" customFormat="1">
      <c r="I1101" s="113"/>
      <c r="J1101" s="113"/>
      <c r="K1101" s="113"/>
      <c r="L1101" s="113"/>
      <c r="M1101" s="113"/>
      <c r="N1101" s="113"/>
      <c r="O1101" s="113"/>
      <c r="P1101" s="113"/>
      <c r="Q1101" s="113"/>
      <c r="R1101" s="113"/>
      <c r="S1101" s="113"/>
      <c r="T1101" s="113"/>
      <c r="U1101" s="113"/>
      <c r="V1101" s="113"/>
      <c r="W1101" s="113"/>
      <c r="X1101" s="113"/>
      <c r="Y1101" s="113"/>
      <c r="Z1101" s="113"/>
      <c r="AA1101" s="113"/>
      <c r="AB1101" s="113"/>
      <c r="AC1101" s="113"/>
      <c r="AD1101" s="113"/>
      <c r="AE1101" s="113"/>
      <c r="AF1101" s="113"/>
      <c r="AG1101" s="113"/>
      <c r="AH1101" s="113"/>
      <c r="AI1101" s="113"/>
      <c r="AJ1101" s="113"/>
      <c r="AK1101" s="113"/>
      <c r="AL1101" s="113"/>
      <c r="AM1101" s="113"/>
      <c r="AN1101" s="113"/>
      <c r="AO1101" s="113"/>
      <c r="AP1101" s="113"/>
      <c r="AQ1101" s="113"/>
      <c r="AR1101" s="113"/>
      <c r="AS1101" s="113"/>
      <c r="AT1101" s="113"/>
      <c r="AU1101" s="113"/>
      <c r="AV1101" s="113"/>
      <c r="AW1101" s="113"/>
      <c r="AX1101" s="113"/>
      <c r="AY1101" s="113"/>
      <c r="AZ1101" s="113"/>
      <c r="BA1101" s="113"/>
      <c r="BB1101" s="113"/>
      <c r="BC1101" s="113"/>
      <c r="BD1101" s="113"/>
      <c r="BE1101" s="113"/>
      <c r="BF1101" s="113"/>
      <c r="BG1101" s="113"/>
      <c r="BH1101" s="113"/>
      <c r="BI1101" s="113"/>
      <c r="BJ1101" s="113"/>
      <c r="BK1101" s="113"/>
      <c r="BL1101" s="113"/>
      <c r="BM1101" s="113"/>
      <c r="BN1101" s="113"/>
      <c r="BO1101" s="113"/>
      <c r="BP1101" s="113"/>
      <c r="BQ1101" s="113"/>
      <c r="BR1101" s="113"/>
      <c r="BS1101" s="113"/>
      <c r="BT1101" s="113"/>
      <c r="BU1101" s="113"/>
      <c r="BV1101" s="113"/>
      <c r="BW1101" s="113"/>
      <c r="BX1101" s="113"/>
      <c r="BY1101" s="113"/>
      <c r="BZ1101" s="113"/>
      <c r="CA1101" s="113"/>
      <c r="CB1101" s="113"/>
    </row>
    <row r="1102" spans="9:80" s="114" customFormat="1">
      <c r="I1102" s="113"/>
      <c r="J1102" s="113"/>
      <c r="K1102" s="113"/>
      <c r="L1102" s="113"/>
      <c r="M1102" s="113"/>
      <c r="N1102" s="113"/>
      <c r="O1102" s="113"/>
      <c r="P1102" s="113"/>
      <c r="Q1102" s="113"/>
      <c r="R1102" s="113"/>
      <c r="S1102" s="113"/>
      <c r="T1102" s="113"/>
      <c r="U1102" s="113"/>
      <c r="V1102" s="113"/>
      <c r="W1102" s="113"/>
      <c r="X1102" s="113"/>
      <c r="Y1102" s="113"/>
      <c r="Z1102" s="113"/>
      <c r="AA1102" s="113"/>
      <c r="AB1102" s="113"/>
      <c r="AC1102" s="113"/>
      <c r="AD1102" s="113"/>
      <c r="AE1102" s="113"/>
      <c r="AF1102" s="113"/>
      <c r="AG1102" s="113"/>
      <c r="AH1102" s="113"/>
      <c r="AI1102" s="113"/>
      <c r="AJ1102" s="113"/>
      <c r="AK1102" s="113"/>
      <c r="AL1102" s="113"/>
      <c r="AM1102" s="113"/>
      <c r="AN1102" s="113"/>
      <c r="AO1102" s="113"/>
      <c r="AP1102" s="113"/>
      <c r="AQ1102" s="113"/>
      <c r="AR1102" s="113"/>
      <c r="AS1102" s="113"/>
      <c r="AT1102" s="113"/>
      <c r="AU1102" s="113"/>
      <c r="AV1102" s="113"/>
      <c r="AW1102" s="113"/>
      <c r="AX1102" s="113"/>
      <c r="AY1102" s="113"/>
      <c r="AZ1102" s="113"/>
      <c r="BA1102" s="113"/>
      <c r="BB1102" s="113"/>
      <c r="BC1102" s="113"/>
      <c r="BD1102" s="113"/>
      <c r="BE1102" s="113"/>
      <c r="BF1102" s="113"/>
      <c r="BG1102" s="113"/>
      <c r="BH1102" s="113"/>
      <c r="BI1102" s="113"/>
      <c r="BJ1102" s="113"/>
      <c r="BK1102" s="113"/>
      <c r="BL1102" s="113"/>
      <c r="BM1102" s="113"/>
      <c r="BN1102" s="113"/>
      <c r="BO1102" s="113"/>
      <c r="BP1102" s="113"/>
      <c r="BQ1102" s="113"/>
      <c r="BR1102" s="113"/>
      <c r="BS1102" s="113"/>
      <c r="BT1102" s="113"/>
      <c r="BU1102" s="113"/>
      <c r="BV1102" s="113"/>
      <c r="BW1102" s="113"/>
      <c r="BX1102" s="113"/>
      <c r="BY1102" s="113"/>
      <c r="BZ1102" s="113"/>
      <c r="CA1102" s="113"/>
      <c r="CB1102" s="113"/>
    </row>
    <row r="1103" spans="9:80" s="114" customFormat="1">
      <c r="I1103" s="113"/>
      <c r="J1103" s="113"/>
      <c r="K1103" s="113"/>
      <c r="L1103" s="113"/>
      <c r="M1103" s="113"/>
      <c r="N1103" s="113"/>
      <c r="O1103" s="113"/>
      <c r="P1103" s="113"/>
      <c r="Q1103" s="113"/>
      <c r="R1103" s="113"/>
      <c r="S1103" s="113"/>
      <c r="T1103" s="113"/>
      <c r="U1103" s="113"/>
      <c r="V1103" s="113"/>
      <c r="W1103" s="113"/>
      <c r="X1103" s="113"/>
      <c r="Y1103" s="113"/>
      <c r="Z1103" s="113"/>
      <c r="AA1103" s="113"/>
      <c r="AB1103" s="113"/>
      <c r="AC1103" s="113"/>
      <c r="AD1103" s="113"/>
      <c r="AE1103" s="113"/>
      <c r="AF1103" s="113"/>
      <c r="AG1103" s="113"/>
      <c r="AH1103" s="113"/>
      <c r="AI1103" s="113"/>
      <c r="AJ1103" s="113"/>
      <c r="AK1103" s="113"/>
      <c r="AL1103" s="113"/>
      <c r="AM1103" s="113"/>
      <c r="AN1103" s="113"/>
      <c r="AO1103" s="113"/>
      <c r="AP1103" s="113"/>
      <c r="AQ1103" s="113"/>
      <c r="AR1103" s="113"/>
      <c r="AS1103" s="113"/>
      <c r="AT1103" s="113"/>
      <c r="AU1103" s="113"/>
      <c r="AV1103" s="113"/>
      <c r="AW1103" s="113"/>
      <c r="AX1103" s="113"/>
      <c r="AY1103" s="113"/>
      <c r="AZ1103" s="113"/>
      <c r="BA1103" s="113"/>
      <c r="BB1103" s="113"/>
      <c r="BC1103" s="113"/>
      <c r="BD1103" s="113"/>
      <c r="BE1103" s="113"/>
      <c r="BF1103" s="113"/>
      <c r="BG1103" s="113"/>
      <c r="BH1103" s="113"/>
      <c r="BI1103" s="113"/>
      <c r="BJ1103" s="113"/>
      <c r="BK1103" s="113"/>
      <c r="BL1103" s="113"/>
      <c r="BM1103" s="113"/>
      <c r="BN1103" s="113"/>
      <c r="BO1103" s="113"/>
      <c r="BP1103" s="113"/>
      <c r="BQ1103" s="113"/>
      <c r="BR1103" s="113"/>
      <c r="BS1103" s="113"/>
      <c r="BT1103" s="113"/>
      <c r="BU1103" s="113"/>
      <c r="BV1103" s="113"/>
      <c r="BW1103" s="113"/>
      <c r="BX1103" s="113"/>
      <c r="BY1103" s="113"/>
      <c r="BZ1103" s="113"/>
      <c r="CA1103" s="113"/>
      <c r="CB1103" s="113"/>
    </row>
    <row r="1104" spans="9:80" s="114" customFormat="1">
      <c r="I1104" s="113"/>
      <c r="J1104" s="113"/>
      <c r="K1104" s="113"/>
      <c r="L1104" s="113"/>
      <c r="M1104" s="113"/>
      <c r="N1104" s="113"/>
      <c r="O1104" s="113"/>
      <c r="P1104" s="113"/>
      <c r="Q1104" s="113"/>
      <c r="R1104" s="113"/>
      <c r="S1104" s="113"/>
      <c r="T1104" s="113"/>
      <c r="U1104" s="113"/>
      <c r="V1104" s="113"/>
      <c r="W1104" s="113"/>
      <c r="X1104" s="113"/>
      <c r="Y1104" s="113"/>
      <c r="Z1104" s="113"/>
      <c r="AA1104" s="113"/>
      <c r="AB1104" s="113"/>
      <c r="AC1104" s="113"/>
      <c r="AD1104" s="113"/>
      <c r="AE1104" s="113"/>
      <c r="AF1104" s="113"/>
      <c r="AG1104" s="113"/>
      <c r="AH1104" s="113"/>
      <c r="AI1104" s="113"/>
      <c r="AJ1104" s="113"/>
      <c r="AK1104" s="113"/>
      <c r="AL1104" s="113"/>
      <c r="AM1104" s="113"/>
      <c r="AN1104" s="113"/>
      <c r="AO1104" s="113"/>
      <c r="AP1104" s="113"/>
      <c r="AQ1104" s="113"/>
      <c r="AR1104" s="113"/>
      <c r="AS1104" s="113"/>
      <c r="AT1104" s="113"/>
      <c r="AU1104" s="113"/>
      <c r="AV1104" s="113"/>
      <c r="AW1104" s="113"/>
      <c r="AX1104" s="113"/>
      <c r="AY1104" s="113"/>
      <c r="AZ1104" s="113"/>
      <c r="BA1104" s="113"/>
      <c r="BB1104" s="113"/>
      <c r="BC1104" s="113"/>
      <c r="BD1104" s="113"/>
      <c r="BE1104" s="113"/>
      <c r="BF1104" s="113"/>
      <c r="BG1104" s="113"/>
      <c r="BH1104" s="113"/>
      <c r="BI1104" s="113"/>
      <c r="BJ1104" s="113"/>
      <c r="BK1104" s="113"/>
      <c r="BL1104" s="113"/>
      <c r="BM1104" s="113"/>
      <c r="BN1104" s="113"/>
      <c r="BO1104" s="113"/>
      <c r="BP1104" s="113"/>
      <c r="BQ1104" s="113"/>
      <c r="BR1104" s="113"/>
      <c r="BS1104" s="113"/>
      <c r="BT1104" s="113"/>
      <c r="BU1104" s="113"/>
      <c r="BV1104" s="113"/>
      <c r="BW1104" s="113"/>
      <c r="BX1104" s="113"/>
      <c r="BY1104" s="113"/>
      <c r="BZ1104" s="113"/>
      <c r="CA1104" s="113"/>
      <c r="CB1104" s="113"/>
    </row>
    <row r="1105" spans="9:80" s="114" customFormat="1">
      <c r="I1105" s="113"/>
      <c r="J1105" s="113"/>
      <c r="K1105" s="113"/>
      <c r="L1105" s="113"/>
      <c r="M1105" s="113"/>
      <c r="N1105" s="113"/>
      <c r="O1105" s="113"/>
      <c r="P1105" s="113"/>
      <c r="Q1105" s="113"/>
      <c r="R1105" s="113"/>
      <c r="S1105" s="113"/>
      <c r="T1105" s="113"/>
      <c r="U1105" s="113"/>
      <c r="V1105" s="113"/>
      <c r="W1105" s="113"/>
      <c r="X1105" s="113"/>
      <c r="Y1105" s="113"/>
      <c r="Z1105" s="113"/>
      <c r="AA1105" s="113"/>
      <c r="AB1105" s="113"/>
      <c r="AC1105" s="113"/>
      <c r="AD1105" s="113"/>
      <c r="AE1105" s="113"/>
      <c r="AF1105" s="113"/>
      <c r="AG1105" s="113"/>
      <c r="AH1105" s="113"/>
      <c r="AI1105" s="113"/>
      <c r="AJ1105" s="113"/>
      <c r="AK1105" s="113"/>
      <c r="AL1105" s="113"/>
      <c r="AM1105" s="113"/>
      <c r="AN1105" s="113"/>
      <c r="AO1105" s="113"/>
      <c r="AP1105" s="113"/>
      <c r="AQ1105" s="113"/>
      <c r="AR1105" s="113"/>
      <c r="AS1105" s="113"/>
      <c r="AT1105" s="113"/>
      <c r="AU1105" s="113"/>
      <c r="AV1105" s="113"/>
      <c r="AW1105" s="113"/>
      <c r="AX1105" s="113"/>
      <c r="AY1105" s="113"/>
      <c r="AZ1105" s="113"/>
      <c r="BA1105" s="113"/>
      <c r="BB1105" s="113"/>
      <c r="BC1105" s="113"/>
      <c r="BD1105" s="113"/>
      <c r="BE1105" s="113"/>
      <c r="BF1105" s="113"/>
      <c r="BG1105" s="113"/>
      <c r="BH1105" s="113"/>
      <c r="BI1105" s="113"/>
      <c r="BJ1105" s="113"/>
      <c r="BK1105" s="113"/>
      <c r="BL1105" s="113"/>
      <c r="BM1105" s="113"/>
      <c r="BN1105" s="113"/>
      <c r="BO1105" s="113"/>
      <c r="BP1105" s="113"/>
      <c r="BQ1105" s="113"/>
      <c r="BR1105" s="113"/>
      <c r="BS1105" s="113"/>
      <c r="BT1105" s="113"/>
      <c r="BU1105" s="113"/>
      <c r="BV1105" s="113"/>
      <c r="BW1105" s="113"/>
      <c r="BX1105" s="113"/>
      <c r="BY1105" s="113"/>
      <c r="BZ1105" s="113"/>
      <c r="CA1105" s="113"/>
      <c r="CB1105" s="113"/>
    </row>
    <row r="1106" spans="9:80" s="114" customFormat="1">
      <c r="I1106" s="113"/>
      <c r="J1106" s="113"/>
      <c r="K1106" s="113"/>
      <c r="L1106" s="113"/>
      <c r="M1106" s="113"/>
      <c r="N1106" s="113"/>
      <c r="O1106" s="113"/>
      <c r="P1106" s="113"/>
      <c r="Q1106" s="113"/>
      <c r="R1106" s="113"/>
      <c r="S1106" s="113"/>
      <c r="T1106" s="113"/>
      <c r="U1106" s="113"/>
      <c r="V1106" s="113"/>
      <c r="W1106" s="113"/>
      <c r="X1106" s="113"/>
      <c r="Y1106" s="113"/>
      <c r="Z1106" s="113"/>
      <c r="AA1106" s="113"/>
      <c r="AB1106" s="113"/>
      <c r="AC1106" s="113"/>
      <c r="AD1106" s="113"/>
      <c r="AE1106" s="113"/>
      <c r="AF1106" s="113"/>
      <c r="AG1106" s="113"/>
      <c r="AH1106" s="113"/>
      <c r="AI1106" s="113"/>
      <c r="AJ1106" s="113"/>
      <c r="AK1106" s="113"/>
      <c r="AL1106" s="113"/>
      <c r="AM1106" s="113"/>
      <c r="AN1106" s="113"/>
      <c r="AO1106" s="113"/>
      <c r="AP1106" s="113"/>
      <c r="AQ1106" s="113"/>
      <c r="AR1106" s="113"/>
      <c r="AS1106" s="113"/>
      <c r="AT1106" s="113"/>
      <c r="AU1106" s="113"/>
      <c r="AV1106" s="113"/>
      <c r="AW1106" s="113"/>
      <c r="AX1106" s="113"/>
      <c r="AY1106" s="113"/>
      <c r="AZ1106" s="113"/>
      <c r="BA1106" s="113"/>
      <c r="BB1106" s="113"/>
      <c r="BC1106" s="113"/>
      <c r="BD1106" s="113"/>
      <c r="BE1106" s="113"/>
      <c r="BF1106" s="113"/>
      <c r="BG1106" s="113"/>
      <c r="BH1106" s="113"/>
      <c r="BI1106" s="113"/>
      <c r="BJ1106" s="113"/>
      <c r="BK1106" s="113"/>
      <c r="BL1106" s="113"/>
      <c r="BM1106" s="113"/>
      <c r="BN1106" s="113"/>
      <c r="BO1106" s="113"/>
      <c r="BP1106" s="113"/>
      <c r="BQ1106" s="113"/>
      <c r="BR1106" s="113"/>
      <c r="BS1106" s="113"/>
      <c r="BT1106" s="113"/>
      <c r="BU1106" s="113"/>
      <c r="BV1106" s="113"/>
      <c r="BW1106" s="113"/>
      <c r="BX1106" s="113"/>
      <c r="BY1106" s="113"/>
      <c r="BZ1106" s="113"/>
      <c r="CA1106" s="113"/>
      <c r="CB1106" s="113"/>
    </row>
    <row r="1107" spans="9:80" s="114" customFormat="1">
      <c r="I1107" s="113"/>
      <c r="J1107" s="113"/>
      <c r="K1107" s="113"/>
      <c r="L1107" s="113"/>
      <c r="M1107" s="113"/>
      <c r="N1107" s="113"/>
      <c r="O1107" s="113"/>
      <c r="P1107" s="113"/>
      <c r="Q1107" s="113"/>
      <c r="R1107" s="113"/>
      <c r="S1107" s="113"/>
      <c r="T1107" s="113"/>
      <c r="U1107" s="113"/>
      <c r="V1107" s="113"/>
      <c r="W1107" s="113"/>
      <c r="X1107" s="113"/>
      <c r="Y1107" s="113"/>
      <c r="Z1107" s="113"/>
      <c r="AA1107" s="113"/>
      <c r="AB1107" s="113"/>
      <c r="AC1107" s="113"/>
      <c r="AD1107" s="113"/>
      <c r="AE1107" s="113"/>
      <c r="AF1107" s="113"/>
      <c r="AG1107" s="113"/>
      <c r="AH1107" s="113"/>
      <c r="AI1107" s="113"/>
      <c r="AJ1107" s="113"/>
      <c r="AK1107" s="113"/>
      <c r="AL1107" s="113"/>
      <c r="AM1107" s="113"/>
      <c r="AN1107" s="113"/>
      <c r="AO1107" s="113"/>
      <c r="AP1107" s="113"/>
      <c r="AQ1107" s="113"/>
      <c r="AR1107" s="113"/>
      <c r="AS1107" s="113"/>
      <c r="AT1107" s="113"/>
      <c r="AU1107" s="113"/>
      <c r="AV1107" s="113"/>
      <c r="AW1107" s="113"/>
      <c r="AX1107" s="113"/>
      <c r="AY1107" s="113"/>
      <c r="AZ1107" s="113"/>
      <c r="BA1107" s="113"/>
      <c r="BB1107" s="113"/>
      <c r="BC1107" s="113"/>
      <c r="BD1107" s="113"/>
      <c r="BE1107" s="113"/>
      <c r="BF1107" s="113"/>
      <c r="BG1107" s="113"/>
      <c r="BH1107" s="113"/>
      <c r="BI1107" s="113"/>
      <c r="BJ1107" s="113"/>
      <c r="BK1107" s="113"/>
      <c r="BL1107" s="113"/>
      <c r="BM1107" s="113"/>
      <c r="BN1107" s="113"/>
      <c r="BO1107" s="113"/>
      <c r="BP1107" s="113"/>
      <c r="BQ1107" s="113"/>
      <c r="BR1107" s="113"/>
      <c r="BS1107" s="113"/>
      <c r="BT1107" s="113"/>
      <c r="BU1107" s="113"/>
      <c r="BV1107" s="113"/>
      <c r="BW1107" s="113"/>
      <c r="BX1107" s="113"/>
      <c r="BY1107" s="113"/>
      <c r="BZ1107" s="113"/>
      <c r="CA1107" s="113"/>
      <c r="CB1107" s="113"/>
    </row>
    <row r="1108" spans="9:80" s="114" customFormat="1">
      <c r="I1108" s="113"/>
      <c r="J1108" s="113"/>
      <c r="K1108" s="113"/>
      <c r="L1108" s="113"/>
      <c r="M1108" s="113"/>
      <c r="N1108" s="113"/>
      <c r="O1108" s="113"/>
      <c r="P1108" s="113"/>
      <c r="Q1108" s="113"/>
      <c r="R1108" s="113"/>
      <c r="S1108" s="113"/>
      <c r="T1108" s="113"/>
      <c r="U1108" s="113"/>
      <c r="V1108" s="113"/>
      <c r="W1108" s="113"/>
      <c r="X1108" s="113"/>
      <c r="Y1108" s="113"/>
      <c r="Z1108" s="113"/>
      <c r="AA1108" s="113"/>
      <c r="AB1108" s="113"/>
      <c r="AC1108" s="113"/>
      <c r="AD1108" s="113"/>
      <c r="AE1108" s="113"/>
      <c r="AF1108" s="113"/>
      <c r="AG1108" s="113"/>
      <c r="AH1108" s="113"/>
      <c r="AI1108" s="113"/>
      <c r="AJ1108" s="113"/>
      <c r="AK1108" s="113"/>
      <c r="AL1108" s="113"/>
      <c r="AM1108" s="113"/>
      <c r="AN1108" s="113"/>
      <c r="AO1108" s="113"/>
      <c r="AP1108" s="113"/>
      <c r="AQ1108" s="113"/>
      <c r="AR1108" s="113"/>
      <c r="AS1108" s="113"/>
      <c r="AT1108" s="113"/>
      <c r="AU1108" s="113"/>
      <c r="AV1108" s="113"/>
      <c r="AW1108" s="113"/>
      <c r="AX1108" s="113"/>
      <c r="AY1108" s="113"/>
      <c r="AZ1108" s="113"/>
      <c r="BA1108" s="113"/>
      <c r="BB1108" s="113"/>
      <c r="BC1108" s="113"/>
      <c r="BD1108" s="113"/>
      <c r="BE1108" s="113"/>
      <c r="BF1108" s="113"/>
      <c r="BG1108" s="113"/>
      <c r="BH1108" s="113"/>
      <c r="BI1108" s="113"/>
      <c r="BJ1108" s="113"/>
      <c r="BK1108" s="113"/>
      <c r="BL1108" s="113"/>
      <c r="BM1108" s="113"/>
      <c r="BN1108" s="113"/>
      <c r="BO1108" s="113"/>
      <c r="BP1108" s="113"/>
      <c r="BQ1108" s="113"/>
      <c r="BR1108" s="113"/>
      <c r="BS1108" s="113"/>
      <c r="BT1108" s="113"/>
      <c r="BU1108" s="113"/>
      <c r="BV1108" s="113"/>
      <c r="BW1108" s="113"/>
      <c r="BX1108" s="113"/>
      <c r="BY1108" s="113"/>
      <c r="BZ1108" s="113"/>
      <c r="CA1108" s="113"/>
      <c r="CB1108" s="113"/>
    </row>
    <row r="1109" spans="9:80" s="114" customFormat="1">
      <c r="I1109" s="113"/>
      <c r="J1109" s="113"/>
      <c r="K1109" s="113"/>
      <c r="L1109" s="113"/>
      <c r="M1109" s="113"/>
      <c r="N1109" s="113"/>
      <c r="O1109" s="113"/>
      <c r="P1109" s="113"/>
      <c r="Q1109" s="113"/>
      <c r="R1109" s="113"/>
      <c r="S1109" s="113"/>
      <c r="T1109" s="113"/>
      <c r="U1109" s="113"/>
      <c r="V1109" s="113"/>
      <c r="W1109" s="113"/>
      <c r="X1109" s="113"/>
      <c r="Y1109" s="113"/>
      <c r="Z1109" s="113"/>
      <c r="AA1109" s="113"/>
      <c r="AB1109" s="113"/>
      <c r="AC1109" s="113"/>
      <c r="AD1109" s="113"/>
      <c r="AE1109" s="113"/>
      <c r="AF1109" s="113"/>
      <c r="AG1109" s="113"/>
      <c r="AH1109" s="113"/>
      <c r="AI1109" s="113"/>
      <c r="AJ1109" s="113"/>
      <c r="AK1109" s="113"/>
      <c r="AL1109" s="113"/>
      <c r="AM1109" s="113"/>
      <c r="AN1109" s="113"/>
      <c r="AO1109" s="113"/>
      <c r="AP1109" s="113"/>
      <c r="AQ1109" s="113"/>
      <c r="AR1109" s="113"/>
      <c r="AS1109" s="113"/>
      <c r="AT1109" s="113"/>
      <c r="AU1109" s="113"/>
      <c r="AV1109" s="113"/>
      <c r="AW1109" s="113"/>
      <c r="AX1109" s="113"/>
      <c r="AY1109" s="113"/>
      <c r="AZ1109" s="113"/>
      <c r="BA1109" s="113"/>
      <c r="BB1109" s="113"/>
      <c r="BC1109" s="113"/>
      <c r="BD1109" s="113"/>
      <c r="BE1109" s="113"/>
      <c r="BF1109" s="113"/>
      <c r="BG1109" s="113"/>
      <c r="BH1109" s="113"/>
      <c r="BI1109" s="113"/>
      <c r="BJ1109" s="113"/>
      <c r="BK1109" s="113"/>
      <c r="BL1109" s="113"/>
      <c r="BM1109" s="113"/>
      <c r="BN1109" s="113"/>
      <c r="BO1109" s="113"/>
      <c r="BP1109" s="113"/>
      <c r="BQ1109" s="113"/>
      <c r="BR1109" s="113"/>
      <c r="BS1109" s="113"/>
      <c r="BT1109" s="113"/>
      <c r="BU1109" s="113"/>
      <c r="BV1109" s="113"/>
      <c r="BW1109" s="113"/>
      <c r="BX1109" s="113"/>
      <c r="BY1109" s="113"/>
      <c r="BZ1109" s="113"/>
      <c r="CA1109" s="113"/>
      <c r="CB1109" s="113"/>
    </row>
    <row r="1110" spans="9:80" s="114" customFormat="1">
      <c r="I1110" s="113"/>
      <c r="J1110" s="113"/>
      <c r="K1110" s="113"/>
      <c r="L1110" s="113"/>
      <c r="M1110" s="113"/>
      <c r="N1110" s="113"/>
      <c r="O1110" s="113"/>
      <c r="P1110" s="113"/>
      <c r="Q1110" s="113"/>
      <c r="R1110" s="113"/>
      <c r="S1110" s="113"/>
      <c r="T1110" s="113"/>
      <c r="U1110" s="113"/>
      <c r="V1110" s="113"/>
      <c r="W1110" s="113"/>
      <c r="X1110" s="113"/>
      <c r="Y1110" s="113"/>
      <c r="Z1110" s="113"/>
      <c r="AA1110" s="113"/>
      <c r="AB1110" s="113"/>
      <c r="AC1110" s="113"/>
      <c r="AD1110" s="113"/>
      <c r="AE1110" s="113"/>
      <c r="AF1110" s="113"/>
      <c r="AG1110" s="113"/>
      <c r="AH1110" s="113"/>
      <c r="AI1110" s="113"/>
      <c r="AJ1110" s="113"/>
      <c r="AK1110" s="113"/>
      <c r="AL1110" s="113"/>
      <c r="AM1110" s="113"/>
      <c r="AN1110" s="113"/>
      <c r="AO1110" s="113"/>
      <c r="AP1110" s="113"/>
      <c r="AQ1110" s="113"/>
      <c r="AR1110" s="113"/>
      <c r="AS1110" s="113"/>
      <c r="AT1110" s="113"/>
      <c r="AU1110" s="113"/>
      <c r="AV1110" s="113"/>
      <c r="AW1110" s="113"/>
      <c r="AX1110" s="113"/>
      <c r="AY1110" s="113"/>
      <c r="AZ1110" s="113"/>
      <c r="BA1110" s="113"/>
      <c r="BB1110" s="113"/>
      <c r="BC1110" s="113"/>
      <c r="BD1110" s="113"/>
      <c r="BE1110" s="113"/>
      <c r="BF1110" s="113"/>
      <c r="BG1110" s="113"/>
      <c r="BH1110" s="113"/>
      <c r="BI1110" s="113"/>
      <c r="BJ1110" s="113"/>
      <c r="BK1110" s="113"/>
      <c r="BL1110" s="113"/>
      <c r="BM1110" s="113"/>
      <c r="BN1110" s="113"/>
      <c r="BO1110" s="113"/>
      <c r="BP1110" s="113"/>
      <c r="BQ1110" s="113"/>
      <c r="BR1110" s="113"/>
      <c r="BS1110" s="113"/>
      <c r="BT1110" s="113"/>
      <c r="BU1110" s="113"/>
      <c r="BV1110" s="113"/>
      <c r="BW1110" s="113"/>
      <c r="BX1110" s="113"/>
      <c r="BY1110" s="113"/>
      <c r="BZ1110" s="113"/>
      <c r="CA1110" s="113"/>
      <c r="CB1110" s="113"/>
    </row>
    <row r="1111" spans="9:80" s="114" customFormat="1">
      <c r="I1111" s="113"/>
      <c r="J1111" s="113"/>
      <c r="K1111" s="113"/>
      <c r="L1111" s="113"/>
      <c r="M1111" s="113"/>
      <c r="N1111" s="113"/>
      <c r="O1111" s="113"/>
      <c r="P1111" s="113"/>
      <c r="Q1111" s="113"/>
      <c r="R1111" s="113"/>
      <c r="S1111" s="113"/>
      <c r="T1111" s="113"/>
      <c r="U1111" s="113"/>
      <c r="V1111" s="113"/>
      <c r="W1111" s="113"/>
      <c r="X1111" s="113"/>
      <c r="Y1111" s="113"/>
      <c r="Z1111" s="113"/>
      <c r="AA1111" s="113"/>
      <c r="AB1111" s="113"/>
      <c r="AC1111" s="113"/>
      <c r="AD1111" s="113"/>
      <c r="AE1111" s="113"/>
      <c r="AF1111" s="113"/>
      <c r="AG1111" s="113"/>
      <c r="AH1111" s="113"/>
      <c r="AI1111" s="113"/>
      <c r="AJ1111" s="113"/>
      <c r="AK1111" s="113"/>
      <c r="AL1111" s="113"/>
      <c r="AM1111" s="113"/>
      <c r="AN1111" s="113"/>
      <c r="AO1111" s="113"/>
      <c r="AP1111" s="113"/>
      <c r="AQ1111" s="113"/>
      <c r="AR1111" s="113"/>
      <c r="AS1111" s="113"/>
      <c r="AT1111" s="113"/>
      <c r="AU1111" s="113"/>
      <c r="AV1111" s="113"/>
      <c r="AW1111" s="113"/>
      <c r="AX1111" s="113"/>
      <c r="AY1111" s="113"/>
      <c r="AZ1111" s="113"/>
      <c r="BA1111" s="113"/>
      <c r="BB1111" s="113"/>
      <c r="BC1111" s="113"/>
      <c r="BD1111" s="113"/>
      <c r="BE1111" s="113"/>
      <c r="BF1111" s="113"/>
      <c r="BG1111" s="113"/>
      <c r="BH1111" s="113"/>
      <c r="BI1111" s="113"/>
      <c r="BJ1111" s="113"/>
      <c r="BK1111" s="113"/>
      <c r="BL1111" s="113"/>
      <c r="BM1111" s="113"/>
      <c r="BN1111" s="113"/>
      <c r="BO1111" s="113"/>
      <c r="BP1111" s="113"/>
      <c r="BQ1111" s="113"/>
      <c r="BR1111" s="113"/>
      <c r="BS1111" s="113"/>
      <c r="BT1111" s="113"/>
      <c r="BU1111" s="113"/>
      <c r="BV1111" s="113"/>
      <c r="BW1111" s="113"/>
      <c r="BX1111" s="113"/>
      <c r="BY1111" s="113"/>
      <c r="BZ1111" s="113"/>
      <c r="CA1111" s="113"/>
      <c r="CB1111" s="113"/>
    </row>
    <row r="1112" spans="9:80" s="114" customFormat="1">
      <c r="I1112" s="113"/>
      <c r="J1112" s="113"/>
      <c r="K1112" s="113"/>
      <c r="L1112" s="113"/>
      <c r="M1112" s="113"/>
      <c r="N1112" s="113"/>
      <c r="O1112" s="113"/>
      <c r="P1112" s="113"/>
      <c r="Q1112" s="113"/>
      <c r="R1112" s="113"/>
      <c r="S1112" s="113"/>
      <c r="T1112" s="113"/>
      <c r="U1112" s="113"/>
      <c r="V1112" s="113"/>
      <c r="W1112" s="113"/>
      <c r="X1112" s="113"/>
      <c r="Y1112" s="113"/>
      <c r="Z1112" s="113"/>
      <c r="AA1112" s="113"/>
      <c r="AB1112" s="113"/>
      <c r="AC1112" s="113"/>
      <c r="AD1112" s="113"/>
      <c r="AE1112" s="113"/>
      <c r="AF1112" s="113"/>
      <c r="AG1112" s="113"/>
      <c r="AH1112" s="113"/>
      <c r="AI1112" s="113"/>
      <c r="AJ1112" s="113"/>
      <c r="AK1112" s="113"/>
      <c r="AL1112" s="113"/>
      <c r="AM1112" s="113"/>
      <c r="AN1112" s="113"/>
      <c r="AO1112" s="113"/>
      <c r="AP1112" s="113"/>
      <c r="AQ1112" s="113"/>
      <c r="AR1112" s="113"/>
      <c r="AS1112" s="113"/>
      <c r="AT1112" s="113"/>
      <c r="AU1112" s="113"/>
      <c r="AV1112" s="113"/>
      <c r="AW1112" s="113"/>
      <c r="AX1112" s="113"/>
      <c r="AY1112" s="113"/>
      <c r="AZ1112" s="113"/>
      <c r="BA1112" s="113"/>
      <c r="BB1112" s="113"/>
      <c r="BC1112" s="113"/>
      <c r="BD1112" s="113"/>
      <c r="BE1112" s="113"/>
      <c r="BF1112" s="113"/>
      <c r="BG1112" s="113"/>
      <c r="BH1112" s="113"/>
      <c r="BI1112" s="113"/>
      <c r="BJ1112" s="113"/>
      <c r="BK1112" s="113"/>
      <c r="BL1112" s="113"/>
      <c r="BM1112" s="113"/>
      <c r="BN1112" s="113"/>
      <c r="BO1112" s="113"/>
      <c r="BP1112" s="113"/>
      <c r="BQ1112" s="113"/>
      <c r="BR1112" s="113"/>
      <c r="BS1112" s="113"/>
      <c r="BT1112" s="113"/>
      <c r="BU1112" s="113"/>
      <c r="BV1112" s="113"/>
      <c r="BW1112" s="113"/>
      <c r="BX1112" s="113"/>
      <c r="BY1112" s="113"/>
      <c r="BZ1112" s="113"/>
      <c r="CA1112" s="113"/>
      <c r="CB1112" s="113"/>
    </row>
    <row r="1113" spans="9:80" s="114" customFormat="1">
      <c r="I1113" s="113"/>
      <c r="J1113" s="113"/>
      <c r="K1113" s="113"/>
      <c r="L1113" s="113"/>
      <c r="M1113" s="113"/>
      <c r="N1113" s="113"/>
      <c r="O1113" s="113"/>
      <c r="P1113" s="113"/>
      <c r="Q1113" s="113"/>
      <c r="R1113" s="113"/>
      <c r="S1113" s="113"/>
      <c r="T1113" s="113"/>
      <c r="U1113" s="113"/>
      <c r="V1113" s="113"/>
      <c r="W1113" s="113"/>
      <c r="X1113" s="113"/>
      <c r="Y1113" s="113"/>
      <c r="Z1113" s="113"/>
      <c r="AA1113" s="113"/>
      <c r="AB1113" s="113"/>
      <c r="AC1113" s="113"/>
      <c r="AD1113" s="113"/>
      <c r="AE1113" s="113"/>
      <c r="AF1113" s="113"/>
      <c r="AG1113" s="113"/>
      <c r="AH1113" s="113"/>
      <c r="AI1113" s="113"/>
      <c r="AJ1113" s="113"/>
      <c r="AK1113" s="113"/>
      <c r="AL1113" s="113"/>
      <c r="AM1113" s="113"/>
      <c r="AN1113" s="113"/>
      <c r="AO1113" s="113"/>
      <c r="AP1113" s="113"/>
      <c r="AQ1113" s="113"/>
      <c r="AR1113" s="113"/>
      <c r="AS1113" s="113"/>
      <c r="AT1113" s="113"/>
      <c r="AU1113" s="113"/>
      <c r="AV1113" s="113"/>
      <c r="AW1113" s="113"/>
      <c r="AX1113" s="113"/>
      <c r="AY1113" s="113"/>
      <c r="AZ1113" s="113"/>
      <c r="BA1113" s="113"/>
      <c r="BB1113" s="113"/>
      <c r="BC1113" s="113"/>
      <c r="BD1113" s="113"/>
      <c r="BE1113" s="113"/>
      <c r="BF1113" s="113"/>
      <c r="BG1113" s="113"/>
      <c r="BH1113" s="113"/>
      <c r="BI1113" s="113"/>
      <c r="BJ1113" s="113"/>
      <c r="BK1113" s="113"/>
      <c r="BL1113" s="113"/>
      <c r="BM1113" s="113"/>
      <c r="BN1113" s="113"/>
      <c r="BO1113" s="113"/>
      <c r="BP1113" s="113"/>
      <c r="BQ1113" s="113"/>
      <c r="BR1113" s="113"/>
      <c r="BS1113" s="113"/>
      <c r="BT1113" s="113"/>
      <c r="BU1113" s="113"/>
      <c r="BV1113" s="113"/>
      <c r="BW1113" s="113"/>
      <c r="BX1113" s="113"/>
      <c r="BY1113" s="113"/>
      <c r="BZ1113" s="113"/>
      <c r="CA1113" s="113"/>
      <c r="CB1113" s="113"/>
    </row>
    <row r="1114" spans="9:80" s="114" customFormat="1">
      <c r="I1114" s="113"/>
      <c r="J1114" s="113"/>
      <c r="K1114" s="113"/>
      <c r="L1114" s="113"/>
      <c r="M1114" s="113"/>
      <c r="N1114" s="113"/>
      <c r="O1114" s="113"/>
      <c r="P1114" s="113"/>
      <c r="Q1114" s="113"/>
      <c r="R1114" s="113"/>
      <c r="S1114" s="113"/>
      <c r="T1114" s="113"/>
      <c r="U1114" s="113"/>
      <c r="V1114" s="113"/>
      <c r="W1114" s="113"/>
      <c r="X1114" s="113"/>
      <c r="Y1114" s="113"/>
      <c r="Z1114" s="113"/>
      <c r="AA1114" s="113"/>
      <c r="AB1114" s="113"/>
      <c r="AC1114" s="113"/>
      <c r="AD1114" s="113"/>
      <c r="AE1114" s="113"/>
      <c r="AF1114" s="113"/>
      <c r="AG1114" s="113"/>
      <c r="AH1114" s="113"/>
      <c r="AI1114" s="113"/>
      <c r="AJ1114" s="113"/>
      <c r="AK1114" s="113"/>
      <c r="AL1114" s="113"/>
      <c r="AM1114" s="113"/>
      <c r="AN1114" s="113"/>
      <c r="AO1114" s="113"/>
      <c r="AP1114" s="113"/>
      <c r="AQ1114" s="113"/>
      <c r="AR1114" s="113"/>
      <c r="AS1114" s="113"/>
      <c r="AT1114" s="113"/>
      <c r="AU1114" s="113"/>
      <c r="AV1114" s="113"/>
      <c r="AW1114" s="113"/>
      <c r="AX1114" s="113"/>
      <c r="AY1114" s="113"/>
      <c r="AZ1114" s="113"/>
      <c r="BA1114" s="113"/>
      <c r="BB1114" s="113"/>
      <c r="BC1114" s="113"/>
      <c r="BD1114" s="113"/>
      <c r="BE1114" s="113"/>
      <c r="BF1114" s="113"/>
      <c r="BG1114" s="113"/>
      <c r="BH1114" s="113"/>
      <c r="BI1114" s="113"/>
      <c r="BJ1114" s="113"/>
      <c r="BK1114" s="113"/>
      <c r="BL1114" s="113"/>
      <c r="BM1114" s="113"/>
      <c r="BN1114" s="113"/>
      <c r="BO1114" s="113"/>
      <c r="BP1114" s="113"/>
      <c r="BQ1114" s="113"/>
      <c r="BR1114" s="113"/>
      <c r="BS1114" s="113"/>
      <c r="BT1114" s="113"/>
      <c r="BU1114" s="113"/>
      <c r="BV1114" s="113"/>
      <c r="BW1114" s="113"/>
      <c r="BX1114" s="113"/>
      <c r="BY1114" s="113"/>
      <c r="BZ1114" s="113"/>
      <c r="CA1114" s="113"/>
      <c r="CB1114" s="113"/>
    </row>
    <row r="1115" spans="9:80" s="114" customFormat="1">
      <c r="I1115" s="113"/>
      <c r="J1115" s="113"/>
      <c r="K1115" s="113"/>
      <c r="L1115" s="113"/>
      <c r="M1115" s="113"/>
      <c r="N1115" s="113"/>
      <c r="O1115" s="113"/>
      <c r="P1115" s="113"/>
      <c r="Q1115" s="113"/>
      <c r="R1115" s="113"/>
      <c r="S1115" s="113"/>
      <c r="T1115" s="113"/>
      <c r="U1115" s="113"/>
      <c r="V1115" s="113"/>
      <c r="W1115" s="113"/>
      <c r="X1115" s="113"/>
      <c r="Y1115" s="113"/>
      <c r="Z1115" s="113"/>
      <c r="AA1115" s="113"/>
      <c r="AB1115" s="113"/>
      <c r="AC1115" s="113"/>
      <c r="AD1115" s="113"/>
      <c r="AE1115" s="113"/>
      <c r="AF1115" s="113"/>
      <c r="AG1115" s="113"/>
      <c r="AH1115" s="113"/>
      <c r="AI1115" s="113"/>
      <c r="AJ1115" s="113"/>
      <c r="AK1115" s="113"/>
      <c r="AL1115" s="113"/>
      <c r="AM1115" s="113"/>
      <c r="AN1115" s="113"/>
      <c r="AO1115" s="113"/>
      <c r="AP1115" s="113"/>
      <c r="AQ1115" s="113"/>
      <c r="AR1115" s="113"/>
      <c r="AS1115" s="113"/>
      <c r="AT1115" s="113"/>
      <c r="AU1115" s="113"/>
      <c r="AV1115" s="113"/>
      <c r="AW1115" s="113"/>
      <c r="AX1115" s="113"/>
      <c r="AY1115" s="113"/>
      <c r="AZ1115" s="113"/>
      <c r="BA1115" s="113"/>
      <c r="BB1115" s="113"/>
      <c r="BC1115" s="113"/>
      <c r="BD1115" s="113"/>
      <c r="BE1115" s="113"/>
      <c r="BF1115" s="113"/>
      <c r="BG1115" s="113"/>
      <c r="BH1115" s="113"/>
      <c r="BI1115" s="113"/>
      <c r="BJ1115" s="113"/>
      <c r="BK1115" s="113"/>
      <c r="BL1115" s="113"/>
      <c r="BM1115" s="113"/>
      <c r="BN1115" s="113"/>
      <c r="BO1115" s="113"/>
      <c r="BP1115" s="113"/>
      <c r="BQ1115" s="113"/>
      <c r="BR1115" s="113"/>
      <c r="BS1115" s="113"/>
      <c r="BT1115" s="113"/>
      <c r="BU1115" s="113"/>
      <c r="BV1115" s="113"/>
      <c r="BW1115" s="113"/>
      <c r="BX1115" s="113"/>
      <c r="BY1115" s="113"/>
      <c r="BZ1115" s="113"/>
      <c r="CA1115" s="113"/>
      <c r="CB1115" s="113"/>
    </row>
    <row r="1116" spans="9:80" s="114" customFormat="1">
      <c r="I1116" s="113"/>
      <c r="J1116" s="113"/>
      <c r="K1116" s="113"/>
      <c r="L1116" s="113"/>
      <c r="M1116" s="113"/>
      <c r="N1116" s="113"/>
      <c r="O1116" s="113"/>
      <c r="P1116" s="113"/>
      <c r="Q1116" s="113"/>
      <c r="R1116" s="113"/>
      <c r="S1116" s="113"/>
      <c r="T1116" s="113"/>
      <c r="U1116" s="113"/>
      <c r="V1116" s="113"/>
      <c r="W1116" s="113"/>
      <c r="X1116" s="113"/>
      <c r="Y1116" s="113"/>
      <c r="Z1116" s="113"/>
      <c r="AA1116" s="113"/>
      <c r="AB1116" s="113"/>
      <c r="AC1116" s="113"/>
      <c r="AD1116" s="113"/>
      <c r="AE1116" s="113"/>
      <c r="AF1116" s="113"/>
      <c r="AG1116" s="113"/>
      <c r="AH1116" s="113"/>
      <c r="AI1116" s="113"/>
      <c r="AJ1116" s="113"/>
      <c r="AK1116" s="113"/>
      <c r="AL1116" s="113"/>
      <c r="AM1116" s="113"/>
      <c r="AN1116" s="113"/>
      <c r="AO1116" s="113"/>
      <c r="AP1116" s="113"/>
      <c r="AQ1116" s="113"/>
      <c r="AR1116" s="113"/>
      <c r="AS1116" s="113"/>
      <c r="AT1116" s="113"/>
      <c r="AU1116" s="113"/>
      <c r="AV1116" s="113"/>
      <c r="AW1116" s="113"/>
      <c r="AX1116" s="113"/>
      <c r="AY1116" s="113"/>
      <c r="AZ1116" s="113"/>
      <c r="BA1116" s="113"/>
      <c r="BB1116" s="113"/>
      <c r="BC1116" s="113"/>
      <c r="BD1116" s="113"/>
      <c r="BE1116" s="113"/>
      <c r="BF1116" s="113"/>
      <c r="BG1116" s="113"/>
      <c r="BH1116" s="113"/>
      <c r="BI1116" s="113"/>
      <c r="BJ1116" s="113"/>
      <c r="BK1116" s="113"/>
      <c r="BL1116" s="113"/>
      <c r="BM1116" s="113"/>
      <c r="BN1116" s="113"/>
      <c r="BO1116" s="113"/>
      <c r="BP1116" s="113"/>
      <c r="BQ1116" s="113"/>
      <c r="BR1116" s="113"/>
      <c r="BS1116" s="113"/>
      <c r="BT1116" s="113"/>
      <c r="BU1116" s="113"/>
      <c r="BV1116" s="113"/>
      <c r="BW1116" s="113"/>
      <c r="BX1116" s="113"/>
      <c r="BY1116" s="113"/>
      <c r="BZ1116" s="113"/>
      <c r="CA1116" s="113"/>
      <c r="CB1116" s="113"/>
    </row>
    <row r="1117" spans="9:80" s="114" customFormat="1">
      <c r="I1117" s="113"/>
      <c r="J1117" s="113"/>
      <c r="K1117" s="113"/>
      <c r="L1117" s="113"/>
      <c r="M1117" s="113"/>
      <c r="N1117" s="113"/>
      <c r="O1117" s="113"/>
      <c r="P1117" s="113"/>
      <c r="Q1117" s="113"/>
      <c r="R1117" s="113"/>
      <c r="S1117" s="113"/>
      <c r="T1117" s="113"/>
      <c r="U1117" s="113"/>
      <c r="V1117" s="113"/>
      <c r="W1117" s="113"/>
      <c r="X1117" s="113"/>
      <c r="Y1117" s="113"/>
      <c r="Z1117" s="113"/>
      <c r="AA1117" s="113"/>
      <c r="AB1117" s="113"/>
      <c r="AC1117" s="113"/>
      <c r="AD1117" s="113"/>
      <c r="AE1117" s="113"/>
      <c r="AF1117" s="113"/>
      <c r="AG1117" s="113"/>
      <c r="AH1117" s="113"/>
      <c r="AI1117" s="113"/>
      <c r="AJ1117" s="113"/>
      <c r="AK1117" s="113"/>
      <c r="AL1117" s="113"/>
      <c r="AM1117" s="113"/>
      <c r="AN1117" s="113"/>
      <c r="AO1117" s="113"/>
      <c r="AP1117" s="113"/>
      <c r="AQ1117" s="113"/>
      <c r="AR1117" s="113"/>
      <c r="AS1117" s="113"/>
      <c r="AT1117" s="113"/>
      <c r="AU1117" s="113"/>
      <c r="AV1117" s="113"/>
      <c r="AW1117" s="113"/>
      <c r="AX1117" s="113"/>
      <c r="AY1117" s="113"/>
      <c r="AZ1117" s="113"/>
      <c r="BA1117" s="113"/>
      <c r="BB1117" s="113"/>
      <c r="BC1117" s="113"/>
      <c r="BD1117" s="113"/>
      <c r="BE1117" s="113"/>
      <c r="BF1117" s="113"/>
      <c r="BG1117" s="113"/>
      <c r="BH1117" s="113"/>
      <c r="BI1117" s="113"/>
      <c r="BJ1117" s="113"/>
      <c r="BK1117" s="113"/>
      <c r="BL1117" s="113"/>
      <c r="BM1117" s="113"/>
      <c r="BN1117" s="113"/>
      <c r="BO1117" s="113"/>
      <c r="BP1117" s="113"/>
      <c r="BQ1117" s="113"/>
      <c r="BR1117" s="113"/>
      <c r="BS1117" s="113"/>
      <c r="BT1117" s="113"/>
      <c r="BU1117" s="113"/>
      <c r="BV1117" s="113"/>
      <c r="BW1117" s="113"/>
      <c r="BX1117" s="113"/>
      <c r="BY1117" s="113"/>
      <c r="BZ1117" s="113"/>
      <c r="CA1117" s="113"/>
      <c r="CB1117" s="113"/>
    </row>
    <row r="1118" spans="9:80" s="114" customFormat="1">
      <c r="I1118" s="113"/>
      <c r="J1118" s="113"/>
      <c r="K1118" s="113"/>
      <c r="L1118" s="113"/>
      <c r="M1118" s="113"/>
      <c r="N1118" s="113"/>
      <c r="O1118" s="113"/>
      <c r="P1118" s="113"/>
      <c r="Q1118" s="113"/>
      <c r="R1118" s="113"/>
      <c r="S1118" s="113"/>
      <c r="T1118" s="113"/>
      <c r="U1118" s="113"/>
      <c r="V1118" s="113"/>
      <c r="W1118" s="113"/>
      <c r="X1118" s="113"/>
      <c r="Y1118" s="113"/>
      <c r="Z1118" s="113"/>
      <c r="AA1118" s="113"/>
      <c r="AB1118" s="113"/>
      <c r="AC1118" s="113"/>
      <c r="AD1118" s="113"/>
      <c r="AE1118" s="113"/>
      <c r="AF1118" s="113"/>
      <c r="AG1118" s="113"/>
      <c r="AH1118" s="113"/>
      <c r="AI1118" s="113"/>
      <c r="AJ1118" s="113"/>
      <c r="AK1118" s="113"/>
      <c r="AL1118" s="113"/>
      <c r="AM1118" s="113"/>
      <c r="AN1118" s="113"/>
      <c r="AO1118" s="113"/>
      <c r="AP1118" s="113"/>
      <c r="AQ1118" s="113"/>
      <c r="AR1118" s="113"/>
      <c r="AS1118" s="113"/>
      <c r="AT1118" s="113"/>
      <c r="AU1118" s="113"/>
      <c r="AV1118" s="113"/>
      <c r="AW1118" s="113"/>
      <c r="AX1118" s="113"/>
      <c r="AY1118" s="113"/>
      <c r="AZ1118" s="113"/>
      <c r="BA1118" s="113"/>
      <c r="BB1118" s="113"/>
      <c r="BC1118" s="113"/>
      <c r="BD1118" s="113"/>
      <c r="BE1118" s="113"/>
      <c r="BF1118" s="113"/>
      <c r="BG1118" s="113"/>
      <c r="BH1118" s="113"/>
      <c r="BI1118" s="113"/>
      <c r="BJ1118" s="113"/>
      <c r="BK1118" s="113"/>
      <c r="BL1118" s="113"/>
      <c r="BM1118" s="113"/>
      <c r="BN1118" s="113"/>
      <c r="BO1118" s="113"/>
      <c r="BP1118" s="113"/>
      <c r="BQ1118" s="113"/>
      <c r="BR1118" s="113"/>
      <c r="BS1118" s="113"/>
      <c r="BT1118" s="113"/>
      <c r="BU1118" s="113"/>
      <c r="BV1118" s="113"/>
      <c r="BW1118" s="113"/>
      <c r="BX1118" s="113"/>
      <c r="BY1118" s="113"/>
      <c r="BZ1118" s="113"/>
      <c r="CA1118" s="113"/>
      <c r="CB1118" s="113"/>
    </row>
    <row r="1119" spans="9:80" s="114" customFormat="1">
      <c r="I1119" s="113"/>
      <c r="J1119" s="113"/>
      <c r="K1119" s="113"/>
      <c r="L1119" s="113"/>
      <c r="M1119" s="113"/>
      <c r="N1119" s="113"/>
      <c r="O1119" s="113"/>
      <c r="P1119" s="113"/>
      <c r="Q1119" s="113"/>
      <c r="R1119" s="113"/>
      <c r="S1119" s="113"/>
      <c r="T1119" s="113"/>
      <c r="U1119" s="113"/>
      <c r="V1119" s="113"/>
      <c r="W1119" s="113"/>
      <c r="X1119" s="113"/>
      <c r="Y1119" s="113"/>
      <c r="Z1119" s="113"/>
      <c r="AA1119" s="113"/>
      <c r="AB1119" s="113"/>
      <c r="AC1119" s="113"/>
      <c r="AD1119" s="113"/>
      <c r="AE1119" s="113"/>
      <c r="AF1119" s="113"/>
      <c r="AG1119" s="113"/>
      <c r="AH1119" s="113"/>
      <c r="AI1119" s="113"/>
      <c r="AJ1119" s="113"/>
      <c r="AK1119" s="113"/>
      <c r="AL1119" s="113"/>
      <c r="AM1119" s="113"/>
      <c r="AN1119" s="113"/>
      <c r="AO1119" s="113"/>
      <c r="AP1119" s="113"/>
      <c r="AQ1119" s="113"/>
      <c r="AR1119" s="113"/>
      <c r="AS1119" s="113"/>
      <c r="AT1119" s="113"/>
      <c r="AU1119" s="113"/>
      <c r="AV1119" s="113"/>
      <c r="AW1119" s="113"/>
      <c r="AX1119" s="113"/>
      <c r="AY1119" s="113"/>
      <c r="AZ1119" s="113"/>
      <c r="BA1119" s="113"/>
      <c r="BB1119" s="113"/>
      <c r="BC1119" s="113"/>
      <c r="BD1119" s="113"/>
      <c r="BE1119" s="113"/>
      <c r="BF1119" s="113"/>
      <c r="BG1119" s="113"/>
      <c r="BH1119" s="113"/>
      <c r="BI1119" s="113"/>
      <c r="BJ1119" s="113"/>
      <c r="BK1119" s="113"/>
      <c r="BL1119" s="113"/>
      <c r="BM1119" s="113"/>
      <c r="BN1119" s="113"/>
      <c r="BO1119" s="113"/>
      <c r="BP1119" s="113"/>
      <c r="BQ1119" s="113"/>
      <c r="BR1119" s="113"/>
      <c r="BS1119" s="113"/>
      <c r="BT1119" s="113"/>
      <c r="BU1119" s="113"/>
      <c r="BV1119" s="113"/>
      <c r="BW1119" s="113"/>
      <c r="BX1119" s="113"/>
      <c r="BY1119" s="113"/>
      <c r="BZ1119" s="113"/>
      <c r="CA1119" s="113"/>
      <c r="CB1119" s="113"/>
    </row>
    <row r="1120" spans="9:80" s="114" customFormat="1">
      <c r="I1120" s="113"/>
      <c r="J1120" s="113"/>
      <c r="K1120" s="113"/>
      <c r="L1120" s="113"/>
      <c r="M1120" s="113"/>
      <c r="N1120" s="113"/>
      <c r="O1120" s="113"/>
      <c r="P1120" s="113"/>
      <c r="Q1120" s="113"/>
      <c r="R1120" s="113"/>
      <c r="S1120" s="113"/>
      <c r="T1120" s="113"/>
      <c r="U1120" s="113"/>
      <c r="V1120" s="113"/>
      <c r="W1120" s="113"/>
      <c r="X1120" s="113"/>
      <c r="Y1120" s="113"/>
      <c r="Z1120" s="113"/>
      <c r="AA1120" s="113"/>
      <c r="AB1120" s="113"/>
      <c r="AC1120" s="113"/>
      <c r="AD1120" s="113"/>
      <c r="AE1120" s="113"/>
      <c r="AF1120" s="113"/>
      <c r="AG1120" s="113"/>
      <c r="AH1120" s="113"/>
      <c r="AI1120" s="113"/>
      <c r="AJ1120" s="113"/>
      <c r="AK1120" s="113"/>
      <c r="AL1120" s="113"/>
      <c r="AM1120" s="113"/>
      <c r="AN1120" s="113"/>
      <c r="AO1120" s="113"/>
      <c r="AP1120" s="113"/>
      <c r="AQ1120" s="113"/>
      <c r="AR1120" s="113"/>
      <c r="AS1120" s="113"/>
      <c r="AT1120" s="113"/>
      <c r="AU1120" s="113"/>
      <c r="AV1120" s="113"/>
      <c r="AW1120" s="113"/>
      <c r="AX1120" s="113"/>
      <c r="AY1120" s="113"/>
      <c r="AZ1120" s="113"/>
      <c r="BA1120" s="113"/>
      <c r="BB1120" s="113"/>
      <c r="BC1120" s="113"/>
      <c r="BD1120" s="113"/>
      <c r="BE1120" s="113"/>
      <c r="BF1120" s="113"/>
      <c r="BG1120" s="113"/>
      <c r="BH1120" s="113"/>
      <c r="BI1120" s="113"/>
      <c r="BJ1120" s="113"/>
      <c r="BK1120" s="113"/>
      <c r="BL1120" s="113"/>
      <c r="BM1120" s="113"/>
      <c r="BN1120" s="113"/>
      <c r="BO1120" s="113"/>
      <c r="BP1120" s="113"/>
      <c r="BQ1120" s="113"/>
      <c r="BR1120" s="113"/>
      <c r="BS1120" s="113"/>
      <c r="BT1120" s="113"/>
      <c r="BU1120" s="113"/>
      <c r="BV1120" s="113"/>
      <c r="BW1120" s="113"/>
      <c r="BX1120" s="113"/>
      <c r="BY1120" s="113"/>
      <c r="BZ1120" s="113"/>
      <c r="CA1120" s="113"/>
      <c r="CB1120" s="113"/>
    </row>
    <row r="1121" spans="9:80" s="114" customFormat="1">
      <c r="I1121" s="113"/>
      <c r="J1121" s="113"/>
      <c r="K1121" s="113"/>
      <c r="L1121" s="113"/>
      <c r="M1121" s="113"/>
      <c r="N1121" s="113"/>
      <c r="O1121" s="113"/>
      <c r="P1121" s="113"/>
      <c r="Q1121" s="113"/>
      <c r="R1121" s="113"/>
      <c r="S1121" s="113"/>
      <c r="T1121" s="113"/>
      <c r="U1121" s="113"/>
      <c r="V1121" s="113"/>
      <c r="W1121" s="113"/>
      <c r="X1121" s="113"/>
      <c r="Y1121" s="113"/>
      <c r="Z1121" s="113"/>
      <c r="AA1121" s="113"/>
      <c r="AB1121" s="113"/>
      <c r="AC1121" s="113"/>
      <c r="AD1121" s="113"/>
      <c r="AE1121" s="113"/>
      <c r="AF1121" s="113"/>
      <c r="AG1121" s="113"/>
      <c r="AH1121" s="113"/>
      <c r="AI1121" s="113"/>
      <c r="AJ1121" s="113"/>
      <c r="AK1121" s="113"/>
      <c r="AL1121" s="113"/>
      <c r="AM1121" s="113"/>
      <c r="AN1121" s="113"/>
      <c r="AO1121" s="113"/>
      <c r="AP1121" s="113"/>
      <c r="AQ1121" s="113"/>
      <c r="AR1121" s="113"/>
      <c r="AS1121" s="113"/>
      <c r="AT1121" s="113"/>
      <c r="AU1121" s="113"/>
      <c r="AV1121" s="113"/>
      <c r="AW1121" s="113"/>
      <c r="AX1121" s="113"/>
      <c r="AY1121" s="113"/>
      <c r="AZ1121" s="113"/>
      <c r="BA1121" s="113"/>
      <c r="BB1121" s="113"/>
      <c r="BC1121" s="113"/>
      <c r="BD1121" s="113"/>
      <c r="BE1121" s="113"/>
      <c r="BF1121" s="113"/>
      <c r="BG1121" s="113"/>
      <c r="BH1121" s="113"/>
      <c r="BI1121" s="113"/>
      <c r="BJ1121" s="113"/>
      <c r="BK1121" s="113"/>
      <c r="BL1121" s="113"/>
      <c r="BM1121" s="113"/>
      <c r="BN1121" s="113"/>
      <c r="BO1121" s="113"/>
      <c r="BP1121" s="113"/>
      <c r="BQ1121" s="113"/>
      <c r="BR1121" s="113"/>
      <c r="BS1121" s="113"/>
      <c r="BT1121" s="113"/>
      <c r="BU1121" s="113"/>
      <c r="BV1121" s="113"/>
      <c r="BW1121" s="113"/>
      <c r="BX1121" s="113"/>
      <c r="BY1121" s="113"/>
      <c r="BZ1121" s="113"/>
      <c r="CA1121" s="113"/>
      <c r="CB1121" s="113"/>
    </row>
    <row r="1122" spans="9:80" s="114" customFormat="1">
      <c r="I1122" s="113"/>
      <c r="J1122" s="113"/>
      <c r="K1122" s="113"/>
      <c r="L1122" s="113"/>
      <c r="M1122" s="113"/>
      <c r="N1122" s="113"/>
      <c r="O1122" s="113"/>
      <c r="P1122" s="113"/>
      <c r="Q1122" s="113"/>
      <c r="R1122" s="113"/>
      <c r="S1122" s="113"/>
      <c r="T1122" s="113"/>
      <c r="U1122" s="113"/>
      <c r="V1122" s="113"/>
      <c r="W1122" s="113"/>
      <c r="X1122" s="113"/>
      <c r="Y1122" s="113"/>
      <c r="Z1122" s="113"/>
      <c r="AA1122" s="113"/>
      <c r="AB1122" s="113"/>
      <c r="AC1122" s="113"/>
      <c r="AD1122" s="113"/>
      <c r="AE1122" s="113"/>
      <c r="AF1122" s="113"/>
      <c r="AG1122" s="113"/>
      <c r="AH1122" s="113"/>
      <c r="AI1122" s="113"/>
      <c r="AJ1122" s="113"/>
      <c r="AK1122" s="113"/>
      <c r="AL1122" s="113"/>
      <c r="AM1122" s="113"/>
      <c r="AN1122" s="113"/>
      <c r="AO1122" s="113"/>
      <c r="AP1122" s="113"/>
      <c r="AQ1122" s="113"/>
      <c r="AR1122" s="113"/>
      <c r="AS1122" s="113"/>
      <c r="AT1122" s="113"/>
      <c r="AU1122" s="113"/>
      <c r="AV1122" s="113"/>
      <c r="AW1122" s="113"/>
      <c r="AX1122" s="113"/>
      <c r="AY1122" s="113"/>
      <c r="AZ1122" s="113"/>
      <c r="BA1122" s="113"/>
      <c r="BB1122" s="113"/>
      <c r="BC1122" s="113"/>
      <c r="BD1122" s="113"/>
      <c r="BE1122" s="113"/>
      <c r="BF1122" s="113"/>
      <c r="BG1122" s="113"/>
      <c r="BH1122" s="113"/>
      <c r="BI1122" s="113"/>
      <c r="BJ1122" s="113"/>
      <c r="BK1122" s="113"/>
      <c r="BL1122" s="113"/>
      <c r="BM1122" s="113"/>
      <c r="BN1122" s="113"/>
      <c r="BO1122" s="113"/>
      <c r="BP1122" s="113"/>
      <c r="BQ1122" s="113"/>
      <c r="BR1122" s="113"/>
      <c r="BS1122" s="113"/>
      <c r="BT1122" s="113"/>
      <c r="BU1122" s="113"/>
      <c r="BV1122" s="113"/>
      <c r="BW1122" s="113"/>
      <c r="BX1122" s="113"/>
      <c r="BY1122" s="113"/>
      <c r="BZ1122" s="113"/>
      <c r="CA1122" s="113"/>
      <c r="CB1122" s="113"/>
    </row>
    <row r="1123" spans="9:80" s="114" customFormat="1">
      <c r="I1123" s="113"/>
      <c r="J1123" s="113"/>
      <c r="K1123" s="113"/>
      <c r="L1123" s="113"/>
      <c r="M1123" s="113"/>
      <c r="N1123" s="113"/>
      <c r="O1123" s="113"/>
      <c r="P1123" s="113"/>
      <c r="Q1123" s="113"/>
      <c r="R1123" s="113"/>
      <c r="S1123" s="113"/>
      <c r="T1123" s="113"/>
      <c r="U1123" s="113"/>
      <c r="V1123" s="113"/>
      <c r="W1123" s="113"/>
      <c r="X1123" s="113"/>
      <c r="Y1123" s="113"/>
      <c r="Z1123" s="113"/>
      <c r="AA1123" s="113"/>
      <c r="AB1123" s="113"/>
      <c r="AC1123" s="113"/>
      <c r="AD1123" s="113"/>
      <c r="AE1123" s="113"/>
      <c r="AF1123" s="113"/>
      <c r="AG1123" s="113"/>
      <c r="AH1123" s="113"/>
      <c r="AI1123" s="113"/>
      <c r="AJ1123" s="113"/>
      <c r="AK1123" s="113"/>
      <c r="AL1123" s="113"/>
      <c r="AM1123" s="113"/>
      <c r="AN1123" s="113"/>
      <c r="AO1123" s="113"/>
      <c r="AP1123" s="113"/>
      <c r="AQ1123" s="113"/>
      <c r="AR1123" s="113"/>
      <c r="AS1123" s="113"/>
      <c r="AT1123" s="113"/>
      <c r="AU1123" s="113"/>
      <c r="AV1123" s="113"/>
      <c r="AW1123" s="113"/>
      <c r="AX1123" s="113"/>
      <c r="AY1123" s="113"/>
      <c r="AZ1123" s="113"/>
      <c r="BA1123" s="113"/>
      <c r="BB1123" s="113"/>
      <c r="BC1123" s="113"/>
      <c r="BD1123" s="113"/>
      <c r="BE1123" s="113"/>
      <c r="BF1123" s="113"/>
      <c r="BG1123" s="113"/>
      <c r="BH1123" s="113"/>
      <c r="BI1123" s="113"/>
      <c r="BJ1123" s="113"/>
      <c r="BK1123" s="113"/>
      <c r="BL1123" s="113"/>
      <c r="BM1123" s="113"/>
      <c r="BN1123" s="113"/>
      <c r="BO1123" s="113"/>
      <c r="BP1123" s="113"/>
      <c r="BQ1123" s="113"/>
      <c r="BR1123" s="113"/>
      <c r="BS1123" s="113"/>
      <c r="BT1123" s="113"/>
      <c r="BU1123" s="113"/>
      <c r="BV1123" s="113"/>
      <c r="BW1123" s="113"/>
      <c r="BX1123" s="113"/>
      <c r="BY1123" s="113"/>
      <c r="BZ1123" s="113"/>
      <c r="CA1123" s="113"/>
      <c r="CB1123" s="113"/>
    </row>
    <row r="1124" spans="9:80" s="114" customFormat="1">
      <c r="I1124" s="113"/>
      <c r="J1124" s="113"/>
      <c r="K1124" s="113"/>
      <c r="L1124" s="113"/>
      <c r="M1124" s="113"/>
      <c r="N1124" s="113"/>
      <c r="O1124" s="113"/>
      <c r="P1124" s="113"/>
      <c r="Q1124" s="113"/>
      <c r="R1124" s="113"/>
      <c r="S1124" s="113"/>
      <c r="T1124" s="113"/>
      <c r="U1124" s="113"/>
      <c r="V1124" s="113"/>
      <c r="W1124" s="113"/>
      <c r="X1124" s="113"/>
      <c r="Y1124" s="113"/>
      <c r="Z1124" s="113"/>
      <c r="AA1124" s="113"/>
      <c r="AB1124" s="113"/>
      <c r="AC1124" s="113"/>
      <c r="AD1124" s="113"/>
      <c r="AE1124" s="113"/>
      <c r="AF1124" s="113"/>
      <c r="AG1124" s="113"/>
      <c r="AH1124" s="113"/>
      <c r="AI1124" s="113"/>
      <c r="AJ1124" s="113"/>
      <c r="AK1124" s="113"/>
      <c r="AL1124" s="113"/>
      <c r="AM1124" s="113"/>
      <c r="AN1124" s="113"/>
      <c r="AO1124" s="113"/>
      <c r="AP1124" s="113"/>
      <c r="AQ1124" s="113"/>
      <c r="AR1124" s="113"/>
      <c r="AS1124" s="113"/>
      <c r="AT1124" s="113"/>
      <c r="AU1124" s="113"/>
      <c r="AV1124" s="113"/>
      <c r="AW1124" s="113"/>
      <c r="AX1124" s="113"/>
      <c r="AY1124" s="113"/>
      <c r="AZ1124" s="113"/>
      <c r="BA1124" s="113"/>
      <c r="BB1124" s="113"/>
      <c r="BC1124" s="113"/>
      <c r="BD1124" s="113"/>
      <c r="BE1124" s="113"/>
      <c r="BF1124" s="113"/>
      <c r="BG1124" s="113"/>
      <c r="BH1124" s="113"/>
      <c r="BI1124" s="113"/>
      <c r="BJ1124" s="113"/>
      <c r="BK1124" s="113"/>
      <c r="BL1124" s="113"/>
      <c r="BM1124" s="113"/>
      <c r="BN1124" s="113"/>
      <c r="BO1124" s="113"/>
      <c r="BP1124" s="113"/>
      <c r="BQ1124" s="113"/>
      <c r="BR1124" s="113"/>
      <c r="BS1124" s="113"/>
      <c r="BT1124" s="113"/>
      <c r="BU1124" s="113"/>
      <c r="BV1124" s="113"/>
      <c r="BW1124" s="113"/>
      <c r="BX1124" s="113"/>
      <c r="BY1124" s="113"/>
      <c r="BZ1124" s="113"/>
      <c r="CA1124" s="113"/>
      <c r="CB1124" s="113"/>
    </row>
    <row r="1125" spans="9:80" s="114" customFormat="1">
      <c r="I1125" s="113"/>
      <c r="J1125" s="113"/>
      <c r="K1125" s="113"/>
      <c r="L1125" s="113"/>
      <c r="M1125" s="113"/>
      <c r="N1125" s="113"/>
      <c r="O1125" s="113"/>
      <c r="P1125" s="113"/>
      <c r="Q1125" s="113"/>
      <c r="R1125" s="113"/>
      <c r="S1125" s="113"/>
      <c r="T1125" s="113"/>
      <c r="U1125" s="113"/>
      <c r="V1125" s="113"/>
      <c r="W1125" s="113"/>
      <c r="X1125" s="113"/>
      <c r="Y1125" s="113"/>
      <c r="Z1125" s="113"/>
      <c r="AA1125" s="113"/>
      <c r="AB1125" s="113"/>
      <c r="AC1125" s="113"/>
      <c r="AD1125" s="113"/>
      <c r="AE1125" s="113"/>
      <c r="AF1125" s="113"/>
      <c r="AG1125" s="113"/>
      <c r="AH1125" s="113"/>
      <c r="AI1125" s="113"/>
      <c r="AJ1125" s="113"/>
      <c r="AK1125" s="113"/>
      <c r="AL1125" s="113"/>
      <c r="AM1125" s="113"/>
      <c r="AN1125" s="113"/>
      <c r="AO1125" s="113"/>
      <c r="AP1125" s="113"/>
      <c r="AQ1125" s="113"/>
      <c r="AR1125" s="113"/>
      <c r="AS1125" s="113"/>
      <c r="AT1125" s="113"/>
      <c r="AU1125" s="113"/>
      <c r="AV1125" s="113"/>
      <c r="AW1125" s="113"/>
      <c r="AX1125" s="113"/>
      <c r="AY1125" s="113"/>
      <c r="AZ1125" s="113"/>
      <c r="BA1125" s="113"/>
      <c r="BB1125" s="113"/>
      <c r="BC1125" s="113"/>
      <c r="BD1125" s="113"/>
      <c r="BE1125" s="113"/>
      <c r="BF1125" s="113"/>
      <c r="BG1125" s="113"/>
      <c r="BH1125" s="113"/>
      <c r="BI1125" s="113"/>
      <c r="BJ1125" s="113"/>
      <c r="BK1125" s="113"/>
      <c r="BL1125" s="113"/>
      <c r="BM1125" s="113"/>
      <c r="BN1125" s="113"/>
      <c r="BO1125" s="113"/>
      <c r="BP1125" s="113"/>
      <c r="BQ1125" s="113"/>
      <c r="BR1125" s="113"/>
      <c r="BS1125" s="113"/>
      <c r="BT1125" s="113"/>
      <c r="BU1125" s="113"/>
      <c r="BV1125" s="113"/>
      <c r="BW1125" s="113"/>
      <c r="BX1125" s="113"/>
      <c r="BY1125" s="113"/>
      <c r="BZ1125" s="113"/>
      <c r="CA1125" s="113"/>
      <c r="CB1125" s="113"/>
    </row>
    <row r="1126" spans="9:80" s="114" customFormat="1">
      <c r="I1126" s="113"/>
      <c r="J1126" s="113"/>
      <c r="K1126" s="113"/>
      <c r="L1126" s="113"/>
      <c r="M1126" s="113"/>
      <c r="N1126" s="113"/>
      <c r="O1126" s="113"/>
      <c r="P1126" s="113"/>
      <c r="Q1126" s="113"/>
      <c r="R1126" s="113"/>
      <c r="S1126" s="113"/>
      <c r="T1126" s="113"/>
      <c r="U1126" s="113"/>
      <c r="V1126" s="113"/>
      <c r="W1126" s="113"/>
      <c r="X1126" s="113"/>
      <c r="Y1126" s="113"/>
      <c r="Z1126" s="113"/>
      <c r="AA1126" s="113"/>
      <c r="AB1126" s="113"/>
      <c r="AC1126" s="113"/>
      <c r="AD1126" s="113"/>
      <c r="AE1126" s="113"/>
      <c r="AF1126" s="113"/>
      <c r="AG1126" s="113"/>
      <c r="AH1126" s="113"/>
      <c r="AI1126" s="113"/>
      <c r="AJ1126" s="113"/>
      <c r="AK1126" s="113"/>
      <c r="AL1126" s="113"/>
      <c r="AM1126" s="113"/>
      <c r="AN1126" s="113"/>
      <c r="AO1126" s="113"/>
      <c r="AP1126" s="113"/>
      <c r="AQ1126" s="113"/>
      <c r="AR1126" s="113"/>
      <c r="AS1126" s="113"/>
      <c r="AT1126" s="113"/>
      <c r="AU1126" s="113"/>
      <c r="AV1126" s="113"/>
      <c r="AW1126" s="113"/>
      <c r="AX1126" s="113"/>
      <c r="AY1126" s="113"/>
      <c r="AZ1126" s="113"/>
      <c r="BA1126" s="113"/>
      <c r="BB1126" s="113"/>
      <c r="BC1126" s="113"/>
      <c r="BD1126" s="113"/>
      <c r="BE1126" s="113"/>
      <c r="BF1126" s="113"/>
      <c r="BG1126" s="113"/>
      <c r="BH1126" s="113"/>
      <c r="BI1126" s="113"/>
      <c r="BJ1126" s="113"/>
      <c r="BK1126" s="113"/>
      <c r="BL1126" s="113"/>
      <c r="BM1126" s="113"/>
      <c r="BN1126" s="113"/>
      <c r="BO1126" s="113"/>
      <c r="BP1126" s="113"/>
      <c r="BQ1126" s="113"/>
      <c r="BR1126" s="113"/>
      <c r="BS1126" s="113"/>
      <c r="BT1126" s="113"/>
      <c r="BU1126" s="113"/>
      <c r="BV1126" s="113"/>
      <c r="BW1126" s="113"/>
      <c r="BX1126" s="113"/>
      <c r="BY1126" s="113"/>
      <c r="BZ1126" s="113"/>
      <c r="CA1126" s="113"/>
      <c r="CB1126" s="113"/>
    </row>
    <row r="1127" spans="9:80" s="114" customFormat="1">
      <c r="I1127" s="113"/>
      <c r="J1127" s="113"/>
      <c r="K1127" s="113"/>
      <c r="L1127" s="113"/>
      <c r="M1127" s="113"/>
      <c r="N1127" s="113"/>
      <c r="O1127" s="113"/>
      <c r="P1127" s="113"/>
      <c r="Q1127" s="113"/>
      <c r="R1127" s="113"/>
      <c r="S1127" s="113"/>
      <c r="T1127" s="113"/>
      <c r="U1127" s="113"/>
      <c r="V1127" s="113"/>
      <c r="W1127" s="113"/>
      <c r="X1127" s="113"/>
      <c r="Y1127" s="113"/>
      <c r="Z1127" s="113"/>
      <c r="AA1127" s="113"/>
      <c r="AB1127" s="113"/>
      <c r="AC1127" s="113"/>
      <c r="AD1127" s="113"/>
      <c r="AE1127" s="113"/>
      <c r="AF1127" s="113"/>
      <c r="AG1127" s="113"/>
      <c r="AH1127" s="113"/>
      <c r="AI1127" s="113"/>
      <c r="AJ1127" s="113"/>
      <c r="AK1127" s="113"/>
      <c r="AL1127" s="113"/>
      <c r="AM1127" s="113"/>
      <c r="AN1127" s="113"/>
      <c r="AO1127" s="113"/>
      <c r="AP1127" s="113"/>
      <c r="AQ1127" s="113"/>
      <c r="AR1127" s="113"/>
      <c r="AS1127" s="113"/>
      <c r="AT1127" s="113"/>
      <c r="AU1127" s="113"/>
      <c r="AV1127" s="113"/>
      <c r="AW1127" s="113"/>
      <c r="AX1127" s="113"/>
      <c r="AY1127" s="113"/>
      <c r="AZ1127" s="113"/>
      <c r="BA1127" s="113"/>
      <c r="BB1127" s="113"/>
      <c r="BC1127" s="113"/>
      <c r="BD1127" s="113"/>
      <c r="BE1127" s="113"/>
      <c r="BF1127" s="113"/>
      <c r="BG1127" s="113"/>
      <c r="BH1127" s="113"/>
      <c r="BI1127" s="113"/>
      <c r="BJ1127" s="113"/>
      <c r="BK1127" s="113"/>
      <c r="BL1127" s="113"/>
      <c r="BM1127" s="113"/>
      <c r="BN1127" s="113"/>
      <c r="BO1127" s="113"/>
      <c r="BP1127" s="113"/>
      <c r="BQ1127" s="113"/>
      <c r="BR1127" s="113"/>
      <c r="BS1127" s="113"/>
      <c r="BT1127" s="113"/>
      <c r="BU1127" s="113"/>
      <c r="BV1127" s="113"/>
      <c r="BW1127" s="113"/>
      <c r="BX1127" s="113"/>
      <c r="BY1127" s="113"/>
      <c r="BZ1127" s="113"/>
      <c r="CA1127" s="113"/>
      <c r="CB1127" s="113"/>
    </row>
    <row r="1128" spans="9:80" s="114" customFormat="1">
      <c r="I1128" s="113"/>
      <c r="J1128" s="113"/>
      <c r="K1128" s="113"/>
      <c r="L1128" s="113"/>
      <c r="M1128" s="113"/>
      <c r="N1128" s="113"/>
      <c r="O1128" s="113"/>
      <c r="P1128" s="113"/>
      <c r="Q1128" s="113"/>
      <c r="R1128" s="113"/>
      <c r="S1128" s="113"/>
      <c r="T1128" s="113"/>
      <c r="U1128" s="113"/>
      <c r="V1128" s="113"/>
      <c r="W1128" s="113"/>
      <c r="X1128" s="113"/>
      <c r="Y1128" s="113"/>
      <c r="Z1128" s="113"/>
      <c r="AA1128" s="113"/>
      <c r="AB1128" s="113"/>
      <c r="AC1128" s="113"/>
      <c r="AD1128" s="113"/>
      <c r="AE1128" s="113"/>
      <c r="AF1128" s="113"/>
      <c r="AG1128" s="113"/>
      <c r="AH1128" s="113"/>
      <c r="AI1128" s="113"/>
      <c r="AJ1128" s="113"/>
      <c r="AK1128" s="113"/>
      <c r="AL1128" s="113"/>
      <c r="AM1128" s="113"/>
      <c r="AN1128" s="113"/>
      <c r="AO1128" s="113"/>
      <c r="AP1128" s="113"/>
      <c r="AQ1128" s="113"/>
      <c r="AR1128" s="113"/>
      <c r="AS1128" s="113"/>
      <c r="AT1128" s="113"/>
      <c r="AU1128" s="113"/>
      <c r="AV1128" s="113"/>
      <c r="AW1128" s="113"/>
      <c r="AX1128" s="113"/>
      <c r="AY1128" s="113"/>
      <c r="AZ1128" s="113"/>
      <c r="BA1128" s="113"/>
      <c r="BB1128" s="113"/>
      <c r="BC1128" s="113"/>
      <c r="BD1128" s="113"/>
      <c r="BE1128" s="113"/>
      <c r="BF1128" s="113"/>
      <c r="BG1128" s="113"/>
      <c r="BH1128" s="113"/>
      <c r="BI1128" s="113"/>
      <c r="BJ1128" s="113"/>
      <c r="BK1128" s="113"/>
      <c r="BL1128" s="113"/>
      <c r="BM1128" s="113"/>
      <c r="BN1128" s="113"/>
      <c r="BO1128" s="113"/>
      <c r="BP1128" s="113"/>
      <c r="BQ1128" s="113"/>
      <c r="BR1128" s="113"/>
      <c r="BS1128" s="113"/>
      <c r="BT1128" s="113"/>
      <c r="BU1128" s="113"/>
      <c r="BV1128" s="113"/>
      <c r="BW1128" s="113"/>
      <c r="BX1128" s="113"/>
      <c r="BY1128" s="113"/>
      <c r="BZ1128" s="113"/>
      <c r="CA1128" s="113"/>
      <c r="CB1128" s="113"/>
    </row>
    <row r="1129" spans="9:80" s="114" customFormat="1">
      <c r="I1129" s="113"/>
      <c r="J1129" s="113"/>
      <c r="K1129" s="113"/>
      <c r="L1129" s="113"/>
      <c r="M1129" s="113"/>
      <c r="N1129" s="113"/>
      <c r="O1129" s="113"/>
      <c r="P1129" s="113"/>
      <c r="Q1129" s="113"/>
      <c r="R1129" s="113"/>
      <c r="S1129" s="113"/>
      <c r="T1129" s="113"/>
      <c r="U1129" s="113"/>
      <c r="V1129" s="113"/>
      <c r="W1129" s="113"/>
      <c r="X1129" s="113"/>
      <c r="Y1129" s="113"/>
      <c r="Z1129" s="113"/>
      <c r="AA1129" s="113"/>
      <c r="AB1129" s="113"/>
      <c r="AC1129" s="113"/>
      <c r="AD1129" s="113"/>
      <c r="AE1129" s="113"/>
      <c r="AF1129" s="113"/>
      <c r="AG1129" s="113"/>
      <c r="AH1129" s="113"/>
      <c r="AI1129" s="113"/>
      <c r="AJ1129" s="113"/>
      <c r="AK1129" s="113"/>
      <c r="AL1129" s="113"/>
      <c r="AM1129" s="113"/>
      <c r="AN1129" s="113"/>
      <c r="AO1129" s="113"/>
      <c r="AP1129" s="113"/>
      <c r="AQ1129" s="113"/>
      <c r="AR1129" s="113"/>
      <c r="AS1129" s="113"/>
      <c r="AT1129" s="113"/>
      <c r="AU1129" s="113"/>
      <c r="AV1129" s="113"/>
      <c r="AW1129" s="113"/>
      <c r="AX1129" s="113"/>
      <c r="AY1129" s="113"/>
      <c r="AZ1129" s="113"/>
      <c r="BA1129" s="113"/>
      <c r="BB1129" s="113"/>
      <c r="BC1129" s="113"/>
      <c r="BD1129" s="113"/>
      <c r="BE1129" s="113"/>
      <c r="BF1129" s="113"/>
      <c r="BG1129" s="113"/>
      <c r="BH1129" s="113"/>
      <c r="BI1129" s="113"/>
      <c r="BJ1129" s="113"/>
      <c r="BK1129" s="113"/>
      <c r="BL1129" s="113"/>
      <c r="BM1129" s="113"/>
      <c r="BN1129" s="113"/>
      <c r="BO1129" s="113"/>
      <c r="BP1129" s="113"/>
      <c r="BQ1129" s="113"/>
      <c r="BR1129" s="113"/>
      <c r="BS1129" s="113"/>
      <c r="BT1129" s="113"/>
      <c r="BU1129" s="113"/>
      <c r="BV1129" s="113"/>
      <c r="BW1129" s="113"/>
      <c r="BX1129" s="113"/>
      <c r="BY1129" s="113"/>
      <c r="BZ1129" s="113"/>
      <c r="CA1129" s="113"/>
      <c r="CB1129" s="113"/>
    </row>
    <row r="1130" spans="9:80" s="114" customFormat="1">
      <c r="I1130" s="113"/>
      <c r="J1130" s="113"/>
      <c r="K1130" s="113"/>
      <c r="L1130" s="113"/>
      <c r="M1130" s="113"/>
      <c r="N1130" s="113"/>
      <c r="O1130" s="113"/>
      <c r="P1130" s="113"/>
      <c r="Q1130" s="113"/>
      <c r="R1130" s="113"/>
      <c r="S1130" s="113"/>
      <c r="T1130" s="113"/>
      <c r="U1130" s="113"/>
      <c r="V1130" s="113"/>
      <c r="W1130" s="113"/>
      <c r="X1130" s="113"/>
      <c r="Y1130" s="113"/>
      <c r="Z1130" s="113"/>
      <c r="AA1130" s="113"/>
      <c r="AB1130" s="113"/>
      <c r="AC1130" s="113"/>
      <c r="AD1130" s="113"/>
      <c r="AE1130" s="113"/>
      <c r="AF1130" s="113"/>
      <c r="AG1130" s="113"/>
      <c r="AH1130" s="113"/>
      <c r="AI1130" s="113"/>
      <c r="AJ1130" s="113"/>
      <c r="AK1130" s="113"/>
      <c r="AL1130" s="113"/>
      <c r="AM1130" s="113"/>
      <c r="AN1130" s="113"/>
      <c r="AO1130" s="113"/>
      <c r="AP1130" s="113"/>
      <c r="AQ1130" s="113"/>
      <c r="AR1130" s="113"/>
      <c r="AS1130" s="113"/>
      <c r="AT1130" s="113"/>
      <c r="AU1130" s="113"/>
      <c r="AV1130" s="113"/>
      <c r="AW1130" s="113"/>
      <c r="AX1130" s="113"/>
      <c r="AY1130" s="113"/>
      <c r="AZ1130" s="113"/>
      <c r="BA1130" s="113"/>
      <c r="BB1130" s="113"/>
      <c r="BC1130" s="113"/>
      <c r="BD1130" s="113"/>
      <c r="BE1130" s="113"/>
      <c r="BF1130" s="113"/>
      <c r="BG1130" s="113"/>
      <c r="BH1130" s="113"/>
      <c r="BI1130" s="113"/>
      <c r="BJ1130" s="113"/>
      <c r="BK1130" s="113"/>
      <c r="BL1130" s="113"/>
      <c r="BM1130" s="113"/>
      <c r="BN1130" s="113"/>
      <c r="BO1130" s="113"/>
      <c r="BP1130" s="113"/>
      <c r="BQ1130" s="113"/>
      <c r="BR1130" s="113"/>
      <c r="BS1130" s="113"/>
      <c r="BT1130" s="113"/>
      <c r="BU1130" s="113"/>
      <c r="BV1130" s="113"/>
      <c r="BW1130" s="113"/>
      <c r="BX1130" s="113"/>
      <c r="BY1130" s="113"/>
      <c r="BZ1130" s="113"/>
      <c r="CA1130" s="113"/>
      <c r="CB1130" s="113"/>
    </row>
    <row r="1131" spans="9:80" s="114" customFormat="1">
      <c r="I1131" s="113"/>
      <c r="J1131" s="113"/>
      <c r="K1131" s="113"/>
      <c r="L1131" s="113"/>
      <c r="M1131" s="113"/>
      <c r="N1131" s="113"/>
      <c r="O1131" s="113"/>
      <c r="P1131" s="113"/>
      <c r="Q1131" s="113"/>
      <c r="R1131" s="113"/>
      <c r="S1131" s="113"/>
      <c r="T1131" s="113"/>
      <c r="U1131" s="113"/>
      <c r="V1131" s="113"/>
      <c r="W1131" s="113"/>
      <c r="X1131" s="113"/>
      <c r="Y1131" s="113"/>
      <c r="Z1131" s="113"/>
      <c r="AA1131" s="113"/>
      <c r="AB1131" s="113"/>
      <c r="AC1131" s="113"/>
      <c r="AD1131" s="113"/>
      <c r="AE1131" s="113"/>
      <c r="AF1131" s="113"/>
      <c r="AG1131" s="113"/>
      <c r="AH1131" s="113"/>
      <c r="AI1131" s="113"/>
      <c r="AJ1131" s="113"/>
      <c r="AK1131" s="113"/>
      <c r="AL1131" s="113"/>
      <c r="AM1131" s="113"/>
      <c r="AN1131" s="113"/>
      <c r="AO1131" s="113"/>
      <c r="AP1131" s="113"/>
      <c r="AQ1131" s="113"/>
      <c r="AR1131" s="113"/>
      <c r="AS1131" s="113"/>
      <c r="AT1131" s="113"/>
      <c r="AU1131" s="113"/>
      <c r="AV1131" s="113"/>
      <c r="AW1131" s="113"/>
      <c r="AX1131" s="113"/>
      <c r="AY1131" s="113"/>
      <c r="AZ1131" s="113"/>
      <c r="BA1131" s="113"/>
      <c r="BB1131" s="113"/>
      <c r="BC1131" s="113"/>
      <c r="BD1131" s="113"/>
      <c r="BE1131" s="113"/>
      <c r="BF1131" s="113"/>
      <c r="BG1131" s="113"/>
      <c r="BH1131" s="113"/>
      <c r="BI1131" s="113"/>
      <c r="BJ1131" s="113"/>
      <c r="BK1131" s="113"/>
      <c r="BL1131" s="113"/>
      <c r="BM1131" s="113"/>
      <c r="BN1131" s="113"/>
      <c r="BO1131" s="113"/>
      <c r="BP1131" s="113"/>
      <c r="BQ1131" s="113"/>
      <c r="BR1131" s="113"/>
      <c r="BS1131" s="113"/>
      <c r="BT1131" s="113"/>
      <c r="BU1131" s="113"/>
      <c r="BV1131" s="113"/>
      <c r="BW1131" s="113"/>
      <c r="BX1131" s="113"/>
      <c r="BY1131" s="113"/>
      <c r="BZ1131" s="113"/>
      <c r="CA1131" s="113"/>
      <c r="CB1131" s="113"/>
    </row>
    <row r="1132" spans="9:80" s="114" customFormat="1">
      <c r="I1132" s="113"/>
      <c r="J1132" s="113"/>
      <c r="K1132" s="113"/>
      <c r="L1132" s="113"/>
      <c r="M1132" s="113"/>
      <c r="N1132" s="113"/>
      <c r="O1132" s="113"/>
      <c r="P1132" s="113"/>
      <c r="Q1132" s="113"/>
      <c r="R1132" s="113"/>
      <c r="S1132" s="113"/>
      <c r="T1132" s="113"/>
      <c r="U1132" s="113"/>
      <c r="V1132" s="113"/>
      <c r="W1132" s="113"/>
      <c r="X1132" s="113"/>
      <c r="Y1132" s="113"/>
      <c r="Z1132" s="113"/>
      <c r="AA1132" s="113"/>
      <c r="AB1132" s="113"/>
      <c r="AC1132" s="113"/>
      <c r="AD1132" s="113"/>
      <c r="AE1132" s="113"/>
      <c r="AF1132" s="113"/>
      <c r="AG1132" s="113"/>
      <c r="AH1132" s="113"/>
      <c r="AI1132" s="113"/>
      <c r="AJ1132" s="113"/>
      <c r="AK1132" s="113"/>
      <c r="AL1132" s="113"/>
      <c r="AM1132" s="113"/>
      <c r="AN1132" s="113"/>
      <c r="AO1132" s="113"/>
      <c r="AP1132" s="113"/>
      <c r="AQ1132" s="113"/>
      <c r="AR1132" s="113"/>
      <c r="AS1132" s="113"/>
      <c r="AT1132" s="113"/>
      <c r="AU1132" s="113"/>
      <c r="AV1132" s="113"/>
      <c r="AW1132" s="113"/>
      <c r="AX1132" s="113"/>
      <c r="AY1132" s="113"/>
      <c r="AZ1132" s="113"/>
      <c r="BA1132" s="113"/>
      <c r="BB1132" s="113"/>
      <c r="BC1132" s="113"/>
      <c r="BD1132" s="113"/>
      <c r="BE1132" s="113"/>
      <c r="BF1132" s="113"/>
      <c r="BG1132" s="113"/>
      <c r="BH1132" s="113"/>
      <c r="BI1132" s="113"/>
      <c r="BJ1132" s="113"/>
      <c r="BK1132" s="113"/>
      <c r="BL1132" s="113"/>
      <c r="BM1132" s="113"/>
      <c r="BN1132" s="113"/>
      <c r="BO1132" s="113"/>
      <c r="BP1132" s="113"/>
      <c r="BQ1132" s="113"/>
      <c r="BR1132" s="113"/>
      <c r="BS1132" s="113"/>
      <c r="BT1132" s="113"/>
      <c r="BU1132" s="113"/>
      <c r="BV1132" s="113"/>
      <c r="BW1132" s="113"/>
      <c r="BX1132" s="113"/>
      <c r="BY1132" s="113"/>
      <c r="BZ1132" s="113"/>
      <c r="CA1132" s="113"/>
      <c r="CB1132" s="113"/>
    </row>
    <row r="1133" spans="9:80" s="114" customFormat="1">
      <c r="I1133" s="113"/>
      <c r="J1133" s="113"/>
      <c r="K1133" s="113"/>
      <c r="L1133" s="113"/>
      <c r="M1133" s="113"/>
      <c r="N1133" s="113"/>
      <c r="O1133" s="113"/>
      <c r="P1133" s="113"/>
      <c r="Q1133" s="113"/>
      <c r="R1133" s="113"/>
      <c r="S1133" s="113"/>
      <c r="T1133" s="113"/>
      <c r="U1133" s="113"/>
      <c r="V1133" s="113"/>
      <c r="W1133" s="113"/>
      <c r="X1133" s="113"/>
      <c r="Y1133" s="113"/>
      <c r="Z1133" s="113"/>
      <c r="AA1133" s="113"/>
      <c r="AB1133" s="113"/>
      <c r="AC1133" s="113"/>
      <c r="AD1133" s="113"/>
      <c r="AE1133" s="113"/>
      <c r="AF1133" s="113"/>
      <c r="AG1133" s="113"/>
      <c r="AH1133" s="113"/>
      <c r="AI1133" s="113"/>
      <c r="AJ1133" s="113"/>
      <c r="AK1133" s="113"/>
      <c r="AL1133" s="113"/>
      <c r="AM1133" s="113"/>
      <c r="AN1133" s="113"/>
      <c r="AO1133" s="113"/>
      <c r="AP1133" s="113"/>
      <c r="AQ1133" s="113"/>
      <c r="AR1133" s="113"/>
      <c r="AS1133" s="113"/>
      <c r="AT1133" s="113"/>
      <c r="AU1133" s="113"/>
      <c r="AV1133" s="113"/>
      <c r="AW1133" s="113"/>
      <c r="AX1133" s="113"/>
      <c r="AY1133" s="113"/>
      <c r="AZ1133" s="113"/>
      <c r="BA1133" s="113"/>
      <c r="BB1133" s="113"/>
      <c r="BC1133" s="113"/>
      <c r="BD1133" s="113"/>
      <c r="BE1133" s="113"/>
      <c r="BF1133" s="113"/>
      <c r="BG1133" s="113"/>
      <c r="BH1133" s="113"/>
      <c r="BI1133" s="113"/>
      <c r="BJ1133" s="113"/>
      <c r="BK1133" s="113"/>
      <c r="BL1133" s="113"/>
      <c r="BM1133" s="113"/>
      <c r="BN1133" s="113"/>
      <c r="BO1133" s="113"/>
      <c r="BP1133" s="113"/>
      <c r="BQ1133" s="113"/>
      <c r="BR1133" s="113"/>
      <c r="BS1133" s="113"/>
      <c r="BT1133" s="113"/>
      <c r="BU1133" s="113"/>
      <c r="BV1133" s="113"/>
      <c r="BW1133" s="113"/>
      <c r="BX1133" s="113"/>
      <c r="BY1133" s="113"/>
      <c r="BZ1133" s="113"/>
      <c r="CA1133" s="113"/>
      <c r="CB1133" s="113"/>
    </row>
    <row r="1134" spans="9:80" s="114" customFormat="1">
      <c r="I1134" s="113"/>
      <c r="J1134" s="113"/>
      <c r="K1134" s="113"/>
      <c r="L1134" s="113"/>
      <c r="M1134" s="113"/>
      <c r="N1134" s="113"/>
      <c r="O1134" s="113"/>
      <c r="P1134" s="113"/>
      <c r="Q1134" s="113"/>
      <c r="R1134" s="113"/>
      <c r="S1134" s="113"/>
      <c r="T1134" s="113"/>
      <c r="U1134" s="113"/>
      <c r="V1134" s="113"/>
      <c r="W1134" s="113"/>
      <c r="X1134" s="113"/>
      <c r="Y1134" s="113"/>
      <c r="Z1134" s="113"/>
      <c r="AA1134" s="113"/>
      <c r="AB1134" s="113"/>
      <c r="AC1134" s="113"/>
      <c r="AD1134" s="113"/>
      <c r="AE1134" s="113"/>
      <c r="AF1134" s="113"/>
      <c r="AG1134" s="113"/>
      <c r="AH1134" s="113"/>
      <c r="AI1134" s="113"/>
      <c r="AJ1134" s="113"/>
      <c r="AK1134" s="113"/>
      <c r="AL1134" s="113"/>
      <c r="AM1134" s="113"/>
      <c r="AN1134" s="113"/>
      <c r="AO1134" s="113"/>
      <c r="AP1134" s="113"/>
      <c r="AQ1134" s="113"/>
      <c r="AR1134" s="113"/>
      <c r="AS1134" s="113"/>
      <c r="AT1134" s="113"/>
      <c r="AU1134" s="113"/>
      <c r="AV1134" s="113"/>
      <c r="AW1134" s="113"/>
      <c r="AX1134" s="113"/>
      <c r="AY1134" s="113"/>
      <c r="AZ1134" s="113"/>
      <c r="BA1134" s="113"/>
      <c r="BB1134" s="113"/>
      <c r="BC1134" s="113"/>
      <c r="BD1134" s="113"/>
      <c r="BE1134" s="113"/>
      <c r="BF1134" s="113"/>
      <c r="BG1134" s="113"/>
      <c r="BH1134" s="113"/>
      <c r="BI1134" s="113"/>
      <c r="BJ1134" s="113"/>
      <c r="BK1134" s="113"/>
      <c r="BL1134" s="113"/>
      <c r="BM1134" s="113"/>
      <c r="BN1134" s="113"/>
      <c r="BO1134" s="113"/>
      <c r="BP1134" s="113"/>
      <c r="BQ1134" s="113"/>
      <c r="BR1134" s="113"/>
      <c r="BS1134" s="113"/>
      <c r="BT1134" s="113"/>
      <c r="BU1134" s="113"/>
      <c r="BV1134" s="113"/>
      <c r="BW1134" s="113"/>
      <c r="BX1134" s="113"/>
      <c r="BY1134" s="113"/>
      <c r="BZ1134" s="113"/>
      <c r="CA1134" s="113"/>
      <c r="CB1134" s="113"/>
    </row>
    <row r="1135" spans="9:80" s="114" customFormat="1">
      <c r="I1135" s="113"/>
      <c r="J1135" s="113"/>
      <c r="K1135" s="113"/>
      <c r="L1135" s="113"/>
      <c r="M1135" s="113"/>
      <c r="N1135" s="113"/>
      <c r="O1135" s="113"/>
      <c r="P1135" s="113"/>
      <c r="Q1135" s="113"/>
      <c r="R1135" s="113"/>
      <c r="S1135" s="113"/>
      <c r="T1135" s="113"/>
      <c r="U1135" s="113"/>
      <c r="V1135" s="113"/>
      <c r="W1135" s="113"/>
      <c r="X1135" s="113"/>
      <c r="Y1135" s="113"/>
      <c r="Z1135" s="113"/>
      <c r="AA1135" s="113"/>
      <c r="AB1135" s="113"/>
      <c r="AC1135" s="113"/>
      <c r="AD1135" s="113"/>
      <c r="AE1135" s="113"/>
      <c r="AF1135" s="113"/>
      <c r="AG1135" s="113"/>
      <c r="AH1135" s="113"/>
      <c r="AI1135" s="113"/>
      <c r="AJ1135" s="113"/>
      <c r="AK1135" s="113"/>
      <c r="AL1135" s="113"/>
      <c r="AM1135" s="113"/>
      <c r="AN1135" s="113"/>
      <c r="AO1135" s="113"/>
      <c r="AP1135" s="113"/>
      <c r="AQ1135" s="113"/>
      <c r="AR1135" s="113"/>
      <c r="AS1135" s="113"/>
      <c r="AT1135" s="113"/>
      <c r="AU1135" s="113"/>
      <c r="AV1135" s="113"/>
      <c r="AW1135" s="113"/>
      <c r="AX1135" s="113"/>
      <c r="AY1135" s="113"/>
      <c r="AZ1135" s="113"/>
      <c r="BA1135" s="113"/>
      <c r="BB1135" s="113"/>
      <c r="BC1135" s="113"/>
      <c r="BD1135" s="113"/>
      <c r="BE1135" s="113"/>
      <c r="BF1135" s="113"/>
      <c r="BG1135" s="113"/>
      <c r="BH1135" s="113"/>
      <c r="BI1135" s="113"/>
      <c r="BJ1135" s="113"/>
      <c r="BK1135" s="113"/>
      <c r="BL1135" s="113"/>
      <c r="BM1135" s="113"/>
      <c r="BN1135" s="113"/>
      <c r="BO1135" s="113"/>
      <c r="BP1135" s="113"/>
      <c r="BQ1135" s="113"/>
      <c r="BR1135" s="113"/>
      <c r="BS1135" s="113"/>
      <c r="BT1135" s="113"/>
      <c r="BU1135" s="113"/>
      <c r="BV1135" s="113"/>
      <c r="BW1135" s="113"/>
      <c r="BX1135" s="113"/>
      <c r="BY1135" s="113"/>
      <c r="BZ1135" s="113"/>
      <c r="CA1135" s="113"/>
      <c r="CB1135" s="113"/>
    </row>
    <row r="1136" spans="9:80" s="114" customFormat="1">
      <c r="I1136" s="113"/>
      <c r="J1136" s="113"/>
      <c r="K1136" s="113"/>
      <c r="L1136" s="113"/>
      <c r="M1136" s="113"/>
      <c r="N1136" s="113"/>
      <c r="O1136" s="113"/>
      <c r="P1136" s="113"/>
      <c r="Q1136" s="113"/>
      <c r="R1136" s="113"/>
      <c r="S1136" s="113"/>
      <c r="T1136" s="113"/>
      <c r="U1136" s="113"/>
      <c r="V1136" s="113"/>
      <c r="W1136" s="113"/>
      <c r="X1136" s="113"/>
      <c r="Y1136" s="113"/>
      <c r="Z1136" s="113"/>
      <c r="AA1136" s="113"/>
      <c r="AB1136" s="113"/>
      <c r="AC1136" s="113"/>
      <c r="AD1136" s="113"/>
      <c r="AE1136" s="113"/>
      <c r="AF1136" s="113"/>
      <c r="AG1136" s="113"/>
      <c r="AH1136" s="113"/>
      <c r="AI1136" s="113"/>
      <c r="AJ1136" s="113"/>
      <c r="AK1136" s="113"/>
      <c r="AL1136" s="113"/>
      <c r="AM1136" s="113"/>
      <c r="AN1136" s="113"/>
      <c r="AO1136" s="113"/>
      <c r="AP1136" s="113"/>
      <c r="AQ1136" s="113"/>
      <c r="AR1136" s="113"/>
      <c r="AS1136" s="113"/>
      <c r="AT1136" s="113"/>
      <c r="AU1136" s="113"/>
      <c r="AV1136" s="113"/>
      <c r="AW1136" s="113"/>
      <c r="AX1136" s="113"/>
      <c r="AY1136" s="113"/>
      <c r="AZ1136" s="113"/>
      <c r="BA1136" s="113"/>
      <c r="BB1136" s="113"/>
      <c r="BC1136" s="113"/>
      <c r="BD1136" s="113"/>
      <c r="BE1136" s="113"/>
      <c r="BF1136" s="113"/>
      <c r="BG1136" s="113"/>
      <c r="BH1136" s="113"/>
      <c r="BI1136" s="113"/>
      <c r="BJ1136" s="113"/>
      <c r="BK1136" s="113"/>
      <c r="BL1136" s="113"/>
      <c r="BM1136" s="113"/>
      <c r="BN1136" s="113"/>
      <c r="BO1136" s="113"/>
      <c r="BP1136" s="113"/>
      <c r="BQ1136" s="113"/>
      <c r="BR1136" s="113"/>
      <c r="BS1136" s="113"/>
      <c r="BT1136" s="113"/>
      <c r="BU1136" s="113"/>
      <c r="BV1136" s="113"/>
      <c r="BW1136" s="113"/>
      <c r="BX1136" s="113"/>
      <c r="BY1136" s="113"/>
      <c r="BZ1136" s="113"/>
      <c r="CA1136" s="113"/>
      <c r="CB1136" s="113"/>
    </row>
    <row r="1137" spans="9:80" s="114" customFormat="1">
      <c r="I1137" s="113"/>
      <c r="J1137" s="113"/>
      <c r="K1137" s="113"/>
      <c r="L1137" s="113"/>
      <c r="M1137" s="113"/>
      <c r="N1137" s="113"/>
      <c r="O1137" s="113"/>
      <c r="P1137" s="113"/>
      <c r="Q1137" s="113"/>
      <c r="R1137" s="113"/>
      <c r="S1137" s="113"/>
      <c r="T1137" s="113"/>
      <c r="U1137" s="113"/>
      <c r="V1137" s="113"/>
      <c r="W1137" s="113"/>
      <c r="X1137" s="113"/>
      <c r="Y1137" s="113"/>
      <c r="Z1137" s="113"/>
      <c r="AA1137" s="113"/>
      <c r="AB1137" s="113"/>
      <c r="AC1137" s="113"/>
      <c r="AD1137" s="113"/>
      <c r="AE1137" s="113"/>
      <c r="AF1137" s="113"/>
      <c r="AG1137" s="113"/>
      <c r="AH1137" s="113"/>
      <c r="AI1137" s="113"/>
      <c r="AJ1137" s="113"/>
      <c r="AK1137" s="113"/>
      <c r="AL1137" s="113"/>
      <c r="AM1137" s="113"/>
      <c r="AN1137" s="113"/>
      <c r="AO1137" s="113"/>
      <c r="AP1137" s="113"/>
      <c r="AQ1137" s="113"/>
      <c r="AR1137" s="113"/>
      <c r="AS1137" s="113"/>
      <c r="AT1137" s="113"/>
      <c r="AU1137" s="113"/>
      <c r="AV1137" s="113"/>
      <c r="AW1137" s="113"/>
      <c r="AX1137" s="113"/>
      <c r="AY1137" s="113"/>
      <c r="AZ1137" s="113"/>
      <c r="BA1137" s="113"/>
      <c r="BB1137" s="113"/>
      <c r="BC1137" s="113"/>
      <c r="BD1137" s="113"/>
      <c r="BE1137" s="113"/>
      <c r="BF1137" s="113"/>
      <c r="BG1137" s="113"/>
      <c r="BH1137" s="113"/>
      <c r="BI1137" s="113"/>
      <c r="BJ1137" s="113"/>
      <c r="BK1137" s="113"/>
      <c r="BL1137" s="113"/>
      <c r="BM1137" s="113"/>
      <c r="BN1137" s="113"/>
      <c r="BO1137" s="113"/>
      <c r="BP1137" s="113"/>
      <c r="BQ1137" s="113"/>
      <c r="BR1137" s="113"/>
      <c r="BS1137" s="113"/>
      <c r="BT1137" s="113"/>
      <c r="BU1137" s="113"/>
      <c r="BV1137" s="113"/>
      <c r="BW1137" s="113"/>
      <c r="BX1137" s="113"/>
      <c r="BY1137" s="113"/>
      <c r="BZ1137" s="113"/>
      <c r="CA1137" s="113"/>
      <c r="CB1137" s="113"/>
    </row>
    <row r="1138" spans="9:80" s="114" customFormat="1">
      <c r="I1138" s="113"/>
      <c r="J1138" s="113"/>
      <c r="K1138" s="113"/>
      <c r="L1138" s="113"/>
      <c r="M1138" s="113"/>
      <c r="N1138" s="113"/>
      <c r="O1138" s="113"/>
      <c r="P1138" s="113"/>
      <c r="Q1138" s="113"/>
      <c r="R1138" s="113"/>
      <c r="S1138" s="113"/>
      <c r="T1138" s="113"/>
      <c r="U1138" s="113"/>
      <c r="V1138" s="113"/>
      <c r="W1138" s="113"/>
      <c r="X1138" s="113"/>
      <c r="Y1138" s="113"/>
      <c r="Z1138" s="113"/>
      <c r="AA1138" s="113"/>
      <c r="AB1138" s="113"/>
      <c r="AC1138" s="113"/>
      <c r="AD1138" s="113"/>
      <c r="AE1138" s="113"/>
      <c r="AF1138" s="113"/>
      <c r="AG1138" s="113"/>
      <c r="AH1138" s="113"/>
      <c r="AI1138" s="113"/>
      <c r="AJ1138" s="113"/>
      <c r="AK1138" s="113"/>
      <c r="AL1138" s="113"/>
      <c r="AM1138" s="113"/>
      <c r="AN1138" s="113"/>
      <c r="AO1138" s="113"/>
      <c r="AP1138" s="113"/>
      <c r="AQ1138" s="113"/>
      <c r="AR1138" s="113"/>
      <c r="AS1138" s="113"/>
      <c r="AT1138" s="113"/>
      <c r="AU1138" s="113"/>
      <c r="AV1138" s="113"/>
      <c r="AW1138" s="113"/>
      <c r="AX1138" s="113"/>
      <c r="AY1138" s="113"/>
      <c r="AZ1138" s="113"/>
      <c r="BA1138" s="113"/>
      <c r="BB1138" s="113"/>
      <c r="BC1138" s="113"/>
      <c r="BD1138" s="113"/>
      <c r="BE1138" s="113"/>
      <c r="BF1138" s="113"/>
      <c r="BG1138" s="113"/>
      <c r="BH1138" s="113"/>
      <c r="BI1138" s="113"/>
      <c r="BJ1138" s="113"/>
      <c r="BK1138" s="113"/>
      <c r="BL1138" s="113"/>
      <c r="BM1138" s="113"/>
      <c r="BN1138" s="113"/>
      <c r="BO1138" s="113"/>
      <c r="BP1138" s="113"/>
      <c r="BQ1138" s="113"/>
      <c r="BR1138" s="113"/>
      <c r="BS1138" s="113"/>
      <c r="BT1138" s="113"/>
      <c r="BU1138" s="113"/>
      <c r="BV1138" s="113"/>
      <c r="BW1138" s="113"/>
      <c r="BX1138" s="113"/>
      <c r="BY1138" s="113"/>
      <c r="BZ1138" s="113"/>
      <c r="CA1138" s="113"/>
      <c r="CB1138" s="113"/>
    </row>
    <row r="1139" spans="9:80" s="114" customFormat="1">
      <c r="I1139" s="113"/>
      <c r="J1139" s="113"/>
      <c r="K1139" s="113"/>
      <c r="L1139" s="113"/>
      <c r="M1139" s="113"/>
      <c r="N1139" s="113"/>
      <c r="O1139" s="113"/>
      <c r="P1139" s="113"/>
      <c r="Q1139" s="113"/>
      <c r="R1139" s="113"/>
      <c r="S1139" s="113"/>
      <c r="T1139" s="113"/>
      <c r="U1139" s="113"/>
      <c r="V1139" s="113"/>
      <c r="W1139" s="113"/>
      <c r="X1139" s="113"/>
      <c r="Y1139" s="113"/>
      <c r="Z1139" s="113"/>
      <c r="AA1139" s="113"/>
      <c r="AB1139" s="113"/>
      <c r="AC1139" s="113"/>
      <c r="AD1139" s="113"/>
      <c r="AE1139" s="113"/>
      <c r="AF1139" s="113"/>
      <c r="AG1139" s="113"/>
      <c r="AH1139" s="113"/>
      <c r="AI1139" s="113"/>
      <c r="AJ1139" s="113"/>
      <c r="AK1139" s="113"/>
      <c r="AL1139" s="113"/>
      <c r="AM1139" s="113"/>
      <c r="AN1139" s="113"/>
      <c r="AO1139" s="113"/>
      <c r="AP1139" s="113"/>
      <c r="AQ1139" s="113"/>
      <c r="AR1139" s="113"/>
      <c r="AS1139" s="113"/>
      <c r="AT1139" s="113"/>
      <c r="AU1139" s="113"/>
      <c r="AV1139" s="113"/>
      <c r="AW1139" s="113"/>
      <c r="AX1139" s="113"/>
      <c r="AY1139" s="113"/>
      <c r="AZ1139" s="113"/>
      <c r="BA1139" s="113"/>
      <c r="BB1139" s="113"/>
      <c r="BC1139" s="113"/>
      <c r="BD1139" s="113"/>
      <c r="BE1139" s="113"/>
      <c r="BF1139" s="113"/>
      <c r="BG1139" s="113"/>
      <c r="BH1139" s="113"/>
      <c r="BI1139" s="113"/>
      <c r="BJ1139" s="113"/>
      <c r="BK1139" s="113"/>
      <c r="BL1139" s="113"/>
      <c r="BM1139" s="113"/>
      <c r="BN1139" s="113"/>
      <c r="BO1139" s="113"/>
      <c r="BP1139" s="113"/>
      <c r="BQ1139" s="113"/>
      <c r="BR1139" s="113"/>
      <c r="BS1139" s="113"/>
      <c r="BT1139" s="113"/>
      <c r="BU1139" s="113"/>
      <c r="BV1139" s="113"/>
      <c r="BW1139" s="113"/>
      <c r="BX1139" s="113"/>
      <c r="BY1139" s="113"/>
      <c r="BZ1139" s="113"/>
      <c r="CA1139" s="113"/>
      <c r="CB1139" s="113"/>
    </row>
    <row r="1140" spans="9:80" s="114" customFormat="1">
      <c r="I1140" s="113"/>
      <c r="J1140" s="113"/>
      <c r="K1140" s="113"/>
      <c r="L1140" s="113"/>
      <c r="M1140" s="113"/>
      <c r="N1140" s="113"/>
      <c r="O1140" s="113"/>
      <c r="P1140" s="113"/>
      <c r="Q1140" s="113"/>
      <c r="R1140" s="113"/>
      <c r="S1140" s="113"/>
      <c r="T1140" s="113"/>
      <c r="U1140" s="113"/>
      <c r="V1140" s="113"/>
      <c r="W1140" s="113"/>
      <c r="X1140" s="113"/>
      <c r="Y1140" s="113"/>
      <c r="Z1140" s="113"/>
      <c r="AA1140" s="113"/>
      <c r="AB1140" s="113"/>
      <c r="AC1140" s="113"/>
      <c r="AD1140" s="113"/>
      <c r="AE1140" s="113"/>
      <c r="AF1140" s="113"/>
      <c r="AG1140" s="113"/>
      <c r="AH1140" s="113"/>
      <c r="AI1140" s="113"/>
      <c r="AJ1140" s="113"/>
      <c r="AK1140" s="113"/>
      <c r="AL1140" s="113"/>
      <c r="AM1140" s="113"/>
      <c r="AN1140" s="113"/>
      <c r="AO1140" s="113"/>
      <c r="AP1140" s="113"/>
      <c r="AQ1140" s="113"/>
      <c r="AR1140" s="113"/>
      <c r="AS1140" s="113"/>
      <c r="AT1140" s="113"/>
      <c r="AU1140" s="113"/>
      <c r="AV1140" s="113"/>
      <c r="AW1140" s="113"/>
      <c r="AX1140" s="113"/>
      <c r="AY1140" s="113"/>
      <c r="AZ1140" s="113"/>
      <c r="BA1140" s="113"/>
      <c r="BB1140" s="113"/>
      <c r="BC1140" s="113"/>
      <c r="BD1140" s="113"/>
      <c r="BE1140" s="113"/>
      <c r="BF1140" s="113"/>
      <c r="BG1140" s="113"/>
      <c r="BH1140" s="113"/>
      <c r="BI1140" s="113"/>
      <c r="BJ1140" s="113"/>
      <c r="BK1140" s="113"/>
      <c r="BL1140" s="113"/>
      <c r="BM1140" s="113"/>
      <c r="BN1140" s="113"/>
      <c r="BO1140" s="113"/>
      <c r="BP1140" s="113"/>
      <c r="BQ1140" s="113"/>
      <c r="BR1140" s="113"/>
      <c r="BS1140" s="113"/>
      <c r="BT1140" s="113"/>
      <c r="BU1140" s="113"/>
      <c r="BV1140" s="113"/>
      <c r="BW1140" s="113"/>
      <c r="BX1140" s="113"/>
      <c r="BY1140" s="113"/>
      <c r="BZ1140" s="113"/>
      <c r="CA1140" s="113"/>
      <c r="CB1140" s="113"/>
    </row>
    <row r="1141" spans="9:80" s="114" customFormat="1">
      <c r="I1141" s="113"/>
      <c r="J1141" s="113"/>
      <c r="K1141" s="113"/>
      <c r="L1141" s="113"/>
      <c r="M1141" s="113"/>
      <c r="N1141" s="113"/>
      <c r="O1141" s="113"/>
      <c r="P1141" s="113"/>
      <c r="Q1141" s="113"/>
      <c r="R1141" s="113"/>
      <c r="S1141" s="113"/>
      <c r="T1141" s="113"/>
      <c r="U1141" s="113"/>
      <c r="V1141" s="113"/>
      <c r="W1141" s="113"/>
      <c r="X1141" s="113"/>
      <c r="Y1141" s="113"/>
      <c r="Z1141" s="113"/>
      <c r="AA1141" s="113"/>
      <c r="AB1141" s="113"/>
      <c r="AC1141" s="113"/>
      <c r="AD1141" s="113"/>
      <c r="AE1141" s="113"/>
      <c r="AF1141" s="113"/>
      <c r="AG1141" s="113"/>
      <c r="AH1141" s="113"/>
      <c r="AI1141" s="113"/>
      <c r="AJ1141" s="113"/>
      <c r="AK1141" s="113"/>
      <c r="AL1141" s="113"/>
      <c r="AM1141" s="113"/>
      <c r="AN1141" s="113"/>
      <c r="AO1141" s="113"/>
      <c r="AP1141" s="113"/>
      <c r="AQ1141" s="113"/>
      <c r="AR1141" s="113"/>
      <c r="AS1141" s="113"/>
      <c r="AT1141" s="113"/>
      <c r="AU1141" s="113"/>
      <c r="AV1141" s="113"/>
      <c r="AW1141" s="113"/>
      <c r="AX1141" s="113"/>
      <c r="AY1141" s="113"/>
      <c r="AZ1141" s="113"/>
      <c r="BA1141" s="113"/>
      <c r="BB1141" s="113"/>
      <c r="BC1141" s="113"/>
      <c r="BD1141" s="113"/>
      <c r="BE1141" s="113"/>
      <c r="BF1141" s="113"/>
      <c r="BG1141" s="113"/>
      <c r="BH1141" s="113"/>
      <c r="BI1141" s="113"/>
      <c r="BJ1141" s="113"/>
      <c r="BK1141" s="113"/>
      <c r="BL1141" s="113"/>
      <c r="BM1141" s="113"/>
      <c r="BN1141" s="113"/>
      <c r="BO1141" s="113"/>
      <c r="BP1141" s="113"/>
      <c r="BQ1141" s="113"/>
      <c r="BR1141" s="113"/>
      <c r="BS1141" s="113"/>
      <c r="BT1141" s="113"/>
      <c r="BU1141" s="113"/>
      <c r="BV1141" s="113"/>
      <c r="BW1141" s="113"/>
      <c r="BX1141" s="113"/>
      <c r="BY1141" s="113"/>
      <c r="BZ1141" s="113"/>
      <c r="CA1141" s="113"/>
      <c r="CB1141" s="113"/>
    </row>
    <row r="1142" spans="9:80" s="114" customFormat="1">
      <c r="I1142" s="113"/>
      <c r="J1142" s="113"/>
      <c r="K1142" s="113"/>
      <c r="L1142" s="113"/>
      <c r="M1142" s="113"/>
      <c r="N1142" s="113"/>
      <c r="O1142" s="113"/>
      <c r="P1142" s="113"/>
      <c r="Q1142" s="113"/>
      <c r="R1142" s="113"/>
      <c r="S1142" s="113"/>
      <c r="T1142" s="113"/>
      <c r="U1142" s="113"/>
      <c r="V1142" s="113"/>
      <c r="W1142" s="113"/>
      <c r="X1142" s="113"/>
      <c r="Y1142" s="113"/>
      <c r="Z1142" s="113"/>
      <c r="AA1142" s="113"/>
      <c r="AB1142" s="113"/>
      <c r="AC1142" s="113"/>
      <c r="AD1142" s="113"/>
      <c r="AE1142" s="113"/>
      <c r="AF1142" s="113"/>
      <c r="AG1142" s="113"/>
      <c r="AH1142" s="113"/>
      <c r="AI1142" s="113"/>
      <c r="AJ1142" s="113"/>
      <c r="AK1142" s="113"/>
      <c r="AL1142" s="113"/>
      <c r="AM1142" s="113"/>
      <c r="AN1142" s="113"/>
      <c r="AO1142" s="113"/>
      <c r="AP1142" s="113"/>
      <c r="AQ1142" s="113"/>
      <c r="AR1142" s="113"/>
      <c r="AS1142" s="113"/>
      <c r="AT1142" s="113"/>
      <c r="AU1142" s="113"/>
      <c r="AV1142" s="113"/>
      <c r="AW1142" s="113"/>
      <c r="AX1142" s="113"/>
      <c r="AY1142" s="113"/>
      <c r="AZ1142" s="113"/>
      <c r="BA1142" s="113"/>
      <c r="BB1142" s="113"/>
      <c r="BC1142" s="113"/>
      <c r="BD1142" s="113"/>
      <c r="BE1142" s="113"/>
      <c r="BF1142" s="113"/>
      <c r="BG1142" s="113"/>
      <c r="BH1142" s="113"/>
      <c r="BI1142" s="113"/>
      <c r="BJ1142" s="113"/>
      <c r="BK1142" s="113"/>
      <c r="BL1142" s="113"/>
      <c r="BM1142" s="113"/>
      <c r="BN1142" s="113"/>
      <c r="BO1142" s="113"/>
      <c r="BP1142" s="113"/>
      <c r="BQ1142" s="113"/>
      <c r="BR1142" s="113"/>
      <c r="BS1142" s="113"/>
      <c r="BT1142" s="113"/>
      <c r="BU1142" s="113"/>
      <c r="BV1142" s="113"/>
      <c r="BW1142" s="113"/>
      <c r="BX1142" s="113"/>
      <c r="BY1142" s="113"/>
      <c r="BZ1142" s="113"/>
      <c r="CA1142" s="113"/>
      <c r="CB1142" s="113"/>
    </row>
    <row r="1143" spans="9:80" s="114" customFormat="1">
      <c r="I1143" s="113"/>
      <c r="J1143" s="113"/>
      <c r="K1143" s="113"/>
      <c r="L1143" s="113"/>
      <c r="M1143" s="113"/>
      <c r="N1143" s="113"/>
      <c r="O1143" s="113"/>
      <c r="P1143" s="113"/>
      <c r="Q1143" s="113"/>
      <c r="R1143" s="113"/>
      <c r="S1143" s="113"/>
      <c r="T1143" s="113"/>
      <c r="U1143" s="113"/>
      <c r="V1143" s="113"/>
      <c r="W1143" s="113"/>
      <c r="X1143" s="113"/>
      <c r="Y1143" s="113"/>
      <c r="Z1143" s="113"/>
      <c r="AA1143" s="113"/>
      <c r="AB1143" s="113"/>
      <c r="AC1143" s="113"/>
      <c r="AD1143" s="113"/>
      <c r="AE1143" s="113"/>
      <c r="AF1143" s="113"/>
      <c r="AG1143" s="113"/>
      <c r="AH1143" s="113"/>
      <c r="AI1143" s="113"/>
      <c r="AJ1143" s="113"/>
      <c r="AK1143" s="113"/>
      <c r="AL1143" s="113"/>
      <c r="AM1143" s="113"/>
      <c r="AN1143" s="113"/>
      <c r="AO1143" s="113"/>
      <c r="AP1143" s="113"/>
      <c r="AQ1143" s="113"/>
      <c r="AR1143" s="113"/>
      <c r="AS1143" s="113"/>
      <c r="AT1143" s="113"/>
      <c r="AU1143" s="113"/>
      <c r="AV1143" s="113"/>
      <c r="AW1143" s="113"/>
      <c r="AX1143" s="113"/>
      <c r="AY1143" s="113"/>
      <c r="AZ1143" s="113"/>
      <c r="BA1143" s="113"/>
      <c r="BB1143" s="113"/>
      <c r="BC1143" s="113"/>
      <c r="BD1143" s="113"/>
      <c r="BE1143" s="113"/>
      <c r="BF1143" s="113"/>
      <c r="BG1143" s="113"/>
      <c r="BH1143" s="113"/>
      <c r="BI1143" s="113"/>
      <c r="BJ1143" s="113"/>
      <c r="BK1143" s="113"/>
      <c r="BL1143" s="113"/>
      <c r="BM1143" s="113"/>
      <c r="BN1143" s="113"/>
      <c r="BO1143" s="113"/>
      <c r="BP1143" s="113"/>
      <c r="BQ1143" s="113"/>
      <c r="BR1143" s="113"/>
      <c r="BS1143" s="113"/>
      <c r="BT1143" s="113"/>
      <c r="BU1143" s="113"/>
      <c r="BV1143" s="113"/>
      <c r="BW1143" s="113"/>
      <c r="BX1143" s="113"/>
      <c r="BY1143" s="113"/>
      <c r="BZ1143" s="113"/>
      <c r="CA1143" s="113"/>
      <c r="CB1143" s="113"/>
    </row>
    <row r="1144" spans="9:80" s="114" customFormat="1">
      <c r="I1144" s="113"/>
      <c r="J1144" s="113"/>
      <c r="K1144" s="113"/>
      <c r="L1144" s="113"/>
      <c r="M1144" s="113"/>
      <c r="N1144" s="113"/>
      <c r="O1144" s="113"/>
      <c r="P1144" s="113"/>
      <c r="Q1144" s="113"/>
      <c r="R1144" s="113"/>
      <c r="S1144" s="113"/>
      <c r="T1144" s="113"/>
      <c r="U1144" s="113"/>
      <c r="V1144" s="113"/>
      <c r="W1144" s="113"/>
      <c r="X1144" s="113"/>
      <c r="Y1144" s="113"/>
      <c r="Z1144" s="113"/>
      <c r="AA1144" s="113"/>
      <c r="AB1144" s="113"/>
      <c r="AC1144" s="113"/>
      <c r="AD1144" s="113"/>
      <c r="AE1144" s="113"/>
      <c r="AF1144" s="113"/>
      <c r="AG1144" s="113"/>
      <c r="AH1144" s="113"/>
      <c r="AI1144" s="113"/>
      <c r="AJ1144" s="113"/>
      <c r="AK1144" s="113"/>
      <c r="AL1144" s="113"/>
      <c r="AM1144" s="113"/>
      <c r="AN1144" s="113"/>
      <c r="AO1144" s="113"/>
      <c r="AP1144" s="113"/>
      <c r="AQ1144" s="113"/>
      <c r="AR1144" s="113"/>
      <c r="AS1144" s="113"/>
      <c r="AT1144" s="113"/>
      <c r="AU1144" s="113"/>
      <c r="AV1144" s="113"/>
      <c r="AW1144" s="113"/>
      <c r="AX1144" s="113"/>
      <c r="AY1144" s="113"/>
      <c r="AZ1144" s="113"/>
      <c r="BA1144" s="113"/>
      <c r="BB1144" s="113"/>
      <c r="BC1144" s="113"/>
      <c r="BD1144" s="113"/>
      <c r="BE1144" s="113"/>
      <c r="BF1144" s="113"/>
      <c r="BG1144" s="113"/>
      <c r="BH1144" s="113"/>
      <c r="BI1144" s="113"/>
      <c r="BJ1144" s="113"/>
      <c r="BK1144" s="113"/>
      <c r="BL1144" s="113"/>
      <c r="BM1144" s="113"/>
      <c r="BN1144" s="113"/>
      <c r="BO1144" s="113"/>
      <c r="BP1144" s="113"/>
      <c r="BQ1144" s="113"/>
      <c r="BR1144" s="113"/>
      <c r="BS1144" s="113"/>
      <c r="BT1144" s="113"/>
      <c r="BU1144" s="113"/>
      <c r="BV1144" s="113"/>
      <c r="BW1144" s="113"/>
      <c r="BX1144" s="113"/>
      <c r="BY1144" s="113"/>
      <c r="BZ1144" s="113"/>
      <c r="CA1144" s="113"/>
      <c r="CB1144" s="113"/>
    </row>
    <row r="1145" spans="9:80" s="114" customFormat="1">
      <c r="I1145" s="113"/>
      <c r="J1145" s="113"/>
      <c r="K1145" s="113"/>
      <c r="L1145" s="113"/>
      <c r="M1145" s="113"/>
      <c r="N1145" s="113"/>
      <c r="O1145" s="113"/>
      <c r="P1145" s="113"/>
      <c r="Q1145" s="113"/>
      <c r="R1145" s="113"/>
      <c r="S1145" s="113"/>
      <c r="T1145" s="113"/>
      <c r="U1145" s="113"/>
      <c r="V1145" s="113"/>
      <c r="W1145" s="113"/>
      <c r="X1145" s="113"/>
      <c r="Y1145" s="113"/>
      <c r="Z1145" s="113"/>
      <c r="AA1145" s="113"/>
      <c r="AB1145" s="113"/>
      <c r="AC1145" s="113"/>
      <c r="AD1145" s="113"/>
      <c r="AE1145" s="113"/>
      <c r="AF1145" s="113"/>
      <c r="AG1145" s="113"/>
      <c r="AH1145" s="113"/>
      <c r="AI1145" s="113"/>
      <c r="AJ1145" s="113"/>
      <c r="AK1145" s="113"/>
      <c r="AL1145" s="113"/>
      <c r="AM1145" s="113"/>
      <c r="AN1145" s="113"/>
      <c r="AO1145" s="113"/>
      <c r="AP1145" s="113"/>
      <c r="AQ1145" s="113"/>
      <c r="AR1145" s="113"/>
      <c r="AS1145" s="113"/>
      <c r="AT1145" s="113"/>
      <c r="AU1145" s="113"/>
      <c r="AV1145" s="113"/>
      <c r="AW1145" s="113"/>
      <c r="AX1145" s="113"/>
      <c r="AY1145" s="113"/>
      <c r="AZ1145" s="113"/>
      <c r="BA1145" s="113"/>
      <c r="BB1145" s="113"/>
      <c r="BC1145" s="113"/>
      <c r="BD1145" s="113"/>
      <c r="BE1145" s="113"/>
      <c r="BF1145" s="113"/>
      <c r="BG1145" s="113"/>
      <c r="BH1145" s="113"/>
      <c r="BI1145" s="113"/>
      <c r="BJ1145" s="113"/>
      <c r="BK1145" s="113"/>
      <c r="BL1145" s="113"/>
      <c r="BM1145" s="113"/>
      <c r="BN1145" s="113"/>
      <c r="BO1145" s="113"/>
      <c r="BP1145" s="113"/>
      <c r="BQ1145" s="113"/>
      <c r="BR1145" s="113"/>
      <c r="BS1145" s="113"/>
      <c r="BT1145" s="113"/>
      <c r="BU1145" s="113"/>
      <c r="BV1145" s="113"/>
      <c r="BW1145" s="113"/>
      <c r="BX1145" s="113"/>
      <c r="BY1145" s="113"/>
      <c r="BZ1145" s="113"/>
      <c r="CA1145" s="113"/>
      <c r="CB1145" s="113"/>
    </row>
    <row r="1146" spans="9:80" s="114" customFormat="1">
      <c r="I1146" s="113"/>
      <c r="J1146" s="113"/>
      <c r="K1146" s="113"/>
      <c r="L1146" s="113"/>
      <c r="M1146" s="113"/>
      <c r="N1146" s="113"/>
      <c r="O1146" s="113"/>
      <c r="P1146" s="113"/>
      <c r="Q1146" s="113"/>
      <c r="R1146" s="113"/>
      <c r="S1146" s="113"/>
      <c r="T1146" s="113"/>
      <c r="U1146" s="113"/>
      <c r="V1146" s="113"/>
      <c r="W1146" s="113"/>
      <c r="X1146" s="113"/>
      <c r="Y1146" s="113"/>
      <c r="Z1146" s="113"/>
      <c r="AA1146" s="113"/>
      <c r="AB1146" s="113"/>
      <c r="AC1146" s="113"/>
      <c r="AD1146" s="113"/>
      <c r="AE1146" s="113"/>
      <c r="AF1146" s="113"/>
      <c r="AG1146" s="113"/>
      <c r="AH1146" s="113"/>
      <c r="AI1146" s="113"/>
      <c r="AJ1146" s="113"/>
      <c r="AK1146" s="113"/>
      <c r="AL1146" s="113"/>
      <c r="AM1146" s="113"/>
      <c r="AN1146" s="113"/>
      <c r="AO1146" s="113"/>
      <c r="AP1146" s="113"/>
      <c r="AQ1146" s="113"/>
      <c r="AR1146" s="113"/>
      <c r="AS1146" s="113"/>
      <c r="AT1146" s="113"/>
      <c r="AU1146" s="113"/>
      <c r="AV1146" s="113"/>
      <c r="AW1146" s="113"/>
      <c r="AX1146" s="113"/>
      <c r="AY1146" s="113"/>
      <c r="AZ1146" s="113"/>
      <c r="BA1146" s="113"/>
      <c r="BB1146" s="113"/>
      <c r="BC1146" s="113"/>
      <c r="BD1146" s="113"/>
      <c r="BE1146" s="113"/>
      <c r="BF1146" s="113"/>
      <c r="BG1146" s="113"/>
      <c r="BH1146" s="113"/>
      <c r="BI1146" s="113"/>
      <c r="BJ1146" s="113"/>
      <c r="BK1146" s="113"/>
      <c r="BL1146" s="113"/>
      <c r="BM1146" s="113"/>
      <c r="BN1146" s="113"/>
      <c r="BO1146" s="113"/>
      <c r="BP1146" s="113"/>
      <c r="BQ1146" s="113"/>
      <c r="BR1146" s="113"/>
      <c r="BS1146" s="113"/>
      <c r="BT1146" s="113"/>
      <c r="BU1146" s="113"/>
      <c r="BV1146" s="113"/>
      <c r="BW1146" s="113"/>
      <c r="BX1146" s="113"/>
      <c r="BY1146" s="113"/>
      <c r="BZ1146" s="113"/>
      <c r="CA1146" s="113"/>
      <c r="CB1146" s="113"/>
    </row>
    <row r="1147" spans="9:80" s="114" customFormat="1">
      <c r="I1147" s="113"/>
      <c r="J1147" s="113"/>
      <c r="K1147" s="113"/>
      <c r="L1147" s="113"/>
      <c r="M1147" s="113"/>
      <c r="N1147" s="113"/>
      <c r="O1147" s="113"/>
      <c r="P1147" s="113"/>
      <c r="Q1147" s="113"/>
      <c r="R1147" s="113"/>
      <c r="S1147" s="113"/>
      <c r="T1147" s="113"/>
      <c r="U1147" s="113"/>
      <c r="V1147" s="113"/>
      <c r="W1147" s="113"/>
      <c r="X1147" s="113"/>
      <c r="Y1147" s="113"/>
      <c r="Z1147" s="113"/>
      <c r="AA1147" s="113"/>
      <c r="AB1147" s="113"/>
      <c r="AC1147" s="113"/>
      <c r="AD1147" s="113"/>
      <c r="AE1147" s="113"/>
      <c r="AF1147" s="113"/>
      <c r="AG1147" s="113"/>
      <c r="AH1147" s="113"/>
      <c r="AI1147" s="113"/>
      <c r="AJ1147" s="113"/>
      <c r="AK1147" s="113"/>
      <c r="AL1147" s="113"/>
      <c r="AM1147" s="113"/>
      <c r="AN1147" s="113"/>
      <c r="AO1147" s="113"/>
      <c r="AP1147" s="113"/>
      <c r="AQ1147" s="113"/>
      <c r="AR1147" s="113"/>
      <c r="AS1147" s="113"/>
      <c r="AT1147" s="113"/>
      <c r="AU1147" s="113"/>
      <c r="AV1147" s="113"/>
      <c r="AW1147" s="113"/>
      <c r="AX1147" s="113"/>
      <c r="AY1147" s="113"/>
      <c r="AZ1147" s="113"/>
      <c r="BA1147" s="113"/>
      <c r="BB1147" s="113"/>
      <c r="BC1147" s="113"/>
      <c r="BD1147" s="113"/>
      <c r="BE1147" s="113"/>
      <c r="BF1147" s="113"/>
      <c r="BG1147" s="113"/>
      <c r="BH1147" s="113"/>
      <c r="BI1147" s="113"/>
      <c r="BJ1147" s="113"/>
      <c r="BK1147" s="113"/>
      <c r="BL1147" s="113"/>
      <c r="BM1147" s="113"/>
      <c r="BN1147" s="113"/>
      <c r="BO1147" s="113"/>
      <c r="BP1147" s="113"/>
      <c r="BQ1147" s="113"/>
      <c r="BR1147" s="113"/>
      <c r="BS1147" s="113"/>
      <c r="BT1147" s="113"/>
      <c r="BU1147" s="113"/>
      <c r="BV1147" s="113"/>
      <c r="BW1147" s="113"/>
      <c r="BX1147" s="113"/>
      <c r="BY1147" s="113"/>
      <c r="BZ1147" s="113"/>
      <c r="CA1147" s="113"/>
      <c r="CB1147" s="113"/>
    </row>
    <row r="1148" spans="9:80" s="114" customFormat="1">
      <c r="I1148" s="113"/>
      <c r="J1148" s="113"/>
      <c r="K1148" s="113"/>
      <c r="L1148" s="113"/>
      <c r="M1148" s="113"/>
      <c r="N1148" s="113"/>
      <c r="O1148" s="113"/>
      <c r="P1148" s="113"/>
      <c r="Q1148" s="113"/>
      <c r="R1148" s="113"/>
      <c r="S1148" s="113"/>
      <c r="T1148" s="113"/>
      <c r="U1148" s="113"/>
      <c r="V1148" s="113"/>
      <c r="W1148" s="113"/>
      <c r="X1148" s="113"/>
      <c r="Y1148" s="113"/>
      <c r="Z1148" s="113"/>
      <c r="AA1148" s="113"/>
      <c r="AB1148" s="113"/>
      <c r="AC1148" s="113"/>
      <c r="AD1148" s="113"/>
      <c r="AE1148" s="113"/>
      <c r="AF1148" s="113"/>
      <c r="AG1148" s="113"/>
      <c r="AH1148" s="113"/>
      <c r="AI1148" s="113"/>
      <c r="AJ1148" s="113"/>
      <c r="AK1148" s="113"/>
      <c r="AL1148" s="113"/>
      <c r="AM1148" s="113"/>
      <c r="AN1148" s="113"/>
      <c r="AO1148" s="113"/>
      <c r="AP1148" s="113"/>
      <c r="AQ1148" s="113"/>
      <c r="AR1148" s="113"/>
      <c r="AS1148" s="113"/>
      <c r="AT1148" s="113"/>
      <c r="AU1148" s="113"/>
      <c r="AV1148" s="113"/>
      <c r="AW1148" s="113"/>
      <c r="AX1148" s="113"/>
      <c r="AY1148" s="113"/>
      <c r="AZ1148" s="113"/>
      <c r="BA1148" s="113"/>
      <c r="BB1148" s="113"/>
      <c r="BC1148" s="113"/>
      <c r="BD1148" s="113"/>
      <c r="BE1148" s="113"/>
      <c r="BF1148" s="113"/>
      <c r="BG1148" s="113"/>
      <c r="BH1148" s="113"/>
      <c r="BI1148" s="113"/>
      <c r="BJ1148" s="113"/>
      <c r="BK1148" s="113"/>
      <c r="BL1148" s="113"/>
      <c r="BM1148" s="113"/>
      <c r="BN1148" s="113"/>
      <c r="BO1148" s="113"/>
      <c r="BP1148" s="113"/>
      <c r="BQ1148" s="113"/>
      <c r="BR1148" s="113"/>
      <c r="BS1148" s="113"/>
      <c r="BT1148" s="113"/>
      <c r="BU1148" s="113"/>
      <c r="BV1148" s="113"/>
      <c r="BW1148" s="113"/>
      <c r="BX1148" s="113"/>
      <c r="BY1148" s="113"/>
      <c r="BZ1148" s="113"/>
      <c r="CA1148" s="113"/>
      <c r="CB1148" s="113"/>
    </row>
    <row r="1149" spans="9:80" s="114" customFormat="1">
      <c r="I1149" s="113"/>
      <c r="J1149" s="113"/>
      <c r="K1149" s="113"/>
      <c r="L1149" s="113"/>
      <c r="M1149" s="113"/>
      <c r="N1149" s="113"/>
      <c r="O1149" s="113"/>
      <c r="P1149" s="113"/>
      <c r="Q1149" s="113"/>
      <c r="R1149" s="113"/>
      <c r="S1149" s="113"/>
      <c r="T1149" s="113"/>
      <c r="U1149" s="113"/>
      <c r="V1149" s="113"/>
      <c r="W1149" s="113"/>
      <c r="X1149" s="113"/>
      <c r="Y1149" s="113"/>
      <c r="Z1149" s="113"/>
      <c r="AA1149" s="113"/>
      <c r="AB1149" s="113"/>
      <c r="AC1149" s="113"/>
      <c r="AD1149" s="113"/>
      <c r="AE1149" s="113"/>
      <c r="AF1149" s="113"/>
      <c r="AG1149" s="113"/>
      <c r="AH1149" s="113"/>
      <c r="AI1149" s="113"/>
      <c r="AJ1149" s="113"/>
      <c r="AK1149" s="113"/>
      <c r="AL1149" s="113"/>
      <c r="AM1149" s="113"/>
      <c r="AN1149" s="113"/>
      <c r="AO1149" s="113"/>
      <c r="AP1149" s="113"/>
      <c r="AQ1149" s="113"/>
      <c r="AR1149" s="113"/>
      <c r="AS1149" s="113"/>
      <c r="AT1149" s="113"/>
      <c r="AU1149" s="113"/>
      <c r="AV1149" s="113"/>
      <c r="AW1149" s="113"/>
      <c r="AX1149" s="113"/>
      <c r="AY1149" s="113"/>
      <c r="AZ1149" s="113"/>
      <c r="BA1149" s="113"/>
      <c r="BB1149" s="113"/>
      <c r="BC1149" s="113"/>
      <c r="BD1149" s="113"/>
      <c r="BE1149" s="113"/>
      <c r="BF1149" s="113"/>
      <c r="BG1149" s="113"/>
      <c r="BH1149" s="113"/>
      <c r="BI1149" s="113"/>
      <c r="BJ1149" s="113"/>
      <c r="BK1149" s="113"/>
      <c r="BL1149" s="113"/>
      <c r="BM1149" s="113"/>
      <c r="BN1149" s="113"/>
      <c r="BO1149" s="113"/>
      <c r="BP1149" s="113"/>
      <c r="BQ1149" s="113"/>
      <c r="BR1149" s="113"/>
      <c r="BS1149" s="113"/>
      <c r="BT1149" s="113"/>
      <c r="BU1149" s="113"/>
      <c r="BV1149" s="113"/>
      <c r="BW1149" s="113"/>
      <c r="BX1149" s="113"/>
      <c r="BY1149" s="113"/>
      <c r="BZ1149" s="113"/>
      <c r="CA1149" s="113"/>
      <c r="CB1149" s="113"/>
    </row>
    <row r="1150" spans="9:80" s="114" customFormat="1">
      <c r="I1150" s="113"/>
      <c r="J1150" s="113"/>
      <c r="K1150" s="113"/>
      <c r="L1150" s="113"/>
      <c r="M1150" s="113"/>
      <c r="N1150" s="113"/>
      <c r="O1150" s="113"/>
      <c r="P1150" s="113"/>
      <c r="Q1150" s="113"/>
      <c r="R1150" s="113"/>
      <c r="S1150" s="113"/>
      <c r="T1150" s="113"/>
      <c r="U1150" s="113"/>
      <c r="V1150" s="113"/>
      <c r="W1150" s="113"/>
      <c r="X1150" s="113"/>
      <c r="Y1150" s="113"/>
      <c r="Z1150" s="113"/>
      <c r="AA1150" s="113"/>
      <c r="AB1150" s="113"/>
      <c r="AC1150" s="113"/>
      <c r="AD1150" s="113"/>
      <c r="AE1150" s="113"/>
      <c r="AF1150" s="113"/>
      <c r="AG1150" s="113"/>
      <c r="AH1150" s="113"/>
      <c r="AI1150" s="113"/>
      <c r="AJ1150" s="113"/>
      <c r="AK1150" s="113"/>
      <c r="AL1150" s="113"/>
      <c r="AM1150" s="113"/>
      <c r="AN1150" s="113"/>
      <c r="AO1150" s="113"/>
      <c r="AP1150" s="113"/>
      <c r="AQ1150" s="113"/>
      <c r="AR1150" s="113"/>
      <c r="AS1150" s="113"/>
      <c r="AT1150" s="113"/>
      <c r="AU1150" s="113"/>
      <c r="AV1150" s="113"/>
      <c r="AW1150" s="113"/>
      <c r="AX1150" s="113"/>
      <c r="AY1150" s="113"/>
      <c r="AZ1150" s="113"/>
      <c r="BA1150" s="113"/>
      <c r="BB1150" s="113"/>
      <c r="BC1150" s="113"/>
      <c r="BD1150" s="113"/>
      <c r="BE1150" s="113"/>
      <c r="BF1150" s="113"/>
      <c r="BG1150" s="113"/>
      <c r="BH1150" s="113"/>
      <c r="BI1150" s="113"/>
      <c r="BJ1150" s="113"/>
      <c r="BK1150" s="113"/>
      <c r="BL1150" s="113"/>
      <c r="BM1150" s="113"/>
      <c r="BN1150" s="113"/>
      <c r="BO1150" s="113"/>
      <c r="BP1150" s="113"/>
      <c r="BQ1150" s="113"/>
      <c r="BR1150" s="113"/>
      <c r="BS1150" s="113"/>
      <c r="BT1150" s="113"/>
      <c r="BU1150" s="113"/>
      <c r="BV1150" s="113"/>
      <c r="BW1150" s="113"/>
      <c r="BX1150" s="113"/>
      <c r="BY1150" s="113"/>
      <c r="BZ1150" s="113"/>
      <c r="CA1150" s="113"/>
      <c r="CB1150" s="113"/>
    </row>
    <row r="1151" spans="9:80" s="114" customFormat="1">
      <c r="I1151" s="113"/>
      <c r="J1151" s="113"/>
      <c r="K1151" s="113"/>
      <c r="L1151" s="113"/>
      <c r="M1151" s="113"/>
      <c r="N1151" s="113"/>
      <c r="O1151" s="113"/>
      <c r="P1151" s="113"/>
      <c r="Q1151" s="113"/>
      <c r="R1151" s="113"/>
      <c r="S1151" s="113"/>
      <c r="T1151" s="113"/>
      <c r="U1151" s="113"/>
      <c r="V1151" s="113"/>
      <c r="W1151" s="113"/>
      <c r="X1151" s="113"/>
      <c r="Y1151" s="113"/>
      <c r="Z1151" s="113"/>
      <c r="AA1151" s="113"/>
      <c r="AB1151" s="113"/>
      <c r="AC1151" s="113"/>
      <c r="AD1151" s="113"/>
      <c r="AE1151" s="113"/>
      <c r="AF1151" s="113"/>
      <c r="AG1151" s="113"/>
      <c r="AH1151" s="113"/>
      <c r="AI1151" s="113"/>
      <c r="AJ1151" s="113"/>
      <c r="AK1151" s="113"/>
      <c r="AL1151" s="113"/>
      <c r="AM1151" s="113"/>
      <c r="AN1151" s="113"/>
      <c r="AO1151" s="113"/>
      <c r="AP1151" s="113"/>
      <c r="AQ1151" s="113"/>
      <c r="AR1151" s="113"/>
      <c r="AS1151" s="113"/>
      <c r="AT1151" s="113"/>
      <c r="AU1151" s="113"/>
      <c r="AV1151" s="113"/>
      <c r="AW1151" s="113"/>
      <c r="AX1151" s="113"/>
      <c r="AY1151" s="113"/>
      <c r="AZ1151" s="113"/>
      <c r="BA1151" s="113"/>
      <c r="BB1151" s="113"/>
      <c r="BC1151" s="113"/>
      <c r="BD1151" s="113"/>
      <c r="BE1151" s="113"/>
      <c r="BF1151" s="113"/>
      <c r="BG1151" s="113"/>
      <c r="BH1151" s="113"/>
      <c r="BI1151" s="113"/>
      <c r="BJ1151" s="113"/>
      <c r="BK1151" s="113"/>
      <c r="BL1151" s="113"/>
      <c r="BM1151" s="113"/>
      <c r="BN1151" s="113"/>
      <c r="BO1151" s="113"/>
      <c r="BP1151" s="113"/>
      <c r="BQ1151" s="113"/>
      <c r="BR1151" s="113"/>
      <c r="BS1151" s="113"/>
      <c r="BT1151" s="113"/>
      <c r="BU1151" s="113"/>
      <c r="BV1151" s="113"/>
      <c r="BW1151" s="113"/>
      <c r="BX1151" s="113"/>
      <c r="BY1151" s="113"/>
      <c r="BZ1151" s="113"/>
      <c r="CA1151" s="113"/>
      <c r="CB1151" s="113"/>
    </row>
    <row r="1152" spans="9:80" s="114" customFormat="1">
      <c r="I1152" s="113"/>
      <c r="J1152" s="113"/>
      <c r="K1152" s="113"/>
      <c r="L1152" s="113"/>
      <c r="M1152" s="113"/>
      <c r="N1152" s="113"/>
      <c r="O1152" s="113"/>
      <c r="P1152" s="113"/>
      <c r="Q1152" s="113"/>
      <c r="R1152" s="113"/>
      <c r="S1152" s="113"/>
      <c r="T1152" s="113"/>
      <c r="U1152" s="113"/>
      <c r="V1152" s="113"/>
      <c r="W1152" s="113"/>
      <c r="X1152" s="113"/>
      <c r="Y1152" s="113"/>
      <c r="Z1152" s="113"/>
      <c r="AA1152" s="113"/>
      <c r="AB1152" s="113"/>
      <c r="AC1152" s="113"/>
      <c r="AD1152" s="113"/>
      <c r="AE1152" s="113"/>
      <c r="AF1152" s="113"/>
      <c r="AG1152" s="113"/>
      <c r="AH1152" s="113"/>
      <c r="AI1152" s="113"/>
      <c r="AJ1152" s="113"/>
      <c r="AK1152" s="113"/>
      <c r="AL1152" s="113"/>
      <c r="AM1152" s="113"/>
      <c r="AN1152" s="113"/>
      <c r="AO1152" s="113"/>
      <c r="AP1152" s="113"/>
      <c r="AQ1152" s="113"/>
      <c r="AR1152" s="113"/>
      <c r="AS1152" s="113"/>
      <c r="AT1152" s="113"/>
      <c r="AU1152" s="113"/>
      <c r="AV1152" s="113"/>
      <c r="AW1152" s="113"/>
      <c r="AX1152" s="113"/>
      <c r="AY1152" s="113"/>
      <c r="AZ1152" s="113"/>
      <c r="BA1152" s="113"/>
      <c r="BB1152" s="113"/>
      <c r="BC1152" s="113"/>
      <c r="BD1152" s="113"/>
      <c r="BE1152" s="113"/>
      <c r="BF1152" s="113"/>
      <c r="BG1152" s="113"/>
      <c r="BH1152" s="113"/>
      <c r="BI1152" s="113"/>
      <c r="BJ1152" s="113"/>
      <c r="BK1152" s="113"/>
      <c r="BL1152" s="113"/>
      <c r="BM1152" s="113"/>
      <c r="BN1152" s="113"/>
      <c r="BO1152" s="113"/>
      <c r="BP1152" s="113"/>
      <c r="BQ1152" s="113"/>
      <c r="BR1152" s="113"/>
      <c r="BS1152" s="113"/>
      <c r="BT1152" s="113"/>
      <c r="BU1152" s="113"/>
      <c r="BV1152" s="113"/>
      <c r="BW1152" s="113"/>
      <c r="BX1152" s="113"/>
      <c r="BY1152" s="113"/>
      <c r="BZ1152" s="113"/>
      <c r="CA1152" s="113"/>
      <c r="CB1152" s="113"/>
    </row>
    <row r="1153" spans="9:80" s="114" customFormat="1">
      <c r="I1153" s="113"/>
      <c r="J1153" s="113"/>
      <c r="K1153" s="113"/>
      <c r="L1153" s="113"/>
      <c r="M1153" s="113"/>
      <c r="N1153" s="113"/>
      <c r="O1153" s="113"/>
      <c r="P1153" s="113"/>
      <c r="Q1153" s="113"/>
      <c r="R1153" s="113"/>
      <c r="S1153" s="113"/>
      <c r="T1153" s="113"/>
      <c r="U1153" s="113"/>
      <c r="V1153" s="113"/>
      <c r="W1153" s="113"/>
      <c r="X1153" s="113"/>
      <c r="Y1153" s="113"/>
      <c r="Z1153" s="113"/>
      <c r="AA1153" s="113"/>
      <c r="AB1153" s="113"/>
      <c r="AC1153" s="113"/>
      <c r="AD1153" s="113"/>
      <c r="AE1153" s="113"/>
      <c r="AF1153" s="113"/>
      <c r="AG1153" s="113"/>
      <c r="AH1153" s="113"/>
      <c r="AI1153" s="113"/>
      <c r="AJ1153" s="113"/>
      <c r="AK1153" s="113"/>
      <c r="AL1153" s="113"/>
      <c r="AM1153" s="113"/>
      <c r="AN1153" s="113"/>
      <c r="AO1153" s="113"/>
      <c r="AP1153" s="113"/>
      <c r="AQ1153" s="113"/>
      <c r="AR1153" s="113"/>
      <c r="AS1153" s="113"/>
      <c r="AT1153" s="113"/>
      <c r="AU1153" s="113"/>
      <c r="AV1153" s="113"/>
      <c r="AW1153" s="113"/>
      <c r="AX1153" s="113"/>
      <c r="AY1153" s="113"/>
      <c r="AZ1153" s="113"/>
      <c r="BA1153" s="113"/>
      <c r="BB1153" s="113"/>
      <c r="BC1153" s="113"/>
      <c r="BD1153" s="113"/>
      <c r="BE1153" s="113"/>
      <c r="BF1153" s="113"/>
      <c r="BG1153" s="113"/>
      <c r="BH1153" s="113"/>
      <c r="BI1153" s="113"/>
      <c r="BJ1153" s="113"/>
      <c r="BK1153" s="113"/>
      <c r="BL1153" s="113"/>
      <c r="BM1153" s="113"/>
      <c r="BN1153" s="113"/>
      <c r="BO1153" s="113"/>
      <c r="BP1153" s="113"/>
      <c r="BQ1153" s="113"/>
      <c r="BR1153" s="113"/>
      <c r="BS1153" s="113"/>
      <c r="BT1153" s="113"/>
      <c r="BU1153" s="113"/>
      <c r="BV1153" s="113"/>
      <c r="BW1153" s="113"/>
      <c r="BX1153" s="113"/>
      <c r="BY1153" s="113"/>
      <c r="BZ1153" s="113"/>
      <c r="CA1153" s="113"/>
      <c r="CB1153" s="113"/>
    </row>
    <row r="1154" spans="9:80" s="114" customFormat="1">
      <c r="I1154" s="113"/>
      <c r="J1154" s="113"/>
      <c r="K1154" s="113"/>
      <c r="L1154" s="113"/>
      <c r="M1154" s="113"/>
      <c r="N1154" s="113"/>
      <c r="O1154" s="113"/>
      <c r="P1154" s="113"/>
      <c r="Q1154" s="113"/>
      <c r="R1154" s="113"/>
      <c r="S1154" s="113"/>
      <c r="T1154" s="113"/>
      <c r="U1154" s="113"/>
      <c r="V1154" s="113"/>
      <c r="W1154" s="113"/>
      <c r="X1154" s="113"/>
      <c r="Y1154" s="113"/>
      <c r="Z1154" s="113"/>
      <c r="AA1154" s="113"/>
      <c r="AB1154" s="113"/>
      <c r="AC1154" s="113"/>
      <c r="AD1154" s="113"/>
      <c r="AE1154" s="113"/>
      <c r="AF1154" s="113"/>
      <c r="AG1154" s="113"/>
      <c r="AH1154" s="113"/>
      <c r="AI1154" s="113"/>
      <c r="AJ1154" s="113"/>
      <c r="AK1154" s="113"/>
      <c r="AL1154" s="113"/>
      <c r="AM1154" s="113"/>
      <c r="AN1154" s="113"/>
      <c r="AO1154" s="113"/>
      <c r="AP1154" s="113"/>
      <c r="AQ1154" s="113"/>
      <c r="AR1154" s="113"/>
      <c r="AS1154" s="113"/>
      <c r="AT1154" s="113"/>
      <c r="AU1154" s="113"/>
      <c r="AV1154" s="113"/>
      <c r="AW1154" s="113"/>
      <c r="AX1154" s="113"/>
      <c r="AY1154" s="113"/>
      <c r="AZ1154" s="113"/>
      <c r="BA1154" s="113"/>
      <c r="BB1154" s="113"/>
      <c r="BC1154" s="113"/>
      <c r="BD1154" s="113"/>
      <c r="BE1154" s="113"/>
      <c r="BF1154" s="113"/>
      <c r="BG1154" s="113"/>
      <c r="BH1154" s="113"/>
      <c r="BI1154" s="113"/>
      <c r="BJ1154" s="113"/>
      <c r="BK1154" s="113"/>
      <c r="BL1154" s="113"/>
      <c r="BM1154" s="113"/>
      <c r="BN1154" s="113"/>
      <c r="BO1154" s="113"/>
      <c r="BP1154" s="113"/>
      <c r="BQ1154" s="113"/>
      <c r="BR1154" s="113"/>
      <c r="BS1154" s="113"/>
      <c r="BT1154" s="113"/>
      <c r="BU1154" s="113"/>
      <c r="BV1154" s="113"/>
      <c r="BW1154" s="113"/>
      <c r="BX1154" s="113"/>
      <c r="BY1154" s="113"/>
      <c r="BZ1154" s="113"/>
      <c r="CA1154" s="113"/>
      <c r="CB1154" s="113"/>
    </row>
    <row r="1155" spans="9:80" s="114" customFormat="1">
      <c r="I1155" s="113"/>
      <c r="J1155" s="113"/>
      <c r="K1155" s="113"/>
      <c r="L1155" s="113"/>
      <c r="M1155" s="113"/>
      <c r="N1155" s="113"/>
      <c r="O1155" s="113"/>
      <c r="P1155" s="113"/>
      <c r="Q1155" s="113"/>
      <c r="R1155" s="113"/>
      <c r="S1155" s="113"/>
      <c r="T1155" s="113"/>
      <c r="U1155" s="113"/>
      <c r="V1155" s="113"/>
      <c r="W1155" s="113"/>
      <c r="X1155" s="113"/>
      <c r="Y1155" s="113"/>
      <c r="Z1155" s="113"/>
      <c r="AA1155" s="113"/>
      <c r="AB1155" s="113"/>
      <c r="AC1155" s="113"/>
      <c r="AD1155" s="113"/>
      <c r="AE1155" s="113"/>
      <c r="AF1155" s="113"/>
      <c r="AG1155" s="113"/>
      <c r="AH1155" s="113"/>
      <c r="AI1155" s="113"/>
      <c r="AJ1155" s="113"/>
      <c r="AK1155" s="113"/>
      <c r="AL1155" s="113"/>
      <c r="AM1155" s="113"/>
      <c r="AN1155" s="113"/>
      <c r="AO1155" s="113"/>
      <c r="AP1155" s="113"/>
      <c r="AQ1155" s="113"/>
      <c r="AR1155" s="113"/>
      <c r="AS1155" s="113"/>
      <c r="AT1155" s="113"/>
      <c r="AU1155" s="113"/>
      <c r="AV1155" s="113"/>
      <c r="AW1155" s="113"/>
      <c r="AX1155" s="113"/>
      <c r="AY1155" s="113"/>
      <c r="AZ1155" s="113"/>
      <c r="BA1155" s="113"/>
      <c r="BB1155" s="113"/>
      <c r="BC1155" s="113"/>
      <c r="BD1155" s="113"/>
      <c r="BE1155" s="113"/>
      <c r="BF1155" s="113"/>
      <c r="BG1155" s="113"/>
      <c r="BH1155" s="113"/>
      <c r="BI1155" s="113"/>
      <c r="BJ1155" s="113"/>
      <c r="BK1155" s="113"/>
      <c r="BL1155" s="113"/>
      <c r="BM1155" s="113"/>
      <c r="BN1155" s="113"/>
      <c r="BO1155" s="113"/>
      <c r="BP1155" s="113"/>
      <c r="BQ1155" s="113"/>
      <c r="BR1155" s="113"/>
      <c r="BS1155" s="113"/>
      <c r="BT1155" s="113"/>
      <c r="BU1155" s="113"/>
      <c r="BV1155" s="113"/>
      <c r="BW1155" s="113"/>
      <c r="BX1155" s="113"/>
      <c r="BY1155" s="113"/>
      <c r="BZ1155" s="113"/>
      <c r="CA1155" s="113"/>
      <c r="CB1155" s="113"/>
    </row>
    <row r="1156" spans="9:80" s="114" customFormat="1">
      <c r="I1156" s="113"/>
      <c r="J1156" s="113"/>
      <c r="K1156" s="113"/>
      <c r="L1156" s="113"/>
      <c r="M1156" s="113"/>
      <c r="N1156" s="113"/>
      <c r="O1156" s="113"/>
      <c r="P1156" s="113"/>
      <c r="Q1156" s="113"/>
      <c r="R1156" s="113"/>
      <c r="S1156" s="113"/>
      <c r="T1156" s="113"/>
      <c r="U1156" s="113"/>
      <c r="V1156" s="113"/>
      <c r="W1156" s="113"/>
      <c r="X1156" s="113"/>
      <c r="Y1156" s="113"/>
      <c r="Z1156" s="113"/>
      <c r="AA1156" s="113"/>
      <c r="AB1156" s="113"/>
      <c r="AC1156" s="113"/>
      <c r="AD1156" s="113"/>
      <c r="AE1156" s="113"/>
      <c r="AF1156" s="113"/>
      <c r="AG1156" s="113"/>
      <c r="AH1156" s="113"/>
      <c r="AI1156" s="113"/>
      <c r="AJ1156" s="113"/>
      <c r="AK1156" s="113"/>
      <c r="AL1156" s="113"/>
      <c r="AM1156" s="113"/>
      <c r="AN1156" s="113"/>
      <c r="AO1156" s="113"/>
      <c r="AP1156" s="113"/>
      <c r="AQ1156" s="113"/>
      <c r="AR1156" s="113"/>
      <c r="AS1156" s="113"/>
      <c r="AT1156" s="113"/>
      <c r="AU1156" s="113"/>
      <c r="AV1156" s="113"/>
      <c r="AW1156" s="113"/>
      <c r="AX1156" s="113"/>
      <c r="AY1156" s="113"/>
      <c r="AZ1156" s="113"/>
      <c r="BA1156" s="113"/>
      <c r="BB1156" s="113"/>
      <c r="BC1156" s="113"/>
      <c r="BD1156" s="113"/>
      <c r="BE1156" s="113"/>
      <c r="BF1156" s="113"/>
      <c r="BG1156" s="113"/>
      <c r="BH1156" s="113"/>
      <c r="BI1156" s="113"/>
      <c r="BJ1156" s="113"/>
      <c r="BK1156" s="113"/>
      <c r="BL1156" s="113"/>
      <c r="BM1156" s="113"/>
      <c r="BN1156" s="113"/>
      <c r="BO1156" s="113"/>
      <c r="BP1156" s="113"/>
      <c r="BQ1156" s="113"/>
      <c r="BR1156" s="113"/>
      <c r="BS1156" s="113"/>
      <c r="BT1156" s="113"/>
      <c r="BU1156" s="113"/>
      <c r="BV1156" s="113"/>
      <c r="BW1156" s="113"/>
      <c r="BX1156" s="113"/>
      <c r="BY1156" s="113"/>
      <c r="BZ1156" s="113"/>
      <c r="CA1156" s="113"/>
      <c r="CB1156" s="113"/>
    </row>
    <row r="1157" spans="9:80" s="114" customFormat="1">
      <c r="I1157" s="113"/>
      <c r="J1157" s="113"/>
      <c r="K1157" s="113"/>
      <c r="L1157" s="113"/>
      <c r="M1157" s="113"/>
      <c r="N1157" s="113"/>
      <c r="O1157" s="113"/>
      <c r="P1157" s="113"/>
      <c r="Q1157" s="113"/>
      <c r="R1157" s="113"/>
      <c r="S1157" s="113"/>
      <c r="T1157" s="113"/>
      <c r="U1157" s="113"/>
      <c r="V1157" s="113"/>
      <c r="W1157" s="113"/>
      <c r="X1157" s="113"/>
      <c r="Y1157" s="113"/>
      <c r="Z1157" s="113"/>
      <c r="AA1157" s="113"/>
      <c r="AB1157" s="113"/>
      <c r="AC1157" s="113"/>
      <c r="AD1157" s="113"/>
      <c r="AE1157" s="113"/>
      <c r="AF1157" s="113"/>
      <c r="AG1157" s="113"/>
      <c r="AH1157" s="113"/>
      <c r="AI1157" s="113"/>
      <c r="AJ1157" s="113"/>
      <c r="AK1157" s="113"/>
      <c r="AL1157" s="113"/>
      <c r="AM1157" s="113"/>
      <c r="AN1157" s="113"/>
      <c r="AO1157" s="113"/>
      <c r="AP1157" s="113"/>
      <c r="AQ1157" s="113"/>
      <c r="AR1157" s="113"/>
      <c r="AS1157" s="113"/>
      <c r="AT1157" s="113"/>
      <c r="AU1157" s="113"/>
      <c r="AV1157" s="113"/>
      <c r="AW1157" s="113"/>
      <c r="AX1157" s="113"/>
      <c r="AY1157" s="113"/>
      <c r="AZ1157" s="113"/>
      <c r="BA1157" s="113"/>
      <c r="BB1157" s="113"/>
      <c r="BC1157" s="113"/>
      <c r="BD1157" s="113"/>
      <c r="BE1157" s="113"/>
      <c r="BF1157" s="113"/>
      <c r="BG1157" s="113"/>
      <c r="BH1157" s="113"/>
      <c r="BI1157" s="113"/>
      <c r="BJ1157" s="113"/>
      <c r="BK1157" s="113"/>
      <c r="BL1157" s="113"/>
      <c r="BM1157" s="113"/>
      <c r="BN1157" s="113"/>
      <c r="BO1157" s="113"/>
      <c r="BP1157" s="113"/>
      <c r="BQ1157" s="113"/>
      <c r="BR1157" s="113"/>
      <c r="BS1157" s="113"/>
      <c r="BT1157" s="113"/>
      <c r="BU1157" s="113"/>
      <c r="BV1157" s="113"/>
      <c r="BW1157" s="113"/>
      <c r="BX1157" s="113"/>
      <c r="BY1157" s="113"/>
      <c r="BZ1157" s="113"/>
      <c r="CA1157" s="113"/>
      <c r="CB1157" s="113"/>
    </row>
    <row r="1158" spans="9:80" s="114" customFormat="1">
      <c r="I1158" s="113"/>
      <c r="J1158" s="113"/>
      <c r="K1158" s="113"/>
      <c r="L1158" s="113"/>
      <c r="M1158" s="113"/>
      <c r="N1158" s="113"/>
      <c r="O1158" s="113"/>
      <c r="P1158" s="113"/>
      <c r="Q1158" s="113"/>
      <c r="R1158" s="113"/>
      <c r="S1158" s="113"/>
      <c r="T1158" s="113"/>
      <c r="U1158" s="113"/>
      <c r="V1158" s="113"/>
      <c r="W1158" s="113"/>
      <c r="X1158" s="113"/>
      <c r="Y1158" s="113"/>
      <c r="Z1158" s="113"/>
      <c r="AA1158" s="113"/>
      <c r="AB1158" s="113"/>
      <c r="AC1158" s="113"/>
      <c r="AD1158" s="113"/>
      <c r="AE1158" s="113"/>
      <c r="AF1158" s="113"/>
      <c r="AG1158" s="113"/>
      <c r="AH1158" s="113"/>
      <c r="AI1158" s="113"/>
      <c r="AJ1158" s="113"/>
      <c r="AK1158" s="113"/>
      <c r="AL1158" s="113"/>
      <c r="AM1158" s="113"/>
      <c r="AN1158" s="113"/>
      <c r="AO1158" s="113"/>
      <c r="AP1158" s="113"/>
      <c r="AQ1158" s="113"/>
      <c r="AR1158" s="113"/>
      <c r="AS1158" s="113"/>
      <c r="AT1158" s="113"/>
      <c r="AU1158" s="113"/>
      <c r="AV1158" s="113"/>
      <c r="AW1158" s="113"/>
      <c r="AX1158" s="113"/>
      <c r="AY1158" s="113"/>
      <c r="AZ1158" s="113"/>
      <c r="BA1158" s="113"/>
      <c r="BB1158" s="113"/>
      <c r="BC1158" s="113"/>
      <c r="BD1158" s="113"/>
      <c r="BE1158" s="113"/>
      <c r="BF1158" s="113"/>
      <c r="BG1158" s="113"/>
      <c r="BH1158" s="113"/>
      <c r="BI1158" s="113"/>
      <c r="BJ1158" s="113"/>
      <c r="BK1158" s="113"/>
      <c r="BL1158" s="113"/>
      <c r="BM1158" s="113"/>
      <c r="BN1158" s="113"/>
      <c r="BO1158" s="113"/>
      <c r="BP1158" s="113"/>
      <c r="BQ1158" s="113"/>
      <c r="BR1158" s="113"/>
      <c r="BS1158" s="113"/>
      <c r="BT1158" s="113"/>
      <c r="BU1158" s="113"/>
      <c r="BV1158" s="113"/>
      <c r="BW1158" s="113"/>
      <c r="BX1158" s="113"/>
      <c r="BY1158" s="113"/>
      <c r="BZ1158" s="113"/>
      <c r="CA1158" s="113"/>
      <c r="CB1158" s="113"/>
    </row>
    <row r="1159" spans="9:80" s="114" customFormat="1">
      <c r="I1159" s="113"/>
      <c r="J1159" s="113"/>
      <c r="K1159" s="113"/>
      <c r="L1159" s="113"/>
      <c r="M1159" s="113"/>
      <c r="N1159" s="113"/>
      <c r="O1159" s="113"/>
      <c r="P1159" s="113"/>
      <c r="Q1159" s="113"/>
      <c r="R1159" s="113"/>
      <c r="S1159" s="113"/>
      <c r="T1159" s="113"/>
      <c r="U1159" s="113"/>
      <c r="V1159" s="113"/>
      <c r="W1159" s="113"/>
      <c r="X1159" s="113"/>
      <c r="Y1159" s="113"/>
      <c r="Z1159" s="113"/>
      <c r="AA1159" s="113"/>
      <c r="AB1159" s="113"/>
      <c r="AC1159" s="113"/>
      <c r="AD1159" s="113"/>
      <c r="AE1159" s="113"/>
      <c r="AF1159" s="113"/>
      <c r="AG1159" s="113"/>
      <c r="AH1159" s="113"/>
      <c r="AI1159" s="113"/>
      <c r="AJ1159" s="113"/>
      <c r="AK1159" s="113"/>
      <c r="AL1159" s="113"/>
      <c r="AM1159" s="113"/>
      <c r="AN1159" s="113"/>
      <c r="AO1159" s="113"/>
      <c r="AP1159" s="113"/>
      <c r="AQ1159" s="113"/>
      <c r="AR1159" s="113"/>
      <c r="AS1159" s="113"/>
      <c r="AT1159" s="113"/>
      <c r="AU1159" s="113"/>
      <c r="AV1159" s="113"/>
      <c r="AW1159" s="113"/>
      <c r="AX1159" s="113"/>
      <c r="AY1159" s="113"/>
      <c r="AZ1159" s="113"/>
      <c r="BA1159" s="113"/>
      <c r="BB1159" s="113"/>
      <c r="BC1159" s="113"/>
      <c r="BD1159" s="113"/>
      <c r="BE1159" s="113"/>
      <c r="BF1159" s="113"/>
      <c r="BG1159" s="113"/>
      <c r="BH1159" s="113"/>
      <c r="BI1159" s="113"/>
      <c r="BJ1159" s="113"/>
      <c r="BK1159" s="113"/>
      <c r="BL1159" s="113"/>
      <c r="BM1159" s="113"/>
      <c r="BN1159" s="113"/>
      <c r="BO1159" s="113"/>
      <c r="BP1159" s="113"/>
      <c r="BQ1159" s="113"/>
      <c r="BR1159" s="113"/>
      <c r="BS1159" s="113"/>
      <c r="BT1159" s="113"/>
      <c r="BU1159" s="113"/>
      <c r="BV1159" s="113"/>
      <c r="BW1159" s="113"/>
      <c r="BX1159" s="113"/>
      <c r="BY1159" s="113"/>
      <c r="BZ1159" s="113"/>
      <c r="CA1159" s="113"/>
      <c r="CB1159" s="113"/>
    </row>
    <row r="1160" spans="9:80" s="114" customFormat="1">
      <c r="I1160" s="113"/>
      <c r="J1160" s="113"/>
      <c r="K1160" s="113"/>
      <c r="L1160" s="113"/>
      <c r="M1160" s="113"/>
      <c r="N1160" s="113"/>
      <c r="O1160" s="113"/>
      <c r="P1160" s="113"/>
      <c r="Q1160" s="113"/>
      <c r="R1160" s="113"/>
      <c r="S1160" s="113"/>
      <c r="T1160" s="113"/>
      <c r="U1160" s="113"/>
      <c r="V1160" s="113"/>
      <c r="W1160" s="113"/>
      <c r="X1160" s="113"/>
      <c r="Y1160" s="113"/>
      <c r="Z1160" s="113"/>
      <c r="AA1160" s="113"/>
      <c r="AB1160" s="113"/>
      <c r="AC1160" s="113"/>
      <c r="AD1160" s="113"/>
      <c r="AE1160" s="113"/>
      <c r="AF1160" s="113"/>
      <c r="AG1160" s="113"/>
      <c r="AH1160" s="113"/>
      <c r="AI1160" s="113"/>
      <c r="AJ1160" s="113"/>
      <c r="AK1160" s="113"/>
      <c r="AL1160" s="113"/>
      <c r="AM1160" s="113"/>
      <c r="AN1160" s="113"/>
      <c r="AO1160" s="113"/>
      <c r="AP1160" s="113"/>
      <c r="AQ1160" s="113"/>
      <c r="AR1160" s="113"/>
      <c r="AS1160" s="113"/>
      <c r="AT1160" s="113"/>
      <c r="AU1160" s="113"/>
      <c r="AV1160" s="113"/>
      <c r="AW1160" s="113"/>
      <c r="AX1160" s="113"/>
      <c r="AY1160" s="113"/>
      <c r="AZ1160" s="113"/>
      <c r="BA1160" s="113"/>
      <c r="BB1160" s="113"/>
      <c r="BC1160" s="113"/>
      <c r="BD1160" s="113"/>
      <c r="BE1160" s="113"/>
      <c r="BF1160" s="113"/>
      <c r="BG1160" s="113"/>
      <c r="BH1160" s="113"/>
      <c r="BI1160" s="113"/>
      <c r="BJ1160" s="113"/>
      <c r="BK1160" s="113"/>
      <c r="BL1160" s="113"/>
      <c r="BM1160" s="113"/>
      <c r="BN1160" s="113"/>
      <c r="BO1160" s="113"/>
      <c r="BP1160" s="113"/>
      <c r="BQ1160" s="113"/>
      <c r="BR1160" s="113"/>
      <c r="BS1160" s="113"/>
      <c r="BT1160" s="113"/>
      <c r="BU1160" s="113"/>
      <c r="BV1160" s="113"/>
      <c r="BW1160" s="113"/>
      <c r="BX1160" s="113"/>
      <c r="BY1160" s="113"/>
      <c r="BZ1160" s="113"/>
      <c r="CA1160" s="113"/>
      <c r="CB1160" s="113"/>
    </row>
    <row r="1161" spans="9:80" s="114" customFormat="1">
      <c r="I1161" s="113"/>
      <c r="J1161" s="113"/>
      <c r="K1161" s="113"/>
      <c r="L1161" s="113"/>
      <c r="M1161" s="113"/>
      <c r="N1161" s="113"/>
      <c r="O1161" s="113"/>
      <c r="P1161" s="113"/>
      <c r="Q1161" s="113"/>
      <c r="R1161" s="113"/>
      <c r="S1161" s="113"/>
      <c r="T1161" s="113"/>
      <c r="U1161" s="113"/>
      <c r="V1161" s="113"/>
      <c r="W1161" s="113"/>
      <c r="X1161" s="113"/>
      <c r="Y1161" s="113"/>
      <c r="Z1161" s="113"/>
      <c r="AA1161" s="113"/>
      <c r="AB1161" s="113"/>
      <c r="AC1161" s="113"/>
      <c r="AD1161" s="113"/>
      <c r="AE1161" s="113"/>
      <c r="AF1161" s="113"/>
      <c r="AG1161" s="113"/>
      <c r="AH1161" s="113"/>
      <c r="AI1161" s="113"/>
      <c r="AJ1161" s="113"/>
      <c r="AK1161" s="113"/>
      <c r="AL1161" s="113"/>
      <c r="AM1161" s="113"/>
      <c r="AN1161" s="113"/>
      <c r="AO1161" s="113"/>
      <c r="AP1161" s="113"/>
      <c r="AQ1161" s="113"/>
      <c r="AR1161" s="113"/>
      <c r="AS1161" s="113"/>
      <c r="AT1161" s="113"/>
      <c r="AU1161" s="113"/>
      <c r="AV1161" s="113"/>
      <c r="AW1161" s="113"/>
      <c r="AX1161" s="113"/>
      <c r="AY1161" s="113"/>
      <c r="AZ1161" s="113"/>
      <c r="BA1161" s="113"/>
      <c r="BB1161" s="113"/>
      <c r="BC1161" s="113"/>
      <c r="BD1161" s="113"/>
      <c r="BE1161" s="113"/>
      <c r="BF1161" s="113"/>
      <c r="BG1161" s="113"/>
      <c r="BH1161" s="113"/>
      <c r="BI1161" s="113"/>
      <c r="BJ1161" s="113"/>
      <c r="BK1161" s="113"/>
      <c r="BL1161" s="113"/>
      <c r="BM1161" s="113"/>
      <c r="BN1161" s="113"/>
      <c r="BO1161" s="113"/>
      <c r="BP1161" s="113"/>
      <c r="BQ1161" s="113"/>
      <c r="BR1161" s="113"/>
      <c r="BS1161" s="113"/>
      <c r="BT1161" s="113"/>
      <c r="BU1161" s="113"/>
      <c r="BV1161" s="113"/>
      <c r="BW1161" s="113"/>
      <c r="BX1161" s="113"/>
      <c r="BY1161" s="113"/>
      <c r="BZ1161" s="113"/>
      <c r="CA1161" s="113"/>
      <c r="CB1161" s="113"/>
    </row>
    <row r="1162" spans="9:80" s="114" customFormat="1">
      <c r="I1162" s="113"/>
      <c r="J1162" s="113"/>
      <c r="K1162" s="113"/>
      <c r="L1162" s="113"/>
      <c r="M1162" s="113"/>
      <c r="N1162" s="113"/>
      <c r="O1162" s="113"/>
      <c r="P1162" s="113"/>
      <c r="Q1162" s="113"/>
      <c r="R1162" s="113"/>
      <c r="S1162" s="113"/>
      <c r="T1162" s="113"/>
      <c r="U1162" s="113"/>
      <c r="V1162" s="113"/>
      <c r="W1162" s="113"/>
      <c r="X1162" s="113"/>
      <c r="Y1162" s="113"/>
      <c r="Z1162" s="113"/>
      <c r="AA1162" s="113"/>
      <c r="AB1162" s="113"/>
      <c r="AC1162" s="113"/>
      <c r="AD1162" s="113"/>
      <c r="AE1162" s="113"/>
      <c r="AF1162" s="113"/>
      <c r="AG1162" s="113"/>
      <c r="AH1162" s="113"/>
      <c r="AI1162" s="113"/>
      <c r="AJ1162" s="113"/>
      <c r="AK1162" s="113"/>
      <c r="AL1162" s="113"/>
      <c r="AM1162" s="113"/>
      <c r="AN1162" s="113"/>
      <c r="AO1162" s="113"/>
      <c r="AP1162" s="113"/>
      <c r="AQ1162" s="113"/>
      <c r="AR1162" s="113"/>
      <c r="AS1162" s="113"/>
      <c r="AT1162" s="113"/>
      <c r="AU1162" s="113"/>
      <c r="AV1162" s="113"/>
      <c r="AW1162" s="113"/>
      <c r="AX1162" s="113"/>
      <c r="AY1162" s="113"/>
      <c r="AZ1162" s="113"/>
      <c r="BA1162" s="113"/>
      <c r="BB1162" s="113"/>
      <c r="BC1162" s="113"/>
      <c r="BD1162" s="113"/>
      <c r="BE1162" s="113"/>
      <c r="BF1162" s="113"/>
      <c r="BG1162" s="113"/>
      <c r="BH1162" s="113"/>
      <c r="BI1162" s="113"/>
      <c r="BJ1162" s="113"/>
      <c r="BK1162" s="113"/>
      <c r="BL1162" s="113"/>
      <c r="BM1162" s="113"/>
      <c r="BN1162" s="113"/>
      <c r="BO1162" s="113"/>
      <c r="BP1162" s="113"/>
      <c r="BQ1162" s="113"/>
      <c r="BR1162" s="113"/>
      <c r="BS1162" s="113"/>
      <c r="BT1162" s="113"/>
      <c r="BU1162" s="113"/>
      <c r="BV1162" s="113"/>
      <c r="BW1162" s="113"/>
      <c r="BX1162" s="113"/>
      <c r="BY1162" s="113"/>
      <c r="BZ1162" s="113"/>
      <c r="CA1162" s="113"/>
      <c r="CB1162" s="113"/>
    </row>
    <row r="1163" spans="9:80" s="114" customFormat="1">
      <c r="I1163" s="113"/>
      <c r="J1163" s="113"/>
      <c r="K1163" s="113"/>
      <c r="L1163" s="113"/>
      <c r="M1163" s="113"/>
      <c r="N1163" s="113"/>
      <c r="O1163" s="113"/>
      <c r="P1163" s="113"/>
      <c r="Q1163" s="113"/>
      <c r="R1163" s="113"/>
      <c r="S1163" s="113"/>
      <c r="T1163" s="113"/>
      <c r="U1163" s="113"/>
      <c r="V1163" s="113"/>
      <c r="W1163" s="113"/>
      <c r="X1163" s="113"/>
      <c r="Y1163" s="113"/>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3"/>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113"/>
      <c r="BR1163" s="113"/>
      <c r="BS1163" s="113"/>
      <c r="BT1163" s="113"/>
      <c r="BU1163" s="113"/>
      <c r="BV1163" s="113"/>
      <c r="BW1163" s="113"/>
      <c r="BX1163" s="113"/>
      <c r="BY1163" s="113"/>
      <c r="BZ1163" s="113"/>
      <c r="CA1163" s="113"/>
      <c r="CB1163" s="113"/>
    </row>
    <row r="1164" spans="9:80" s="114" customFormat="1">
      <c r="I1164" s="113"/>
      <c r="J1164" s="113"/>
      <c r="K1164" s="113"/>
      <c r="L1164" s="113"/>
      <c r="M1164" s="113"/>
      <c r="N1164" s="113"/>
      <c r="O1164" s="113"/>
      <c r="P1164" s="113"/>
      <c r="Q1164" s="113"/>
      <c r="R1164" s="113"/>
      <c r="S1164" s="113"/>
      <c r="T1164" s="113"/>
      <c r="U1164" s="113"/>
      <c r="V1164" s="113"/>
      <c r="W1164" s="113"/>
      <c r="X1164" s="113"/>
      <c r="Y1164" s="113"/>
      <c r="Z1164" s="113"/>
      <c r="AA1164" s="113"/>
      <c r="AB1164" s="113"/>
      <c r="AC1164" s="113"/>
      <c r="AD1164" s="113"/>
      <c r="AE1164" s="113"/>
      <c r="AF1164" s="113"/>
      <c r="AG1164" s="113"/>
      <c r="AH1164" s="113"/>
      <c r="AI1164" s="113"/>
      <c r="AJ1164" s="113"/>
      <c r="AK1164" s="113"/>
      <c r="AL1164" s="113"/>
      <c r="AM1164" s="113"/>
      <c r="AN1164" s="113"/>
      <c r="AO1164" s="113"/>
      <c r="AP1164" s="113"/>
      <c r="AQ1164" s="113"/>
      <c r="AR1164" s="113"/>
      <c r="AS1164" s="113"/>
      <c r="AT1164" s="113"/>
      <c r="AU1164" s="113"/>
      <c r="AV1164" s="113"/>
      <c r="AW1164" s="113"/>
      <c r="AX1164" s="113"/>
      <c r="AY1164" s="113"/>
      <c r="AZ1164" s="113"/>
      <c r="BA1164" s="113"/>
      <c r="BB1164" s="113"/>
      <c r="BC1164" s="113"/>
      <c r="BD1164" s="113"/>
      <c r="BE1164" s="113"/>
      <c r="BF1164" s="113"/>
      <c r="BG1164" s="113"/>
      <c r="BH1164" s="113"/>
      <c r="BI1164" s="113"/>
      <c r="BJ1164" s="113"/>
      <c r="BK1164" s="113"/>
      <c r="BL1164" s="113"/>
      <c r="BM1164" s="113"/>
      <c r="BN1164" s="113"/>
      <c r="BO1164" s="113"/>
      <c r="BP1164" s="113"/>
      <c r="BQ1164" s="113"/>
      <c r="BR1164" s="113"/>
      <c r="BS1164" s="113"/>
      <c r="BT1164" s="113"/>
      <c r="BU1164" s="113"/>
      <c r="BV1164" s="113"/>
      <c r="BW1164" s="113"/>
      <c r="BX1164" s="113"/>
      <c r="BY1164" s="113"/>
      <c r="BZ1164" s="113"/>
      <c r="CA1164" s="113"/>
      <c r="CB1164" s="113"/>
    </row>
    <row r="1165" spans="9:80" s="114" customFormat="1">
      <c r="I1165" s="113"/>
      <c r="J1165" s="113"/>
      <c r="K1165" s="113"/>
      <c r="L1165" s="113"/>
      <c r="M1165" s="113"/>
      <c r="N1165" s="113"/>
      <c r="O1165" s="113"/>
      <c r="P1165" s="113"/>
      <c r="Q1165" s="113"/>
      <c r="R1165" s="113"/>
      <c r="S1165" s="113"/>
      <c r="T1165" s="113"/>
      <c r="U1165" s="113"/>
      <c r="V1165" s="113"/>
      <c r="W1165" s="113"/>
      <c r="X1165" s="113"/>
      <c r="Y1165" s="113"/>
      <c r="Z1165" s="113"/>
      <c r="AA1165" s="113"/>
      <c r="AB1165" s="113"/>
      <c r="AC1165" s="113"/>
      <c r="AD1165" s="113"/>
      <c r="AE1165" s="113"/>
      <c r="AF1165" s="113"/>
      <c r="AG1165" s="113"/>
      <c r="AH1165" s="113"/>
      <c r="AI1165" s="113"/>
      <c r="AJ1165" s="113"/>
      <c r="AK1165" s="113"/>
      <c r="AL1165" s="113"/>
      <c r="AM1165" s="113"/>
      <c r="AN1165" s="113"/>
      <c r="AO1165" s="113"/>
      <c r="AP1165" s="113"/>
      <c r="AQ1165" s="113"/>
      <c r="AR1165" s="113"/>
      <c r="AS1165" s="113"/>
      <c r="AT1165" s="113"/>
      <c r="AU1165" s="113"/>
      <c r="AV1165" s="113"/>
      <c r="AW1165" s="113"/>
      <c r="AX1165" s="113"/>
      <c r="AY1165" s="113"/>
      <c r="AZ1165" s="113"/>
      <c r="BA1165" s="113"/>
      <c r="BB1165" s="113"/>
      <c r="BC1165" s="113"/>
      <c r="BD1165" s="113"/>
      <c r="BE1165" s="113"/>
      <c r="BF1165" s="113"/>
      <c r="BG1165" s="113"/>
      <c r="BH1165" s="113"/>
      <c r="BI1165" s="113"/>
      <c r="BJ1165" s="113"/>
      <c r="BK1165" s="113"/>
      <c r="BL1165" s="113"/>
      <c r="BM1165" s="113"/>
      <c r="BN1165" s="113"/>
      <c r="BO1165" s="113"/>
      <c r="BP1165" s="113"/>
      <c r="BQ1165" s="113"/>
      <c r="BR1165" s="113"/>
      <c r="BS1165" s="113"/>
      <c r="BT1165" s="113"/>
      <c r="BU1165" s="113"/>
      <c r="BV1165" s="113"/>
      <c r="BW1165" s="113"/>
      <c r="BX1165" s="113"/>
      <c r="BY1165" s="113"/>
      <c r="BZ1165" s="113"/>
      <c r="CA1165" s="113"/>
      <c r="CB1165" s="113"/>
    </row>
    <row r="1166" spans="9:80" s="114" customFormat="1">
      <c r="I1166" s="113"/>
      <c r="J1166" s="113"/>
      <c r="K1166" s="113"/>
      <c r="L1166" s="113"/>
      <c r="M1166" s="113"/>
      <c r="N1166" s="113"/>
      <c r="O1166" s="113"/>
      <c r="P1166" s="113"/>
      <c r="Q1166" s="113"/>
      <c r="R1166" s="113"/>
      <c r="S1166" s="113"/>
      <c r="T1166" s="113"/>
      <c r="U1166" s="113"/>
      <c r="V1166" s="113"/>
      <c r="W1166" s="113"/>
      <c r="X1166" s="113"/>
      <c r="Y1166" s="113"/>
      <c r="Z1166" s="113"/>
      <c r="AA1166" s="113"/>
      <c r="AB1166" s="113"/>
      <c r="AC1166" s="113"/>
      <c r="AD1166" s="113"/>
      <c r="AE1166" s="113"/>
      <c r="AF1166" s="113"/>
      <c r="AG1166" s="113"/>
      <c r="AH1166" s="113"/>
      <c r="AI1166" s="113"/>
      <c r="AJ1166" s="113"/>
      <c r="AK1166" s="113"/>
      <c r="AL1166" s="113"/>
      <c r="AM1166" s="113"/>
      <c r="AN1166" s="113"/>
      <c r="AO1166" s="113"/>
      <c r="AP1166" s="113"/>
      <c r="AQ1166" s="113"/>
      <c r="AR1166" s="113"/>
      <c r="AS1166" s="113"/>
      <c r="AT1166" s="113"/>
      <c r="AU1166" s="113"/>
      <c r="AV1166" s="113"/>
      <c r="AW1166" s="113"/>
      <c r="AX1166" s="113"/>
      <c r="AY1166" s="113"/>
      <c r="AZ1166" s="113"/>
      <c r="BA1166" s="113"/>
      <c r="BB1166" s="113"/>
      <c r="BC1166" s="113"/>
      <c r="BD1166" s="113"/>
      <c r="BE1166" s="113"/>
      <c r="BF1166" s="113"/>
      <c r="BG1166" s="113"/>
      <c r="BH1166" s="113"/>
      <c r="BI1166" s="113"/>
      <c r="BJ1166" s="113"/>
      <c r="BK1166" s="113"/>
      <c r="BL1166" s="113"/>
      <c r="BM1166" s="113"/>
      <c r="BN1166" s="113"/>
      <c r="BO1166" s="113"/>
      <c r="BP1166" s="113"/>
      <c r="BQ1166" s="113"/>
      <c r="BR1166" s="113"/>
      <c r="BS1166" s="113"/>
      <c r="BT1166" s="113"/>
      <c r="BU1166" s="113"/>
      <c r="BV1166" s="113"/>
      <c r="BW1166" s="113"/>
      <c r="BX1166" s="113"/>
      <c r="BY1166" s="113"/>
      <c r="BZ1166" s="113"/>
      <c r="CA1166" s="113"/>
      <c r="CB1166" s="113"/>
    </row>
    <row r="1167" spans="9:80" s="114" customFormat="1">
      <c r="I1167" s="113"/>
      <c r="J1167" s="113"/>
      <c r="K1167" s="113"/>
      <c r="L1167" s="113"/>
      <c r="M1167" s="113"/>
      <c r="N1167" s="113"/>
      <c r="O1167" s="113"/>
      <c r="P1167" s="113"/>
      <c r="Q1167" s="113"/>
      <c r="R1167" s="113"/>
      <c r="S1167" s="113"/>
      <c r="T1167" s="113"/>
      <c r="U1167" s="113"/>
      <c r="V1167" s="113"/>
      <c r="W1167" s="113"/>
      <c r="X1167" s="113"/>
      <c r="Y1167" s="113"/>
      <c r="Z1167" s="113"/>
      <c r="AA1167" s="113"/>
      <c r="AB1167" s="113"/>
      <c r="AC1167" s="113"/>
      <c r="AD1167" s="113"/>
      <c r="AE1167" s="113"/>
      <c r="AF1167" s="113"/>
      <c r="AG1167" s="113"/>
      <c r="AH1167" s="113"/>
      <c r="AI1167" s="113"/>
      <c r="AJ1167" s="113"/>
      <c r="AK1167" s="113"/>
      <c r="AL1167" s="113"/>
      <c r="AM1167" s="113"/>
      <c r="AN1167" s="113"/>
      <c r="AO1167" s="113"/>
      <c r="AP1167" s="113"/>
      <c r="AQ1167" s="113"/>
      <c r="AR1167" s="113"/>
      <c r="AS1167" s="113"/>
      <c r="AT1167" s="113"/>
      <c r="AU1167" s="113"/>
      <c r="AV1167" s="113"/>
      <c r="AW1167" s="113"/>
      <c r="AX1167" s="113"/>
      <c r="AY1167" s="113"/>
      <c r="AZ1167" s="113"/>
      <c r="BA1167" s="113"/>
      <c r="BB1167" s="113"/>
      <c r="BC1167" s="113"/>
      <c r="BD1167" s="113"/>
      <c r="BE1167" s="113"/>
      <c r="BF1167" s="113"/>
      <c r="BG1167" s="113"/>
      <c r="BH1167" s="113"/>
      <c r="BI1167" s="113"/>
      <c r="BJ1167" s="113"/>
      <c r="BK1167" s="113"/>
      <c r="BL1167" s="113"/>
      <c r="BM1167" s="113"/>
      <c r="BN1167" s="113"/>
      <c r="BO1167" s="113"/>
      <c r="BP1167" s="113"/>
      <c r="BQ1167" s="113"/>
      <c r="BR1167" s="113"/>
      <c r="BS1167" s="113"/>
      <c r="BT1167" s="113"/>
      <c r="BU1167" s="113"/>
      <c r="BV1167" s="113"/>
      <c r="BW1167" s="113"/>
      <c r="BX1167" s="113"/>
      <c r="BY1167" s="113"/>
      <c r="BZ1167" s="113"/>
      <c r="CA1167" s="113"/>
      <c r="CB1167" s="113"/>
    </row>
    <row r="1168" spans="9:80" s="114" customFormat="1">
      <c r="I1168" s="113"/>
      <c r="J1168" s="113"/>
      <c r="K1168" s="113"/>
      <c r="L1168" s="113"/>
      <c r="M1168" s="113"/>
      <c r="N1168" s="113"/>
      <c r="O1168" s="113"/>
      <c r="P1168" s="113"/>
      <c r="Q1168" s="113"/>
      <c r="R1168" s="113"/>
      <c r="S1168" s="113"/>
      <c r="T1168" s="113"/>
      <c r="U1168" s="113"/>
      <c r="V1168" s="113"/>
      <c r="W1168" s="113"/>
      <c r="X1168" s="113"/>
      <c r="Y1168" s="113"/>
      <c r="Z1168" s="113"/>
      <c r="AA1168" s="113"/>
      <c r="AB1168" s="113"/>
      <c r="AC1168" s="113"/>
      <c r="AD1168" s="113"/>
      <c r="AE1168" s="113"/>
      <c r="AF1168" s="113"/>
      <c r="AG1168" s="113"/>
      <c r="AH1168" s="113"/>
      <c r="AI1168" s="113"/>
      <c r="AJ1168" s="113"/>
      <c r="AK1168" s="113"/>
      <c r="AL1168" s="113"/>
      <c r="AM1168" s="113"/>
      <c r="AN1168" s="113"/>
      <c r="AO1168" s="113"/>
      <c r="AP1168" s="113"/>
      <c r="AQ1168" s="113"/>
      <c r="AR1168" s="113"/>
      <c r="AS1168" s="113"/>
      <c r="AT1168" s="113"/>
      <c r="AU1168" s="113"/>
      <c r="AV1168" s="113"/>
      <c r="AW1168" s="113"/>
      <c r="AX1168" s="113"/>
      <c r="AY1168" s="113"/>
      <c r="AZ1168" s="113"/>
      <c r="BA1168" s="113"/>
      <c r="BB1168" s="113"/>
      <c r="BC1168" s="113"/>
      <c r="BD1168" s="113"/>
      <c r="BE1168" s="113"/>
      <c r="BF1168" s="113"/>
      <c r="BG1168" s="113"/>
      <c r="BH1168" s="113"/>
      <c r="BI1168" s="113"/>
      <c r="BJ1168" s="113"/>
      <c r="BK1168" s="113"/>
      <c r="BL1168" s="113"/>
      <c r="BM1168" s="113"/>
      <c r="BN1168" s="113"/>
      <c r="BO1168" s="113"/>
      <c r="BP1168" s="113"/>
      <c r="BQ1168" s="113"/>
      <c r="BR1168" s="113"/>
      <c r="BS1168" s="113"/>
      <c r="BT1168" s="113"/>
      <c r="BU1168" s="113"/>
      <c r="BV1168" s="113"/>
      <c r="BW1168" s="113"/>
      <c r="BX1168" s="113"/>
      <c r="BY1168" s="113"/>
      <c r="BZ1168" s="113"/>
      <c r="CA1168" s="113"/>
      <c r="CB1168" s="113"/>
    </row>
    <row r="1169" spans="9:80" s="114" customFormat="1">
      <c r="I1169" s="113"/>
      <c r="J1169" s="113"/>
      <c r="K1169" s="113"/>
      <c r="L1169" s="113"/>
      <c r="M1169" s="113"/>
      <c r="N1169" s="113"/>
      <c r="O1169" s="113"/>
      <c r="P1169" s="113"/>
      <c r="Q1169" s="113"/>
      <c r="R1169" s="113"/>
      <c r="S1169" s="113"/>
      <c r="T1169" s="113"/>
      <c r="U1169" s="113"/>
      <c r="V1169" s="113"/>
      <c r="W1169" s="113"/>
      <c r="X1169" s="113"/>
      <c r="Y1169" s="113"/>
      <c r="Z1169" s="113"/>
      <c r="AA1169" s="113"/>
      <c r="AB1169" s="113"/>
      <c r="AC1169" s="113"/>
      <c r="AD1169" s="113"/>
      <c r="AE1169" s="113"/>
      <c r="AF1169" s="113"/>
      <c r="AG1169" s="113"/>
      <c r="AH1169" s="113"/>
      <c r="AI1169" s="113"/>
      <c r="AJ1169" s="113"/>
      <c r="AK1169" s="113"/>
      <c r="AL1169" s="113"/>
      <c r="AM1169" s="113"/>
      <c r="AN1169" s="113"/>
      <c r="AO1169" s="113"/>
      <c r="AP1169" s="113"/>
      <c r="AQ1169" s="113"/>
      <c r="AR1169" s="113"/>
      <c r="AS1169" s="113"/>
      <c r="AT1169" s="113"/>
      <c r="AU1169" s="113"/>
      <c r="AV1169" s="113"/>
      <c r="AW1169" s="113"/>
      <c r="AX1169" s="113"/>
      <c r="AY1169" s="113"/>
      <c r="AZ1169" s="113"/>
      <c r="BA1169" s="113"/>
      <c r="BB1169" s="113"/>
      <c r="BC1169" s="113"/>
      <c r="BD1169" s="113"/>
      <c r="BE1169" s="113"/>
      <c r="BF1169" s="113"/>
      <c r="BG1169" s="113"/>
      <c r="BH1169" s="113"/>
      <c r="BI1169" s="113"/>
      <c r="BJ1169" s="113"/>
      <c r="BK1169" s="113"/>
      <c r="BL1169" s="113"/>
      <c r="BM1169" s="113"/>
      <c r="BN1169" s="113"/>
      <c r="BO1169" s="113"/>
      <c r="BP1169" s="113"/>
      <c r="BQ1169" s="113"/>
      <c r="BR1169" s="113"/>
      <c r="BS1169" s="113"/>
      <c r="BT1169" s="113"/>
      <c r="BU1169" s="113"/>
      <c r="BV1169" s="113"/>
      <c r="BW1169" s="113"/>
      <c r="BX1169" s="113"/>
      <c r="BY1169" s="113"/>
      <c r="BZ1169" s="113"/>
      <c r="CA1169" s="113"/>
      <c r="CB1169" s="113"/>
    </row>
    <row r="1170" spans="9:80" s="114" customFormat="1">
      <c r="I1170" s="113"/>
      <c r="J1170" s="113"/>
      <c r="K1170" s="113"/>
      <c r="L1170" s="113"/>
      <c r="M1170" s="113"/>
      <c r="N1170" s="113"/>
      <c r="O1170" s="113"/>
      <c r="P1170" s="113"/>
      <c r="Q1170" s="113"/>
      <c r="R1170" s="113"/>
      <c r="S1170" s="113"/>
      <c r="T1170" s="113"/>
      <c r="U1170" s="113"/>
      <c r="V1170" s="113"/>
      <c r="W1170" s="113"/>
      <c r="X1170" s="113"/>
      <c r="Y1170" s="113"/>
      <c r="Z1170" s="113"/>
      <c r="AA1170" s="113"/>
      <c r="AB1170" s="113"/>
      <c r="AC1170" s="113"/>
      <c r="AD1170" s="113"/>
      <c r="AE1170" s="113"/>
      <c r="AF1170" s="113"/>
      <c r="AG1170" s="113"/>
      <c r="AH1170" s="113"/>
      <c r="AI1170" s="113"/>
      <c r="AJ1170" s="113"/>
      <c r="AK1170" s="113"/>
      <c r="AL1170" s="113"/>
      <c r="AM1170" s="113"/>
      <c r="AN1170" s="113"/>
      <c r="AO1170" s="113"/>
      <c r="AP1170" s="113"/>
      <c r="AQ1170" s="113"/>
      <c r="AR1170" s="113"/>
      <c r="AS1170" s="113"/>
      <c r="AT1170" s="113"/>
      <c r="AU1170" s="113"/>
      <c r="AV1170" s="113"/>
      <c r="AW1170" s="113"/>
      <c r="AX1170" s="113"/>
      <c r="AY1170" s="113"/>
      <c r="AZ1170" s="113"/>
      <c r="BA1170" s="113"/>
      <c r="BB1170" s="113"/>
      <c r="BC1170" s="113"/>
      <c r="BD1170" s="113"/>
      <c r="BE1170" s="113"/>
      <c r="BF1170" s="113"/>
      <c r="BG1170" s="113"/>
      <c r="BH1170" s="113"/>
      <c r="BI1170" s="113"/>
      <c r="BJ1170" s="113"/>
      <c r="BK1170" s="113"/>
      <c r="BL1170" s="113"/>
      <c r="BM1170" s="113"/>
      <c r="BN1170" s="113"/>
      <c r="BO1170" s="113"/>
      <c r="BP1170" s="113"/>
      <c r="BQ1170" s="113"/>
      <c r="BR1170" s="113"/>
      <c r="BS1170" s="113"/>
      <c r="BT1170" s="113"/>
      <c r="BU1170" s="113"/>
      <c r="BV1170" s="113"/>
      <c r="BW1170" s="113"/>
      <c r="BX1170" s="113"/>
      <c r="BY1170" s="113"/>
      <c r="BZ1170" s="113"/>
      <c r="CA1170" s="113"/>
      <c r="CB1170" s="113"/>
    </row>
    <row r="1171" spans="9:80" s="114" customFormat="1">
      <c r="I1171" s="113"/>
      <c r="J1171" s="113"/>
      <c r="K1171" s="113"/>
      <c r="L1171" s="113"/>
      <c r="M1171" s="113"/>
      <c r="N1171" s="113"/>
      <c r="O1171" s="113"/>
      <c r="P1171" s="113"/>
      <c r="Q1171" s="113"/>
      <c r="R1171" s="113"/>
      <c r="S1171" s="113"/>
      <c r="T1171" s="113"/>
      <c r="U1171" s="113"/>
      <c r="V1171" s="113"/>
      <c r="W1171" s="113"/>
      <c r="X1171" s="113"/>
      <c r="Y1171" s="113"/>
      <c r="Z1171" s="113"/>
      <c r="AA1171" s="113"/>
      <c r="AB1171" s="113"/>
      <c r="AC1171" s="113"/>
      <c r="AD1171" s="113"/>
      <c r="AE1171" s="113"/>
      <c r="AF1171" s="113"/>
      <c r="AG1171" s="113"/>
      <c r="AH1171" s="113"/>
      <c r="AI1171" s="113"/>
      <c r="AJ1171" s="113"/>
      <c r="AK1171" s="113"/>
      <c r="AL1171" s="113"/>
      <c r="AM1171" s="113"/>
      <c r="AN1171" s="113"/>
      <c r="AO1171" s="113"/>
      <c r="AP1171" s="113"/>
      <c r="AQ1171" s="113"/>
      <c r="AR1171" s="113"/>
      <c r="AS1171" s="113"/>
      <c r="AT1171" s="113"/>
      <c r="AU1171" s="113"/>
      <c r="AV1171" s="113"/>
      <c r="AW1171" s="113"/>
      <c r="AX1171" s="113"/>
      <c r="AY1171" s="113"/>
      <c r="AZ1171" s="113"/>
      <c r="BA1171" s="113"/>
      <c r="BB1171" s="113"/>
      <c r="BC1171" s="113"/>
      <c r="BD1171" s="113"/>
      <c r="BE1171" s="113"/>
      <c r="BF1171" s="113"/>
      <c r="BG1171" s="113"/>
      <c r="BH1171" s="113"/>
      <c r="BI1171" s="113"/>
      <c r="BJ1171" s="113"/>
      <c r="BK1171" s="113"/>
      <c r="BL1171" s="113"/>
      <c r="BM1171" s="113"/>
      <c r="BN1171" s="113"/>
      <c r="BO1171" s="113"/>
      <c r="BP1171" s="113"/>
      <c r="BQ1171" s="113"/>
      <c r="BR1171" s="113"/>
      <c r="BS1171" s="113"/>
      <c r="BT1171" s="113"/>
      <c r="BU1171" s="113"/>
      <c r="BV1171" s="113"/>
      <c r="BW1171" s="113"/>
      <c r="BX1171" s="113"/>
      <c r="BY1171" s="113"/>
      <c r="BZ1171" s="113"/>
      <c r="CA1171" s="113"/>
      <c r="CB1171" s="113"/>
    </row>
    <row r="1172" spans="9:80" s="114" customFormat="1">
      <c r="I1172" s="113"/>
      <c r="J1172" s="113"/>
      <c r="K1172" s="113"/>
      <c r="L1172" s="113"/>
      <c r="M1172" s="113"/>
      <c r="N1172" s="113"/>
      <c r="O1172" s="113"/>
      <c r="P1172" s="113"/>
      <c r="Q1172" s="113"/>
      <c r="R1172" s="113"/>
      <c r="S1172" s="113"/>
      <c r="T1172" s="113"/>
      <c r="U1172" s="113"/>
      <c r="V1172" s="113"/>
      <c r="W1172" s="113"/>
      <c r="X1172" s="113"/>
      <c r="Y1172" s="113"/>
      <c r="Z1172" s="113"/>
      <c r="AA1172" s="113"/>
      <c r="AB1172" s="113"/>
      <c r="AC1172" s="113"/>
      <c r="AD1172" s="113"/>
      <c r="AE1172" s="113"/>
      <c r="AF1172" s="113"/>
      <c r="AG1172" s="113"/>
      <c r="AH1172" s="113"/>
      <c r="AI1172" s="113"/>
      <c r="AJ1172" s="113"/>
      <c r="AK1172" s="113"/>
      <c r="AL1172" s="113"/>
      <c r="AM1172" s="113"/>
      <c r="AN1172" s="113"/>
      <c r="AO1172" s="113"/>
      <c r="AP1172" s="113"/>
      <c r="AQ1172" s="113"/>
      <c r="AR1172" s="113"/>
      <c r="AS1172" s="113"/>
      <c r="AT1172" s="113"/>
      <c r="AU1172" s="113"/>
      <c r="AV1172" s="113"/>
      <c r="AW1172" s="113"/>
      <c r="AX1172" s="113"/>
      <c r="AY1172" s="113"/>
      <c r="AZ1172" s="113"/>
      <c r="BA1172" s="113"/>
      <c r="BB1172" s="113"/>
      <c r="BC1172" s="113"/>
      <c r="BD1172" s="113"/>
      <c r="BE1172" s="113"/>
      <c r="BF1172" s="113"/>
      <c r="BG1172" s="113"/>
      <c r="BH1172" s="113"/>
      <c r="BI1172" s="113"/>
      <c r="BJ1172" s="113"/>
      <c r="BK1172" s="113"/>
      <c r="BL1172" s="113"/>
      <c r="BM1172" s="113"/>
      <c r="BN1172" s="113"/>
      <c r="BO1172" s="113"/>
      <c r="BP1172" s="113"/>
      <c r="BQ1172" s="113"/>
      <c r="BR1172" s="113"/>
      <c r="BS1172" s="113"/>
      <c r="BT1172" s="113"/>
      <c r="BU1172" s="113"/>
      <c r="BV1172" s="113"/>
      <c r="BW1172" s="113"/>
      <c r="BX1172" s="113"/>
      <c r="BY1172" s="113"/>
      <c r="BZ1172" s="113"/>
      <c r="CA1172" s="113"/>
      <c r="CB1172" s="113"/>
    </row>
    <row r="1173" spans="9:80" s="114" customFormat="1">
      <c r="I1173" s="113"/>
      <c r="J1173" s="113"/>
      <c r="K1173" s="113"/>
      <c r="L1173" s="113"/>
      <c r="M1173" s="113"/>
      <c r="N1173" s="113"/>
      <c r="O1173" s="113"/>
      <c r="P1173" s="113"/>
      <c r="Q1173" s="113"/>
      <c r="R1173" s="113"/>
      <c r="S1173" s="113"/>
      <c r="T1173" s="113"/>
      <c r="U1173" s="113"/>
      <c r="V1173" s="113"/>
      <c r="W1173" s="113"/>
      <c r="X1173" s="113"/>
      <c r="Y1173" s="113"/>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3"/>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113"/>
      <c r="BR1173" s="113"/>
      <c r="BS1173" s="113"/>
      <c r="BT1173" s="113"/>
      <c r="BU1173" s="113"/>
      <c r="BV1173" s="113"/>
      <c r="BW1173" s="113"/>
      <c r="BX1173" s="113"/>
      <c r="BY1173" s="113"/>
      <c r="BZ1173" s="113"/>
      <c r="CA1173" s="113"/>
      <c r="CB1173" s="113"/>
    </row>
    <row r="1174" spans="9:80" s="114" customFormat="1">
      <c r="I1174" s="113"/>
      <c r="J1174" s="113"/>
      <c r="K1174" s="113"/>
      <c r="L1174" s="113"/>
      <c r="M1174" s="113"/>
      <c r="N1174" s="113"/>
      <c r="O1174" s="113"/>
      <c r="P1174" s="113"/>
      <c r="Q1174" s="113"/>
      <c r="R1174" s="113"/>
      <c r="S1174" s="113"/>
      <c r="T1174" s="113"/>
      <c r="U1174" s="113"/>
      <c r="V1174" s="113"/>
      <c r="W1174" s="113"/>
      <c r="X1174" s="113"/>
      <c r="Y1174" s="113"/>
      <c r="Z1174" s="113"/>
      <c r="AA1174" s="113"/>
      <c r="AB1174" s="113"/>
      <c r="AC1174" s="113"/>
      <c r="AD1174" s="113"/>
      <c r="AE1174" s="113"/>
      <c r="AF1174" s="113"/>
      <c r="AG1174" s="113"/>
      <c r="AH1174" s="113"/>
      <c r="AI1174" s="113"/>
      <c r="AJ1174" s="113"/>
      <c r="AK1174" s="113"/>
      <c r="AL1174" s="113"/>
      <c r="AM1174" s="113"/>
      <c r="AN1174" s="113"/>
      <c r="AO1174" s="113"/>
      <c r="AP1174" s="113"/>
      <c r="AQ1174" s="113"/>
      <c r="AR1174" s="113"/>
      <c r="AS1174" s="113"/>
      <c r="AT1174" s="113"/>
      <c r="AU1174" s="113"/>
      <c r="AV1174" s="113"/>
      <c r="AW1174" s="113"/>
      <c r="AX1174" s="113"/>
      <c r="AY1174" s="113"/>
      <c r="AZ1174" s="113"/>
      <c r="BA1174" s="113"/>
      <c r="BB1174" s="113"/>
      <c r="BC1174" s="113"/>
      <c r="BD1174" s="113"/>
      <c r="BE1174" s="113"/>
      <c r="BF1174" s="113"/>
      <c r="BG1174" s="113"/>
      <c r="BH1174" s="113"/>
      <c r="BI1174" s="113"/>
      <c r="BJ1174" s="113"/>
      <c r="BK1174" s="113"/>
      <c r="BL1174" s="113"/>
      <c r="BM1174" s="113"/>
      <c r="BN1174" s="113"/>
      <c r="BO1174" s="113"/>
      <c r="BP1174" s="113"/>
      <c r="BQ1174" s="113"/>
      <c r="BR1174" s="113"/>
      <c r="BS1174" s="113"/>
      <c r="BT1174" s="113"/>
      <c r="BU1174" s="113"/>
      <c r="BV1174" s="113"/>
      <c r="BW1174" s="113"/>
      <c r="BX1174" s="113"/>
      <c r="BY1174" s="113"/>
      <c r="BZ1174" s="113"/>
      <c r="CA1174" s="113"/>
      <c r="CB1174" s="113"/>
    </row>
    <row r="1175" spans="9:80" s="114" customFormat="1">
      <c r="I1175" s="113"/>
      <c r="J1175" s="113"/>
      <c r="K1175" s="113"/>
      <c r="L1175" s="113"/>
      <c r="M1175" s="113"/>
      <c r="N1175" s="113"/>
      <c r="O1175" s="113"/>
      <c r="P1175" s="113"/>
      <c r="Q1175" s="113"/>
      <c r="R1175" s="113"/>
      <c r="S1175" s="113"/>
      <c r="T1175" s="113"/>
      <c r="U1175" s="113"/>
      <c r="V1175" s="113"/>
      <c r="W1175" s="113"/>
      <c r="X1175" s="113"/>
      <c r="Y1175" s="113"/>
      <c r="Z1175" s="113"/>
      <c r="AA1175" s="113"/>
      <c r="AB1175" s="113"/>
      <c r="AC1175" s="113"/>
      <c r="AD1175" s="113"/>
      <c r="AE1175" s="113"/>
      <c r="AF1175" s="113"/>
      <c r="AG1175" s="113"/>
      <c r="AH1175" s="113"/>
      <c r="AI1175" s="113"/>
      <c r="AJ1175" s="113"/>
      <c r="AK1175" s="113"/>
      <c r="AL1175" s="113"/>
      <c r="AM1175" s="113"/>
      <c r="AN1175" s="113"/>
      <c r="AO1175" s="113"/>
      <c r="AP1175" s="113"/>
      <c r="AQ1175" s="113"/>
      <c r="AR1175" s="113"/>
      <c r="AS1175" s="113"/>
      <c r="AT1175" s="113"/>
      <c r="AU1175" s="113"/>
      <c r="AV1175" s="113"/>
      <c r="AW1175" s="113"/>
      <c r="AX1175" s="113"/>
      <c r="AY1175" s="113"/>
      <c r="AZ1175" s="113"/>
      <c r="BA1175" s="113"/>
      <c r="BB1175" s="113"/>
      <c r="BC1175" s="113"/>
      <c r="BD1175" s="113"/>
      <c r="BE1175" s="113"/>
      <c r="BF1175" s="113"/>
      <c r="BG1175" s="113"/>
      <c r="BH1175" s="113"/>
      <c r="BI1175" s="113"/>
      <c r="BJ1175" s="113"/>
      <c r="BK1175" s="113"/>
      <c r="BL1175" s="113"/>
      <c r="BM1175" s="113"/>
      <c r="BN1175" s="113"/>
      <c r="BO1175" s="113"/>
      <c r="BP1175" s="113"/>
      <c r="BQ1175" s="113"/>
      <c r="BR1175" s="113"/>
      <c r="BS1175" s="113"/>
      <c r="BT1175" s="113"/>
      <c r="BU1175" s="113"/>
      <c r="BV1175" s="113"/>
      <c r="BW1175" s="113"/>
      <c r="BX1175" s="113"/>
      <c r="BY1175" s="113"/>
      <c r="BZ1175" s="113"/>
      <c r="CA1175" s="113"/>
      <c r="CB1175" s="113"/>
    </row>
    <row r="1176" spans="9:80" s="114" customFormat="1">
      <c r="I1176" s="113"/>
      <c r="J1176" s="113"/>
      <c r="K1176" s="113"/>
      <c r="L1176" s="113"/>
      <c r="M1176" s="113"/>
      <c r="N1176" s="113"/>
      <c r="O1176" s="113"/>
      <c r="P1176" s="113"/>
      <c r="Q1176" s="113"/>
      <c r="R1176" s="113"/>
      <c r="S1176" s="113"/>
      <c r="T1176" s="113"/>
      <c r="U1176" s="113"/>
      <c r="V1176" s="113"/>
      <c r="W1176" s="113"/>
      <c r="X1176" s="113"/>
      <c r="Y1176" s="113"/>
      <c r="Z1176" s="113"/>
      <c r="AA1176" s="113"/>
      <c r="AB1176" s="113"/>
      <c r="AC1176" s="113"/>
      <c r="AD1176" s="113"/>
      <c r="AE1176" s="113"/>
      <c r="AF1176" s="113"/>
      <c r="AG1176" s="113"/>
      <c r="AH1176" s="113"/>
      <c r="AI1176" s="113"/>
      <c r="AJ1176" s="113"/>
      <c r="AK1176" s="113"/>
      <c r="AL1176" s="113"/>
      <c r="AM1176" s="113"/>
      <c r="AN1176" s="113"/>
      <c r="AO1176" s="113"/>
      <c r="AP1176" s="113"/>
      <c r="AQ1176" s="113"/>
      <c r="AR1176" s="113"/>
      <c r="AS1176" s="113"/>
      <c r="AT1176" s="113"/>
      <c r="AU1176" s="113"/>
      <c r="AV1176" s="113"/>
      <c r="AW1176" s="113"/>
      <c r="AX1176" s="113"/>
      <c r="AY1176" s="113"/>
      <c r="AZ1176" s="113"/>
      <c r="BA1176" s="113"/>
      <c r="BB1176" s="113"/>
      <c r="BC1176" s="113"/>
      <c r="BD1176" s="113"/>
      <c r="BE1176" s="113"/>
      <c r="BF1176" s="113"/>
      <c r="BG1176" s="113"/>
      <c r="BH1176" s="113"/>
      <c r="BI1176" s="113"/>
      <c r="BJ1176" s="113"/>
      <c r="BK1176" s="113"/>
      <c r="BL1176" s="113"/>
      <c r="BM1176" s="113"/>
      <c r="BN1176" s="113"/>
      <c r="BO1176" s="113"/>
      <c r="BP1176" s="113"/>
      <c r="BQ1176" s="113"/>
      <c r="BR1176" s="113"/>
      <c r="BS1176" s="113"/>
      <c r="BT1176" s="113"/>
      <c r="BU1176" s="113"/>
      <c r="BV1176" s="113"/>
      <c r="BW1176" s="113"/>
      <c r="BX1176" s="113"/>
      <c r="BY1176" s="113"/>
      <c r="BZ1176" s="113"/>
      <c r="CA1176" s="113"/>
      <c r="CB1176" s="113"/>
    </row>
    <row r="1177" spans="9:80" s="114" customFormat="1">
      <c r="I1177" s="113"/>
      <c r="J1177" s="113"/>
      <c r="K1177" s="113"/>
      <c r="L1177" s="113"/>
      <c r="M1177" s="113"/>
      <c r="N1177" s="113"/>
      <c r="O1177" s="113"/>
      <c r="P1177" s="113"/>
      <c r="Q1177" s="113"/>
      <c r="R1177" s="113"/>
      <c r="S1177" s="113"/>
      <c r="T1177" s="113"/>
      <c r="U1177" s="113"/>
      <c r="V1177" s="113"/>
      <c r="W1177" s="113"/>
      <c r="X1177" s="113"/>
      <c r="Y1177" s="113"/>
      <c r="Z1177" s="113"/>
      <c r="AA1177" s="113"/>
      <c r="AB1177" s="113"/>
      <c r="AC1177" s="113"/>
      <c r="AD1177" s="113"/>
      <c r="AE1177" s="113"/>
      <c r="AF1177" s="113"/>
      <c r="AG1177" s="113"/>
      <c r="AH1177" s="113"/>
      <c r="AI1177" s="113"/>
      <c r="AJ1177" s="113"/>
      <c r="AK1177" s="113"/>
      <c r="AL1177" s="113"/>
      <c r="AM1177" s="113"/>
      <c r="AN1177" s="113"/>
      <c r="AO1177" s="113"/>
      <c r="AP1177" s="113"/>
      <c r="AQ1177" s="113"/>
      <c r="AR1177" s="113"/>
      <c r="AS1177" s="113"/>
      <c r="AT1177" s="113"/>
      <c r="AU1177" s="113"/>
      <c r="AV1177" s="113"/>
      <c r="AW1177" s="113"/>
      <c r="AX1177" s="113"/>
      <c r="AY1177" s="113"/>
      <c r="AZ1177" s="113"/>
      <c r="BA1177" s="113"/>
      <c r="BB1177" s="113"/>
      <c r="BC1177" s="113"/>
      <c r="BD1177" s="113"/>
      <c r="BE1177" s="113"/>
      <c r="BF1177" s="113"/>
      <c r="BG1177" s="113"/>
      <c r="BH1177" s="113"/>
      <c r="BI1177" s="113"/>
      <c r="BJ1177" s="113"/>
      <c r="BK1177" s="113"/>
      <c r="BL1177" s="113"/>
      <c r="BM1177" s="113"/>
      <c r="BN1177" s="113"/>
      <c r="BO1177" s="113"/>
      <c r="BP1177" s="113"/>
      <c r="BQ1177" s="113"/>
      <c r="BR1177" s="113"/>
      <c r="BS1177" s="113"/>
      <c r="BT1177" s="113"/>
      <c r="BU1177" s="113"/>
      <c r="BV1177" s="113"/>
      <c r="BW1177" s="113"/>
      <c r="BX1177" s="113"/>
      <c r="BY1177" s="113"/>
      <c r="BZ1177" s="113"/>
      <c r="CA1177" s="113"/>
      <c r="CB1177" s="113"/>
    </row>
    <row r="1178" spans="9:80" s="114" customFormat="1">
      <c r="I1178" s="113"/>
      <c r="J1178" s="113"/>
      <c r="K1178" s="113"/>
      <c r="L1178" s="113"/>
      <c r="M1178" s="113"/>
      <c r="N1178" s="113"/>
      <c r="O1178" s="113"/>
      <c r="P1178" s="113"/>
      <c r="Q1178" s="113"/>
      <c r="R1178" s="113"/>
      <c r="S1178" s="113"/>
      <c r="T1178" s="113"/>
      <c r="U1178" s="113"/>
      <c r="V1178" s="113"/>
      <c r="W1178" s="113"/>
      <c r="X1178" s="113"/>
      <c r="Y1178" s="113"/>
      <c r="Z1178" s="113"/>
      <c r="AA1178" s="113"/>
      <c r="AB1178" s="113"/>
      <c r="AC1178" s="113"/>
      <c r="AD1178" s="113"/>
      <c r="AE1178" s="113"/>
      <c r="AF1178" s="113"/>
      <c r="AG1178" s="113"/>
      <c r="AH1178" s="113"/>
      <c r="AI1178" s="113"/>
      <c r="AJ1178" s="113"/>
      <c r="AK1178" s="113"/>
      <c r="AL1178" s="113"/>
      <c r="AM1178" s="113"/>
      <c r="AN1178" s="113"/>
      <c r="AO1178" s="113"/>
      <c r="AP1178" s="113"/>
      <c r="AQ1178" s="113"/>
      <c r="AR1178" s="113"/>
      <c r="AS1178" s="113"/>
      <c r="AT1178" s="113"/>
      <c r="AU1178" s="113"/>
      <c r="AV1178" s="113"/>
      <c r="AW1178" s="113"/>
      <c r="AX1178" s="113"/>
      <c r="AY1178" s="113"/>
      <c r="AZ1178" s="113"/>
      <c r="BA1178" s="113"/>
      <c r="BB1178" s="113"/>
      <c r="BC1178" s="113"/>
      <c r="BD1178" s="113"/>
      <c r="BE1178" s="113"/>
      <c r="BF1178" s="113"/>
      <c r="BG1178" s="113"/>
      <c r="BH1178" s="113"/>
      <c r="BI1178" s="113"/>
      <c r="BJ1178" s="113"/>
      <c r="BK1178" s="113"/>
      <c r="BL1178" s="113"/>
      <c r="BM1178" s="113"/>
      <c r="BN1178" s="113"/>
      <c r="BO1178" s="113"/>
      <c r="BP1178" s="113"/>
      <c r="BQ1178" s="113"/>
      <c r="BR1178" s="113"/>
      <c r="BS1178" s="113"/>
      <c r="BT1178" s="113"/>
      <c r="BU1178" s="113"/>
      <c r="BV1178" s="113"/>
      <c r="BW1178" s="113"/>
      <c r="BX1178" s="113"/>
      <c r="BY1178" s="113"/>
      <c r="BZ1178" s="113"/>
      <c r="CA1178" s="113"/>
      <c r="CB1178" s="113"/>
    </row>
    <row r="1179" spans="9:80" s="114" customFormat="1">
      <c r="I1179" s="113"/>
      <c r="J1179" s="113"/>
      <c r="K1179" s="113"/>
      <c r="L1179" s="113"/>
      <c r="M1179" s="113"/>
      <c r="N1179" s="113"/>
      <c r="O1179" s="113"/>
      <c r="P1179" s="113"/>
      <c r="Q1179" s="113"/>
      <c r="R1179" s="113"/>
      <c r="S1179" s="113"/>
      <c r="T1179" s="113"/>
      <c r="U1179" s="113"/>
      <c r="V1179" s="113"/>
      <c r="W1179" s="113"/>
      <c r="X1179" s="113"/>
      <c r="Y1179" s="113"/>
      <c r="Z1179" s="113"/>
      <c r="AA1179" s="113"/>
      <c r="AB1179" s="113"/>
      <c r="AC1179" s="113"/>
      <c r="AD1179" s="113"/>
      <c r="AE1179" s="113"/>
      <c r="AF1179" s="113"/>
      <c r="AG1179" s="113"/>
      <c r="AH1179" s="113"/>
      <c r="AI1179" s="113"/>
      <c r="AJ1179" s="113"/>
      <c r="AK1179" s="113"/>
      <c r="AL1179" s="113"/>
      <c r="AM1179" s="113"/>
      <c r="AN1179" s="113"/>
      <c r="AO1179" s="113"/>
      <c r="AP1179" s="113"/>
      <c r="AQ1179" s="113"/>
      <c r="AR1179" s="113"/>
      <c r="AS1179" s="113"/>
      <c r="AT1179" s="113"/>
      <c r="AU1179" s="113"/>
      <c r="AV1179" s="113"/>
      <c r="AW1179" s="113"/>
      <c r="AX1179" s="113"/>
      <c r="AY1179" s="113"/>
      <c r="AZ1179" s="113"/>
      <c r="BA1179" s="113"/>
      <c r="BB1179" s="113"/>
      <c r="BC1179" s="113"/>
      <c r="BD1179" s="113"/>
      <c r="BE1179" s="113"/>
      <c r="BF1179" s="113"/>
      <c r="BG1179" s="113"/>
      <c r="BH1179" s="113"/>
      <c r="BI1179" s="113"/>
      <c r="BJ1179" s="113"/>
      <c r="BK1179" s="113"/>
      <c r="BL1179" s="113"/>
      <c r="BM1179" s="113"/>
      <c r="BN1179" s="113"/>
      <c r="BO1179" s="113"/>
      <c r="BP1179" s="113"/>
      <c r="BQ1179" s="113"/>
      <c r="BR1179" s="113"/>
      <c r="BS1179" s="113"/>
      <c r="BT1179" s="113"/>
      <c r="BU1179" s="113"/>
      <c r="BV1179" s="113"/>
      <c r="BW1179" s="113"/>
      <c r="BX1179" s="113"/>
      <c r="BY1179" s="113"/>
      <c r="BZ1179" s="113"/>
      <c r="CA1179" s="113"/>
      <c r="CB1179" s="113"/>
    </row>
    <row r="1180" spans="9:80" s="114" customFormat="1">
      <c r="I1180" s="113"/>
      <c r="J1180" s="113"/>
      <c r="K1180" s="113"/>
      <c r="L1180" s="113"/>
      <c r="M1180" s="113"/>
      <c r="N1180" s="113"/>
      <c r="O1180" s="113"/>
      <c r="P1180" s="113"/>
      <c r="Q1180" s="113"/>
      <c r="R1180" s="113"/>
      <c r="S1180" s="113"/>
      <c r="T1180" s="113"/>
      <c r="U1180" s="113"/>
      <c r="V1180" s="113"/>
      <c r="W1180" s="113"/>
      <c r="X1180" s="113"/>
      <c r="Y1180" s="113"/>
      <c r="Z1180" s="113"/>
      <c r="AA1180" s="113"/>
      <c r="AB1180" s="113"/>
      <c r="AC1180" s="113"/>
      <c r="AD1180" s="113"/>
      <c r="AE1180" s="113"/>
      <c r="AF1180" s="113"/>
      <c r="AG1180" s="113"/>
      <c r="AH1180" s="113"/>
      <c r="AI1180" s="113"/>
      <c r="AJ1180" s="113"/>
      <c r="AK1180" s="113"/>
      <c r="AL1180" s="113"/>
      <c r="AM1180" s="113"/>
      <c r="AN1180" s="113"/>
      <c r="AO1180" s="113"/>
      <c r="AP1180" s="113"/>
      <c r="AQ1180" s="113"/>
      <c r="AR1180" s="113"/>
      <c r="AS1180" s="113"/>
      <c r="AT1180" s="113"/>
      <c r="AU1180" s="113"/>
      <c r="AV1180" s="113"/>
      <c r="AW1180" s="113"/>
      <c r="AX1180" s="113"/>
      <c r="AY1180" s="113"/>
      <c r="AZ1180" s="113"/>
      <c r="BA1180" s="113"/>
      <c r="BB1180" s="113"/>
      <c r="BC1180" s="113"/>
      <c r="BD1180" s="113"/>
      <c r="BE1180" s="113"/>
      <c r="BF1180" s="113"/>
      <c r="BG1180" s="113"/>
      <c r="BH1180" s="113"/>
      <c r="BI1180" s="113"/>
      <c r="BJ1180" s="113"/>
      <c r="BK1180" s="113"/>
      <c r="BL1180" s="113"/>
      <c r="BM1180" s="113"/>
      <c r="BN1180" s="113"/>
      <c r="BO1180" s="113"/>
      <c r="BP1180" s="113"/>
      <c r="BQ1180" s="113"/>
      <c r="BR1180" s="113"/>
      <c r="BS1180" s="113"/>
      <c r="BT1180" s="113"/>
      <c r="BU1180" s="113"/>
      <c r="BV1180" s="113"/>
      <c r="BW1180" s="113"/>
      <c r="BX1180" s="113"/>
      <c r="BY1180" s="113"/>
      <c r="BZ1180" s="113"/>
      <c r="CA1180" s="113"/>
      <c r="CB1180" s="113"/>
    </row>
    <row r="1181" spans="9:80" s="114" customFormat="1">
      <c r="I1181" s="113"/>
      <c r="J1181" s="113"/>
      <c r="K1181" s="113"/>
      <c r="L1181" s="113"/>
      <c r="M1181" s="113"/>
      <c r="N1181" s="113"/>
      <c r="O1181" s="113"/>
      <c r="P1181" s="113"/>
      <c r="Q1181" s="113"/>
      <c r="R1181" s="113"/>
      <c r="S1181" s="113"/>
      <c r="T1181" s="113"/>
      <c r="U1181" s="113"/>
      <c r="V1181" s="113"/>
      <c r="W1181" s="113"/>
      <c r="X1181" s="113"/>
      <c r="Y1181" s="113"/>
      <c r="Z1181" s="113"/>
      <c r="AA1181" s="113"/>
      <c r="AB1181" s="113"/>
      <c r="AC1181" s="113"/>
      <c r="AD1181" s="113"/>
      <c r="AE1181" s="113"/>
      <c r="AF1181" s="113"/>
      <c r="AG1181" s="113"/>
      <c r="AH1181" s="113"/>
      <c r="AI1181" s="113"/>
      <c r="AJ1181" s="113"/>
      <c r="AK1181" s="113"/>
      <c r="AL1181" s="113"/>
      <c r="AM1181" s="113"/>
      <c r="AN1181" s="113"/>
      <c r="AO1181" s="113"/>
      <c r="AP1181" s="113"/>
      <c r="AQ1181" s="113"/>
      <c r="AR1181" s="113"/>
      <c r="AS1181" s="113"/>
      <c r="AT1181" s="113"/>
      <c r="AU1181" s="113"/>
      <c r="AV1181" s="113"/>
      <c r="AW1181" s="113"/>
      <c r="AX1181" s="113"/>
      <c r="AY1181" s="113"/>
      <c r="AZ1181" s="113"/>
      <c r="BA1181" s="113"/>
      <c r="BB1181" s="113"/>
      <c r="BC1181" s="113"/>
      <c r="BD1181" s="113"/>
      <c r="BE1181" s="113"/>
      <c r="BF1181" s="113"/>
      <c r="BG1181" s="113"/>
      <c r="BH1181" s="113"/>
      <c r="BI1181" s="113"/>
      <c r="BJ1181" s="113"/>
      <c r="BK1181" s="113"/>
      <c r="BL1181" s="113"/>
      <c r="BM1181" s="113"/>
      <c r="BN1181" s="113"/>
      <c r="BO1181" s="113"/>
      <c r="BP1181" s="113"/>
      <c r="BQ1181" s="113"/>
      <c r="BR1181" s="113"/>
      <c r="BS1181" s="113"/>
      <c r="BT1181" s="113"/>
      <c r="BU1181" s="113"/>
      <c r="BV1181" s="113"/>
      <c r="BW1181" s="113"/>
      <c r="BX1181" s="113"/>
      <c r="BY1181" s="113"/>
      <c r="BZ1181" s="113"/>
      <c r="CA1181" s="113"/>
      <c r="CB1181" s="113"/>
    </row>
    <row r="1182" spans="9:80" s="114" customFormat="1">
      <c r="I1182" s="113"/>
      <c r="J1182" s="113"/>
      <c r="K1182" s="113"/>
      <c r="L1182" s="113"/>
      <c r="M1182" s="113"/>
      <c r="N1182" s="113"/>
      <c r="O1182" s="113"/>
      <c r="P1182" s="113"/>
      <c r="Q1182" s="113"/>
      <c r="R1182" s="113"/>
      <c r="S1182" s="113"/>
      <c r="T1182" s="113"/>
      <c r="U1182" s="113"/>
      <c r="V1182" s="113"/>
      <c r="W1182" s="113"/>
      <c r="X1182" s="113"/>
      <c r="Y1182" s="113"/>
      <c r="Z1182" s="113"/>
      <c r="AA1182" s="113"/>
      <c r="AB1182" s="113"/>
      <c r="AC1182" s="113"/>
      <c r="AD1182" s="113"/>
      <c r="AE1182" s="113"/>
      <c r="AF1182" s="113"/>
      <c r="AG1182" s="113"/>
      <c r="AH1182" s="113"/>
      <c r="AI1182" s="113"/>
      <c r="AJ1182" s="113"/>
      <c r="AK1182" s="113"/>
      <c r="AL1182" s="113"/>
      <c r="AM1182" s="113"/>
      <c r="AN1182" s="113"/>
      <c r="AO1182" s="113"/>
      <c r="AP1182" s="113"/>
      <c r="AQ1182" s="113"/>
      <c r="AR1182" s="113"/>
      <c r="AS1182" s="113"/>
      <c r="AT1182" s="113"/>
      <c r="AU1182" s="113"/>
      <c r="AV1182" s="113"/>
      <c r="AW1182" s="113"/>
      <c r="AX1182" s="113"/>
      <c r="AY1182" s="113"/>
      <c r="AZ1182" s="113"/>
      <c r="BA1182" s="113"/>
      <c r="BB1182" s="113"/>
      <c r="BC1182" s="113"/>
      <c r="BD1182" s="113"/>
      <c r="BE1182" s="113"/>
      <c r="BF1182" s="113"/>
      <c r="BG1182" s="113"/>
      <c r="BH1182" s="113"/>
      <c r="BI1182" s="113"/>
      <c r="BJ1182" s="113"/>
      <c r="BK1182" s="113"/>
      <c r="BL1182" s="113"/>
      <c r="BM1182" s="113"/>
      <c r="BN1182" s="113"/>
      <c r="BO1182" s="113"/>
      <c r="BP1182" s="113"/>
      <c r="BQ1182" s="113"/>
      <c r="BR1182" s="113"/>
      <c r="BS1182" s="113"/>
      <c r="BT1182" s="113"/>
      <c r="BU1182" s="113"/>
      <c r="BV1182" s="113"/>
      <c r="BW1182" s="113"/>
      <c r="BX1182" s="113"/>
      <c r="BY1182" s="113"/>
      <c r="BZ1182" s="113"/>
      <c r="CA1182" s="113"/>
      <c r="CB1182" s="113"/>
    </row>
    <row r="1183" spans="9:80" s="114" customFormat="1">
      <c r="I1183" s="113"/>
      <c r="J1183" s="113"/>
      <c r="K1183" s="113"/>
      <c r="L1183" s="113"/>
      <c r="M1183" s="113"/>
      <c r="N1183" s="113"/>
      <c r="O1183" s="113"/>
      <c r="P1183" s="113"/>
      <c r="Q1183" s="113"/>
      <c r="R1183" s="113"/>
      <c r="S1183" s="113"/>
      <c r="T1183" s="113"/>
      <c r="U1183" s="113"/>
      <c r="V1183" s="113"/>
      <c r="W1183" s="113"/>
      <c r="X1183" s="113"/>
      <c r="Y1183" s="113"/>
      <c r="Z1183" s="113"/>
      <c r="AA1183" s="113"/>
      <c r="AB1183" s="113"/>
      <c r="AC1183" s="113"/>
      <c r="AD1183" s="113"/>
      <c r="AE1183" s="113"/>
      <c r="AF1183" s="113"/>
      <c r="AG1183" s="113"/>
      <c r="AH1183" s="113"/>
      <c r="AI1183" s="113"/>
      <c r="AJ1183" s="113"/>
      <c r="AK1183" s="113"/>
      <c r="AL1183" s="113"/>
      <c r="AM1183" s="113"/>
      <c r="AN1183" s="113"/>
      <c r="AO1183" s="113"/>
      <c r="AP1183" s="113"/>
      <c r="AQ1183" s="113"/>
      <c r="AR1183" s="113"/>
      <c r="AS1183" s="113"/>
      <c r="AT1183" s="113"/>
      <c r="AU1183" s="113"/>
      <c r="AV1183" s="113"/>
      <c r="AW1183" s="113"/>
      <c r="AX1183" s="113"/>
      <c r="AY1183" s="113"/>
      <c r="AZ1183" s="113"/>
      <c r="BA1183" s="113"/>
      <c r="BB1183" s="113"/>
      <c r="BC1183" s="113"/>
      <c r="BD1183" s="113"/>
      <c r="BE1183" s="113"/>
      <c r="BF1183" s="113"/>
      <c r="BG1183" s="113"/>
      <c r="BH1183" s="113"/>
      <c r="BI1183" s="113"/>
      <c r="BJ1183" s="113"/>
      <c r="BK1183" s="113"/>
      <c r="BL1183" s="113"/>
      <c r="BM1183" s="113"/>
      <c r="BN1183" s="113"/>
      <c r="BO1183" s="113"/>
      <c r="BP1183" s="113"/>
      <c r="BQ1183" s="113"/>
      <c r="BR1183" s="113"/>
      <c r="BS1183" s="113"/>
      <c r="BT1183" s="113"/>
      <c r="BU1183" s="113"/>
      <c r="BV1183" s="113"/>
      <c r="BW1183" s="113"/>
      <c r="BX1183" s="113"/>
      <c r="BY1183" s="113"/>
      <c r="BZ1183" s="113"/>
      <c r="CA1183" s="113"/>
      <c r="CB1183" s="113"/>
    </row>
    <row r="1184" spans="9:80" s="114" customFormat="1">
      <c r="I1184" s="113"/>
      <c r="J1184" s="113"/>
      <c r="K1184" s="113"/>
      <c r="L1184" s="113"/>
      <c r="M1184" s="113"/>
      <c r="N1184" s="113"/>
      <c r="O1184" s="113"/>
      <c r="P1184" s="113"/>
      <c r="Q1184" s="113"/>
      <c r="R1184" s="113"/>
      <c r="S1184" s="113"/>
      <c r="T1184" s="113"/>
      <c r="U1184" s="113"/>
      <c r="V1184" s="113"/>
      <c r="W1184" s="113"/>
      <c r="X1184" s="113"/>
      <c r="Y1184" s="113"/>
      <c r="Z1184" s="113"/>
      <c r="AA1184" s="113"/>
      <c r="AB1184" s="113"/>
      <c r="AC1184" s="113"/>
      <c r="AD1184" s="113"/>
      <c r="AE1184" s="113"/>
      <c r="AF1184" s="113"/>
      <c r="AG1184" s="113"/>
      <c r="AH1184" s="113"/>
      <c r="AI1184" s="113"/>
      <c r="AJ1184" s="113"/>
      <c r="AK1184" s="113"/>
      <c r="AL1184" s="113"/>
      <c r="AM1184" s="113"/>
      <c r="AN1184" s="113"/>
      <c r="AO1184" s="113"/>
      <c r="AP1184" s="113"/>
      <c r="AQ1184" s="113"/>
      <c r="AR1184" s="113"/>
      <c r="AS1184" s="113"/>
      <c r="AT1184" s="113"/>
      <c r="AU1184" s="113"/>
      <c r="AV1184" s="113"/>
      <c r="AW1184" s="113"/>
      <c r="AX1184" s="113"/>
      <c r="AY1184" s="113"/>
      <c r="AZ1184" s="113"/>
      <c r="BA1184" s="113"/>
      <c r="BB1184" s="113"/>
      <c r="BC1184" s="113"/>
      <c r="BD1184" s="113"/>
      <c r="BE1184" s="113"/>
      <c r="BF1184" s="113"/>
      <c r="BG1184" s="113"/>
      <c r="BH1184" s="113"/>
      <c r="BI1184" s="113"/>
      <c r="BJ1184" s="113"/>
      <c r="BK1184" s="113"/>
      <c r="BL1184" s="113"/>
      <c r="BM1184" s="113"/>
      <c r="BN1184" s="113"/>
      <c r="BO1184" s="113"/>
      <c r="BP1184" s="113"/>
      <c r="BQ1184" s="113"/>
      <c r="BR1184" s="113"/>
      <c r="BS1184" s="113"/>
      <c r="BT1184" s="113"/>
      <c r="BU1184" s="113"/>
      <c r="BV1184" s="113"/>
      <c r="BW1184" s="113"/>
      <c r="BX1184" s="113"/>
      <c r="BY1184" s="113"/>
      <c r="BZ1184" s="113"/>
      <c r="CA1184" s="113"/>
      <c r="CB1184" s="113"/>
    </row>
    <row r="1185" spans="9:80" s="114" customFormat="1">
      <c r="I1185" s="113"/>
      <c r="J1185" s="113"/>
      <c r="K1185" s="113"/>
      <c r="L1185" s="113"/>
      <c r="M1185" s="113"/>
      <c r="N1185" s="113"/>
      <c r="O1185" s="113"/>
      <c r="P1185" s="113"/>
      <c r="Q1185" s="113"/>
      <c r="R1185" s="113"/>
      <c r="S1185" s="113"/>
      <c r="T1185" s="113"/>
      <c r="U1185" s="113"/>
      <c r="V1185" s="113"/>
      <c r="W1185" s="113"/>
      <c r="X1185" s="113"/>
      <c r="Y1185" s="113"/>
      <c r="Z1185" s="113"/>
      <c r="AA1185" s="113"/>
      <c r="AB1185" s="113"/>
      <c r="AC1185" s="113"/>
      <c r="AD1185" s="113"/>
      <c r="AE1185" s="113"/>
      <c r="AF1185" s="113"/>
      <c r="AG1185" s="113"/>
      <c r="AH1185" s="113"/>
      <c r="AI1185" s="113"/>
      <c r="AJ1185" s="113"/>
      <c r="AK1185" s="113"/>
      <c r="AL1185" s="113"/>
      <c r="AM1185" s="113"/>
      <c r="AN1185" s="113"/>
      <c r="AO1185" s="113"/>
      <c r="AP1185" s="113"/>
      <c r="AQ1185" s="113"/>
      <c r="AR1185" s="113"/>
      <c r="AS1185" s="113"/>
      <c r="AT1185" s="113"/>
      <c r="AU1185" s="113"/>
      <c r="AV1185" s="113"/>
      <c r="AW1185" s="113"/>
      <c r="AX1185" s="113"/>
      <c r="AY1185" s="113"/>
      <c r="AZ1185" s="113"/>
      <c r="BA1185" s="113"/>
      <c r="BB1185" s="113"/>
      <c r="BC1185" s="113"/>
      <c r="BD1185" s="113"/>
      <c r="BE1185" s="113"/>
      <c r="BF1185" s="113"/>
      <c r="BG1185" s="113"/>
      <c r="BH1185" s="113"/>
      <c r="BI1185" s="113"/>
      <c r="BJ1185" s="113"/>
      <c r="BK1185" s="113"/>
      <c r="BL1185" s="113"/>
      <c r="BM1185" s="113"/>
      <c r="BN1185" s="113"/>
      <c r="BO1185" s="113"/>
      <c r="BP1185" s="113"/>
      <c r="BQ1185" s="113"/>
      <c r="BR1185" s="113"/>
      <c r="BS1185" s="113"/>
      <c r="BT1185" s="113"/>
      <c r="BU1185" s="113"/>
      <c r="BV1185" s="113"/>
      <c r="BW1185" s="113"/>
      <c r="BX1185" s="113"/>
      <c r="BY1185" s="113"/>
      <c r="BZ1185" s="113"/>
      <c r="CA1185" s="113"/>
      <c r="CB1185" s="113"/>
    </row>
    <row r="1186" spans="9:80" s="114" customFormat="1">
      <c r="I1186" s="113"/>
      <c r="J1186" s="113"/>
      <c r="K1186" s="113"/>
      <c r="L1186" s="113"/>
      <c r="M1186" s="113"/>
      <c r="N1186" s="113"/>
      <c r="O1186" s="113"/>
      <c r="P1186" s="113"/>
      <c r="Q1186" s="113"/>
      <c r="R1186" s="113"/>
      <c r="S1186" s="113"/>
      <c r="T1186" s="113"/>
      <c r="U1186" s="113"/>
      <c r="V1186" s="113"/>
      <c r="W1186" s="113"/>
      <c r="X1186" s="113"/>
      <c r="Y1186" s="113"/>
      <c r="Z1186" s="113"/>
      <c r="AA1186" s="113"/>
      <c r="AB1186" s="113"/>
      <c r="AC1186" s="113"/>
      <c r="AD1186" s="113"/>
      <c r="AE1186" s="113"/>
      <c r="AF1186" s="113"/>
      <c r="AG1186" s="113"/>
      <c r="AH1186" s="113"/>
      <c r="AI1186" s="113"/>
      <c r="AJ1186" s="113"/>
      <c r="AK1186" s="113"/>
      <c r="AL1186" s="113"/>
      <c r="AM1186" s="113"/>
      <c r="AN1186" s="113"/>
      <c r="AO1186" s="113"/>
      <c r="AP1186" s="113"/>
      <c r="AQ1186" s="113"/>
      <c r="AR1186" s="113"/>
      <c r="AS1186" s="113"/>
      <c r="AT1186" s="113"/>
      <c r="AU1186" s="113"/>
      <c r="AV1186" s="113"/>
      <c r="AW1186" s="113"/>
      <c r="AX1186" s="113"/>
      <c r="AY1186" s="113"/>
      <c r="AZ1186" s="113"/>
      <c r="BA1186" s="113"/>
      <c r="BB1186" s="113"/>
      <c r="BC1186" s="113"/>
      <c r="BD1186" s="113"/>
      <c r="BE1186" s="113"/>
      <c r="BF1186" s="113"/>
      <c r="BG1186" s="113"/>
      <c r="BH1186" s="113"/>
      <c r="BI1186" s="113"/>
      <c r="BJ1186" s="113"/>
      <c r="BK1186" s="113"/>
      <c r="BL1186" s="113"/>
      <c r="BM1186" s="113"/>
      <c r="BN1186" s="113"/>
      <c r="BO1186" s="113"/>
      <c r="BP1186" s="113"/>
      <c r="BQ1186" s="113"/>
      <c r="BR1186" s="113"/>
      <c r="BS1186" s="113"/>
      <c r="BT1186" s="113"/>
      <c r="BU1186" s="113"/>
      <c r="BV1186" s="113"/>
      <c r="BW1186" s="113"/>
      <c r="BX1186" s="113"/>
      <c r="BY1186" s="113"/>
      <c r="BZ1186" s="113"/>
      <c r="CA1186" s="113"/>
      <c r="CB1186" s="113"/>
    </row>
    <row r="1187" spans="9:80" s="114" customFormat="1">
      <c r="I1187" s="113"/>
      <c r="J1187" s="113"/>
      <c r="K1187" s="113"/>
      <c r="L1187" s="113"/>
      <c r="M1187" s="113"/>
      <c r="N1187" s="113"/>
      <c r="O1187" s="113"/>
      <c r="P1187" s="113"/>
      <c r="Q1187" s="113"/>
      <c r="R1187" s="113"/>
      <c r="S1187" s="113"/>
      <c r="T1187" s="113"/>
      <c r="U1187" s="113"/>
      <c r="V1187" s="113"/>
      <c r="W1187" s="113"/>
      <c r="X1187" s="113"/>
      <c r="Y1187" s="113"/>
      <c r="Z1187" s="113"/>
      <c r="AA1187" s="113"/>
      <c r="AB1187" s="113"/>
      <c r="AC1187" s="113"/>
      <c r="AD1187" s="113"/>
      <c r="AE1187" s="113"/>
      <c r="AF1187" s="113"/>
      <c r="AG1187" s="113"/>
      <c r="AH1187" s="113"/>
      <c r="AI1187" s="113"/>
      <c r="AJ1187" s="113"/>
      <c r="AK1187" s="113"/>
      <c r="AL1187" s="113"/>
      <c r="AM1187" s="113"/>
      <c r="AN1187" s="113"/>
      <c r="AO1187" s="113"/>
      <c r="AP1187" s="113"/>
      <c r="AQ1187" s="113"/>
      <c r="AR1187" s="113"/>
      <c r="AS1187" s="113"/>
      <c r="AT1187" s="113"/>
      <c r="AU1187" s="113"/>
      <c r="AV1187" s="113"/>
      <c r="AW1187" s="113"/>
      <c r="AX1187" s="113"/>
      <c r="AY1187" s="113"/>
      <c r="AZ1187" s="113"/>
      <c r="BA1187" s="113"/>
      <c r="BB1187" s="113"/>
      <c r="BC1187" s="113"/>
      <c r="BD1187" s="113"/>
      <c r="BE1187" s="113"/>
      <c r="BF1187" s="113"/>
      <c r="BG1187" s="113"/>
      <c r="BH1187" s="113"/>
      <c r="BI1187" s="113"/>
      <c r="BJ1187" s="113"/>
      <c r="BK1187" s="113"/>
      <c r="BL1187" s="113"/>
      <c r="BM1187" s="113"/>
      <c r="BN1187" s="113"/>
      <c r="BO1187" s="113"/>
      <c r="BP1187" s="113"/>
      <c r="BQ1187" s="113"/>
      <c r="BR1187" s="113"/>
      <c r="BS1187" s="113"/>
      <c r="BT1187" s="113"/>
      <c r="BU1187" s="113"/>
      <c r="BV1187" s="113"/>
      <c r="BW1187" s="113"/>
      <c r="BX1187" s="113"/>
      <c r="BY1187" s="113"/>
      <c r="BZ1187" s="113"/>
      <c r="CA1187" s="113"/>
      <c r="CB1187" s="113"/>
    </row>
    <row r="1188" spans="9:80" s="114" customFormat="1">
      <c r="I1188" s="113"/>
      <c r="J1188" s="113"/>
      <c r="K1188" s="113"/>
      <c r="L1188" s="113"/>
      <c r="M1188" s="113"/>
      <c r="N1188" s="113"/>
      <c r="O1188" s="113"/>
      <c r="P1188" s="113"/>
      <c r="Q1188" s="113"/>
      <c r="R1188" s="113"/>
      <c r="S1188" s="113"/>
      <c r="T1188" s="113"/>
      <c r="U1188" s="113"/>
      <c r="V1188" s="113"/>
      <c r="W1188" s="113"/>
      <c r="X1188" s="113"/>
      <c r="Y1188" s="113"/>
      <c r="Z1188" s="113"/>
      <c r="AA1188" s="113"/>
      <c r="AB1188" s="113"/>
      <c r="AC1188" s="113"/>
      <c r="AD1188" s="113"/>
      <c r="AE1188" s="113"/>
      <c r="AF1188" s="113"/>
      <c r="AG1188" s="113"/>
      <c r="AH1188" s="113"/>
      <c r="AI1188" s="113"/>
      <c r="AJ1188" s="113"/>
      <c r="AK1188" s="113"/>
      <c r="AL1188" s="113"/>
      <c r="AM1188" s="113"/>
      <c r="AN1188" s="113"/>
      <c r="AO1188" s="113"/>
      <c r="AP1188" s="113"/>
      <c r="AQ1188" s="113"/>
      <c r="AR1188" s="113"/>
      <c r="AS1188" s="113"/>
      <c r="AT1188" s="113"/>
      <c r="AU1188" s="113"/>
      <c r="AV1188" s="113"/>
      <c r="AW1188" s="113"/>
      <c r="AX1188" s="113"/>
      <c r="AY1188" s="113"/>
      <c r="AZ1188" s="113"/>
      <c r="BA1188" s="113"/>
      <c r="BB1188" s="113"/>
      <c r="BC1188" s="113"/>
      <c r="BD1188" s="113"/>
      <c r="BE1188" s="113"/>
      <c r="BF1188" s="113"/>
      <c r="BG1188" s="113"/>
      <c r="BH1188" s="113"/>
      <c r="BI1188" s="113"/>
      <c r="BJ1188" s="113"/>
      <c r="BK1188" s="113"/>
      <c r="BL1188" s="113"/>
      <c r="BM1188" s="113"/>
      <c r="BN1188" s="113"/>
      <c r="BO1188" s="113"/>
      <c r="BP1188" s="113"/>
      <c r="BQ1188" s="113"/>
      <c r="BR1188" s="113"/>
      <c r="BS1188" s="113"/>
      <c r="BT1188" s="113"/>
      <c r="BU1188" s="113"/>
      <c r="BV1188" s="113"/>
      <c r="BW1188" s="113"/>
      <c r="BX1188" s="113"/>
      <c r="BY1188" s="113"/>
      <c r="BZ1188" s="113"/>
      <c r="CA1188" s="113"/>
      <c r="CB1188" s="113"/>
    </row>
    <row r="1189" spans="9:80" s="114" customFormat="1">
      <c r="I1189" s="113"/>
      <c r="J1189" s="113"/>
      <c r="K1189" s="113"/>
      <c r="L1189" s="113"/>
      <c r="M1189" s="113"/>
      <c r="N1189" s="113"/>
      <c r="O1189" s="113"/>
      <c r="P1189" s="113"/>
      <c r="Q1189" s="113"/>
      <c r="R1189" s="113"/>
      <c r="S1189" s="113"/>
      <c r="T1189" s="113"/>
      <c r="U1189" s="113"/>
      <c r="V1189" s="113"/>
      <c r="W1189" s="113"/>
      <c r="X1189" s="113"/>
      <c r="Y1189" s="113"/>
      <c r="Z1189" s="113"/>
      <c r="AA1189" s="113"/>
      <c r="AB1189" s="113"/>
      <c r="AC1189" s="113"/>
      <c r="AD1189" s="113"/>
      <c r="AE1189" s="113"/>
      <c r="AF1189" s="113"/>
      <c r="AG1189" s="113"/>
      <c r="AH1189" s="113"/>
      <c r="AI1189" s="113"/>
      <c r="AJ1189" s="113"/>
      <c r="AK1189" s="113"/>
      <c r="AL1189" s="113"/>
      <c r="AM1189" s="113"/>
      <c r="AN1189" s="113"/>
      <c r="AO1189" s="113"/>
      <c r="AP1189" s="113"/>
      <c r="AQ1189" s="113"/>
      <c r="AR1189" s="113"/>
      <c r="AS1189" s="113"/>
      <c r="AT1189" s="113"/>
      <c r="AU1189" s="113"/>
      <c r="AV1189" s="113"/>
      <c r="AW1189" s="113"/>
      <c r="AX1189" s="113"/>
      <c r="AY1189" s="113"/>
      <c r="AZ1189" s="113"/>
      <c r="BA1189" s="113"/>
      <c r="BB1189" s="113"/>
      <c r="BC1189" s="113"/>
      <c r="BD1189" s="113"/>
      <c r="BE1189" s="113"/>
      <c r="BF1189" s="113"/>
      <c r="BG1189" s="113"/>
      <c r="BH1189" s="113"/>
      <c r="BI1189" s="113"/>
      <c r="BJ1189" s="113"/>
      <c r="BK1189" s="113"/>
      <c r="BL1189" s="113"/>
      <c r="BM1189" s="113"/>
      <c r="BN1189" s="113"/>
      <c r="BO1189" s="113"/>
      <c r="BP1189" s="113"/>
      <c r="BQ1189" s="113"/>
      <c r="BR1189" s="113"/>
      <c r="BS1189" s="113"/>
      <c r="BT1189" s="113"/>
      <c r="BU1189" s="113"/>
      <c r="BV1189" s="113"/>
      <c r="BW1189" s="113"/>
      <c r="BX1189" s="113"/>
      <c r="BY1189" s="113"/>
      <c r="BZ1189" s="113"/>
      <c r="CA1189" s="113"/>
      <c r="CB1189" s="113"/>
    </row>
    <row r="1190" spans="9:80" s="114" customFormat="1">
      <c r="I1190" s="113"/>
      <c r="J1190" s="113"/>
      <c r="K1190" s="113"/>
      <c r="L1190" s="113"/>
      <c r="M1190" s="113"/>
      <c r="N1190" s="113"/>
      <c r="O1190" s="113"/>
      <c r="P1190" s="113"/>
      <c r="Q1190" s="113"/>
      <c r="R1190" s="113"/>
      <c r="S1190" s="113"/>
      <c r="T1190" s="113"/>
      <c r="U1190" s="113"/>
      <c r="V1190" s="113"/>
      <c r="W1190" s="113"/>
      <c r="X1190" s="113"/>
      <c r="Y1190" s="113"/>
      <c r="Z1190" s="113"/>
      <c r="AA1190" s="113"/>
      <c r="AB1190" s="113"/>
      <c r="AC1190" s="113"/>
      <c r="AD1190" s="113"/>
      <c r="AE1190" s="113"/>
      <c r="AF1190" s="113"/>
      <c r="AG1190" s="113"/>
      <c r="AH1190" s="113"/>
      <c r="AI1190" s="113"/>
      <c r="AJ1190" s="113"/>
      <c r="AK1190" s="113"/>
      <c r="AL1190" s="113"/>
      <c r="AM1190" s="113"/>
      <c r="AN1190" s="113"/>
      <c r="AO1190" s="113"/>
      <c r="AP1190" s="113"/>
      <c r="AQ1190" s="113"/>
      <c r="AR1190" s="113"/>
      <c r="AS1190" s="113"/>
      <c r="AT1190" s="113"/>
      <c r="AU1190" s="113"/>
      <c r="AV1190" s="113"/>
      <c r="AW1190" s="113"/>
      <c r="AX1190" s="113"/>
      <c r="AY1190" s="113"/>
      <c r="AZ1190" s="113"/>
      <c r="BA1190" s="113"/>
      <c r="BB1190" s="113"/>
      <c r="BC1190" s="113"/>
      <c r="BD1190" s="113"/>
      <c r="BE1190" s="113"/>
      <c r="BF1190" s="113"/>
      <c r="BG1190" s="113"/>
      <c r="BH1190" s="113"/>
      <c r="BI1190" s="113"/>
      <c r="BJ1190" s="113"/>
      <c r="BK1190" s="113"/>
      <c r="BL1190" s="113"/>
      <c r="BM1190" s="113"/>
      <c r="BN1190" s="113"/>
      <c r="BO1190" s="113"/>
      <c r="BP1190" s="113"/>
      <c r="BQ1190" s="113"/>
      <c r="BR1190" s="113"/>
      <c r="BS1190" s="113"/>
      <c r="BT1190" s="113"/>
      <c r="BU1190" s="113"/>
      <c r="BV1190" s="113"/>
      <c r="BW1190" s="113"/>
      <c r="BX1190" s="113"/>
      <c r="BY1190" s="113"/>
      <c r="BZ1190" s="113"/>
      <c r="CA1190" s="113"/>
      <c r="CB1190" s="113"/>
    </row>
    <row r="1191" spans="9:80" s="114" customFormat="1">
      <c r="I1191" s="113"/>
      <c r="J1191" s="113"/>
      <c r="K1191" s="113"/>
      <c r="L1191" s="113"/>
      <c r="M1191" s="113"/>
      <c r="N1191" s="113"/>
      <c r="O1191" s="113"/>
      <c r="P1191" s="113"/>
      <c r="Q1191" s="113"/>
      <c r="R1191" s="113"/>
      <c r="S1191" s="113"/>
      <c r="T1191" s="113"/>
      <c r="U1191" s="113"/>
      <c r="V1191" s="113"/>
      <c r="W1191" s="113"/>
      <c r="X1191" s="113"/>
      <c r="Y1191" s="113"/>
      <c r="Z1191" s="113"/>
      <c r="AA1191" s="113"/>
      <c r="AB1191" s="113"/>
      <c r="AC1191" s="113"/>
      <c r="AD1191" s="113"/>
      <c r="AE1191" s="113"/>
      <c r="AF1191" s="113"/>
      <c r="AG1191" s="113"/>
      <c r="AH1191" s="113"/>
      <c r="AI1191" s="113"/>
      <c r="AJ1191" s="113"/>
      <c r="AK1191" s="113"/>
      <c r="AL1191" s="113"/>
      <c r="AM1191" s="113"/>
      <c r="AN1191" s="113"/>
      <c r="AO1191" s="113"/>
      <c r="AP1191" s="113"/>
      <c r="AQ1191" s="113"/>
      <c r="AR1191" s="113"/>
      <c r="AS1191" s="113"/>
      <c r="AT1191" s="113"/>
      <c r="AU1191" s="113"/>
      <c r="AV1191" s="113"/>
      <c r="AW1191" s="113"/>
      <c r="AX1191" s="113"/>
      <c r="AY1191" s="113"/>
      <c r="AZ1191" s="113"/>
      <c r="BA1191" s="113"/>
      <c r="BB1191" s="113"/>
      <c r="BC1191" s="113"/>
      <c r="BD1191" s="113"/>
      <c r="BE1191" s="113"/>
      <c r="BF1191" s="113"/>
      <c r="BG1191" s="113"/>
      <c r="BH1191" s="113"/>
      <c r="BI1191" s="113"/>
      <c r="BJ1191" s="113"/>
      <c r="BK1191" s="113"/>
      <c r="BL1191" s="113"/>
      <c r="BM1191" s="113"/>
      <c r="BN1191" s="113"/>
      <c r="BO1191" s="113"/>
      <c r="BP1191" s="113"/>
      <c r="BQ1191" s="113"/>
      <c r="BR1191" s="113"/>
      <c r="BS1191" s="113"/>
      <c r="BT1191" s="113"/>
      <c r="BU1191" s="113"/>
      <c r="BV1191" s="113"/>
      <c r="BW1191" s="113"/>
      <c r="BX1191" s="113"/>
      <c r="BY1191" s="113"/>
      <c r="BZ1191" s="113"/>
      <c r="CA1191" s="113"/>
      <c r="CB1191" s="113"/>
    </row>
    <row r="1192" spans="9:80" s="114" customFormat="1">
      <c r="I1192" s="113"/>
      <c r="J1192" s="113"/>
      <c r="K1192" s="113"/>
      <c r="L1192" s="113"/>
      <c r="M1192" s="113"/>
      <c r="N1192" s="113"/>
      <c r="O1192" s="113"/>
      <c r="P1192" s="113"/>
      <c r="Q1192" s="113"/>
      <c r="R1192" s="113"/>
      <c r="S1192" s="113"/>
      <c r="T1192" s="113"/>
      <c r="U1192" s="113"/>
      <c r="V1192" s="113"/>
      <c r="W1192" s="113"/>
      <c r="X1192" s="113"/>
      <c r="Y1192" s="113"/>
      <c r="Z1192" s="113"/>
      <c r="AA1192" s="113"/>
      <c r="AB1192" s="113"/>
      <c r="AC1192" s="113"/>
      <c r="AD1192" s="113"/>
      <c r="AE1192" s="113"/>
      <c r="AF1192" s="113"/>
      <c r="AG1192" s="113"/>
      <c r="AH1192" s="113"/>
      <c r="AI1192" s="113"/>
      <c r="AJ1192" s="113"/>
      <c r="AK1192" s="113"/>
      <c r="AL1192" s="113"/>
      <c r="AM1192" s="113"/>
      <c r="AN1192" s="113"/>
      <c r="AO1192" s="113"/>
      <c r="AP1192" s="113"/>
      <c r="AQ1192" s="113"/>
      <c r="AR1192" s="113"/>
      <c r="AS1192" s="113"/>
      <c r="AT1192" s="113"/>
      <c r="AU1192" s="113"/>
      <c r="AV1192" s="113"/>
      <c r="AW1192" s="113"/>
      <c r="AX1192" s="113"/>
      <c r="AY1192" s="113"/>
      <c r="AZ1192" s="113"/>
      <c r="BA1192" s="113"/>
      <c r="BB1192" s="113"/>
      <c r="BC1192" s="113"/>
      <c r="BD1192" s="113"/>
      <c r="BE1192" s="113"/>
      <c r="BF1192" s="113"/>
      <c r="BG1192" s="113"/>
      <c r="BH1192" s="113"/>
      <c r="BI1192" s="113"/>
      <c r="BJ1192" s="113"/>
      <c r="BK1192" s="113"/>
      <c r="BL1192" s="113"/>
      <c r="BM1192" s="113"/>
      <c r="BN1192" s="113"/>
      <c r="BO1192" s="113"/>
      <c r="BP1192" s="113"/>
      <c r="BQ1192" s="113"/>
      <c r="BR1192" s="113"/>
      <c r="BS1192" s="113"/>
      <c r="BT1192" s="113"/>
      <c r="BU1192" s="113"/>
      <c r="BV1192" s="113"/>
      <c r="BW1192" s="113"/>
      <c r="BX1192" s="113"/>
      <c r="BY1192" s="113"/>
      <c r="BZ1192" s="113"/>
      <c r="CA1192" s="113"/>
      <c r="CB1192" s="113"/>
    </row>
    <row r="1193" spans="9:80" s="114" customFormat="1">
      <c r="I1193" s="113"/>
      <c r="J1193" s="113"/>
      <c r="K1193" s="113"/>
      <c r="L1193" s="113"/>
      <c r="M1193" s="113"/>
      <c r="N1193" s="113"/>
      <c r="O1193" s="113"/>
      <c r="P1193" s="113"/>
      <c r="Q1193" s="113"/>
      <c r="R1193" s="113"/>
      <c r="S1193" s="113"/>
      <c r="T1193" s="113"/>
      <c r="U1193" s="113"/>
      <c r="V1193" s="113"/>
      <c r="W1193" s="113"/>
      <c r="X1193" s="113"/>
      <c r="Y1193" s="113"/>
      <c r="Z1193" s="113"/>
      <c r="AA1193" s="113"/>
      <c r="AB1193" s="113"/>
      <c r="AC1193" s="113"/>
      <c r="AD1193" s="113"/>
      <c r="AE1193" s="113"/>
      <c r="AF1193" s="113"/>
      <c r="AG1193" s="113"/>
      <c r="AH1193" s="113"/>
      <c r="AI1193" s="113"/>
      <c r="AJ1193" s="113"/>
      <c r="AK1193" s="113"/>
      <c r="AL1193" s="113"/>
      <c r="AM1193" s="113"/>
      <c r="AN1193" s="113"/>
      <c r="AO1193" s="113"/>
      <c r="AP1193" s="113"/>
      <c r="AQ1193" s="113"/>
      <c r="AR1193" s="113"/>
      <c r="AS1193" s="113"/>
      <c r="AT1193" s="113"/>
      <c r="AU1193" s="113"/>
      <c r="AV1193" s="113"/>
      <c r="AW1193" s="113"/>
      <c r="AX1193" s="113"/>
      <c r="AY1193" s="113"/>
      <c r="AZ1193" s="113"/>
      <c r="BA1193" s="113"/>
      <c r="BB1193" s="113"/>
      <c r="BC1193" s="113"/>
      <c r="BD1193" s="113"/>
      <c r="BE1193" s="113"/>
      <c r="BF1193" s="113"/>
      <c r="BG1193" s="113"/>
      <c r="BH1193" s="113"/>
      <c r="BI1193" s="113"/>
      <c r="BJ1193" s="113"/>
      <c r="BK1193" s="113"/>
      <c r="BL1193" s="113"/>
      <c r="BM1193" s="113"/>
      <c r="BN1193" s="113"/>
      <c r="BO1193" s="113"/>
      <c r="BP1193" s="113"/>
      <c r="BQ1193" s="113"/>
      <c r="BR1193" s="113"/>
      <c r="BS1193" s="113"/>
      <c r="BT1193" s="113"/>
      <c r="BU1193" s="113"/>
      <c r="BV1193" s="113"/>
      <c r="BW1193" s="113"/>
      <c r="BX1193" s="113"/>
      <c r="BY1193" s="113"/>
      <c r="BZ1193" s="113"/>
      <c r="CA1193" s="113"/>
      <c r="CB1193" s="113"/>
    </row>
    <row r="1194" spans="9:80" s="114" customFormat="1">
      <c r="I1194" s="113"/>
      <c r="J1194" s="113"/>
      <c r="K1194" s="113"/>
      <c r="L1194" s="113"/>
      <c r="M1194" s="113"/>
      <c r="N1194" s="113"/>
      <c r="O1194" s="113"/>
      <c r="P1194" s="113"/>
      <c r="Q1194" s="113"/>
      <c r="R1194" s="113"/>
      <c r="S1194" s="113"/>
      <c r="T1194" s="113"/>
      <c r="U1194" s="113"/>
      <c r="V1194" s="113"/>
      <c r="W1194" s="113"/>
      <c r="X1194" s="113"/>
      <c r="Y1194" s="113"/>
      <c r="Z1194" s="113"/>
      <c r="AA1194" s="113"/>
      <c r="AB1194" s="113"/>
      <c r="AC1194" s="113"/>
      <c r="AD1194" s="113"/>
      <c r="AE1194" s="113"/>
      <c r="AF1194" s="113"/>
      <c r="AG1194" s="113"/>
      <c r="AH1194" s="113"/>
      <c r="AI1194" s="113"/>
      <c r="AJ1194" s="113"/>
      <c r="AK1194" s="113"/>
      <c r="AL1194" s="113"/>
      <c r="AM1194" s="113"/>
      <c r="AN1194" s="113"/>
      <c r="AO1194" s="113"/>
      <c r="AP1194" s="113"/>
      <c r="AQ1194" s="113"/>
      <c r="AR1194" s="113"/>
      <c r="AS1194" s="113"/>
      <c r="AT1194" s="113"/>
      <c r="AU1194" s="113"/>
      <c r="AV1194" s="113"/>
      <c r="AW1194" s="113"/>
      <c r="AX1194" s="113"/>
      <c r="AY1194" s="113"/>
      <c r="AZ1194" s="113"/>
      <c r="BA1194" s="113"/>
      <c r="BB1194" s="113"/>
      <c r="BC1194" s="113"/>
      <c r="BD1194" s="113"/>
      <c r="BE1194" s="113"/>
      <c r="BF1194" s="113"/>
      <c r="BG1194" s="113"/>
      <c r="BH1194" s="113"/>
      <c r="BI1194" s="113"/>
      <c r="BJ1194" s="113"/>
      <c r="BK1194" s="113"/>
      <c r="BL1194" s="113"/>
      <c r="BM1194" s="113"/>
      <c r="BN1194" s="113"/>
      <c r="BO1194" s="113"/>
      <c r="BP1194" s="113"/>
      <c r="BQ1194" s="113"/>
      <c r="BR1194" s="113"/>
      <c r="BS1194" s="113"/>
      <c r="BT1194" s="113"/>
      <c r="BU1194" s="113"/>
      <c r="BV1194" s="113"/>
      <c r="BW1194" s="113"/>
      <c r="BX1194" s="113"/>
      <c r="BY1194" s="113"/>
      <c r="BZ1194" s="113"/>
      <c r="CA1194" s="113"/>
      <c r="CB1194" s="113"/>
    </row>
    <row r="1195" spans="9:80" s="114" customFormat="1">
      <c r="I1195" s="113"/>
      <c r="J1195" s="113"/>
      <c r="K1195" s="113"/>
      <c r="L1195" s="113"/>
      <c r="M1195" s="113"/>
      <c r="N1195" s="113"/>
      <c r="O1195" s="113"/>
      <c r="P1195" s="113"/>
      <c r="Q1195" s="113"/>
      <c r="R1195" s="113"/>
      <c r="S1195" s="113"/>
      <c r="T1195" s="113"/>
      <c r="U1195" s="113"/>
      <c r="V1195" s="113"/>
      <c r="W1195" s="113"/>
      <c r="X1195" s="113"/>
      <c r="Y1195" s="113"/>
      <c r="Z1195" s="113"/>
      <c r="AA1195" s="113"/>
      <c r="AB1195" s="113"/>
      <c r="AC1195" s="113"/>
      <c r="AD1195" s="113"/>
      <c r="AE1195" s="113"/>
      <c r="AF1195" s="113"/>
      <c r="AG1195" s="113"/>
      <c r="AH1195" s="113"/>
      <c r="AI1195" s="113"/>
      <c r="AJ1195" s="113"/>
      <c r="AK1195" s="113"/>
      <c r="AL1195" s="113"/>
      <c r="AM1195" s="113"/>
      <c r="AN1195" s="113"/>
      <c r="AO1195" s="113"/>
      <c r="AP1195" s="113"/>
      <c r="AQ1195" s="113"/>
      <c r="AR1195" s="113"/>
      <c r="AS1195" s="113"/>
      <c r="AT1195" s="113"/>
      <c r="AU1195" s="113"/>
      <c r="AV1195" s="113"/>
      <c r="AW1195" s="113"/>
      <c r="AX1195" s="113"/>
      <c r="AY1195" s="113"/>
      <c r="AZ1195" s="113"/>
      <c r="BA1195" s="113"/>
      <c r="BB1195" s="113"/>
      <c r="BC1195" s="113"/>
      <c r="BD1195" s="113"/>
      <c r="BE1195" s="113"/>
      <c r="BF1195" s="113"/>
      <c r="BG1195" s="113"/>
      <c r="BH1195" s="113"/>
      <c r="BI1195" s="113"/>
      <c r="BJ1195" s="113"/>
      <c r="BK1195" s="113"/>
      <c r="BL1195" s="113"/>
      <c r="BM1195" s="113"/>
      <c r="BN1195" s="113"/>
      <c r="BO1195" s="113"/>
      <c r="BP1195" s="113"/>
      <c r="BQ1195" s="113"/>
      <c r="BR1195" s="113"/>
      <c r="BS1195" s="113"/>
      <c r="BT1195" s="113"/>
      <c r="BU1195" s="113"/>
      <c r="BV1195" s="113"/>
      <c r="BW1195" s="113"/>
      <c r="BX1195" s="113"/>
      <c r="BY1195" s="113"/>
      <c r="BZ1195" s="113"/>
      <c r="CA1195" s="113"/>
      <c r="CB1195" s="113"/>
    </row>
    <row r="1196" spans="9:80" s="114" customFormat="1">
      <c r="I1196" s="113"/>
      <c r="J1196" s="113"/>
      <c r="K1196" s="113"/>
      <c r="L1196" s="113"/>
      <c r="M1196" s="113"/>
      <c r="N1196" s="113"/>
      <c r="O1196" s="113"/>
      <c r="P1196" s="113"/>
      <c r="Q1196" s="113"/>
      <c r="R1196" s="113"/>
      <c r="S1196" s="113"/>
      <c r="T1196" s="113"/>
      <c r="U1196" s="113"/>
      <c r="V1196" s="113"/>
      <c r="W1196" s="113"/>
      <c r="X1196" s="113"/>
      <c r="Y1196" s="113"/>
      <c r="Z1196" s="113"/>
      <c r="AA1196" s="113"/>
      <c r="AB1196" s="113"/>
      <c r="AC1196" s="113"/>
      <c r="AD1196" s="113"/>
      <c r="AE1196" s="113"/>
      <c r="AF1196" s="113"/>
      <c r="AG1196" s="113"/>
      <c r="AH1196" s="113"/>
      <c r="AI1196" s="113"/>
      <c r="AJ1196" s="113"/>
      <c r="AK1196" s="113"/>
      <c r="AL1196" s="113"/>
      <c r="AM1196" s="113"/>
      <c r="AN1196" s="113"/>
      <c r="AO1196" s="113"/>
      <c r="AP1196" s="113"/>
      <c r="AQ1196" s="113"/>
      <c r="AR1196" s="113"/>
      <c r="AS1196" s="113"/>
      <c r="AT1196" s="113"/>
      <c r="AU1196" s="113"/>
      <c r="AV1196" s="113"/>
      <c r="AW1196" s="113"/>
      <c r="AX1196" s="113"/>
      <c r="AY1196" s="113"/>
      <c r="AZ1196" s="113"/>
      <c r="BA1196" s="113"/>
      <c r="BB1196" s="113"/>
      <c r="BC1196" s="113"/>
      <c r="BD1196" s="113"/>
      <c r="BE1196" s="113"/>
      <c r="BF1196" s="113"/>
      <c r="BG1196" s="113"/>
      <c r="BH1196" s="113"/>
      <c r="BI1196" s="113"/>
      <c r="BJ1196" s="113"/>
      <c r="BK1196" s="113"/>
      <c r="BL1196" s="113"/>
      <c r="BM1196" s="113"/>
      <c r="BN1196" s="113"/>
      <c r="BO1196" s="113"/>
      <c r="BP1196" s="113"/>
      <c r="BQ1196" s="113"/>
      <c r="BR1196" s="113"/>
      <c r="BS1196" s="113"/>
      <c r="BT1196" s="113"/>
      <c r="BU1196" s="113"/>
      <c r="BV1196" s="113"/>
      <c r="BW1196" s="113"/>
      <c r="BX1196" s="113"/>
      <c r="BY1196" s="113"/>
      <c r="BZ1196" s="113"/>
      <c r="CA1196" s="113"/>
      <c r="CB1196" s="113"/>
    </row>
    <row r="1197" spans="9:80" s="114" customFormat="1">
      <c r="I1197" s="113"/>
      <c r="J1197" s="113"/>
      <c r="K1197" s="113"/>
      <c r="L1197" s="113"/>
      <c r="M1197" s="113"/>
      <c r="N1197" s="113"/>
      <c r="O1197" s="113"/>
      <c r="P1197" s="113"/>
      <c r="Q1197" s="113"/>
      <c r="R1197" s="113"/>
      <c r="S1197" s="113"/>
      <c r="T1197" s="113"/>
      <c r="U1197" s="113"/>
      <c r="V1197" s="113"/>
      <c r="W1197" s="113"/>
      <c r="X1197" s="113"/>
      <c r="Y1197" s="113"/>
      <c r="Z1197" s="113"/>
      <c r="AA1197" s="113"/>
      <c r="AB1197" s="113"/>
      <c r="AC1197" s="113"/>
      <c r="AD1197" s="113"/>
      <c r="AE1197" s="113"/>
      <c r="AF1197" s="113"/>
      <c r="AG1197" s="113"/>
      <c r="AH1197" s="113"/>
      <c r="AI1197" s="113"/>
      <c r="AJ1197" s="113"/>
      <c r="AK1197" s="113"/>
      <c r="AL1197" s="113"/>
      <c r="AM1197" s="113"/>
      <c r="AN1197" s="113"/>
      <c r="AO1197" s="113"/>
      <c r="AP1197" s="113"/>
      <c r="AQ1197" s="113"/>
      <c r="AR1197" s="113"/>
      <c r="AS1197" s="113"/>
      <c r="AT1197" s="113"/>
      <c r="AU1197" s="113"/>
      <c r="AV1197" s="113"/>
      <c r="AW1197" s="113"/>
      <c r="AX1197" s="113"/>
      <c r="AY1197" s="113"/>
      <c r="AZ1197" s="113"/>
      <c r="BA1197" s="113"/>
      <c r="BB1197" s="113"/>
      <c r="BC1197" s="113"/>
      <c r="BD1197" s="113"/>
      <c r="BE1197" s="113"/>
      <c r="BF1197" s="113"/>
      <c r="BG1197" s="113"/>
      <c r="BH1197" s="113"/>
      <c r="BI1197" s="113"/>
      <c r="BJ1197" s="113"/>
      <c r="BK1197" s="113"/>
      <c r="BL1197" s="113"/>
      <c r="BM1197" s="113"/>
      <c r="BN1197" s="113"/>
      <c r="BO1197" s="113"/>
      <c r="BP1197" s="113"/>
      <c r="BQ1197" s="113"/>
      <c r="BR1197" s="113"/>
      <c r="BS1197" s="113"/>
      <c r="BT1197" s="113"/>
      <c r="BU1197" s="113"/>
      <c r="BV1197" s="113"/>
      <c r="BW1197" s="113"/>
      <c r="BX1197" s="113"/>
      <c r="BY1197" s="113"/>
      <c r="BZ1197" s="113"/>
      <c r="CA1197" s="113"/>
      <c r="CB1197" s="113"/>
    </row>
    <row r="1198" spans="9:80" s="114" customFormat="1">
      <c r="I1198" s="113"/>
      <c r="J1198" s="113"/>
      <c r="K1198" s="113"/>
      <c r="L1198" s="113"/>
      <c r="M1198" s="113"/>
      <c r="N1198" s="113"/>
      <c r="O1198" s="113"/>
      <c r="P1198" s="113"/>
      <c r="Q1198" s="113"/>
      <c r="R1198" s="113"/>
      <c r="S1198" s="113"/>
      <c r="T1198" s="113"/>
      <c r="U1198" s="113"/>
      <c r="V1198" s="113"/>
      <c r="W1198" s="113"/>
      <c r="X1198" s="113"/>
      <c r="Y1198" s="113"/>
      <c r="Z1198" s="113"/>
      <c r="AA1198" s="113"/>
      <c r="AB1198" s="113"/>
      <c r="AC1198" s="113"/>
      <c r="AD1198" s="113"/>
      <c r="AE1198" s="113"/>
      <c r="AF1198" s="113"/>
      <c r="AG1198" s="113"/>
      <c r="AH1198" s="113"/>
      <c r="AI1198" s="113"/>
      <c r="AJ1198" s="113"/>
      <c r="AK1198" s="113"/>
      <c r="AL1198" s="113"/>
      <c r="AM1198" s="113"/>
      <c r="AN1198" s="113"/>
      <c r="AO1198" s="113"/>
      <c r="AP1198" s="113"/>
      <c r="AQ1198" s="113"/>
      <c r="AR1198" s="113"/>
      <c r="AS1198" s="113"/>
      <c r="AT1198" s="113"/>
      <c r="AU1198" s="113"/>
      <c r="AV1198" s="113"/>
      <c r="AW1198" s="113"/>
      <c r="AX1198" s="113"/>
      <c r="AY1198" s="113"/>
      <c r="AZ1198" s="113"/>
      <c r="BA1198" s="113"/>
      <c r="BB1198" s="113"/>
      <c r="BC1198" s="113"/>
      <c r="BD1198" s="113"/>
      <c r="BE1198" s="113"/>
      <c r="BF1198" s="113"/>
      <c r="BG1198" s="113"/>
      <c r="BH1198" s="113"/>
      <c r="BI1198" s="113"/>
      <c r="BJ1198" s="113"/>
      <c r="BK1198" s="113"/>
      <c r="BL1198" s="113"/>
      <c r="BM1198" s="113"/>
      <c r="BN1198" s="113"/>
      <c r="BO1198" s="113"/>
      <c r="BP1198" s="113"/>
      <c r="BQ1198" s="113"/>
      <c r="BR1198" s="113"/>
      <c r="BS1198" s="113"/>
      <c r="BT1198" s="113"/>
      <c r="BU1198" s="113"/>
      <c r="BV1198" s="113"/>
      <c r="BW1198" s="113"/>
      <c r="BX1198" s="113"/>
      <c r="BY1198" s="113"/>
      <c r="BZ1198" s="113"/>
      <c r="CA1198" s="113"/>
      <c r="CB1198" s="113"/>
    </row>
    <row r="1199" spans="9:80" s="114" customFormat="1">
      <c r="I1199" s="113"/>
      <c r="J1199" s="113"/>
      <c r="K1199" s="113"/>
      <c r="L1199" s="113"/>
      <c r="M1199" s="113"/>
      <c r="N1199" s="113"/>
      <c r="O1199" s="113"/>
      <c r="P1199" s="113"/>
      <c r="Q1199" s="113"/>
      <c r="R1199" s="113"/>
      <c r="S1199" s="113"/>
      <c r="T1199" s="113"/>
      <c r="U1199" s="113"/>
      <c r="V1199" s="113"/>
      <c r="W1199" s="113"/>
      <c r="X1199" s="113"/>
      <c r="Y1199" s="113"/>
      <c r="Z1199" s="113"/>
      <c r="AA1199" s="113"/>
      <c r="AB1199" s="113"/>
      <c r="AC1199" s="113"/>
      <c r="AD1199" s="113"/>
      <c r="AE1199" s="113"/>
      <c r="AF1199" s="113"/>
      <c r="AG1199" s="113"/>
      <c r="AH1199" s="113"/>
      <c r="AI1199" s="113"/>
      <c r="AJ1199" s="113"/>
      <c r="AK1199" s="113"/>
      <c r="AL1199" s="113"/>
      <c r="AM1199" s="113"/>
      <c r="AN1199" s="113"/>
      <c r="AO1199" s="113"/>
      <c r="AP1199" s="113"/>
      <c r="AQ1199" s="113"/>
      <c r="AR1199" s="113"/>
      <c r="AS1199" s="113"/>
      <c r="AT1199" s="113"/>
      <c r="AU1199" s="113"/>
      <c r="AV1199" s="113"/>
      <c r="AW1199" s="113"/>
      <c r="AX1199" s="113"/>
      <c r="AY1199" s="113"/>
      <c r="AZ1199" s="113"/>
      <c r="BA1199" s="113"/>
      <c r="BB1199" s="113"/>
      <c r="BC1199" s="113"/>
      <c r="BD1199" s="113"/>
      <c r="BE1199" s="113"/>
      <c r="BF1199" s="113"/>
      <c r="BG1199" s="113"/>
      <c r="BH1199" s="113"/>
      <c r="BI1199" s="113"/>
      <c r="BJ1199" s="113"/>
      <c r="BK1199" s="113"/>
      <c r="BL1199" s="113"/>
      <c r="BM1199" s="113"/>
      <c r="BN1199" s="113"/>
      <c r="BO1199" s="113"/>
      <c r="BP1199" s="113"/>
      <c r="BQ1199" s="113"/>
      <c r="BR1199" s="113"/>
      <c r="BS1199" s="113"/>
      <c r="BT1199" s="113"/>
      <c r="BU1199" s="113"/>
      <c r="BV1199" s="113"/>
      <c r="BW1199" s="113"/>
      <c r="BX1199" s="113"/>
      <c r="BY1199" s="113"/>
      <c r="BZ1199" s="113"/>
      <c r="CA1199" s="113"/>
      <c r="CB1199" s="113"/>
    </row>
    <row r="1200" spans="9:80" s="114" customFormat="1">
      <c r="I1200" s="113"/>
      <c r="J1200" s="113"/>
      <c r="K1200" s="113"/>
      <c r="L1200" s="113"/>
      <c r="M1200" s="113"/>
      <c r="N1200" s="113"/>
      <c r="O1200" s="113"/>
      <c r="P1200" s="113"/>
      <c r="Q1200" s="113"/>
      <c r="R1200" s="113"/>
      <c r="S1200" s="113"/>
      <c r="T1200" s="113"/>
      <c r="U1200" s="113"/>
      <c r="V1200" s="113"/>
      <c r="W1200" s="113"/>
      <c r="X1200" s="113"/>
      <c r="Y1200" s="113"/>
      <c r="Z1200" s="113"/>
      <c r="AA1200" s="113"/>
      <c r="AB1200" s="113"/>
      <c r="AC1200" s="113"/>
      <c r="AD1200" s="113"/>
      <c r="AE1200" s="113"/>
      <c r="AF1200" s="113"/>
      <c r="AG1200" s="113"/>
      <c r="AH1200" s="113"/>
      <c r="AI1200" s="113"/>
      <c r="AJ1200" s="113"/>
      <c r="AK1200" s="113"/>
      <c r="AL1200" s="113"/>
      <c r="AM1200" s="113"/>
      <c r="AN1200" s="113"/>
      <c r="AO1200" s="113"/>
      <c r="AP1200" s="113"/>
      <c r="AQ1200" s="113"/>
      <c r="AR1200" s="113"/>
      <c r="AS1200" s="113"/>
      <c r="AT1200" s="113"/>
      <c r="AU1200" s="113"/>
      <c r="AV1200" s="113"/>
      <c r="AW1200" s="113"/>
      <c r="AX1200" s="113"/>
      <c r="AY1200" s="113"/>
      <c r="AZ1200" s="113"/>
      <c r="BA1200" s="113"/>
      <c r="BB1200" s="113"/>
      <c r="BC1200" s="113"/>
      <c r="BD1200" s="113"/>
      <c r="BE1200" s="113"/>
      <c r="BF1200" s="113"/>
      <c r="BG1200" s="113"/>
      <c r="BH1200" s="113"/>
      <c r="BI1200" s="113"/>
      <c r="BJ1200" s="113"/>
      <c r="BK1200" s="113"/>
      <c r="BL1200" s="113"/>
      <c r="BM1200" s="113"/>
      <c r="BN1200" s="113"/>
      <c r="BO1200" s="113"/>
      <c r="BP1200" s="113"/>
      <c r="BQ1200" s="113"/>
      <c r="BR1200" s="113"/>
      <c r="BS1200" s="113"/>
      <c r="BT1200" s="113"/>
      <c r="BU1200" s="113"/>
      <c r="BV1200" s="113"/>
      <c r="BW1200" s="113"/>
      <c r="BX1200" s="113"/>
      <c r="BY1200" s="113"/>
      <c r="BZ1200" s="113"/>
      <c r="CA1200" s="113"/>
      <c r="CB1200" s="113"/>
    </row>
    <row r="1201" spans="9:80" s="114" customFormat="1">
      <c r="I1201" s="113"/>
      <c r="J1201" s="113"/>
      <c r="K1201" s="113"/>
      <c r="L1201" s="113"/>
      <c r="M1201" s="113"/>
      <c r="N1201" s="113"/>
      <c r="O1201" s="113"/>
      <c r="P1201" s="113"/>
      <c r="Q1201" s="113"/>
      <c r="R1201" s="113"/>
      <c r="S1201" s="113"/>
      <c r="T1201" s="113"/>
      <c r="U1201" s="113"/>
      <c r="V1201" s="113"/>
      <c r="W1201" s="113"/>
      <c r="X1201" s="113"/>
      <c r="Y1201" s="113"/>
      <c r="Z1201" s="113"/>
      <c r="AA1201" s="113"/>
      <c r="AB1201" s="113"/>
      <c r="AC1201" s="113"/>
      <c r="AD1201" s="113"/>
      <c r="AE1201" s="113"/>
      <c r="AF1201" s="113"/>
      <c r="AG1201" s="113"/>
      <c r="AH1201" s="113"/>
      <c r="AI1201" s="113"/>
      <c r="AJ1201" s="113"/>
      <c r="AK1201" s="113"/>
      <c r="AL1201" s="113"/>
      <c r="AM1201" s="113"/>
      <c r="AN1201" s="113"/>
      <c r="AO1201" s="113"/>
      <c r="AP1201" s="113"/>
      <c r="AQ1201" s="113"/>
      <c r="AR1201" s="113"/>
      <c r="AS1201" s="113"/>
      <c r="AT1201" s="113"/>
      <c r="AU1201" s="113"/>
      <c r="AV1201" s="113"/>
      <c r="AW1201" s="113"/>
      <c r="AX1201" s="113"/>
      <c r="AY1201" s="113"/>
      <c r="AZ1201" s="113"/>
      <c r="BA1201" s="113"/>
      <c r="BB1201" s="113"/>
      <c r="BC1201" s="113"/>
      <c r="BD1201" s="113"/>
      <c r="BE1201" s="113"/>
      <c r="BF1201" s="113"/>
      <c r="BG1201" s="113"/>
      <c r="BH1201" s="113"/>
      <c r="BI1201" s="113"/>
      <c r="BJ1201" s="113"/>
      <c r="BK1201" s="113"/>
      <c r="BL1201" s="113"/>
      <c r="BM1201" s="113"/>
      <c r="BN1201" s="113"/>
      <c r="BO1201" s="113"/>
      <c r="BP1201" s="113"/>
      <c r="BQ1201" s="113"/>
      <c r="BR1201" s="113"/>
      <c r="BS1201" s="113"/>
      <c r="BT1201" s="113"/>
      <c r="BU1201" s="113"/>
      <c r="BV1201" s="113"/>
      <c r="BW1201" s="113"/>
      <c r="BX1201" s="113"/>
      <c r="BY1201" s="113"/>
      <c r="BZ1201" s="113"/>
      <c r="CA1201" s="113"/>
      <c r="CB1201" s="113"/>
    </row>
    <row r="1202" spans="9:80" s="114" customFormat="1">
      <c r="I1202" s="113"/>
      <c r="J1202" s="113"/>
      <c r="K1202" s="113"/>
      <c r="L1202" s="113"/>
      <c r="M1202" s="113"/>
      <c r="N1202" s="113"/>
      <c r="O1202" s="113"/>
      <c r="P1202" s="113"/>
      <c r="Q1202" s="113"/>
      <c r="R1202" s="113"/>
      <c r="S1202" s="113"/>
      <c r="T1202" s="113"/>
      <c r="U1202" s="113"/>
      <c r="V1202" s="113"/>
      <c r="W1202" s="113"/>
      <c r="X1202" s="113"/>
      <c r="Y1202" s="113"/>
      <c r="Z1202" s="113"/>
      <c r="AA1202" s="113"/>
      <c r="AB1202" s="113"/>
      <c r="AC1202" s="113"/>
      <c r="AD1202" s="113"/>
      <c r="AE1202" s="113"/>
      <c r="AF1202" s="113"/>
      <c r="AG1202" s="113"/>
      <c r="AH1202" s="113"/>
      <c r="AI1202" s="113"/>
      <c r="AJ1202" s="113"/>
      <c r="AK1202" s="113"/>
      <c r="AL1202" s="113"/>
      <c r="AM1202" s="113"/>
      <c r="AN1202" s="113"/>
      <c r="AO1202" s="113"/>
      <c r="AP1202" s="113"/>
      <c r="AQ1202" s="113"/>
      <c r="AR1202" s="113"/>
      <c r="AS1202" s="113"/>
      <c r="AT1202" s="113"/>
      <c r="AU1202" s="113"/>
      <c r="AV1202" s="113"/>
      <c r="AW1202" s="113"/>
      <c r="AX1202" s="113"/>
      <c r="AY1202" s="113"/>
      <c r="AZ1202" s="113"/>
      <c r="BA1202" s="113"/>
      <c r="BB1202" s="113"/>
      <c r="BC1202" s="113"/>
      <c r="BD1202" s="113"/>
      <c r="BE1202" s="113"/>
      <c r="BF1202" s="113"/>
      <c r="BG1202" s="113"/>
      <c r="BH1202" s="113"/>
      <c r="BI1202" s="113"/>
      <c r="BJ1202" s="113"/>
      <c r="BK1202" s="113"/>
      <c r="BL1202" s="113"/>
      <c r="BM1202" s="113"/>
      <c r="BN1202" s="113"/>
      <c r="BO1202" s="113"/>
      <c r="BP1202" s="113"/>
      <c r="BQ1202" s="113"/>
      <c r="BR1202" s="113"/>
      <c r="BS1202" s="113"/>
      <c r="BT1202" s="113"/>
      <c r="BU1202" s="113"/>
      <c r="BV1202" s="113"/>
      <c r="BW1202" s="113"/>
      <c r="BX1202" s="113"/>
      <c r="BY1202" s="113"/>
      <c r="BZ1202" s="113"/>
      <c r="CA1202" s="113"/>
      <c r="CB1202" s="113"/>
    </row>
    <row r="1203" spans="9:80" s="114" customFormat="1">
      <c r="I1203" s="113"/>
      <c r="J1203" s="113"/>
      <c r="K1203" s="113"/>
      <c r="L1203" s="113"/>
      <c r="M1203" s="113"/>
      <c r="N1203" s="113"/>
      <c r="O1203" s="113"/>
      <c r="P1203" s="113"/>
      <c r="Q1203" s="113"/>
      <c r="R1203" s="113"/>
      <c r="S1203" s="113"/>
      <c r="T1203" s="113"/>
      <c r="U1203" s="113"/>
      <c r="V1203" s="113"/>
      <c r="W1203" s="113"/>
      <c r="X1203" s="113"/>
      <c r="Y1203" s="113"/>
      <c r="Z1203" s="113"/>
      <c r="AA1203" s="113"/>
      <c r="AB1203" s="113"/>
      <c r="AC1203" s="113"/>
      <c r="AD1203" s="113"/>
      <c r="AE1203" s="113"/>
      <c r="AF1203" s="113"/>
      <c r="AG1203" s="113"/>
      <c r="AH1203" s="113"/>
      <c r="AI1203" s="113"/>
      <c r="AJ1203" s="113"/>
      <c r="AK1203" s="113"/>
      <c r="AL1203" s="113"/>
      <c r="AM1203" s="113"/>
      <c r="AN1203" s="113"/>
      <c r="AO1203" s="113"/>
      <c r="AP1203" s="113"/>
      <c r="AQ1203" s="113"/>
      <c r="AR1203" s="113"/>
      <c r="AS1203" s="113"/>
      <c r="AT1203" s="113"/>
      <c r="AU1203" s="113"/>
      <c r="AV1203" s="113"/>
      <c r="AW1203" s="113"/>
      <c r="AX1203" s="113"/>
      <c r="AY1203" s="113"/>
      <c r="AZ1203" s="113"/>
      <c r="BA1203" s="113"/>
      <c r="BB1203" s="113"/>
      <c r="BC1203" s="113"/>
      <c r="BD1203" s="113"/>
      <c r="BE1203" s="113"/>
      <c r="BF1203" s="113"/>
      <c r="BG1203" s="113"/>
      <c r="BH1203" s="113"/>
      <c r="BI1203" s="113"/>
      <c r="BJ1203" s="113"/>
      <c r="BK1203" s="113"/>
      <c r="BL1203" s="113"/>
      <c r="BM1203" s="113"/>
      <c r="BN1203" s="113"/>
      <c r="BO1203" s="113"/>
      <c r="BP1203" s="113"/>
      <c r="BQ1203" s="113"/>
      <c r="BR1203" s="113"/>
      <c r="BS1203" s="113"/>
      <c r="BT1203" s="113"/>
      <c r="BU1203" s="113"/>
      <c r="BV1203" s="113"/>
      <c r="BW1203" s="113"/>
      <c r="BX1203" s="113"/>
      <c r="BY1203" s="113"/>
      <c r="BZ1203" s="113"/>
      <c r="CA1203" s="113"/>
      <c r="CB1203" s="113"/>
    </row>
    <row r="1204" spans="9:80" s="114" customFormat="1">
      <c r="I1204" s="113"/>
      <c r="J1204" s="113"/>
      <c r="K1204" s="113"/>
      <c r="L1204" s="113"/>
      <c r="M1204" s="113"/>
      <c r="N1204" s="113"/>
      <c r="O1204" s="113"/>
      <c r="P1204" s="113"/>
      <c r="Q1204" s="113"/>
      <c r="R1204" s="113"/>
      <c r="S1204" s="113"/>
      <c r="T1204" s="113"/>
      <c r="U1204" s="113"/>
      <c r="V1204" s="113"/>
      <c r="W1204" s="113"/>
      <c r="X1204" s="113"/>
      <c r="Y1204" s="113"/>
      <c r="Z1204" s="113"/>
      <c r="AA1204" s="113"/>
      <c r="AB1204" s="113"/>
      <c r="AC1204" s="113"/>
      <c r="AD1204" s="113"/>
      <c r="AE1204" s="113"/>
      <c r="AF1204" s="113"/>
      <c r="AG1204" s="113"/>
      <c r="AH1204" s="113"/>
      <c r="AI1204" s="113"/>
      <c r="AJ1204" s="113"/>
      <c r="AK1204" s="113"/>
      <c r="AL1204" s="113"/>
      <c r="AM1204" s="113"/>
      <c r="AN1204" s="113"/>
      <c r="AO1204" s="113"/>
      <c r="AP1204" s="113"/>
      <c r="AQ1204" s="113"/>
      <c r="AR1204" s="113"/>
      <c r="AS1204" s="113"/>
      <c r="AT1204" s="113"/>
      <c r="AU1204" s="113"/>
      <c r="AV1204" s="113"/>
      <c r="AW1204" s="113"/>
      <c r="AX1204" s="113"/>
      <c r="AY1204" s="113"/>
      <c r="AZ1204" s="113"/>
      <c r="BA1204" s="113"/>
      <c r="BB1204" s="113"/>
      <c r="BC1204" s="113"/>
      <c r="BD1204" s="113"/>
      <c r="BE1204" s="113"/>
      <c r="BF1204" s="113"/>
      <c r="BG1204" s="113"/>
      <c r="BH1204" s="113"/>
      <c r="BI1204" s="113"/>
      <c r="BJ1204" s="113"/>
      <c r="BK1204" s="113"/>
      <c r="BL1204" s="113"/>
      <c r="BM1204" s="113"/>
      <c r="BN1204" s="113"/>
      <c r="BO1204" s="113"/>
      <c r="BP1204" s="113"/>
      <c r="BQ1204" s="113"/>
      <c r="BR1204" s="113"/>
      <c r="BS1204" s="113"/>
      <c r="BT1204" s="113"/>
      <c r="BU1204" s="113"/>
      <c r="BV1204" s="113"/>
      <c r="BW1204" s="113"/>
      <c r="BX1204" s="113"/>
      <c r="BY1204" s="113"/>
      <c r="BZ1204" s="113"/>
      <c r="CA1204" s="113"/>
      <c r="CB1204" s="113"/>
    </row>
    <row r="1205" spans="9:80" s="114" customFormat="1">
      <c r="I1205" s="113"/>
      <c r="J1205" s="113"/>
      <c r="K1205" s="113"/>
      <c r="L1205" s="113"/>
      <c r="M1205" s="113"/>
      <c r="N1205" s="113"/>
      <c r="O1205" s="113"/>
      <c r="P1205" s="113"/>
      <c r="Q1205" s="113"/>
      <c r="R1205" s="113"/>
      <c r="S1205" s="113"/>
      <c r="T1205" s="113"/>
      <c r="U1205" s="113"/>
      <c r="V1205" s="113"/>
      <c r="W1205" s="113"/>
      <c r="X1205" s="113"/>
      <c r="Y1205" s="113"/>
      <c r="Z1205" s="113"/>
      <c r="AA1205" s="113"/>
      <c r="AB1205" s="113"/>
      <c r="AC1205" s="113"/>
      <c r="AD1205" s="113"/>
      <c r="AE1205" s="113"/>
      <c r="AF1205" s="113"/>
      <c r="AG1205" s="113"/>
      <c r="AH1205" s="113"/>
      <c r="AI1205" s="113"/>
      <c r="AJ1205" s="113"/>
      <c r="AK1205" s="113"/>
      <c r="AL1205" s="113"/>
      <c r="AM1205" s="113"/>
      <c r="AN1205" s="113"/>
      <c r="AO1205" s="113"/>
      <c r="AP1205" s="113"/>
      <c r="AQ1205" s="113"/>
      <c r="AR1205" s="113"/>
      <c r="AS1205" s="113"/>
      <c r="AT1205" s="113"/>
      <c r="AU1205" s="113"/>
      <c r="AV1205" s="113"/>
      <c r="AW1205" s="113"/>
      <c r="AX1205" s="113"/>
      <c r="AY1205" s="113"/>
      <c r="AZ1205" s="113"/>
      <c r="BA1205" s="113"/>
      <c r="BB1205" s="113"/>
      <c r="BC1205" s="113"/>
      <c r="BD1205" s="113"/>
      <c r="BE1205" s="113"/>
      <c r="BF1205" s="113"/>
      <c r="BG1205" s="113"/>
      <c r="BH1205" s="113"/>
      <c r="BI1205" s="113"/>
      <c r="BJ1205" s="113"/>
      <c r="BK1205" s="113"/>
      <c r="BL1205" s="113"/>
      <c r="BM1205" s="113"/>
      <c r="BN1205" s="113"/>
      <c r="BO1205" s="113"/>
      <c r="BP1205" s="113"/>
      <c r="BQ1205" s="113"/>
      <c r="BR1205" s="113"/>
      <c r="BS1205" s="113"/>
      <c r="BT1205" s="113"/>
      <c r="BU1205" s="113"/>
      <c r="BV1205" s="113"/>
      <c r="BW1205" s="113"/>
      <c r="BX1205" s="113"/>
      <c r="BY1205" s="113"/>
      <c r="BZ1205" s="113"/>
      <c r="CA1205" s="113"/>
      <c r="CB1205" s="113"/>
    </row>
    <row r="1206" spans="9:80" s="114" customFormat="1">
      <c r="I1206" s="113"/>
      <c r="J1206" s="113"/>
      <c r="K1206" s="113"/>
      <c r="L1206" s="113"/>
      <c r="M1206" s="113"/>
      <c r="N1206" s="113"/>
      <c r="O1206" s="113"/>
      <c r="P1206" s="113"/>
      <c r="Q1206" s="113"/>
      <c r="R1206" s="113"/>
      <c r="S1206" s="113"/>
      <c r="T1206" s="113"/>
      <c r="U1206" s="113"/>
      <c r="V1206" s="113"/>
      <c r="W1206" s="113"/>
      <c r="X1206" s="113"/>
      <c r="Y1206" s="113"/>
      <c r="Z1206" s="113"/>
      <c r="AA1206" s="113"/>
      <c r="AB1206" s="113"/>
      <c r="AC1206" s="113"/>
      <c r="AD1206" s="113"/>
      <c r="AE1206" s="113"/>
      <c r="AF1206" s="113"/>
      <c r="AG1206" s="113"/>
      <c r="AH1206" s="113"/>
      <c r="AI1206" s="113"/>
      <c r="AJ1206" s="113"/>
      <c r="AK1206" s="113"/>
      <c r="AL1206" s="113"/>
      <c r="AM1206" s="113"/>
      <c r="AN1206" s="113"/>
      <c r="AO1206" s="113"/>
      <c r="AP1206" s="113"/>
      <c r="AQ1206" s="113"/>
      <c r="AR1206" s="113"/>
      <c r="AS1206" s="113"/>
      <c r="AT1206" s="113"/>
      <c r="AU1206" s="113"/>
      <c r="AV1206" s="113"/>
      <c r="AW1206" s="113"/>
      <c r="AX1206" s="113"/>
      <c r="AY1206" s="113"/>
      <c r="AZ1206" s="113"/>
      <c r="BA1206" s="113"/>
      <c r="BB1206" s="113"/>
      <c r="BC1206" s="113"/>
      <c r="BD1206" s="113"/>
      <c r="BE1206" s="113"/>
      <c r="BF1206" s="113"/>
      <c r="BG1206" s="113"/>
      <c r="BH1206" s="113"/>
      <c r="BI1206" s="113"/>
      <c r="BJ1206" s="113"/>
      <c r="BK1206" s="113"/>
      <c r="BL1206" s="113"/>
      <c r="BM1206" s="113"/>
      <c r="BN1206" s="113"/>
      <c r="BO1206" s="113"/>
      <c r="BP1206" s="113"/>
      <c r="BQ1206" s="113"/>
      <c r="BR1206" s="113"/>
      <c r="BS1206" s="113"/>
      <c r="BT1206" s="113"/>
      <c r="BU1206" s="113"/>
      <c r="BV1206" s="113"/>
      <c r="BW1206" s="113"/>
      <c r="BX1206" s="113"/>
      <c r="BY1206" s="113"/>
      <c r="BZ1206" s="113"/>
      <c r="CA1206" s="113"/>
      <c r="CB1206" s="113"/>
    </row>
    <row r="1207" spans="9:80" s="114" customFormat="1">
      <c r="I1207" s="113"/>
      <c r="J1207" s="113"/>
      <c r="K1207" s="113"/>
      <c r="L1207" s="113"/>
      <c r="M1207" s="113"/>
      <c r="N1207" s="113"/>
      <c r="O1207" s="113"/>
      <c r="P1207" s="113"/>
      <c r="Q1207" s="113"/>
      <c r="R1207" s="113"/>
      <c r="S1207" s="113"/>
      <c r="T1207" s="113"/>
      <c r="U1207" s="113"/>
      <c r="V1207" s="113"/>
      <c r="W1207" s="113"/>
      <c r="X1207" s="113"/>
      <c r="Y1207" s="113"/>
      <c r="Z1207" s="113"/>
      <c r="AA1207" s="113"/>
      <c r="AB1207" s="113"/>
      <c r="AC1207" s="113"/>
      <c r="AD1207" s="113"/>
      <c r="AE1207" s="113"/>
      <c r="AF1207" s="113"/>
      <c r="AG1207" s="113"/>
      <c r="AH1207" s="113"/>
      <c r="AI1207" s="113"/>
      <c r="AJ1207" s="113"/>
      <c r="AK1207" s="113"/>
      <c r="AL1207" s="113"/>
      <c r="AM1207" s="113"/>
      <c r="AN1207" s="113"/>
      <c r="AO1207" s="113"/>
      <c r="AP1207" s="113"/>
      <c r="AQ1207" s="113"/>
      <c r="AR1207" s="113"/>
      <c r="AS1207" s="113"/>
      <c r="AT1207" s="113"/>
      <c r="AU1207" s="113"/>
      <c r="AV1207" s="113"/>
      <c r="AW1207" s="113"/>
      <c r="AX1207" s="113"/>
      <c r="AY1207" s="113"/>
      <c r="AZ1207" s="113"/>
      <c r="BA1207" s="113"/>
      <c r="BB1207" s="113"/>
      <c r="BC1207" s="113"/>
      <c r="BD1207" s="113"/>
      <c r="BE1207" s="113"/>
      <c r="BF1207" s="113"/>
      <c r="BG1207" s="113"/>
      <c r="BH1207" s="113"/>
      <c r="BI1207" s="113"/>
      <c r="BJ1207" s="113"/>
      <c r="BK1207" s="113"/>
      <c r="BL1207" s="113"/>
      <c r="BM1207" s="113"/>
      <c r="BN1207" s="113"/>
      <c r="BO1207" s="113"/>
      <c r="BP1207" s="113"/>
      <c r="BQ1207" s="113"/>
      <c r="BR1207" s="113"/>
      <c r="BS1207" s="113"/>
      <c r="BT1207" s="113"/>
      <c r="BU1207" s="113"/>
      <c r="BV1207" s="113"/>
      <c r="BW1207" s="113"/>
      <c r="BX1207" s="113"/>
      <c r="BY1207" s="113"/>
      <c r="BZ1207" s="113"/>
      <c r="CA1207" s="113"/>
      <c r="CB1207" s="113"/>
    </row>
    <row r="1208" spans="9:80" s="114" customFormat="1">
      <c r="I1208" s="113"/>
      <c r="J1208" s="113"/>
      <c r="K1208" s="113"/>
      <c r="L1208" s="113"/>
      <c r="M1208" s="113"/>
      <c r="N1208" s="113"/>
      <c r="O1208" s="113"/>
      <c r="P1208" s="113"/>
      <c r="Q1208" s="113"/>
      <c r="R1208" s="113"/>
      <c r="S1208" s="113"/>
      <c r="T1208" s="113"/>
      <c r="U1208" s="113"/>
      <c r="V1208" s="113"/>
      <c r="W1208" s="113"/>
      <c r="X1208" s="113"/>
      <c r="Y1208" s="113"/>
      <c r="Z1208" s="113"/>
      <c r="AA1208" s="113"/>
      <c r="AB1208" s="113"/>
      <c r="AC1208" s="113"/>
      <c r="AD1208" s="113"/>
      <c r="AE1208" s="113"/>
      <c r="AF1208" s="113"/>
      <c r="AG1208" s="113"/>
      <c r="AH1208" s="113"/>
      <c r="AI1208" s="113"/>
      <c r="AJ1208" s="113"/>
      <c r="AK1208" s="113"/>
      <c r="AL1208" s="113"/>
      <c r="AM1208" s="113"/>
      <c r="AN1208" s="113"/>
      <c r="AO1208" s="113"/>
      <c r="AP1208" s="113"/>
      <c r="AQ1208" s="113"/>
      <c r="AR1208" s="113"/>
      <c r="AS1208" s="113"/>
      <c r="AT1208" s="113"/>
      <c r="AU1208" s="113"/>
      <c r="AV1208" s="113"/>
      <c r="AW1208" s="113"/>
      <c r="AX1208" s="113"/>
      <c r="AY1208" s="113"/>
      <c r="AZ1208" s="113"/>
      <c r="BA1208" s="113"/>
      <c r="BB1208" s="113"/>
      <c r="BC1208" s="113"/>
      <c r="BD1208" s="113"/>
      <c r="BE1208" s="113"/>
      <c r="BF1208" s="113"/>
      <c r="BG1208" s="113"/>
      <c r="BH1208" s="113"/>
      <c r="BI1208" s="113"/>
      <c r="BJ1208" s="113"/>
      <c r="BK1208" s="113"/>
      <c r="BL1208" s="113"/>
      <c r="BM1208" s="113"/>
      <c r="BN1208" s="113"/>
      <c r="BO1208" s="113"/>
      <c r="BP1208" s="113"/>
      <c r="BQ1208" s="113"/>
      <c r="BR1208" s="113"/>
      <c r="BS1208" s="113"/>
      <c r="BT1208" s="113"/>
      <c r="BU1208" s="113"/>
      <c r="BV1208" s="113"/>
      <c r="BW1208" s="113"/>
      <c r="BX1208" s="113"/>
      <c r="BY1208" s="113"/>
      <c r="BZ1208" s="113"/>
      <c r="CA1208" s="113"/>
      <c r="CB1208" s="113"/>
    </row>
    <row r="1209" spans="9:80" s="114" customFormat="1">
      <c r="I1209" s="113"/>
      <c r="J1209" s="113"/>
      <c r="K1209" s="113"/>
      <c r="L1209" s="113"/>
      <c r="M1209" s="113"/>
      <c r="N1209" s="113"/>
      <c r="O1209" s="113"/>
      <c r="P1209" s="113"/>
      <c r="Q1209" s="113"/>
      <c r="R1209" s="113"/>
      <c r="S1209" s="113"/>
      <c r="T1209" s="113"/>
      <c r="U1209" s="113"/>
      <c r="V1209" s="113"/>
      <c r="W1209" s="113"/>
      <c r="X1209" s="113"/>
      <c r="Y1209" s="113"/>
      <c r="Z1209" s="113"/>
      <c r="AA1209" s="113"/>
      <c r="AB1209" s="113"/>
      <c r="AC1209" s="113"/>
      <c r="AD1209" s="113"/>
      <c r="AE1209" s="113"/>
      <c r="AF1209" s="113"/>
      <c r="AG1209" s="113"/>
      <c r="AH1209" s="113"/>
      <c r="AI1209" s="113"/>
      <c r="AJ1209" s="113"/>
      <c r="AK1209" s="113"/>
      <c r="AL1209" s="113"/>
      <c r="AM1209" s="113"/>
      <c r="AN1209" s="113"/>
      <c r="AO1209" s="113"/>
      <c r="AP1209" s="113"/>
      <c r="AQ1209" s="113"/>
      <c r="AR1209" s="113"/>
      <c r="AS1209" s="113"/>
      <c r="AT1209" s="113"/>
      <c r="AU1209" s="113"/>
      <c r="AV1209" s="113"/>
      <c r="AW1209" s="113"/>
      <c r="AX1209" s="113"/>
      <c r="AY1209" s="113"/>
      <c r="AZ1209" s="113"/>
      <c r="BA1209" s="113"/>
      <c r="BB1209" s="113"/>
      <c r="BC1209" s="113"/>
      <c r="BD1209" s="113"/>
      <c r="BE1209" s="113"/>
      <c r="BF1209" s="113"/>
      <c r="BG1209" s="113"/>
      <c r="BH1209" s="113"/>
      <c r="BI1209" s="113"/>
      <c r="BJ1209" s="113"/>
      <c r="BK1209" s="113"/>
      <c r="BL1209" s="113"/>
      <c r="BM1209" s="113"/>
      <c r="BN1209" s="113"/>
      <c r="BO1209" s="113"/>
      <c r="BP1209" s="113"/>
      <c r="BQ1209" s="113"/>
      <c r="BR1209" s="113"/>
      <c r="BS1209" s="113"/>
      <c r="BT1209" s="113"/>
      <c r="BU1209" s="113"/>
      <c r="BV1209" s="113"/>
      <c r="BW1209" s="113"/>
      <c r="BX1209" s="113"/>
      <c r="BY1209" s="113"/>
      <c r="BZ1209" s="113"/>
      <c r="CA1209" s="113"/>
      <c r="CB1209" s="113"/>
    </row>
    <row r="1210" spans="9:80" s="114" customFormat="1">
      <c r="I1210" s="113"/>
      <c r="J1210" s="113"/>
      <c r="K1210" s="113"/>
      <c r="L1210" s="113"/>
      <c r="M1210" s="113"/>
      <c r="N1210" s="113"/>
      <c r="O1210" s="113"/>
      <c r="P1210" s="113"/>
      <c r="Q1210" s="113"/>
      <c r="R1210" s="113"/>
      <c r="S1210" s="113"/>
      <c r="T1210" s="113"/>
      <c r="U1210" s="113"/>
      <c r="V1210" s="113"/>
      <c r="W1210" s="113"/>
      <c r="X1210" s="113"/>
      <c r="Y1210" s="113"/>
      <c r="Z1210" s="113"/>
      <c r="AA1210" s="113"/>
      <c r="AB1210" s="113"/>
      <c r="AC1210" s="113"/>
      <c r="AD1210" s="113"/>
      <c r="AE1210" s="113"/>
      <c r="AF1210" s="113"/>
      <c r="AG1210" s="113"/>
      <c r="AH1210" s="113"/>
      <c r="AI1210" s="113"/>
      <c r="AJ1210" s="113"/>
      <c r="AK1210" s="113"/>
      <c r="AL1210" s="113"/>
      <c r="AM1210" s="113"/>
      <c r="AN1210" s="113"/>
      <c r="AO1210" s="113"/>
      <c r="AP1210" s="113"/>
      <c r="AQ1210" s="113"/>
      <c r="AR1210" s="113"/>
      <c r="AS1210" s="113"/>
      <c r="AT1210" s="113"/>
      <c r="AU1210" s="113"/>
      <c r="AV1210" s="113"/>
      <c r="AW1210" s="113"/>
      <c r="AX1210" s="113"/>
      <c r="AY1210" s="113"/>
      <c r="AZ1210" s="113"/>
      <c r="BA1210" s="113"/>
      <c r="BB1210" s="113"/>
      <c r="BC1210" s="113"/>
      <c r="BD1210" s="113"/>
      <c r="BE1210" s="113"/>
      <c r="BF1210" s="113"/>
      <c r="BG1210" s="113"/>
      <c r="BH1210" s="113"/>
      <c r="BI1210" s="113"/>
      <c r="BJ1210" s="113"/>
      <c r="BK1210" s="113"/>
      <c r="BL1210" s="113"/>
      <c r="BM1210" s="113"/>
      <c r="BN1210" s="113"/>
      <c r="BO1210" s="113"/>
      <c r="BP1210" s="113"/>
      <c r="BQ1210" s="113"/>
      <c r="BR1210" s="113"/>
      <c r="BS1210" s="113"/>
      <c r="BT1210" s="113"/>
      <c r="BU1210" s="113"/>
      <c r="BV1210" s="113"/>
      <c r="BW1210" s="113"/>
      <c r="BX1210" s="113"/>
      <c r="BY1210" s="113"/>
      <c r="BZ1210" s="113"/>
      <c r="CA1210" s="113"/>
      <c r="CB1210" s="113"/>
    </row>
    <row r="1211" spans="9:80" s="114" customFormat="1">
      <c r="I1211" s="113"/>
      <c r="J1211" s="113"/>
      <c r="K1211" s="113"/>
      <c r="L1211" s="113"/>
      <c r="M1211" s="113"/>
      <c r="N1211" s="113"/>
      <c r="O1211" s="113"/>
      <c r="P1211" s="113"/>
      <c r="Q1211" s="113"/>
      <c r="R1211" s="113"/>
      <c r="S1211" s="113"/>
      <c r="T1211" s="113"/>
      <c r="U1211" s="113"/>
      <c r="V1211" s="113"/>
      <c r="W1211" s="113"/>
      <c r="X1211" s="113"/>
      <c r="Y1211" s="113"/>
      <c r="Z1211" s="113"/>
      <c r="AA1211" s="113"/>
      <c r="AB1211" s="113"/>
      <c r="AC1211" s="113"/>
      <c r="AD1211" s="113"/>
      <c r="AE1211" s="113"/>
      <c r="AF1211" s="113"/>
      <c r="AG1211" s="113"/>
      <c r="AH1211" s="113"/>
      <c r="AI1211" s="113"/>
      <c r="AJ1211" s="113"/>
      <c r="AK1211" s="113"/>
      <c r="AL1211" s="113"/>
      <c r="AM1211" s="113"/>
      <c r="AN1211" s="113"/>
      <c r="AO1211" s="113"/>
      <c r="AP1211" s="113"/>
      <c r="AQ1211" s="113"/>
      <c r="AR1211" s="113"/>
      <c r="AS1211" s="113"/>
      <c r="AT1211" s="113"/>
      <c r="AU1211" s="113"/>
      <c r="AV1211" s="113"/>
      <c r="AW1211" s="113"/>
      <c r="AX1211" s="113"/>
      <c r="AY1211" s="113"/>
      <c r="AZ1211" s="113"/>
      <c r="BA1211" s="113"/>
      <c r="BB1211" s="113"/>
      <c r="BC1211" s="113"/>
      <c r="BD1211" s="113"/>
      <c r="BE1211" s="113"/>
      <c r="BF1211" s="113"/>
      <c r="BG1211" s="113"/>
      <c r="BH1211" s="113"/>
      <c r="BI1211" s="113"/>
      <c r="BJ1211" s="113"/>
      <c r="BK1211" s="113"/>
      <c r="BL1211" s="113"/>
      <c r="BM1211" s="113"/>
      <c r="BN1211" s="113"/>
      <c r="BO1211" s="113"/>
      <c r="BP1211" s="113"/>
      <c r="BQ1211" s="113"/>
      <c r="BR1211" s="113"/>
      <c r="BS1211" s="113"/>
      <c r="BT1211" s="113"/>
      <c r="BU1211" s="113"/>
      <c r="BV1211" s="113"/>
      <c r="BW1211" s="113"/>
      <c r="BX1211" s="113"/>
      <c r="BY1211" s="113"/>
      <c r="BZ1211" s="113"/>
      <c r="CA1211" s="113"/>
      <c r="CB1211" s="113"/>
    </row>
    <row r="1212" spans="9:80" s="114" customFormat="1">
      <c r="I1212" s="113"/>
      <c r="J1212" s="113"/>
      <c r="K1212" s="113"/>
      <c r="L1212" s="113"/>
      <c r="M1212" s="113"/>
      <c r="N1212" s="113"/>
      <c r="O1212" s="113"/>
      <c r="P1212" s="113"/>
      <c r="Q1212" s="113"/>
      <c r="R1212" s="113"/>
      <c r="S1212" s="113"/>
      <c r="T1212" s="113"/>
      <c r="U1212" s="113"/>
      <c r="V1212" s="113"/>
      <c r="W1212" s="113"/>
      <c r="X1212" s="113"/>
      <c r="Y1212" s="113"/>
      <c r="Z1212" s="113"/>
      <c r="AA1212" s="113"/>
      <c r="AB1212" s="113"/>
      <c r="AC1212" s="113"/>
      <c r="AD1212" s="113"/>
      <c r="AE1212" s="113"/>
      <c r="AF1212" s="113"/>
      <c r="AG1212" s="113"/>
      <c r="AH1212" s="113"/>
      <c r="AI1212" s="113"/>
      <c r="AJ1212" s="113"/>
      <c r="AK1212" s="113"/>
      <c r="AL1212" s="113"/>
      <c r="AM1212" s="113"/>
      <c r="AN1212" s="113"/>
      <c r="AO1212" s="113"/>
      <c r="AP1212" s="113"/>
      <c r="AQ1212" s="113"/>
      <c r="AR1212" s="113"/>
      <c r="AS1212" s="113"/>
      <c r="AT1212" s="113"/>
      <c r="AU1212" s="113"/>
      <c r="AV1212" s="113"/>
      <c r="AW1212" s="113"/>
      <c r="AX1212" s="113"/>
      <c r="AY1212" s="113"/>
      <c r="AZ1212" s="113"/>
      <c r="BA1212" s="113"/>
      <c r="BB1212" s="113"/>
      <c r="BC1212" s="113"/>
      <c r="BD1212" s="113"/>
      <c r="BE1212" s="113"/>
      <c r="BF1212" s="113"/>
      <c r="BG1212" s="113"/>
      <c r="BH1212" s="113"/>
      <c r="BI1212" s="113"/>
      <c r="BJ1212" s="113"/>
      <c r="BK1212" s="113"/>
      <c r="BL1212" s="113"/>
      <c r="BM1212" s="113"/>
      <c r="BN1212" s="113"/>
      <c r="BO1212" s="113"/>
      <c r="BP1212" s="113"/>
      <c r="BQ1212" s="113"/>
      <c r="BR1212" s="113"/>
      <c r="BS1212" s="113"/>
      <c r="BT1212" s="113"/>
      <c r="BU1212" s="113"/>
      <c r="BV1212" s="113"/>
      <c r="BW1212" s="113"/>
      <c r="BX1212" s="113"/>
      <c r="BY1212" s="113"/>
      <c r="BZ1212" s="113"/>
      <c r="CA1212" s="113"/>
      <c r="CB1212" s="113"/>
    </row>
    <row r="1213" spans="9:80" s="114" customFormat="1">
      <c r="I1213" s="113"/>
      <c r="J1213" s="113"/>
      <c r="K1213" s="113"/>
      <c r="L1213" s="113"/>
      <c r="M1213" s="113"/>
      <c r="N1213" s="113"/>
      <c r="O1213" s="113"/>
      <c r="P1213" s="113"/>
      <c r="Q1213" s="113"/>
      <c r="R1213" s="113"/>
      <c r="S1213" s="113"/>
      <c r="T1213" s="113"/>
      <c r="U1213" s="113"/>
      <c r="V1213" s="113"/>
      <c r="W1213" s="113"/>
      <c r="X1213" s="113"/>
      <c r="Y1213" s="113"/>
      <c r="Z1213" s="113"/>
      <c r="AA1213" s="113"/>
      <c r="AB1213" s="113"/>
      <c r="AC1213" s="113"/>
      <c r="AD1213" s="113"/>
      <c r="AE1213" s="113"/>
      <c r="AF1213" s="113"/>
      <c r="AG1213" s="113"/>
      <c r="AH1213" s="113"/>
      <c r="AI1213" s="113"/>
      <c r="AJ1213" s="113"/>
      <c r="AK1213" s="113"/>
      <c r="AL1213" s="113"/>
      <c r="AM1213" s="113"/>
      <c r="AN1213" s="113"/>
      <c r="AO1213" s="113"/>
      <c r="AP1213" s="113"/>
      <c r="AQ1213" s="113"/>
      <c r="AR1213" s="113"/>
      <c r="AS1213" s="113"/>
      <c r="AT1213" s="113"/>
      <c r="AU1213" s="113"/>
      <c r="AV1213" s="113"/>
      <c r="AW1213" s="113"/>
      <c r="AX1213" s="113"/>
      <c r="AY1213" s="113"/>
      <c r="AZ1213" s="113"/>
      <c r="BA1213" s="113"/>
      <c r="BB1213" s="113"/>
      <c r="BC1213" s="113"/>
      <c r="BD1213" s="113"/>
      <c r="BE1213" s="113"/>
      <c r="BF1213" s="113"/>
      <c r="BG1213" s="113"/>
      <c r="BH1213" s="113"/>
      <c r="BI1213" s="113"/>
      <c r="BJ1213" s="113"/>
      <c r="BK1213" s="113"/>
      <c r="BL1213" s="113"/>
      <c r="BM1213" s="113"/>
      <c r="BN1213" s="113"/>
      <c r="BO1213" s="113"/>
      <c r="BP1213" s="113"/>
      <c r="BQ1213" s="113"/>
      <c r="BR1213" s="113"/>
      <c r="BS1213" s="113"/>
      <c r="BT1213" s="113"/>
      <c r="BU1213" s="113"/>
      <c r="BV1213" s="113"/>
      <c r="BW1213" s="113"/>
      <c r="BX1213" s="113"/>
      <c r="BY1213" s="113"/>
      <c r="BZ1213" s="113"/>
      <c r="CA1213" s="113"/>
      <c r="CB1213" s="113"/>
    </row>
    <row r="1214" spans="9:80" s="114" customFormat="1">
      <c r="I1214" s="113"/>
      <c r="J1214" s="113"/>
      <c r="K1214" s="113"/>
      <c r="L1214" s="113"/>
      <c r="M1214" s="113"/>
      <c r="N1214" s="113"/>
      <c r="O1214" s="113"/>
      <c r="P1214" s="113"/>
      <c r="Q1214" s="113"/>
      <c r="R1214" s="113"/>
      <c r="S1214" s="113"/>
      <c r="T1214" s="113"/>
      <c r="U1214" s="113"/>
      <c r="V1214" s="113"/>
      <c r="W1214" s="113"/>
      <c r="X1214" s="113"/>
      <c r="Y1214" s="113"/>
      <c r="Z1214" s="113"/>
      <c r="AA1214" s="113"/>
      <c r="AB1214" s="113"/>
      <c r="AC1214" s="113"/>
      <c r="AD1214" s="113"/>
      <c r="AE1214" s="113"/>
      <c r="AF1214" s="113"/>
      <c r="AG1214" s="113"/>
      <c r="AH1214" s="113"/>
      <c r="AI1214" s="113"/>
      <c r="AJ1214" s="113"/>
      <c r="AK1214" s="113"/>
      <c r="AL1214" s="113"/>
      <c r="AM1214" s="113"/>
      <c r="AN1214" s="113"/>
      <c r="AO1214" s="113"/>
      <c r="AP1214" s="113"/>
      <c r="AQ1214" s="113"/>
      <c r="AR1214" s="113"/>
      <c r="AS1214" s="113"/>
      <c r="AT1214" s="113"/>
      <c r="AU1214" s="113"/>
      <c r="AV1214" s="113"/>
      <c r="AW1214" s="113"/>
      <c r="AX1214" s="113"/>
      <c r="AY1214" s="113"/>
      <c r="AZ1214" s="113"/>
      <c r="BA1214" s="113"/>
      <c r="BB1214" s="113"/>
      <c r="BC1214" s="113"/>
      <c r="BD1214" s="113"/>
      <c r="BE1214" s="113"/>
      <c r="BF1214" s="113"/>
      <c r="BG1214" s="113"/>
      <c r="BH1214" s="113"/>
      <c r="BI1214" s="113"/>
      <c r="BJ1214" s="113"/>
      <c r="BK1214" s="113"/>
      <c r="BL1214" s="113"/>
      <c r="BM1214" s="113"/>
      <c r="BN1214" s="113"/>
      <c r="BO1214" s="113"/>
      <c r="BP1214" s="113"/>
      <c r="BQ1214" s="113"/>
      <c r="BR1214" s="113"/>
      <c r="BS1214" s="113"/>
      <c r="BT1214" s="113"/>
      <c r="BU1214" s="113"/>
      <c r="BV1214" s="113"/>
      <c r="BW1214" s="113"/>
      <c r="BX1214" s="113"/>
      <c r="BY1214" s="113"/>
      <c r="BZ1214" s="113"/>
      <c r="CA1214" s="113"/>
      <c r="CB1214" s="113"/>
    </row>
    <row r="1215" spans="9:80" s="114" customFormat="1">
      <c r="I1215" s="113"/>
      <c r="J1215" s="113"/>
      <c r="K1215" s="113"/>
      <c r="L1215" s="113"/>
      <c r="M1215" s="113"/>
      <c r="N1215" s="113"/>
      <c r="O1215" s="113"/>
      <c r="P1215" s="113"/>
      <c r="Q1215" s="113"/>
      <c r="R1215" s="113"/>
      <c r="S1215" s="113"/>
      <c r="T1215" s="113"/>
      <c r="U1215" s="113"/>
      <c r="V1215" s="113"/>
      <c r="W1215" s="113"/>
      <c r="X1215" s="113"/>
      <c r="Y1215" s="113"/>
      <c r="Z1215" s="113"/>
      <c r="AA1215" s="113"/>
      <c r="AB1215" s="113"/>
      <c r="AC1215" s="113"/>
      <c r="AD1215" s="113"/>
      <c r="AE1215" s="113"/>
      <c r="AF1215" s="113"/>
      <c r="AG1215" s="113"/>
      <c r="AH1215" s="113"/>
      <c r="AI1215" s="113"/>
      <c r="AJ1215" s="113"/>
      <c r="AK1215" s="113"/>
      <c r="AL1215" s="113"/>
      <c r="AM1215" s="113"/>
      <c r="AN1215" s="113"/>
      <c r="AO1215" s="113"/>
      <c r="AP1215" s="113"/>
      <c r="AQ1215" s="113"/>
      <c r="AR1215" s="113"/>
      <c r="AS1215" s="113"/>
      <c r="AT1215" s="113"/>
      <c r="AU1215" s="113"/>
      <c r="AV1215" s="113"/>
      <c r="AW1215" s="113"/>
      <c r="AX1215" s="113"/>
      <c r="AY1215" s="113"/>
      <c r="AZ1215" s="113"/>
      <c r="BA1215" s="113"/>
      <c r="BB1215" s="113"/>
      <c r="BC1215" s="113"/>
      <c r="BD1215" s="113"/>
      <c r="BE1215" s="113"/>
      <c r="BF1215" s="113"/>
      <c r="BG1215" s="113"/>
      <c r="BH1215" s="113"/>
      <c r="BI1215" s="113"/>
      <c r="BJ1215" s="113"/>
      <c r="BK1215" s="113"/>
      <c r="BL1215" s="113"/>
      <c r="BM1215" s="113"/>
      <c r="BN1215" s="113"/>
      <c r="BO1215" s="113"/>
      <c r="BP1215" s="113"/>
      <c r="BQ1215" s="113"/>
      <c r="BR1215" s="113"/>
      <c r="BS1215" s="113"/>
      <c r="BT1215" s="113"/>
      <c r="BU1215" s="113"/>
      <c r="BV1215" s="113"/>
      <c r="BW1215" s="113"/>
      <c r="BX1215" s="113"/>
      <c r="BY1215" s="113"/>
      <c r="BZ1215" s="113"/>
      <c r="CA1215" s="113"/>
      <c r="CB1215" s="113"/>
    </row>
    <row r="1216" spans="9:80" s="114" customFormat="1">
      <c r="I1216" s="113"/>
      <c r="J1216" s="113"/>
      <c r="K1216" s="113"/>
      <c r="L1216" s="113"/>
      <c r="M1216" s="113"/>
      <c r="N1216" s="113"/>
      <c r="O1216" s="113"/>
      <c r="P1216" s="113"/>
      <c r="Q1216" s="113"/>
      <c r="R1216" s="113"/>
      <c r="S1216" s="113"/>
      <c r="T1216" s="113"/>
      <c r="U1216" s="113"/>
      <c r="V1216" s="113"/>
      <c r="W1216" s="113"/>
      <c r="X1216" s="113"/>
      <c r="Y1216" s="113"/>
      <c r="Z1216" s="113"/>
      <c r="AA1216" s="113"/>
      <c r="AB1216" s="113"/>
      <c r="AC1216" s="113"/>
      <c r="AD1216" s="113"/>
      <c r="AE1216" s="113"/>
      <c r="AF1216" s="113"/>
      <c r="AG1216" s="113"/>
      <c r="AH1216" s="113"/>
      <c r="AI1216" s="113"/>
      <c r="AJ1216" s="113"/>
      <c r="AK1216" s="113"/>
      <c r="AL1216" s="113"/>
      <c r="AM1216" s="113"/>
      <c r="AN1216" s="113"/>
      <c r="AO1216" s="113"/>
      <c r="AP1216" s="113"/>
      <c r="AQ1216" s="113"/>
      <c r="AR1216" s="113"/>
      <c r="AS1216" s="113"/>
      <c r="AT1216" s="113"/>
      <c r="AU1216" s="113"/>
      <c r="AV1216" s="113"/>
      <c r="AW1216" s="113"/>
      <c r="AX1216" s="113"/>
      <c r="AY1216" s="113"/>
      <c r="AZ1216" s="113"/>
      <c r="BA1216" s="113"/>
      <c r="BB1216" s="113"/>
      <c r="BC1216" s="113"/>
      <c r="BD1216" s="113"/>
      <c r="BE1216" s="113"/>
      <c r="BF1216" s="113"/>
      <c r="BG1216" s="113"/>
      <c r="BH1216" s="113"/>
      <c r="BI1216" s="113"/>
      <c r="BJ1216" s="113"/>
      <c r="BK1216" s="113"/>
      <c r="BL1216" s="113"/>
      <c r="BM1216" s="113"/>
      <c r="BN1216" s="113"/>
      <c r="BO1216" s="113"/>
      <c r="BP1216" s="113"/>
      <c r="BQ1216" s="113"/>
      <c r="BR1216" s="113"/>
      <c r="BS1216" s="113"/>
      <c r="BT1216" s="113"/>
      <c r="BU1216" s="113"/>
      <c r="BV1216" s="113"/>
      <c r="BW1216" s="113"/>
      <c r="BX1216" s="113"/>
      <c r="BY1216" s="113"/>
      <c r="BZ1216" s="113"/>
      <c r="CA1216" s="113"/>
      <c r="CB1216" s="113"/>
    </row>
    <row r="1217" spans="9:80" s="114" customFormat="1">
      <c r="I1217" s="113"/>
      <c r="J1217" s="113"/>
      <c r="K1217" s="113"/>
      <c r="L1217" s="113"/>
      <c r="M1217" s="113"/>
      <c r="N1217" s="113"/>
      <c r="O1217" s="113"/>
      <c r="P1217" s="113"/>
      <c r="Q1217" s="113"/>
      <c r="R1217" s="113"/>
      <c r="S1217" s="113"/>
      <c r="T1217" s="113"/>
      <c r="U1217" s="113"/>
      <c r="V1217" s="113"/>
      <c r="W1217" s="113"/>
      <c r="X1217" s="113"/>
      <c r="Y1217" s="113"/>
      <c r="Z1217" s="113"/>
      <c r="AA1217" s="113"/>
      <c r="AB1217" s="113"/>
      <c r="AC1217" s="113"/>
      <c r="AD1217" s="113"/>
      <c r="AE1217" s="113"/>
      <c r="AF1217" s="113"/>
      <c r="AG1217" s="113"/>
      <c r="AH1217" s="113"/>
      <c r="AI1217" s="113"/>
      <c r="AJ1217" s="113"/>
      <c r="AK1217" s="113"/>
      <c r="AL1217" s="113"/>
      <c r="AM1217" s="113"/>
      <c r="AN1217" s="113"/>
      <c r="AO1217" s="113"/>
      <c r="AP1217" s="113"/>
      <c r="AQ1217" s="113"/>
      <c r="AR1217" s="113"/>
      <c r="AS1217" s="113"/>
      <c r="AT1217" s="113"/>
      <c r="AU1217" s="113"/>
      <c r="AV1217" s="113"/>
      <c r="AW1217" s="113"/>
      <c r="AX1217" s="113"/>
      <c r="AY1217" s="113"/>
      <c r="AZ1217" s="113"/>
      <c r="BA1217" s="113"/>
      <c r="BB1217" s="113"/>
      <c r="BC1217" s="113"/>
      <c r="BD1217" s="113"/>
      <c r="BE1217" s="113"/>
      <c r="BF1217" s="113"/>
      <c r="BG1217" s="113"/>
      <c r="BH1217" s="113"/>
      <c r="BI1217" s="113"/>
      <c r="BJ1217" s="113"/>
      <c r="BK1217" s="113"/>
      <c r="BL1217" s="113"/>
      <c r="BM1217" s="113"/>
      <c r="BN1217" s="113"/>
      <c r="BO1217" s="113"/>
      <c r="BP1217" s="113"/>
      <c r="BQ1217" s="113"/>
      <c r="BR1217" s="113"/>
      <c r="BS1217" s="113"/>
      <c r="BT1217" s="113"/>
      <c r="BU1217" s="113"/>
      <c r="BV1217" s="113"/>
      <c r="BW1217" s="113"/>
      <c r="BX1217" s="113"/>
      <c r="BY1217" s="113"/>
      <c r="BZ1217" s="113"/>
      <c r="CA1217" s="113"/>
      <c r="CB1217" s="113"/>
    </row>
    <row r="1218" spans="9:80" s="114" customFormat="1">
      <c r="I1218" s="113"/>
      <c r="J1218" s="113"/>
      <c r="K1218" s="113"/>
      <c r="L1218" s="113"/>
      <c r="M1218" s="113"/>
      <c r="N1218" s="113"/>
      <c r="O1218" s="113"/>
      <c r="P1218" s="113"/>
      <c r="Q1218" s="113"/>
      <c r="R1218" s="113"/>
      <c r="S1218" s="113"/>
      <c r="T1218" s="113"/>
      <c r="U1218" s="113"/>
      <c r="V1218" s="113"/>
      <c r="W1218" s="113"/>
      <c r="X1218" s="113"/>
      <c r="Y1218" s="113"/>
      <c r="Z1218" s="113"/>
      <c r="AA1218" s="113"/>
      <c r="AB1218" s="113"/>
      <c r="AC1218" s="113"/>
      <c r="AD1218" s="113"/>
      <c r="AE1218" s="113"/>
      <c r="AF1218" s="113"/>
      <c r="AG1218" s="113"/>
      <c r="AH1218" s="113"/>
      <c r="AI1218" s="113"/>
      <c r="AJ1218" s="113"/>
      <c r="AK1218" s="113"/>
      <c r="AL1218" s="113"/>
      <c r="AM1218" s="113"/>
      <c r="AN1218" s="113"/>
      <c r="AO1218" s="113"/>
      <c r="AP1218" s="113"/>
      <c r="AQ1218" s="113"/>
      <c r="AR1218" s="113"/>
      <c r="AS1218" s="113"/>
      <c r="AT1218" s="113"/>
      <c r="AU1218" s="113"/>
      <c r="AV1218" s="113"/>
      <c r="AW1218" s="113"/>
      <c r="AX1218" s="113"/>
      <c r="AY1218" s="113"/>
      <c r="AZ1218" s="113"/>
      <c r="BA1218" s="113"/>
      <c r="BB1218" s="113"/>
      <c r="BC1218" s="113"/>
      <c r="BD1218" s="113"/>
      <c r="BE1218" s="113"/>
      <c r="BF1218" s="113"/>
      <c r="BG1218" s="113"/>
      <c r="BH1218" s="113"/>
      <c r="BI1218" s="113"/>
      <c r="BJ1218" s="113"/>
      <c r="BK1218" s="113"/>
      <c r="BL1218" s="113"/>
      <c r="BM1218" s="113"/>
      <c r="BN1218" s="113"/>
      <c r="BO1218" s="113"/>
      <c r="BP1218" s="113"/>
      <c r="BQ1218" s="113"/>
      <c r="BR1218" s="113"/>
      <c r="BS1218" s="113"/>
      <c r="BT1218" s="113"/>
      <c r="BU1218" s="113"/>
      <c r="BV1218" s="113"/>
      <c r="BW1218" s="113"/>
      <c r="BX1218" s="113"/>
      <c r="BY1218" s="113"/>
      <c r="BZ1218" s="113"/>
      <c r="CA1218" s="113"/>
      <c r="CB1218" s="113"/>
    </row>
    <row r="1219" spans="9:80" s="114" customFormat="1">
      <c r="I1219" s="113"/>
      <c r="J1219" s="113"/>
      <c r="K1219" s="113"/>
      <c r="L1219" s="113"/>
      <c r="M1219" s="113"/>
      <c r="N1219" s="113"/>
      <c r="O1219" s="113"/>
      <c r="P1219" s="113"/>
      <c r="Q1219" s="113"/>
      <c r="R1219" s="113"/>
      <c r="S1219" s="113"/>
      <c r="T1219" s="113"/>
      <c r="U1219" s="113"/>
      <c r="V1219" s="113"/>
      <c r="W1219" s="113"/>
      <c r="X1219" s="113"/>
      <c r="Y1219" s="113"/>
      <c r="Z1219" s="113"/>
      <c r="AA1219" s="113"/>
      <c r="AB1219" s="113"/>
      <c r="AC1219" s="113"/>
      <c r="AD1219" s="113"/>
      <c r="AE1219" s="113"/>
      <c r="AF1219" s="113"/>
      <c r="AG1219" s="113"/>
      <c r="AH1219" s="113"/>
      <c r="AI1219" s="113"/>
      <c r="AJ1219" s="113"/>
      <c r="AK1219" s="113"/>
      <c r="AL1219" s="113"/>
      <c r="AM1219" s="113"/>
      <c r="AN1219" s="113"/>
      <c r="AO1219" s="113"/>
      <c r="AP1219" s="113"/>
      <c r="AQ1219" s="113"/>
      <c r="AR1219" s="113"/>
      <c r="AS1219" s="113"/>
      <c r="AT1219" s="113"/>
      <c r="AU1219" s="113"/>
      <c r="AV1219" s="113"/>
      <c r="AW1219" s="113"/>
      <c r="AX1219" s="113"/>
      <c r="AY1219" s="113"/>
      <c r="AZ1219" s="113"/>
      <c r="BA1219" s="113"/>
      <c r="BB1219" s="113"/>
      <c r="BC1219" s="113"/>
      <c r="BD1219" s="113"/>
      <c r="BE1219" s="113"/>
      <c r="BF1219" s="113"/>
      <c r="BG1219" s="113"/>
      <c r="BH1219" s="113"/>
      <c r="BI1219" s="113"/>
      <c r="BJ1219" s="113"/>
      <c r="BK1219" s="113"/>
      <c r="BL1219" s="113"/>
      <c r="BM1219" s="113"/>
      <c r="BN1219" s="113"/>
      <c r="BO1219" s="113"/>
      <c r="BP1219" s="113"/>
      <c r="BQ1219" s="113"/>
      <c r="BR1219" s="113"/>
      <c r="BS1219" s="113"/>
      <c r="BT1219" s="113"/>
      <c r="BU1219" s="113"/>
      <c r="BV1219" s="113"/>
      <c r="BW1219" s="113"/>
      <c r="BX1219" s="113"/>
      <c r="BY1219" s="113"/>
      <c r="BZ1219" s="113"/>
      <c r="CA1219" s="113"/>
      <c r="CB1219" s="113"/>
    </row>
    <row r="1220" spans="9:80" s="114" customFormat="1">
      <c r="I1220" s="113"/>
      <c r="J1220" s="113"/>
      <c r="K1220" s="113"/>
      <c r="L1220" s="113"/>
      <c r="M1220" s="113"/>
      <c r="N1220" s="113"/>
      <c r="O1220" s="113"/>
      <c r="P1220" s="113"/>
      <c r="Q1220" s="113"/>
      <c r="R1220" s="113"/>
      <c r="S1220" s="113"/>
      <c r="T1220" s="113"/>
      <c r="U1220" s="113"/>
      <c r="V1220" s="113"/>
      <c r="W1220" s="113"/>
      <c r="X1220" s="113"/>
      <c r="Y1220" s="113"/>
      <c r="Z1220" s="113"/>
      <c r="AA1220" s="113"/>
      <c r="AB1220" s="113"/>
      <c r="AC1220" s="113"/>
      <c r="AD1220" s="113"/>
      <c r="AE1220" s="113"/>
      <c r="AF1220" s="113"/>
      <c r="AG1220" s="113"/>
      <c r="AH1220" s="113"/>
      <c r="AI1220" s="113"/>
      <c r="AJ1220" s="113"/>
      <c r="AK1220" s="113"/>
      <c r="AL1220" s="113"/>
      <c r="AM1220" s="113"/>
      <c r="AN1220" s="113"/>
      <c r="AO1220" s="113"/>
      <c r="AP1220" s="113"/>
      <c r="AQ1220" s="113"/>
      <c r="AR1220" s="113"/>
      <c r="AS1220" s="113"/>
      <c r="AT1220" s="113"/>
      <c r="AU1220" s="113"/>
      <c r="AV1220" s="113"/>
      <c r="AW1220" s="113"/>
      <c r="AX1220" s="113"/>
      <c r="AY1220" s="113"/>
      <c r="AZ1220" s="113"/>
      <c r="BA1220" s="113"/>
      <c r="BB1220" s="113"/>
      <c r="BC1220" s="113"/>
      <c r="BD1220" s="113"/>
      <c r="BE1220" s="113"/>
      <c r="BF1220" s="113"/>
      <c r="BG1220" s="113"/>
      <c r="BH1220" s="113"/>
      <c r="BI1220" s="113"/>
      <c r="BJ1220" s="113"/>
      <c r="BK1220" s="113"/>
      <c r="BL1220" s="113"/>
      <c r="BM1220" s="113"/>
      <c r="BN1220" s="113"/>
      <c r="BO1220" s="113"/>
      <c r="BP1220" s="113"/>
      <c r="BQ1220" s="113"/>
      <c r="BR1220" s="113"/>
      <c r="BS1220" s="113"/>
      <c r="BT1220" s="113"/>
      <c r="BU1220" s="113"/>
      <c r="BV1220" s="113"/>
      <c r="BW1220" s="113"/>
      <c r="BX1220" s="113"/>
      <c r="BY1220" s="113"/>
      <c r="BZ1220" s="113"/>
      <c r="CA1220" s="113"/>
      <c r="CB1220" s="113"/>
    </row>
    <row r="1221" spans="9:80" s="114" customFormat="1">
      <c r="I1221" s="113"/>
      <c r="J1221" s="113"/>
      <c r="K1221" s="113"/>
      <c r="L1221" s="113"/>
      <c r="M1221" s="113"/>
      <c r="N1221" s="113"/>
      <c r="O1221" s="113"/>
      <c r="P1221" s="113"/>
      <c r="Q1221" s="113"/>
      <c r="R1221" s="113"/>
      <c r="S1221" s="113"/>
      <c r="T1221" s="113"/>
      <c r="U1221" s="113"/>
      <c r="V1221" s="113"/>
      <c r="W1221" s="113"/>
      <c r="X1221" s="113"/>
      <c r="Y1221" s="113"/>
      <c r="Z1221" s="113"/>
      <c r="AA1221" s="113"/>
      <c r="AB1221" s="113"/>
      <c r="AC1221" s="113"/>
      <c r="AD1221" s="113"/>
      <c r="AE1221" s="113"/>
      <c r="AF1221" s="113"/>
      <c r="AG1221" s="113"/>
      <c r="AH1221" s="113"/>
      <c r="AI1221" s="113"/>
      <c r="AJ1221" s="113"/>
      <c r="AK1221" s="113"/>
      <c r="AL1221" s="113"/>
      <c r="AM1221" s="113"/>
      <c r="AN1221" s="113"/>
      <c r="AO1221" s="113"/>
      <c r="AP1221" s="113"/>
      <c r="AQ1221" s="113"/>
      <c r="AR1221" s="113"/>
      <c r="AS1221" s="113"/>
      <c r="AT1221" s="113"/>
      <c r="AU1221" s="113"/>
      <c r="AV1221" s="113"/>
      <c r="AW1221" s="113"/>
      <c r="AX1221" s="113"/>
      <c r="AY1221" s="113"/>
      <c r="AZ1221" s="113"/>
      <c r="BA1221" s="113"/>
      <c r="BB1221" s="113"/>
      <c r="BC1221" s="113"/>
      <c r="BD1221" s="113"/>
      <c r="BE1221" s="113"/>
      <c r="BF1221" s="113"/>
      <c r="BG1221" s="113"/>
      <c r="BH1221" s="113"/>
      <c r="BI1221" s="113"/>
      <c r="BJ1221" s="113"/>
      <c r="BK1221" s="113"/>
      <c r="BL1221" s="113"/>
      <c r="BM1221" s="113"/>
      <c r="BN1221" s="113"/>
      <c r="BO1221" s="113"/>
      <c r="BP1221" s="113"/>
      <c r="BQ1221" s="113"/>
      <c r="BR1221" s="113"/>
      <c r="BS1221" s="113"/>
      <c r="BT1221" s="113"/>
      <c r="BU1221" s="113"/>
      <c r="BV1221" s="113"/>
      <c r="BW1221" s="113"/>
      <c r="BX1221" s="113"/>
      <c r="BY1221" s="113"/>
      <c r="BZ1221" s="113"/>
      <c r="CA1221" s="113"/>
      <c r="CB1221" s="113"/>
    </row>
    <row r="1222" spans="9:80" s="114" customFormat="1">
      <c r="I1222" s="113"/>
      <c r="J1222" s="113"/>
      <c r="K1222" s="113"/>
      <c r="L1222" s="113"/>
      <c r="M1222" s="113"/>
      <c r="N1222" s="113"/>
      <c r="O1222" s="113"/>
      <c r="P1222" s="113"/>
      <c r="Q1222" s="113"/>
      <c r="R1222" s="113"/>
      <c r="S1222" s="113"/>
      <c r="T1222" s="113"/>
      <c r="U1222" s="113"/>
      <c r="V1222" s="113"/>
      <c r="W1222" s="113"/>
      <c r="X1222" s="113"/>
      <c r="Y1222" s="113"/>
      <c r="Z1222" s="113"/>
      <c r="AA1222" s="113"/>
      <c r="AB1222" s="113"/>
      <c r="AC1222" s="113"/>
      <c r="AD1222" s="113"/>
      <c r="AE1222" s="113"/>
      <c r="AF1222" s="113"/>
      <c r="AG1222" s="113"/>
      <c r="AH1222" s="113"/>
      <c r="AI1222" s="113"/>
      <c r="AJ1222" s="113"/>
      <c r="AK1222" s="113"/>
      <c r="AL1222" s="113"/>
      <c r="AM1222" s="113"/>
      <c r="AN1222" s="113"/>
      <c r="AO1222" s="113"/>
      <c r="AP1222" s="113"/>
      <c r="AQ1222" s="113"/>
      <c r="AR1222" s="113"/>
      <c r="AS1222" s="113"/>
      <c r="AT1222" s="113"/>
      <c r="AU1222" s="113"/>
      <c r="AV1222" s="113"/>
      <c r="AW1222" s="113"/>
      <c r="AX1222" s="113"/>
      <c r="AY1222" s="113"/>
      <c r="AZ1222" s="113"/>
      <c r="BA1222" s="113"/>
      <c r="BB1222" s="113"/>
      <c r="BC1222" s="113"/>
      <c r="BD1222" s="113"/>
      <c r="BE1222" s="113"/>
      <c r="BF1222" s="113"/>
      <c r="BG1222" s="113"/>
      <c r="BH1222" s="113"/>
      <c r="BI1222" s="113"/>
      <c r="BJ1222" s="113"/>
      <c r="BK1222" s="113"/>
      <c r="BL1222" s="113"/>
      <c r="BM1222" s="113"/>
      <c r="BN1222" s="113"/>
      <c r="BO1222" s="113"/>
      <c r="BP1222" s="113"/>
      <c r="BQ1222" s="113"/>
      <c r="BR1222" s="113"/>
      <c r="BS1222" s="113"/>
      <c r="BT1222" s="113"/>
      <c r="BU1222" s="113"/>
      <c r="BV1222" s="113"/>
      <c r="BW1222" s="113"/>
      <c r="BX1222" s="113"/>
      <c r="BY1222" s="113"/>
      <c r="BZ1222" s="113"/>
      <c r="CA1222" s="113"/>
      <c r="CB1222" s="113"/>
    </row>
    <row r="1223" spans="9:80" s="114" customFormat="1">
      <c r="I1223" s="113"/>
      <c r="J1223" s="113"/>
      <c r="K1223" s="113"/>
      <c r="L1223" s="113"/>
      <c r="M1223" s="113"/>
      <c r="N1223" s="113"/>
      <c r="O1223" s="113"/>
      <c r="P1223" s="113"/>
      <c r="Q1223" s="113"/>
      <c r="R1223" s="113"/>
      <c r="S1223" s="113"/>
      <c r="T1223" s="113"/>
      <c r="U1223" s="113"/>
      <c r="V1223" s="113"/>
      <c r="W1223" s="113"/>
      <c r="X1223" s="113"/>
      <c r="Y1223" s="113"/>
      <c r="Z1223" s="113"/>
      <c r="AA1223" s="113"/>
      <c r="AB1223" s="113"/>
      <c r="AC1223" s="113"/>
      <c r="AD1223" s="113"/>
      <c r="AE1223" s="113"/>
      <c r="AF1223" s="113"/>
      <c r="AG1223" s="113"/>
      <c r="AH1223" s="113"/>
      <c r="AI1223" s="113"/>
      <c r="AJ1223" s="113"/>
      <c r="AK1223" s="113"/>
      <c r="AL1223" s="113"/>
      <c r="AM1223" s="113"/>
      <c r="AN1223" s="113"/>
      <c r="AO1223" s="113"/>
      <c r="AP1223" s="113"/>
      <c r="AQ1223" s="113"/>
      <c r="AR1223" s="113"/>
      <c r="AS1223" s="113"/>
      <c r="AT1223" s="113"/>
      <c r="AU1223" s="113"/>
      <c r="AV1223" s="113"/>
      <c r="AW1223" s="113"/>
      <c r="AX1223" s="113"/>
      <c r="AY1223" s="113"/>
      <c r="AZ1223" s="113"/>
      <c r="BA1223" s="113"/>
      <c r="BB1223" s="113"/>
      <c r="BC1223" s="113"/>
      <c r="BD1223" s="113"/>
      <c r="BE1223" s="113"/>
      <c r="BF1223" s="113"/>
      <c r="BG1223" s="113"/>
      <c r="BH1223" s="113"/>
      <c r="BI1223" s="113"/>
      <c r="BJ1223" s="113"/>
      <c r="BK1223" s="113"/>
      <c r="BL1223" s="113"/>
      <c r="BM1223" s="113"/>
      <c r="BN1223" s="113"/>
      <c r="BO1223" s="113"/>
      <c r="BP1223" s="113"/>
      <c r="BQ1223" s="113"/>
      <c r="BR1223" s="113"/>
      <c r="BS1223" s="113"/>
      <c r="BT1223" s="113"/>
      <c r="BU1223" s="113"/>
      <c r="BV1223" s="113"/>
      <c r="BW1223" s="113"/>
      <c r="BX1223" s="113"/>
      <c r="BY1223" s="113"/>
      <c r="BZ1223" s="113"/>
      <c r="CA1223" s="113"/>
      <c r="CB1223" s="113"/>
    </row>
    <row r="1224" spans="9:80" s="114" customFormat="1">
      <c r="I1224" s="113"/>
      <c r="J1224" s="113"/>
      <c r="K1224" s="113"/>
      <c r="L1224" s="113"/>
      <c r="M1224" s="113"/>
      <c r="N1224" s="113"/>
      <c r="O1224" s="113"/>
      <c r="P1224" s="113"/>
      <c r="Q1224" s="113"/>
      <c r="R1224" s="113"/>
      <c r="S1224" s="113"/>
      <c r="T1224" s="113"/>
      <c r="U1224" s="113"/>
      <c r="V1224" s="113"/>
      <c r="W1224" s="113"/>
      <c r="X1224" s="113"/>
      <c r="Y1224" s="113"/>
      <c r="Z1224" s="113"/>
      <c r="AA1224" s="113"/>
      <c r="AB1224" s="113"/>
      <c r="AC1224" s="113"/>
      <c r="AD1224" s="113"/>
      <c r="AE1224" s="113"/>
      <c r="AF1224" s="113"/>
      <c r="AG1224" s="113"/>
      <c r="AH1224" s="113"/>
      <c r="AI1224" s="113"/>
      <c r="AJ1224" s="113"/>
      <c r="AK1224" s="113"/>
      <c r="AL1224" s="113"/>
      <c r="AM1224" s="113"/>
      <c r="AN1224" s="113"/>
      <c r="AO1224" s="113"/>
      <c r="AP1224" s="113"/>
      <c r="AQ1224" s="113"/>
      <c r="AR1224" s="113"/>
      <c r="AS1224" s="113"/>
      <c r="AT1224" s="113"/>
      <c r="AU1224" s="113"/>
      <c r="AV1224" s="113"/>
      <c r="AW1224" s="113"/>
      <c r="AX1224" s="113"/>
      <c r="AY1224" s="113"/>
      <c r="AZ1224" s="113"/>
      <c r="BA1224" s="113"/>
      <c r="BB1224" s="113"/>
      <c r="BC1224" s="113"/>
      <c r="BD1224" s="113"/>
      <c r="BE1224" s="113"/>
      <c r="BF1224" s="113"/>
      <c r="BG1224" s="113"/>
      <c r="BH1224" s="113"/>
      <c r="BI1224" s="113"/>
      <c r="BJ1224" s="113"/>
      <c r="BK1224" s="113"/>
      <c r="BL1224" s="113"/>
      <c r="BM1224" s="113"/>
      <c r="BN1224" s="113"/>
      <c r="BO1224" s="113"/>
      <c r="BP1224" s="113"/>
      <c r="BQ1224" s="113"/>
      <c r="BR1224" s="113"/>
      <c r="BS1224" s="113"/>
      <c r="BT1224" s="113"/>
      <c r="BU1224" s="113"/>
      <c r="BV1224" s="113"/>
      <c r="BW1224" s="113"/>
      <c r="BX1224" s="113"/>
      <c r="BY1224" s="113"/>
      <c r="BZ1224" s="113"/>
      <c r="CA1224" s="113"/>
      <c r="CB1224" s="113"/>
    </row>
    <row r="1225" spans="9:80" s="114" customFormat="1">
      <c r="I1225" s="113"/>
      <c r="J1225" s="113"/>
      <c r="K1225" s="113"/>
      <c r="L1225" s="113"/>
      <c r="M1225" s="113"/>
      <c r="N1225" s="113"/>
      <c r="O1225" s="113"/>
      <c r="P1225" s="113"/>
      <c r="Q1225" s="113"/>
      <c r="R1225" s="113"/>
      <c r="S1225" s="113"/>
      <c r="T1225" s="113"/>
      <c r="U1225" s="113"/>
      <c r="V1225" s="113"/>
      <c r="W1225" s="113"/>
      <c r="X1225" s="113"/>
      <c r="Y1225" s="113"/>
      <c r="Z1225" s="113"/>
      <c r="AA1225" s="113"/>
      <c r="AB1225" s="113"/>
      <c r="AC1225" s="113"/>
      <c r="AD1225" s="113"/>
      <c r="AE1225" s="113"/>
      <c r="AF1225" s="113"/>
      <c r="AG1225" s="113"/>
      <c r="AH1225" s="113"/>
      <c r="AI1225" s="113"/>
      <c r="AJ1225" s="113"/>
      <c r="AK1225" s="113"/>
      <c r="AL1225" s="113"/>
      <c r="AM1225" s="113"/>
      <c r="AN1225" s="113"/>
      <c r="AO1225" s="113"/>
      <c r="AP1225" s="113"/>
      <c r="AQ1225" s="113"/>
      <c r="AR1225" s="113"/>
      <c r="AS1225" s="113"/>
      <c r="AT1225" s="113"/>
      <c r="AU1225" s="113"/>
      <c r="AV1225" s="113"/>
      <c r="AW1225" s="113"/>
      <c r="AX1225" s="113"/>
      <c r="AY1225" s="113"/>
      <c r="AZ1225" s="113"/>
      <c r="BA1225" s="113"/>
      <c r="BB1225" s="113"/>
      <c r="BC1225" s="113"/>
      <c r="BD1225" s="113"/>
      <c r="BE1225" s="113"/>
      <c r="BF1225" s="113"/>
      <c r="BG1225" s="113"/>
      <c r="BH1225" s="113"/>
      <c r="BI1225" s="113"/>
      <c r="BJ1225" s="113"/>
      <c r="BK1225" s="113"/>
      <c r="BL1225" s="113"/>
      <c r="BM1225" s="113"/>
      <c r="BN1225" s="113"/>
      <c r="BO1225" s="113"/>
      <c r="BP1225" s="113"/>
      <c r="BQ1225" s="113"/>
      <c r="BR1225" s="113"/>
      <c r="BS1225" s="113"/>
      <c r="BT1225" s="113"/>
      <c r="BU1225" s="113"/>
      <c r="BV1225" s="113"/>
      <c r="BW1225" s="113"/>
      <c r="BX1225" s="113"/>
      <c r="BY1225" s="113"/>
      <c r="BZ1225" s="113"/>
      <c r="CA1225" s="113"/>
      <c r="CB1225" s="113"/>
    </row>
    <row r="1226" spans="9:80" s="114" customFormat="1">
      <c r="I1226" s="113"/>
      <c r="J1226" s="113"/>
      <c r="K1226" s="113"/>
      <c r="L1226" s="113"/>
      <c r="M1226" s="113"/>
      <c r="N1226" s="113"/>
      <c r="O1226" s="113"/>
      <c r="P1226" s="113"/>
      <c r="Q1226" s="113"/>
      <c r="R1226" s="113"/>
      <c r="S1226" s="113"/>
      <c r="T1226" s="113"/>
      <c r="U1226" s="113"/>
      <c r="V1226" s="113"/>
      <c r="W1226" s="113"/>
      <c r="X1226" s="113"/>
      <c r="Y1226" s="113"/>
      <c r="Z1226" s="113"/>
      <c r="AA1226" s="113"/>
      <c r="AB1226" s="113"/>
      <c r="AC1226" s="113"/>
      <c r="AD1226" s="113"/>
      <c r="AE1226" s="113"/>
      <c r="AF1226" s="113"/>
      <c r="AG1226" s="113"/>
      <c r="AH1226" s="113"/>
      <c r="AI1226" s="113"/>
      <c r="AJ1226" s="113"/>
      <c r="AK1226" s="113"/>
      <c r="AL1226" s="113"/>
      <c r="AM1226" s="113"/>
      <c r="AN1226" s="113"/>
      <c r="AO1226" s="113"/>
      <c r="AP1226" s="113"/>
      <c r="AQ1226" s="113"/>
      <c r="AR1226" s="113"/>
      <c r="AS1226" s="113"/>
      <c r="AT1226" s="113"/>
      <c r="AU1226" s="113"/>
      <c r="AV1226" s="113"/>
      <c r="AW1226" s="113"/>
      <c r="AX1226" s="113"/>
      <c r="AY1226" s="113"/>
      <c r="AZ1226" s="113"/>
      <c r="BA1226" s="113"/>
      <c r="BB1226" s="113"/>
      <c r="BC1226" s="113"/>
      <c r="BD1226" s="113"/>
      <c r="BE1226" s="113"/>
      <c r="BF1226" s="113"/>
      <c r="BG1226" s="113"/>
      <c r="BH1226" s="113"/>
      <c r="BI1226" s="113"/>
      <c r="BJ1226" s="113"/>
      <c r="BK1226" s="113"/>
      <c r="BL1226" s="113"/>
      <c r="BM1226" s="113"/>
      <c r="BN1226" s="113"/>
      <c r="BO1226" s="113"/>
      <c r="BP1226" s="113"/>
      <c r="BQ1226" s="113"/>
      <c r="BR1226" s="113"/>
      <c r="BS1226" s="113"/>
      <c r="BT1226" s="113"/>
      <c r="BU1226" s="113"/>
      <c r="BV1226" s="113"/>
      <c r="BW1226" s="113"/>
      <c r="BX1226" s="113"/>
      <c r="BY1226" s="113"/>
      <c r="BZ1226" s="113"/>
      <c r="CA1226" s="113"/>
      <c r="CB1226" s="113"/>
    </row>
    <row r="1227" spans="9:80" s="114" customFormat="1">
      <c r="I1227" s="113"/>
      <c r="J1227" s="113"/>
      <c r="K1227" s="113"/>
      <c r="L1227" s="113"/>
      <c r="M1227" s="113"/>
      <c r="N1227" s="113"/>
      <c r="O1227" s="113"/>
      <c r="P1227" s="113"/>
      <c r="Q1227" s="113"/>
      <c r="R1227" s="113"/>
      <c r="S1227" s="113"/>
      <c r="T1227" s="113"/>
      <c r="U1227" s="113"/>
      <c r="V1227" s="113"/>
      <c r="W1227" s="113"/>
      <c r="X1227" s="113"/>
      <c r="Y1227" s="113"/>
      <c r="Z1227" s="113"/>
      <c r="AA1227" s="113"/>
      <c r="AB1227" s="113"/>
      <c r="AC1227" s="113"/>
      <c r="AD1227" s="113"/>
      <c r="AE1227" s="113"/>
      <c r="AF1227" s="113"/>
      <c r="AG1227" s="113"/>
      <c r="AH1227" s="113"/>
      <c r="AI1227" s="113"/>
      <c r="AJ1227" s="113"/>
      <c r="AK1227" s="113"/>
      <c r="AL1227" s="113"/>
      <c r="AM1227" s="113"/>
      <c r="AN1227" s="113"/>
      <c r="AO1227" s="113"/>
      <c r="AP1227" s="113"/>
      <c r="AQ1227" s="113"/>
      <c r="AR1227" s="113"/>
      <c r="AS1227" s="113"/>
      <c r="AT1227" s="113"/>
      <c r="AU1227" s="113"/>
      <c r="AV1227" s="113"/>
      <c r="AW1227" s="113"/>
      <c r="AX1227" s="113"/>
      <c r="AY1227" s="113"/>
      <c r="AZ1227" s="113"/>
      <c r="BA1227" s="113"/>
      <c r="BB1227" s="113"/>
      <c r="BC1227" s="113"/>
      <c r="BD1227" s="113"/>
      <c r="BE1227" s="113"/>
      <c r="BF1227" s="113"/>
      <c r="BG1227" s="113"/>
      <c r="BH1227" s="113"/>
      <c r="BI1227" s="113"/>
      <c r="BJ1227" s="113"/>
      <c r="BK1227" s="113"/>
      <c r="BL1227" s="113"/>
      <c r="BM1227" s="113"/>
      <c r="BN1227" s="113"/>
      <c r="BO1227" s="113"/>
      <c r="BP1227" s="113"/>
      <c r="BQ1227" s="113"/>
      <c r="BR1227" s="113"/>
      <c r="BS1227" s="113"/>
      <c r="BT1227" s="113"/>
      <c r="BU1227" s="113"/>
      <c r="BV1227" s="113"/>
      <c r="BW1227" s="113"/>
      <c r="BX1227" s="113"/>
      <c r="BY1227" s="113"/>
      <c r="BZ1227" s="113"/>
      <c r="CA1227" s="113"/>
      <c r="CB1227" s="113"/>
    </row>
    <row r="1228" spans="9:80" s="114" customFormat="1">
      <c r="I1228" s="113"/>
      <c r="J1228" s="113"/>
      <c r="K1228" s="113"/>
      <c r="L1228" s="113"/>
      <c r="M1228" s="113"/>
      <c r="N1228" s="113"/>
      <c r="O1228" s="113"/>
      <c r="P1228" s="113"/>
      <c r="Q1228" s="113"/>
      <c r="R1228" s="113"/>
      <c r="S1228" s="113"/>
      <c r="T1228" s="113"/>
      <c r="U1228" s="113"/>
      <c r="V1228" s="113"/>
      <c r="W1228" s="113"/>
      <c r="X1228" s="113"/>
      <c r="Y1228" s="113"/>
      <c r="Z1228" s="113"/>
      <c r="AA1228" s="113"/>
      <c r="AB1228" s="113"/>
      <c r="AC1228" s="113"/>
      <c r="AD1228" s="113"/>
      <c r="AE1228" s="113"/>
      <c r="AF1228" s="113"/>
      <c r="AG1228" s="113"/>
      <c r="AH1228" s="113"/>
      <c r="AI1228" s="113"/>
      <c r="AJ1228" s="113"/>
      <c r="AK1228" s="113"/>
      <c r="AL1228" s="113"/>
      <c r="AM1228" s="113"/>
      <c r="AN1228" s="113"/>
      <c r="AO1228" s="113"/>
      <c r="AP1228" s="113"/>
      <c r="AQ1228" s="113"/>
      <c r="AR1228" s="113"/>
      <c r="AS1228" s="113"/>
      <c r="AT1228" s="113"/>
      <c r="AU1228" s="113"/>
      <c r="AV1228" s="113"/>
      <c r="AW1228" s="113"/>
      <c r="AX1228" s="113"/>
      <c r="AY1228" s="113"/>
      <c r="AZ1228" s="113"/>
      <c r="BA1228" s="113"/>
      <c r="BB1228" s="113"/>
      <c r="BC1228" s="113"/>
      <c r="BD1228" s="113"/>
      <c r="BE1228" s="113"/>
      <c r="BF1228" s="113"/>
      <c r="BG1228" s="113"/>
      <c r="BH1228" s="113"/>
      <c r="BI1228" s="113"/>
      <c r="BJ1228" s="113"/>
      <c r="BK1228" s="113"/>
      <c r="BL1228" s="113"/>
      <c r="BM1228" s="113"/>
      <c r="BN1228" s="113"/>
      <c r="BO1228" s="113"/>
      <c r="BP1228" s="113"/>
      <c r="BQ1228" s="113"/>
      <c r="BR1228" s="113"/>
      <c r="BS1228" s="113"/>
      <c r="BT1228" s="113"/>
      <c r="BU1228" s="113"/>
      <c r="BV1228" s="113"/>
      <c r="BW1228" s="113"/>
      <c r="BX1228" s="113"/>
      <c r="BY1228" s="113"/>
      <c r="BZ1228" s="113"/>
      <c r="CA1228" s="113"/>
      <c r="CB1228" s="113"/>
    </row>
    <row r="1229" spans="9:80" s="114" customFormat="1">
      <c r="I1229" s="113"/>
      <c r="J1229" s="113"/>
      <c r="K1229" s="113"/>
      <c r="L1229" s="113"/>
      <c r="M1229" s="113"/>
      <c r="N1229" s="113"/>
      <c r="O1229" s="113"/>
      <c r="P1229" s="113"/>
      <c r="Q1229" s="113"/>
      <c r="R1229" s="113"/>
      <c r="S1229" s="113"/>
      <c r="T1229" s="113"/>
      <c r="U1229" s="113"/>
      <c r="V1229" s="113"/>
      <c r="W1229" s="113"/>
      <c r="X1229" s="113"/>
      <c r="Y1229" s="113"/>
      <c r="Z1229" s="113"/>
      <c r="AA1229" s="113"/>
      <c r="AB1229" s="113"/>
      <c r="AC1229" s="113"/>
      <c r="AD1229" s="113"/>
      <c r="AE1229" s="113"/>
      <c r="AF1229" s="113"/>
      <c r="AG1229" s="113"/>
      <c r="AH1229" s="113"/>
      <c r="AI1229" s="113"/>
      <c r="AJ1229" s="113"/>
      <c r="AK1229" s="113"/>
      <c r="AL1229" s="113"/>
      <c r="AM1229" s="113"/>
      <c r="AN1229" s="113"/>
      <c r="AO1229" s="113"/>
      <c r="AP1229" s="113"/>
      <c r="AQ1229" s="113"/>
      <c r="AR1229" s="113"/>
      <c r="AS1229" s="113"/>
      <c r="AT1229" s="113"/>
      <c r="AU1229" s="113"/>
      <c r="AV1229" s="113"/>
      <c r="AW1229" s="113"/>
      <c r="AX1229" s="113"/>
      <c r="AY1229" s="113"/>
      <c r="AZ1229" s="113"/>
      <c r="BA1229" s="113"/>
      <c r="BB1229" s="113"/>
      <c r="BC1229" s="113"/>
      <c r="BD1229" s="113"/>
      <c r="BE1229" s="113"/>
      <c r="BF1229" s="113"/>
      <c r="BG1229" s="113"/>
      <c r="BH1229" s="113"/>
      <c r="BI1229" s="113"/>
      <c r="BJ1229" s="113"/>
      <c r="BK1229" s="113"/>
      <c r="BL1229" s="113"/>
      <c r="BM1229" s="113"/>
      <c r="BN1229" s="113"/>
      <c r="BO1229" s="113"/>
      <c r="BP1229" s="113"/>
      <c r="BQ1229" s="113"/>
      <c r="BR1229" s="113"/>
      <c r="BS1229" s="113"/>
      <c r="BT1229" s="113"/>
      <c r="BU1229" s="113"/>
      <c r="BV1229" s="113"/>
      <c r="BW1229" s="113"/>
      <c r="BX1229" s="113"/>
      <c r="BY1229" s="113"/>
      <c r="BZ1229" s="113"/>
      <c r="CA1229" s="113"/>
      <c r="CB1229" s="113"/>
    </row>
    <row r="1230" spans="9:80" s="114" customFormat="1">
      <c r="I1230" s="113"/>
      <c r="J1230" s="113"/>
      <c r="K1230" s="113"/>
      <c r="L1230" s="113"/>
      <c r="M1230" s="113"/>
      <c r="N1230" s="113"/>
      <c r="O1230" s="113"/>
      <c r="P1230" s="113"/>
      <c r="Q1230" s="113"/>
      <c r="R1230" s="113"/>
      <c r="S1230" s="113"/>
      <c r="T1230" s="113"/>
      <c r="U1230" s="113"/>
      <c r="V1230" s="113"/>
      <c r="W1230" s="113"/>
      <c r="X1230" s="113"/>
      <c r="Y1230" s="113"/>
      <c r="Z1230" s="113"/>
      <c r="AA1230" s="113"/>
      <c r="AB1230" s="113"/>
      <c r="AC1230" s="113"/>
      <c r="AD1230" s="113"/>
      <c r="AE1230" s="113"/>
      <c r="AF1230" s="113"/>
      <c r="AG1230" s="113"/>
      <c r="AH1230" s="113"/>
      <c r="AI1230" s="113"/>
      <c r="AJ1230" s="113"/>
      <c r="AK1230" s="113"/>
      <c r="AL1230" s="113"/>
      <c r="AM1230" s="113"/>
      <c r="AN1230" s="113"/>
      <c r="AO1230" s="113"/>
      <c r="AP1230" s="113"/>
      <c r="AQ1230" s="113"/>
      <c r="AR1230" s="113"/>
      <c r="AS1230" s="113"/>
      <c r="AT1230" s="113"/>
      <c r="AU1230" s="113"/>
      <c r="AV1230" s="113"/>
      <c r="AW1230" s="113"/>
      <c r="AX1230" s="113"/>
      <c r="AY1230" s="113"/>
      <c r="AZ1230" s="113"/>
      <c r="BA1230" s="113"/>
      <c r="BB1230" s="113"/>
      <c r="BC1230" s="113"/>
      <c r="BD1230" s="113"/>
      <c r="BE1230" s="113"/>
      <c r="BF1230" s="113"/>
      <c r="BG1230" s="113"/>
      <c r="BH1230" s="113"/>
      <c r="BI1230" s="113"/>
      <c r="BJ1230" s="113"/>
      <c r="BK1230" s="113"/>
      <c r="BL1230" s="113"/>
      <c r="BM1230" s="113"/>
      <c r="BN1230" s="113"/>
      <c r="BO1230" s="113"/>
      <c r="BP1230" s="113"/>
      <c r="BQ1230" s="113"/>
      <c r="BR1230" s="113"/>
      <c r="BS1230" s="113"/>
      <c r="BT1230" s="113"/>
      <c r="BU1230" s="113"/>
      <c r="BV1230" s="113"/>
      <c r="BW1230" s="113"/>
      <c r="BX1230" s="113"/>
      <c r="BY1230" s="113"/>
      <c r="BZ1230" s="113"/>
      <c r="CA1230" s="113"/>
      <c r="CB1230" s="113"/>
    </row>
    <row r="1231" spans="9:80" s="114" customFormat="1">
      <c r="I1231" s="113"/>
      <c r="J1231" s="113"/>
      <c r="K1231" s="113"/>
      <c r="L1231" s="113"/>
      <c r="M1231" s="113"/>
      <c r="N1231" s="113"/>
      <c r="O1231" s="113"/>
      <c r="P1231" s="113"/>
      <c r="Q1231" s="113"/>
      <c r="R1231" s="113"/>
      <c r="S1231" s="113"/>
      <c r="T1231" s="113"/>
      <c r="U1231" s="113"/>
      <c r="V1231" s="113"/>
      <c r="W1231" s="113"/>
      <c r="X1231" s="113"/>
      <c r="Y1231" s="113"/>
      <c r="Z1231" s="113"/>
      <c r="AA1231" s="113"/>
      <c r="AB1231" s="113"/>
      <c r="AC1231" s="113"/>
      <c r="AD1231" s="113"/>
      <c r="AE1231" s="113"/>
      <c r="AF1231" s="113"/>
      <c r="AG1231" s="113"/>
      <c r="AH1231" s="113"/>
      <c r="AI1231" s="113"/>
      <c r="AJ1231" s="113"/>
      <c r="AK1231" s="113"/>
      <c r="AL1231" s="113"/>
      <c r="AM1231" s="113"/>
      <c r="AN1231" s="113"/>
      <c r="AO1231" s="113"/>
      <c r="AP1231" s="113"/>
      <c r="AQ1231" s="113"/>
      <c r="AR1231" s="113"/>
      <c r="AS1231" s="113"/>
      <c r="AT1231" s="113"/>
      <c r="AU1231" s="113"/>
      <c r="AV1231" s="113"/>
      <c r="AW1231" s="113"/>
      <c r="AX1231" s="113"/>
      <c r="AY1231" s="113"/>
      <c r="AZ1231" s="113"/>
      <c r="BA1231" s="113"/>
      <c r="BB1231" s="113"/>
      <c r="BC1231" s="113"/>
      <c r="BD1231" s="113"/>
      <c r="BE1231" s="113"/>
      <c r="BF1231" s="113"/>
      <c r="BG1231" s="113"/>
      <c r="BH1231" s="113"/>
      <c r="BI1231" s="113"/>
      <c r="BJ1231" s="113"/>
      <c r="BK1231" s="113"/>
      <c r="BL1231" s="113"/>
      <c r="BM1231" s="113"/>
      <c r="BN1231" s="113"/>
      <c r="BO1231" s="113"/>
      <c r="BP1231" s="113"/>
      <c r="BQ1231" s="113"/>
      <c r="BR1231" s="113"/>
      <c r="BS1231" s="113"/>
      <c r="BT1231" s="113"/>
      <c r="BU1231" s="113"/>
      <c r="BV1231" s="113"/>
      <c r="BW1231" s="113"/>
      <c r="BX1231" s="113"/>
      <c r="BY1231" s="113"/>
      <c r="BZ1231" s="113"/>
      <c r="CA1231" s="113"/>
      <c r="CB1231" s="113"/>
    </row>
    <row r="1232" spans="9:80" s="114" customFormat="1">
      <c r="I1232" s="113"/>
      <c r="J1232" s="113"/>
      <c r="K1232" s="113"/>
      <c r="L1232" s="113"/>
      <c r="M1232" s="113"/>
      <c r="N1232" s="113"/>
      <c r="O1232" s="113"/>
      <c r="P1232" s="113"/>
      <c r="Q1232" s="113"/>
      <c r="R1232" s="113"/>
      <c r="S1232" s="113"/>
      <c r="T1232" s="113"/>
      <c r="U1232" s="113"/>
      <c r="V1232" s="113"/>
      <c r="W1232" s="113"/>
      <c r="X1232" s="113"/>
      <c r="Y1232" s="113"/>
      <c r="Z1232" s="113"/>
      <c r="AA1232" s="113"/>
      <c r="AB1232" s="113"/>
      <c r="AC1232" s="113"/>
      <c r="AD1232" s="113"/>
      <c r="AE1232" s="113"/>
      <c r="AF1232" s="113"/>
      <c r="AG1232" s="113"/>
      <c r="AH1232" s="113"/>
      <c r="AI1232" s="113"/>
      <c r="AJ1232" s="113"/>
      <c r="AK1232" s="113"/>
      <c r="AL1232" s="113"/>
      <c r="AM1232" s="113"/>
      <c r="AN1232" s="113"/>
      <c r="AO1232" s="113"/>
      <c r="AP1232" s="113"/>
      <c r="AQ1232" s="113"/>
      <c r="AR1232" s="113"/>
      <c r="AS1232" s="113"/>
      <c r="AT1232" s="113"/>
      <c r="AU1232" s="113"/>
      <c r="AV1232" s="113"/>
      <c r="AW1232" s="113"/>
      <c r="AX1232" s="113"/>
      <c r="AY1232" s="113"/>
      <c r="AZ1232" s="113"/>
      <c r="BA1232" s="113"/>
      <c r="BB1232" s="113"/>
      <c r="BC1232" s="113"/>
      <c r="BD1232" s="113"/>
      <c r="BE1232" s="113"/>
      <c r="BF1232" s="113"/>
      <c r="BG1232" s="113"/>
      <c r="BH1232" s="113"/>
      <c r="BI1232" s="113"/>
      <c r="BJ1232" s="113"/>
      <c r="BK1232" s="113"/>
      <c r="BL1232" s="113"/>
      <c r="BM1232" s="113"/>
      <c r="BN1232" s="113"/>
      <c r="BO1232" s="113"/>
      <c r="BP1232" s="113"/>
      <c r="BQ1232" s="113"/>
      <c r="BR1232" s="113"/>
      <c r="BS1232" s="113"/>
      <c r="BT1232" s="113"/>
      <c r="BU1232" s="113"/>
      <c r="BV1232" s="113"/>
      <c r="BW1232" s="113"/>
      <c r="BX1232" s="113"/>
      <c r="BY1232" s="113"/>
      <c r="BZ1232" s="113"/>
      <c r="CA1232" s="113"/>
      <c r="CB1232" s="113"/>
    </row>
    <row r="1233" spans="9:80" s="114" customFormat="1">
      <c r="I1233" s="113"/>
      <c r="J1233" s="113"/>
      <c r="K1233" s="113"/>
      <c r="L1233" s="113"/>
      <c r="M1233" s="113"/>
      <c r="N1233" s="113"/>
      <c r="O1233" s="113"/>
      <c r="P1233" s="113"/>
      <c r="Q1233" s="113"/>
      <c r="R1233" s="113"/>
      <c r="S1233" s="113"/>
      <c r="T1233" s="113"/>
      <c r="U1233" s="113"/>
      <c r="V1233" s="113"/>
      <c r="W1233" s="113"/>
      <c r="X1233" s="113"/>
      <c r="Y1233" s="113"/>
      <c r="Z1233" s="113"/>
      <c r="AA1233" s="113"/>
      <c r="AB1233" s="113"/>
      <c r="AC1233" s="113"/>
      <c r="AD1233" s="113"/>
      <c r="AE1233" s="113"/>
      <c r="AF1233" s="113"/>
      <c r="AG1233" s="113"/>
      <c r="AH1233" s="113"/>
      <c r="AI1233" s="113"/>
      <c r="AJ1233" s="113"/>
      <c r="AK1233" s="113"/>
      <c r="AL1233" s="113"/>
      <c r="AM1233" s="113"/>
      <c r="AN1233" s="113"/>
      <c r="AO1233" s="113"/>
      <c r="AP1233" s="113"/>
      <c r="AQ1233" s="113"/>
      <c r="AR1233" s="113"/>
      <c r="AS1233" s="113"/>
      <c r="AT1233" s="113"/>
      <c r="AU1233" s="113"/>
      <c r="AV1233" s="113"/>
      <c r="AW1233" s="113"/>
      <c r="AX1233" s="113"/>
      <c r="AY1233" s="113"/>
      <c r="AZ1233" s="113"/>
      <c r="BA1233" s="113"/>
      <c r="BB1233" s="113"/>
      <c r="BC1233" s="113"/>
      <c r="BD1233" s="113"/>
      <c r="BE1233" s="113"/>
      <c r="BF1233" s="113"/>
      <c r="BG1233" s="113"/>
      <c r="BH1233" s="113"/>
      <c r="BI1233" s="113"/>
      <c r="BJ1233" s="113"/>
      <c r="BK1233" s="113"/>
      <c r="BL1233" s="113"/>
      <c r="BM1233" s="113"/>
      <c r="BN1233" s="113"/>
      <c r="BO1233" s="113"/>
      <c r="BP1233" s="113"/>
      <c r="BQ1233" s="113"/>
      <c r="BR1233" s="113"/>
      <c r="BS1233" s="113"/>
      <c r="BT1233" s="113"/>
      <c r="BU1233" s="113"/>
      <c r="BV1233" s="113"/>
      <c r="BW1233" s="113"/>
      <c r="BX1233" s="113"/>
      <c r="BY1233" s="113"/>
      <c r="BZ1233" s="113"/>
      <c r="CA1233" s="113"/>
      <c r="CB1233" s="113"/>
    </row>
    <row r="1234" spans="9:80" s="114" customFormat="1">
      <c r="I1234" s="113"/>
      <c r="J1234" s="113"/>
      <c r="K1234" s="113"/>
      <c r="L1234" s="113"/>
      <c r="M1234" s="113"/>
      <c r="N1234" s="113"/>
      <c r="O1234" s="113"/>
      <c r="P1234" s="113"/>
      <c r="Q1234" s="113"/>
      <c r="R1234" s="113"/>
      <c r="S1234" s="113"/>
      <c r="T1234" s="113"/>
      <c r="U1234" s="113"/>
      <c r="V1234" s="113"/>
      <c r="W1234" s="113"/>
      <c r="X1234" s="113"/>
      <c r="Y1234" s="113"/>
      <c r="Z1234" s="113"/>
      <c r="AA1234" s="113"/>
      <c r="AB1234" s="113"/>
      <c r="AC1234" s="113"/>
      <c r="AD1234" s="113"/>
      <c r="AE1234" s="113"/>
      <c r="AF1234" s="113"/>
      <c r="AG1234" s="113"/>
      <c r="AH1234" s="113"/>
      <c r="AI1234" s="113"/>
      <c r="AJ1234" s="113"/>
      <c r="AK1234" s="113"/>
      <c r="AL1234" s="113"/>
      <c r="AM1234" s="113"/>
      <c r="AN1234" s="113"/>
      <c r="AO1234" s="113"/>
      <c r="AP1234" s="113"/>
      <c r="AQ1234" s="113"/>
      <c r="AR1234" s="113"/>
      <c r="AS1234" s="113"/>
      <c r="AT1234" s="113"/>
      <c r="AU1234" s="113"/>
      <c r="AV1234" s="113"/>
      <c r="AW1234" s="113"/>
      <c r="AX1234" s="113"/>
      <c r="AY1234" s="113"/>
      <c r="AZ1234" s="113"/>
      <c r="BA1234" s="113"/>
      <c r="BB1234" s="113"/>
      <c r="BC1234" s="113"/>
      <c r="BD1234" s="113"/>
      <c r="BE1234" s="113"/>
      <c r="BF1234" s="113"/>
      <c r="BG1234" s="113"/>
      <c r="BH1234" s="113"/>
      <c r="BI1234" s="113"/>
      <c r="BJ1234" s="113"/>
      <c r="BK1234" s="113"/>
      <c r="BL1234" s="113"/>
      <c r="BM1234" s="113"/>
      <c r="BN1234" s="113"/>
      <c r="BO1234" s="113"/>
      <c r="BP1234" s="113"/>
      <c r="BQ1234" s="113"/>
      <c r="BR1234" s="113"/>
      <c r="BS1234" s="113"/>
      <c r="BT1234" s="113"/>
      <c r="BU1234" s="113"/>
      <c r="BV1234" s="113"/>
      <c r="BW1234" s="113"/>
      <c r="BX1234" s="113"/>
      <c r="BY1234" s="113"/>
      <c r="BZ1234" s="113"/>
      <c r="CA1234" s="113"/>
      <c r="CB1234" s="113"/>
    </row>
    <row r="1235" spans="9:80" s="114" customFormat="1">
      <c r="I1235" s="113"/>
      <c r="J1235" s="113"/>
      <c r="K1235" s="113"/>
      <c r="L1235" s="113"/>
      <c r="M1235" s="113"/>
      <c r="N1235" s="113"/>
      <c r="O1235" s="113"/>
      <c r="P1235" s="113"/>
      <c r="Q1235" s="113"/>
      <c r="R1235" s="113"/>
      <c r="S1235" s="113"/>
      <c r="T1235" s="113"/>
      <c r="U1235" s="113"/>
      <c r="V1235" s="113"/>
      <c r="W1235" s="113"/>
      <c r="X1235" s="113"/>
      <c r="Y1235" s="113"/>
      <c r="Z1235" s="113"/>
      <c r="AA1235" s="113"/>
      <c r="AB1235" s="113"/>
      <c r="AC1235" s="113"/>
      <c r="AD1235" s="113"/>
      <c r="AE1235" s="113"/>
      <c r="AF1235" s="113"/>
      <c r="AG1235" s="113"/>
      <c r="AH1235" s="113"/>
      <c r="AI1235" s="113"/>
      <c r="AJ1235" s="113"/>
      <c r="AK1235" s="113"/>
      <c r="AL1235" s="113"/>
      <c r="AM1235" s="113"/>
      <c r="AN1235" s="113"/>
      <c r="AO1235" s="113"/>
      <c r="AP1235" s="113"/>
      <c r="AQ1235" s="113"/>
      <c r="AR1235" s="113"/>
      <c r="AS1235" s="113"/>
      <c r="AT1235" s="113"/>
      <c r="AU1235" s="113"/>
      <c r="AV1235" s="113"/>
      <c r="AW1235" s="113"/>
      <c r="AX1235" s="113"/>
      <c r="AY1235" s="113"/>
      <c r="AZ1235" s="113"/>
      <c r="BA1235" s="113"/>
      <c r="BB1235" s="113"/>
      <c r="BC1235" s="113"/>
      <c r="BD1235" s="113"/>
      <c r="BE1235" s="113"/>
      <c r="BF1235" s="113"/>
      <c r="BG1235" s="113"/>
      <c r="BH1235" s="113"/>
      <c r="BI1235" s="113"/>
      <c r="BJ1235" s="113"/>
      <c r="BK1235" s="113"/>
      <c r="BL1235" s="113"/>
      <c r="BM1235" s="113"/>
      <c r="BN1235" s="113"/>
      <c r="BO1235" s="113"/>
      <c r="BP1235" s="113"/>
      <c r="BQ1235" s="113"/>
      <c r="BR1235" s="113"/>
      <c r="BS1235" s="113"/>
      <c r="BT1235" s="113"/>
      <c r="BU1235" s="113"/>
      <c r="BV1235" s="113"/>
      <c r="BW1235" s="113"/>
      <c r="BX1235" s="113"/>
      <c r="BY1235" s="113"/>
      <c r="BZ1235" s="113"/>
      <c r="CA1235" s="113"/>
      <c r="CB1235" s="113"/>
    </row>
    <row r="1236" spans="9:80" s="114" customFormat="1">
      <c r="I1236" s="113"/>
      <c r="J1236" s="113"/>
      <c r="K1236" s="113"/>
      <c r="L1236" s="113"/>
      <c r="M1236" s="113"/>
      <c r="N1236" s="113"/>
      <c r="O1236" s="113"/>
      <c r="P1236" s="113"/>
      <c r="Q1236" s="113"/>
      <c r="R1236" s="113"/>
      <c r="S1236" s="113"/>
      <c r="T1236" s="113"/>
      <c r="U1236" s="113"/>
      <c r="V1236" s="113"/>
      <c r="W1236" s="113"/>
      <c r="X1236" s="113"/>
      <c r="Y1236" s="113"/>
      <c r="Z1236" s="113"/>
      <c r="AA1236" s="113"/>
      <c r="AB1236" s="113"/>
      <c r="AC1236" s="113"/>
      <c r="AD1236" s="113"/>
      <c r="AE1236" s="113"/>
      <c r="AF1236" s="113"/>
      <c r="AG1236" s="113"/>
      <c r="AH1236" s="113"/>
      <c r="AI1236" s="113"/>
      <c r="AJ1236" s="113"/>
      <c r="AK1236" s="113"/>
      <c r="AL1236" s="113"/>
      <c r="AM1236" s="113"/>
      <c r="AN1236" s="113"/>
      <c r="AO1236" s="113"/>
      <c r="AP1236" s="113"/>
      <c r="AQ1236" s="113"/>
      <c r="AR1236" s="113"/>
      <c r="AS1236" s="113"/>
      <c r="AT1236" s="113"/>
      <c r="AU1236" s="113"/>
      <c r="AV1236" s="113"/>
      <c r="AW1236" s="113"/>
      <c r="AX1236" s="113"/>
      <c r="AY1236" s="113"/>
      <c r="AZ1236" s="113"/>
      <c r="BA1236" s="113"/>
      <c r="BB1236" s="113"/>
      <c r="BC1236" s="113"/>
      <c r="BD1236" s="113"/>
      <c r="BE1236" s="113"/>
      <c r="BF1236" s="113"/>
      <c r="BG1236" s="113"/>
      <c r="BH1236" s="113"/>
      <c r="BI1236" s="113"/>
      <c r="BJ1236" s="113"/>
      <c r="BK1236" s="113"/>
      <c r="BL1236" s="113"/>
      <c r="BM1236" s="113"/>
      <c r="BN1236" s="113"/>
      <c r="BO1236" s="113"/>
      <c r="BP1236" s="113"/>
      <c r="BQ1236" s="113"/>
      <c r="BR1236" s="113"/>
      <c r="BS1236" s="113"/>
      <c r="BT1236" s="113"/>
      <c r="BU1236" s="113"/>
      <c r="BV1236" s="113"/>
      <c r="BW1236" s="113"/>
      <c r="BX1236" s="113"/>
      <c r="BY1236" s="113"/>
      <c r="BZ1236" s="113"/>
      <c r="CA1236" s="113"/>
      <c r="CB1236" s="113"/>
    </row>
    <row r="1237" spans="9:80" s="114" customFormat="1">
      <c r="I1237" s="113"/>
      <c r="J1237" s="113"/>
      <c r="K1237" s="113"/>
      <c r="L1237" s="113"/>
      <c r="M1237" s="113"/>
      <c r="N1237" s="113"/>
      <c r="O1237" s="113"/>
      <c r="P1237" s="113"/>
      <c r="Q1237" s="113"/>
      <c r="R1237" s="113"/>
      <c r="S1237" s="113"/>
      <c r="T1237" s="113"/>
      <c r="U1237" s="113"/>
      <c r="V1237" s="113"/>
      <c r="W1237" s="113"/>
      <c r="X1237" s="113"/>
      <c r="Y1237" s="113"/>
      <c r="Z1237" s="113"/>
      <c r="AA1237" s="113"/>
      <c r="AB1237" s="113"/>
      <c r="AC1237" s="113"/>
      <c r="AD1237" s="113"/>
      <c r="AE1237" s="113"/>
      <c r="AF1237" s="113"/>
      <c r="AG1237" s="113"/>
      <c r="AH1237" s="113"/>
      <c r="AI1237" s="113"/>
      <c r="AJ1237" s="113"/>
      <c r="AK1237" s="113"/>
      <c r="AL1237" s="113"/>
      <c r="AM1237" s="113"/>
      <c r="AN1237" s="113"/>
      <c r="AO1237" s="113"/>
      <c r="AP1237" s="113"/>
      <c r="AQ1237" s="113"/>
      <c r="AR1237" s="113"/>
      <c r="AS1237" s="113"/>
      <c r="AT1237" s="113"/>
      <c r="AU1237" s="113"/>
      <c r="AV1237" s="113"/>
      <c r="AW1237" s="113"/>
      <c r="AX1237" s="113"/>
      <c r="AY1237" s="113"/>
      <c r="AZ1237" s="113"/>
      <c r="BA1237" s="113"/>
      <c r="BB1237" s="113"/>
      <c r="BC1237" s="113"/>
      <c r="BD1237" s="113"/>
      <c r="BE1237" s="113"/>
      <c r="BF1237" s="113"/>
      <c r="BG1237" s="113"/>
      <c r="BH1237" s="113"/>
      <c r="BI1237" s="113"/>
      <c r="BJ1237" s="113"/>
      <c r="BK1237" s="113"/>
      <c r="BL1237" s="113"/>
      <c r="BM1237" s="113"/>
      <c r="BN1237" s="113"/>
      <c r="BO1237" s="113"/>
      <c r="BP1237" s="113"/>
      <c r="BQ1237" s="113"/>
      <c r="BR1237" s="113"/>
      <c r="BS1237" s="113"/>
      <c r="BT1237" s="113"/>
      <c r="BU1237" s="113"/>
      <c r="BV1237" s="113"/>
      <c r="BW1237" s="113"/>
      <c r="BX1237" s="113"/>
      <c r="BY1237" s="113"/>
      <c r="BZ1237" s="113"/>
      <c r="CA1237" s="113"/>
      <c r="CB1237" s="113"/>
    </row>
    <row r="1238" spans="9:80" s="114" customFormat="1">
      <c r="I1238" s="113"/>
      <c r="J1238" s="113"/>
      <c r="K1238" s="113"/>
      <c r="L1238" s="113"/>
      <c r="M1238" s="113"/>
      <c r="N1238" s="113"/>
      <c r="O1238" s="113"/>
      <c r="P1238" s="113"/>
      <c r="Q1238" s="113"/>
      <c r="R1238" s="113"/>
      <c r="S1238" s="113"/>
      <c r="T1238" s="113"/>
      <c r="U1238" s="113"/>
      <c r="V1238" s="113"/>
      <c r="W1238" s="113"/>
      <c r="X1238" s="113"/>
      <c r="Y1238" s="113"/>
      <c r="Z1238" s="113"/>
      <c r="AA1238" s="113"/>
      <c r="AB1238" s="113"/>
      <c r="AC1238" s="113"/>
      <c r="AD1238" s="113"/>
      <c r="AE1238" s="113"/>
      <c r="AF1238" s="113"/>
      <c r="AG1238" s="113"/>
      <c r="AH1238" s="113"/>
      <c r="AI1238" s="113"/>
      <c r="AJ1238" s="113"/>
      <c r="AK1238" s="113"/>
      <c r="AL1238" s="113"/>
      <c r="AM1238" s="113"/>
      <c r="AN1238" s="113"/>
      <c r="AO1238" s="113"/>
      <c r="AP1238" s="113"/>
      <c r="AQ1238" s="113"/>
      <c r="AR1238" s="113"/>
      <c r="AS1238" s="113"/>
      <c r="AT1238" s="113"/>
      <c r="AU1238" s="113"/>
      <c r="AV1238" s="113"/>
      <c r="AW1238" s="113"/>
      <c r="AX1238" s="113"/>
      <c r="AY1238" s="113"/>
      <c r="AZ1238" s="113"/>
      <c r="BA1238" s="113"/>
      <c r="BB1238" s="113"/>
      <c r="BC1238" s="113"/>
      <c r="BD1238" s="113"/>
      <c r="BE1238" s="113"/>
      <c r="BF1238" s="113"/>
      <c r="BG1238" s="113"/>
      <c r="BH1238" s="113"/>
      <c r="BI1238" s="113"/>
      <c r="BJ1238" s="113"/>
      <c r="BK1238" s="113"/>
      <c r="BL1238" s="113"/>
      <c r="BM1238" s="113"/>
      <c r="BN1238" s="113"/>
      <c r="BO1238" s="113"/>
      <c r="BP1238" s="113"/>
      <c r="BQ1238" s="113"/>
      <c r="BR1238" s="113"/>
      <c r="BS1238" s="113"/>
      <c r="BT1238" s="113"/>
      <c r="BU1238" s="113"/>
      <c r="BV1238" s="113"/>
      <c r="BW1238" s="113"/>
      <c r="BX1238" s="113"/>
      <c r="BY1238" s="113"/>
      <c r="BZ1238" s="113"/>
      <c r="CA1238" s="113"/>
      <c r="CB1238" s="113"/>
    </row>
    <row r="1239" spans="9:80" s="114" customFormat="1">
      <c r="I1239" s="113"/>
      <c r="J1239" s="113"/>
      <c r="K1239" s="113"/>
      <c r="L1239" s="113"/>
      <c r="M1239" s="113"/>
      <c r="N1239" s="113"/>
      <c r="O1239" s="113"/>
      <c r="P1239" s="113"/>
      <c r="Q1239" s="113"/>
      <c r="R1239" s="113"/>
      <c r="S1239" s="113"/>
      <c r="T1239" s="113"/>
      <c r="U1239" s="113"/>
      <c r="V1239" s="113"/>
      <c r="W1239" s="113"/>
      <c r="X1239" s="113"/>
      <c r="Y1239" s="113"/>
      <c r="Z1239" s="113"/>
      <c r="AA1239" s="113"/>
      <c r="AB1239" s="113"/>
      <c r="AC1239" s="113"/>
      <c r="AD1239" s="113"/>
      <c r="AE1239" s="113"/>
      <c r="AF1239" s="113"/>
      <c r="AG1239" s="113"/>
      <c r="AH1239" s="113"/>
      <c r="AI1239" s="113"/>
      <c r="AJ1239" s="113"/>
      <c r="AK1239" s="113"/>
      <c r="AL1239" s="113"/>
      <c r="AM1239" s="113"/>
      <c r="AN1239" s="113"/>
      <c r="AO1239" s="113"/>
      <c r="AP1239" s="113"/>
      <c r="AQ1239" s="113"/>
      <c r="AR1239" s="113"/>
      <c r="AS1239" s="113"/>
      <c r="AT1239" s="113"/>
      <c r="AU1239" s="113"/>
      <c r="AV1239" s="113"/>
      <c r="AW1239" s="113"/>
      <c r="AX1239" s="113"/>
      <c r="AY1239" s="113"/>
      <c r="AZ1239" s="113"/>
      <c r="BA1239" s="113"/>
      <c r="BB1239" s="113"/>
      <c r="BC1239" s="113"/>
      <c r="BD1239" s="113"/>
      <c r="BE1239" s="113"/>
      <c r="BF1239" s="113"/>
      <c r="BG1239" s="113"/>
      <c r="BH1239" s="113"/>
      <c r="BI1239" s="113"/>
      <c r="BJ1239" s="113"/>
      <c r="BK1239" s="113"/>
      <c r="BL1239" s="113"/>
      <c r="BM1239" s="113"/>
      <c r="BN1239" s="113"/>
      <c r="BO1239" s="113"/>
      <c r="BP1239" s="113"/>
      <c r="BQ1239" s="113"/>
      <c r="BR1239" s="113"/>
      <c r="BS1239" s="113"/>
      <c r="BT1239" s="113"/>
      <c r="BU1239" s="113"/>
      <c r="BV1239" s="113"/>
      <c r="BW1239" s="113"/>
      <c r="BX1239" s="113"/>
      <c r="BY1239" s="113"/>
      <c r="BZ1239" s="113"/>
      <c r="CA1239" s="113"/>
      <c r="CB1239" s="113"/>
    </row>
    <row r="1240" spans="9:80" s="114" customFormat="1">
      <c r="I1240" s="113"/>
      <c r="J1240" s="113"/>
      <c r="K1240" s="113"/>
      <c r="L1240" s="113"/>
      <c r="M1240" s="113"/>
      <c r="N1240" s="113"/>
      <c r="O1240" s="113"/>
      <c r="P1240" s="113"/>
      <c r="Q1240" s="113"/>
      <c r="R1240" s="113"/>
      <c r="S1240" s="113"/>
      <c r="T1240" s="113"/>
      <c r="U1240" s="113"/>
      <c r="V1240" s="113"/>
      <c r="W1240" s="113"/>
      <c r="X1240" s="113"/>
      <c r="Y1240" s="113"/>
      <c r="Z1240" s="113"/>
      <c r="AA1240" s="113"/>
      <c r="AB1240" s="113"/>
      <c r="AC1240" s="113"/>
      <c r="AD1240" s="113"/>
      <c r="AE1240" s="113"/>
      <c r="AF1240" s="113"/>
      <c r="AG1240" s="113"/>
      <c r="AH1240" s="113"/>
      <c r="AI1240" s="113"/>
      <c r="AJ1240" s="113"/>
      <c r="AK1240" s="113"/>
      <c r="AL1240" s="113"/>
      <c r="AM1240" s="113"/>
      <c r="AN1240" s="113"/>
      <c r="AO1240" s="113"/>
      <c r="AP1240" s="113"/>
      <c r="AQ1240" s="113"/>
      <c r="AR1240" s="113"/>
      <c r="AS1240" s="113"/>
      <c r="AT1240" s="113"/>
      <c r="AU1240" s="113"/>
      <c r="AV1240" s="113"/>
      <c r="AW1240" s="113"/>
      <c r="AX1240" s="113"/>
      <c r="AY1240" s="113"/>
      <c r="AZ1240" s="113"/>
      <c r="BA1240" s="113"/>
      <c r="BB1240" s="113"/>
      <c r="BC1240" s="113"/>
      <c r="BD1240" s="113"/>
      <c r="BE1240" s="113"/>
      <c r="BF1240" s="113"/>
      <c r="BG1240" s="113"/>
      <c r="BH1240" s="113"/>
      <c r="BI1240" s="113"/>
      <c r="BJ1240" s="113"/>
      <c r="BK1240" s="113"/>
      <c r="BL1240" s="113"/>
      <c r="BM1240" s="113"/>
      <c r="BN1240" s="113"/>
      <c r="BO1240" s="113"/>
      <c r="BP1240" s="113"/>
      <c r="BQ1240" s="113"/>
      <c r="BR1240" s="113"/>
      <c r="BS1240" s="113"/>
      <c r="BT1240" s="113"/>
      <c r="BU1240" s="113"/>
      <c r="BV1240" s="113"/>
      <c r="BW1240" s="113"/>
      <c r="BX1240" s="113"/>
      <c r="BY1240" s="113"/>
      <c r="BZ1240" s="113"/>
      <c r="CA1240" s="113"/>
      <c r="CB1240" s="113"/>
    </row>
    <row r="1241" spans="9:80" s="114" customFormat="1">
      <c r="I1241" s="113"/>
      <c r="J1241" s="113"/>
      <c r="K1241" s="113"/>
      <c r="L1241" s="113"/>
      <c r="M1241" s="113"/>
      <c r="N1241" s="113"/>
      <c r="O1241" s="113"/>
      <c r="P1241" s="113"/>
      <c r="Q1241" s="113"/>
      <c r="R1241" s="113"/>
      <c r="S1241" s="113"/>
      <c r="T1241" s="113"/>
      <c r="U1241" s="113"/>
      <c r="V1241" s="113"/>
      <c r="W1241" s="113"/>
      <c r="X1241" s="113"/>
      <c r="Y1241" s="113"/>
      <c r="Z1241" s="113"/>
      <c r="AA1241" s="113"/>
      <c r="AB1241" s="113"/>
      <c r="AC1241" s="113"/>
      <c r="AD1241" s="113"/>
      <c r="AE1241" s="113"/>
      <c r="AF1241" s="113"/>
      <c r="AG1241" s="113"/>
      <c r="AH1241" s="113"/>
      <c r="AI1241" s="113"/>
      <c r="AJ1241" s="113"/>
      <c r="AK1241" s="113"/>
      <c r="AL1241" s="113"/>
      <c r="AM1241" s="113"/>
      <c r="AN1241" s="113"/>
      <c r="AO1241" s="113"/>
      <c r="AP1241" s="113"/>
      <c r="AQ1241" s="113"/>
      <c r="AR1241" s="113"/>
      <c r="AS1241" s="113"/>
      <c r="AT1241" s="113"/>
      <c r="AU1241" s="113"/>
      <c r="AV1241" s="113"/>
      <c r="AW1241" s="113"/>
      <c r="AX1241" s="113"/>
      <c r="AY1241" s="113"/>
      <c r="AZ1241" s="113"/>
      <c r="BA1241" s="113"/>
      <c r="BB1241" s="113"/>
      <c r="BC1241" s="113"/>
      <c r="BD1241" s="113"/>
      <c r="BE1241" s="113"/>
      <c r="BF1241" s="113"/>
      <c r="BG1241" s="113"/>
      <c r="BH1241" s="113"/>
      <c r="BI1241" s="113"/>
      <c r="BJ1241" s="113"/>
      <c r="BK1241" s="113"/>
      <c r="BL1241" s="113"/>
      <c r="BM1241" s="113"/>
      <c r="BN1241" s="113"/>
      <c r="BO1241" s="113"/>
      <c r="BP1241" s="113"/>
      <c r="BQ1241" s="113"/>
      <c r="BR1241" s="113"/>
      <c r="BS1241" s="113"/>
      <c r="BT1241" s="113"/>
      <c r="BU1241" s="113"/>
      <c r="BV1241" s="113"/>
      <c r="BW1241" s="113"/>
      <c r="BX1241" s="113"/>
      <c r="BY1241" s="113"/>
      <c r="BZ1241" s="113"/>
      <c r="CA1241" s="113"/>
      <c r="CB1241" s="113"/>
    </row>
    <row r="1242" spans="9:80" s="114" customFormat="1">
      <c r="I1242" s="113"/>
      <c r="J1242" s="113"/>
      <c r="K1242" s="113"/>
      <c r="L1242" s="113"/>
      <c r="M1242" s="113"/>
      <c r="N1242" s="113"/>
      <c r="O1242" s="113"/>
      <c r="P1242" s="113"/>
      <c r="Q1242" s="113"/>
      <c r="R1242" s="113"/>
      <c r="S1242" s="113"/>
      <c r="T1242" s="113"/>
      <c r="U1242" s="113"/>
      <c r="V1242" s="113"/>
      <c r="W1242" s="113"/>
      <c r="X1242" s="113"/>
      <c r="Y1242" s="113"/>
      <c r="Z1242" s="113"/>
      <c r="AA1242" s="113"/>
      <c r="AB1242" s="113"/>
      <c r="AC1242" s="113"/>
      <c r="AD1242" s="113"/>
      <c r="AE1242" s="113"/>
      <c r="AF1242" s="113"/>
      <c r="AG1242" s="113"/>
      <c r="AH1242" s="113"/>
      <c r="AI1242" s="113"/>
      <c r="AJ1242" s="113"/>
      <c r="AK1242" s="113"/>
      <c r="AL1242" s="113"/>
      <c r="AM1242" s="113"/>
      <c r="AN1242" s="113"/>
      <c r="AO1242" s="113"/>
      <c r="AP1242" s="113"/>
      <c r="AQ1242" s="113"/>
      <c r="AR1242" s="113"/>
      <c r="AS1242" s="113"/>
      <c r="AT1242" s="113"/>
      <c r="AU1242" s="113"/>
      <c r="AV1242" s="113"/>
      <c r="AW1242" s="113"/>
      <c r="AX1242" s="113"/>
      <c r="AY1242" s="113"/>
      <c r="AZ1242" s="113"/>
      <c r="BA1242" s="113"/>
      <c r="BB1242" s="113"/>
      <c r="BC1242" s="113"/>
      <c r="BD1242" s="113"/>
      <c r="BE1242" s="113"/>
      <c r="BF1242" s="113"/>
      <c r="BG1242" s="113"/>
      <c r="BH1242" s="113"/>
      <c r="BI1242" s="113"/>
      <c r="BJ1242" s="113"/>
      <c r="BK1242" s="113"/>
      <c r="BL1242" s="113"/>
      <c r="BM1242" s="113"/>
      <c r="BN1242" s="113"/>
      <c r="BO1242" s="113"/>
      <c r="BP1242" s="113"/>
      <c r="BQ1242" s="113"/>
      <c r="BR1242" s="113"/>
      <c r="BS1242" s="113"/>
      <c r="BT1242" s="113"/>
      <c r="BU1242" s="113"/>
      <c r="BV1242" s="113"/>
      <c r="BW1242" s="113"/>
      <c r="BX1242" s="113"/>
      <c r="BY1242" s="113"/>
      <c r="BZ1242" s="113"/>
      <c r="CA1242" s="113"/>
      <c r="CB1242" s="113"/>
    </row>
    <row r="1243" spans="9:80" s="114" customFormat="1">
      <c r="I1243" s="113"/>
      <c r="J1243" s="113"/>
      <c r="K1243" s="113"/>
      <c r="L1243" s="113"/>
      <c r="M1243" s="113"/>
      <c r="N1243" s="113"/>
      <c r="O1243" s="113"/>
      <c r="P1243" s="113"/>
      <c r="Q1243" s="113"/>
      <c r="R1243" s="113"/>
      <c r="S1243" s="113"/>
      <c r="T1243" s="113"/>
      <c r="U1243" s="113"/>
      <c r="V1243" s="113"/>
      <c r="W1243" s="113"/>
      <c r="X1243" s="113"/>
      <c r="Y1243" s="113"/>
      <c r="Z1243" s="113"/>
      <c r="AA1243" s="113"/>
      <c r="AB1243" s="113"/>
      <c r="AC1243" s="113"/>
      <c r="AD1243" s="113"/>
      <c r="AE1243" s="113"/>
      <c r="AF1243" s="113"/>
      <c r="AG1243" s="113"/>
      <c r="AH1243" s="113"/>
      <c r="AI1243" s="113"/>
      <c r="AJ1243" s="113"/>
      <c r="AK1243" s="113"/>
      <c r="AL1243" s="113"/>
      <c r="AM1243" s="113"/>
      <c r="AN1243" s="113"/>
      <c r="AO1243" s="113"/>
      <c r="AP1243" s="113"/>
      <c r="AQ1243" s="113"/>
      <c r="AR1243" s="113"/>
      <c r="AS1243" s="113"/>
      <c r="AT1243" s="113"/>
      <c r="AU1243" s="113"/>
      <c r="AV1243" s="113"/>
      <c r="AW1243" s="113"/>
      <c r="AX1243" s="113"/>
      <c r="AY1243" s="113"/>
      <c r="AZ1243" s="113"/>
      <c r="BA1243" s="113"/>
      <c r="BB1243" s="113"/>
      <c r="BC1243" s="113"/>
      <c r="BD1243" s="113"/>
      <c r="BE1243" s="113"/>
      <c r="BF1243" s="113"/>
      <c r="BG1243" s="113"/>
      <c r="BH1243" s="113"/>
      <c r="BI1243" s="113"/>
      <c r="BJ1243" s="113"/>
      <c r="BK1243" s="113"/>
      <c r="BL1243" s="113"/>
      <c r="BM1243" s="113"/>
      <c r="BN1243" s="113"/>
      <c r="BO1243" s="113"/>
      <c r="BP1243" s="113"/>
      <c r="BQ1243" s="113"/>
      <c r="BR1243" s="113"/>
      <c r="BS1243" s="113"/>
      <c r="BT1243" s="113"/>
      <c r="BU1243" s="113"/>
      <c r="BV1243" s="113"/>
      <c r="BW1243" s="113"/>
      <c r="BX1243" s="113"/>
      <c r="BY1243" s="113"/>
      <c r="BZ1243" s="113"/>
      <c r="CA1243" s="113"/>
      <c r="CB1243" s="113"/>
    </row>
    <row r="1244" spans="9:80" s="114" customFormat="1">
      <c r="I1244" s="113"/>
      <c r="J1244" s="113"/>
      <c r="K1244" s="113"/>
      <c r="L1244" s="113"/>
      <c r="M1244" s="113"/>
      <c r="N1244" s="113"/>
      <c r="O1244" s="113"/>
      <c r="P1244" s="113"/>
      <c r="Q1244" s="113"/>
      <c r="R1244" s="113"/>
      <c r="S1244" s="113"/>
      <c r="T1244" s="113"/>
      <c r="U1244" s="113"/>
      <c r="V1244" s="113"/>
      <c r="W1244" s="113"/>
      <c r="X1244" s="113"/>
      <c r="Y1244" s="113"/>
      <c r="Z1244" s="113"/>
      <c r="AA1244" s="113"/>
      <c r="AB1244" s="113"/>
      <c r="AC1244" s="113"/>
      <c r="AD1244" s="113"/>
      <c r="AE1244" s="113"/>
      <c r="AF1244" s="113"/>
      <c r="AG1244" s="113"/>
      <c r="AH1244" s="113"/>
      <c r="AI1244" s="113"/>
      <c r="AJ1244" s="113"/>
      <c r="AK1244" s="113"/>
      <c r="AL1244" s="113"/>
      <c r="AM1244" s="113"/>
      <c r="AN1244" s="113"/>
      <c r="AO1244" s="113"/>
      <c r="AP1244" s="113"/>
      <c r="AQ1244" s="113"/>
      <c r="AR1244" s="113"/>
      <c r="AS1244" s="113"/>
      <c r="AT1244" s="113"/>
      <c r="AU1244" s="113"/>
      <c r="AV1244" s="113"/>
      <c r="AW1244" s="113"/>
      <c r="AX1244" s="113"/>
      <c r="AY1244" s="113"/>
      <c r="AZ1244" s="113"/>
      <c r="BA1244" s="113"/>
      <c r="BB1244" s="113"/>
      <c r="BC1244" s="113"/>
      <c r="BD1244" s="113"/>
      <c r="BE1244" s="113"/>
      <c r="BF1244" s="113"/>
      <c r="BG1244" s="113"/>
      <c r="BH1244" s="113"/>
      <c r="BI1244" s="113"/>
      <c r="BJ1244" s="113"/>
      <c r="BK1244" s="113"/>
      <c r="BL1244" s="113"/>
      <c r="BM1244" s="113"/>
      <c r="BN1244" s="113"/>
      <c r="BO1244" s="113"/>
      <c r="BP1244" s="113"/>
      <c r="BQ1244" s="113"/>
      <c r="BR1244" s="113"/>
      <c r="BS1244" s="113"/>
      <c r="BT1244" s="113"/>
      <c r="BU1244" s="113"/>
      <c r="BV1244" s="113"/>
      <c r="BW1244" s="113"/>
      <c r="BX1244" s="113"/>
      <c r="BY1244" s="113"/>
      <c r="BZ1244" s="113"/>
      <c r="CA1244" s="113"/>
      <c r="CB1244" s="113"/>
    </row>
    <row r="1245" spans="9:80" s="114" customFormat="1">
      <c r="I1245" s="113"/>
      <c r="J1245" s="113"/>
      <c r="K1245" s="113"/>
      <c r="L1245" s="113"/>
      <c r="M1245" s="113"/>
      <c r="N1245" s="113"/>
      <c r="O1245" s="113"/>
      <c r="P1245" s="113"/>
      <c r="Q1245" s="113"/>
      <c r="R1245" s="113"/>
      <c r="S1245" s="113"/>
      <c r="T1245" s="113"/>
      <c r="U1245" s="113"/>
      <c r="V1245" s="113"/>
      <c r="W1245" s="113"/>
      <c r="X1245" s="113"/>
      <c r="Y1245" s="113"/>
      <c r="Z1245" s="113"/>
      <c r="AA1245" s="113"/>
      <c r="AB1245" s="113"/>
      <c r="AC1245" s="113"/>
      <c r="AD1245" s="113"/>
      <c r="AE1245" s="113"/>
      <c r="AF1245" s="113"/>
      <c r="AG1245" s="113"/>
      <c r="AH1245" s="113"/>
      <c r="AI1245" s="113"/>
      <c r="AJ1245" s="113"/>
      <c r="AK1245" s="113"/>
      <c r="AL1245" s="113"/>
      <c r="AM1245" s="113"/>
      <c r="AN1245" s="113"/>
      <c r="AO1245" s="113"/>
      <c r="AP1245" s="113"/>
      <c r="AQ1245" s="113"/>
      <c r="AR1245" s="113"/>
      <c r="AS1245" s="113"/>
      <c r="AT1245" s="113"/>
      <c r="AU1245" s="113"/>
      <c r="AV1245" s="113"/>
      <c r="AW1245" s="113"/>
      <c r="AX1245" s="113"/>
      <c r="AY1245" s="113"/>
      <c r="AZ1245" s="113"/>
      <c r="BA1245" s="113"/>
      <c r="BB1245" s="113"/>
      <c r="BC1245" s="113"/>
      <c r="BD1245" s="113"/>
      <c r="BE1245" s="113"/>
      <c r="BF1245" s="113"/>
      <c r="BG1245" s="113"/>
      <c r="BH1245" s="113"/>
      <c r="BI1245" s="113"/>
      <c r="BJ1245" s="113"/>
      <c r="BK1245" s="113"/>
      <c r="BL1245" s="113"/>
      <c r="BM1245" s="113"/>
      <c r="BN1245" s="113"/>
      <c r="BO1245" s="113"/>
      <c r="BP1245" s="113"/>
      <c r="BQ1245" s="113"/>
      <c r="BR1245" s="113"/>
      <c r="BS1245" s="113"/>
      <c r="BT1245" s="113"/>
      <c r="BU1245" s="113"/>
      <c r="BV1245" s="113"/>
      <c r="BW1245" s="113"/>
      <c r="BX1245" s="113"/>
      <c r="BY1245" s="113"/>
      <c r="BZ1245" s="113"/>
      <c r="CA1245" s="113"/>
      <c r="CB1245" s="113"/>
    </row>
    <row r="1246" spans="9:80" s="114" customFormat="1">
      <c r="I1246" s="113"/>
      <c r="J1246" s="113"/>
      <c r="K1246" s="113"/>
      <c r="L1246" s="113"/>
      <c r="M1246" s="113"/>
      <c r="N1246" s="113"/>
      <c r="O1246" s="113"/>
      <c r="P1246" s="113"/>
      <c r="Q1246" s="113"/>
      <c r="R1246" s="113"/>
      <c r="S1246" s="113"/>
      <c r="T1246" s="113"/>
      <c r="U1246" s="113"/>
      <c r="V1246" s="113"/>
      <c r="W1246" s="113"/>
      <c r="X1246" s="113"/>
      <c r="Y1246" s="113"/>
      <c r="Z1246" s="113"/>
      <c r="AA1246" s="113"/>
      <c r="AB1246" s="113"/>
      <c r="AC1246" s="113"/>
      <c r="AD1246" s="113"/>
      <c r="AE1246" s="113"/>
      <c r="AF1246" s="113"/>
      <c r="AG1246" s="113"/>
      <c r="AH1246" s="113"/>
      <c r="AI1246" s="113"/>
      <c r="AJ1246" s="113"/>
      <c r="AK1246" s="113"/>
      <c r="AL1246" s="113"/>
      <c r="AM1246" s="113"/>
      <c r="AN1246" s="113"/>
      <c r="AO1246" s="113"/>
      <c r="AP1246" s="113"/>
      <c r="AQ1246" s="113"/>
      <c r="AR1246" s="113"/>
      <c r="AS1246" s="113"/>
      <c r="AT1246" s="113"/>
      <c r="AU1246" s="113"/>
      <c r="AV1246" s="113"/>
      <c r="AW1246" s="113"/>
      <c r="AX1246" s="113"/>
      <c r="AY1246" s="113"/>
      <c r="AZ1246" s="113"/>
      <c r="BA1246" s="113"/>
      <c r="BB1246" s="113"/>
      <c r="BC1246" s="113"/>
      <c r="BD1246" s="113"/>
      <c r="BE1246" s="113"/>
      <c r="BF1246" s="113"/>
      <c r="BG1246" s="113"/>
      <c r="BH1246" s="113"/>
      <c r="BI1246" s="113"/>
      <c r="BJ1246" s="113"/>
      <c r="BK1246" s="113"/>
      <c r="BL1246" s="113"/>
      <c r="BM1246" s="113"/>
      <c r="BN1246" s="113"/>
      <c r="BO1246" s="113"/>
      <c r="BP1246" s="113"/>
      <c r="BQ1246" s="113"/>
      <c r="BR1246" s="113"/>
      <c r="BS1246" s="113"/>
      <c r="BT1246" s="113"/>
      <c r="BU1246" s="113"/>
      <c r="BV1246" s="113"/>
      <c r="BW1246" s="113"/>
      <c r="BX1246" s="113"/>
      <c r="BY1246" s="113"/>
      <c r="BZ1246" s="113"/>
      <c r="CA1246" s="113"/>
      <c r="CB1246" s="113"/>
    </row>
    <row r="1247" spans="9:80" s="114" customFormat="1">
      <c r="I1247" s="113"/>
      <c r="J1247" s="113"/>
      <c r="K1247" s="113"/>
      <c r="L1247" s="113"/>
      <c r="M1247" s="113"/>
      <c r="N1247" s="113"/>
      <c r="O1247" s="113"/>
      <c r="P1247" s="113"/>
      <c r="Q1247" s="113"/>
      <c r="R1247" s="113"/>
      <c r="S1247" s="113"/>
      <c r="T1247" s="113"/>
      <c r="U1247" s="113"/>
      <c r="V1247" s="113"/>
      <c r="W1247" s="113"/>
      <c r="X1247" s="113"/>
      <c r="Y1247" s="113"/>
      <c r="Z1247" s="113"/>
      <c r="AA1247" s="113"/>
      <c r="AB1247" s="113"/>
      <c r="AC1247" s="113"/>
      <c r="AD1247" s="113"/>
      <c r="AE1247" s="113"/>
      <c r="AF1247" s="113"/>
      <c r="AG1247" s="113"/>
      <c r="AH1247" s="113"/>
      <c r="AI1247" s="113"/>
      <c r="AJ1247" s="113"/>
      <c r="AK1247" s="113"/>
      <c r="AL1247" s="113"/>
      <c r="AM1247" s="113"/>
      <c r="AN1247" s="113"/>
      <c r="AO1247" s="113"/>
      <c r="AP1247" s="113"/>
      <c r="AQ1247" s="113"/>
      <c r="AR1247" s="113"/>
      <c r="AS1247" s="113"/>
      <c r="AT1247" s="113"/>
      <c r="AU1247" s="113"/>
      <c r="AV1247" s="113"/>
      <c r="AW1247" s="113"/>
      <c r="AX1247" s="113"/>
      <c r="AY1247" s="113"/>
      <c r="AZ1247" s="113"/>
      <c r="BA1247" s="113"/>
      <c r="BB1247" s="113"/>
      <c r="BC1247" s="113"/>
      <c r="BD1247" s="113"/>
      <c r="BE1247" s="113"/>
      <c r="BF1247" s="113"/>
      <c r="BG1247" s="113"/>
      <c r="BH1247" s="113"/>
      <c r="BI1247" s="113"/>
      <c r="BJ1247" s="113"/>
      <c r="BK1247" s="113"/>
      <c r="BL1247" s="113"/>
      <c r="BM1247" s="113"/>
      <c r="BN1247" s="113"/>
      <c r="BO1247" s="113"/>
      <c r="BP1247" s="113"/>
      <c r="BQ1247" s="113"/>
      <c r="BR1247" s="113"/>
      <c r="BS1247" s="113"/>
      <c r="BT1247" s="113"/>
      <c r="BU1247" s="113"/>
      <c r="BV1247" s="113"/>
      <c r="BW1247" s="113"/>
      <c r="BX1247" s="113"/>
      <c r="BY1247" s="113"/>
      <c r="BZ1247" s="113"/>
      <c r="CA1247" s="113"/>
      <c r="CB1247" s="113"/>
    </row>
    <row r="1248" spans="9:80" s="114" customFormat="1">
      <c r="I1248" s="113"/>
      <c r="J1248" s="113"/>
      <c r="K1248" s="113"/>
      <c r="L1248" s="113"/>
      <c r="M1248" s="113"/>
      <c r="N1248" s="113"/>
      <c r="O1248" s="113"/>
      <c r="P1248" s="113"/>
      <c r="Q1248" s="113"/>
      <c r="R1248" s="113"/>
      <c r="S1248" s="113"/>
      <c r="T1248" s="113"/>
      <c r="U1248" s="113"/>
      <c r="V1248" s="113"/>
      <c r="W1248" s="113"/>
      <c r="X1248" s="113"/>
      <c r="Y1248" s="113"/>
      <c r="Z1248" s="113"/>
      <c r="AA1248" s="113"/>
      <c r="AB1248" s="113"/>
      <c r="AC1248" s="113"/>
      <c r="AD1248" s="113"/>
      <c r="AE1248" s="113"/>
      <c r="AF1248" s="113"/>
      <c r="AG1248" s="113"/>
      <c r="AH1248" s="113"/>
      <c r="AI1248" s="113"/>
      <c r="AJ1248" s="113"/>
      <c r="AK1248" s="113"/>
      <c r="AL1248" s="113"/>
      <c r="AM1248" s="113"/>
      <c r="AN1248" s="113"/>
      <c r="AO1248" s="113"/>
      <c r="AP1248" s="113"/>
      <c r="AQ1248" s="113"/>
      <c r="AR1248" s="113"/>
      <c r="AS1248" s="113"/>
      <c r="AT1248" s="113"/>
      <c r="AU1248" s="113"/>
      <c r="AV1248" s="113"/>
      <c r="AW1248" s="113"/>
      <c r="AX1248" s="113"/>
      <c r="AY1248" s="113"/>
      <c r="AZ1248" s="113"/>
      <c r="BA1248" s="113"/>
      <c r="BB1248" s="113"/>
      <c r="BC1248" s="113"/>
      <c r="BD1248" s="113"/>
      <c r="BE1248" s="113"/>
      <c r="BF1248" s="113"/>
      <c r="BG1248" s="113"/>
      <c r="BH1248" s="113"/>
      <c r="BI1248" s="113"/>
      <c r="BJ1248" s="113"/>
      <c r="BK1248" s="113"/>
      <c r="BL1248" s="113"/>
      <c r="BM1248" s="113"/>
      <c r="BN1248" s="113"/>
      <c r="BO1248" s="113"/>
      <c r="BP1248" s="113"/>
      <c r="BQ1248" s="113"/>
      <c r="BR1248" s="113"/>
      <c r="BS1248" s="113"/>
      <c r="BT1248" s="113"/>
      <c r="BU1248" s="113"/>
      <c r="BV1248" s="113"/>
      <c r="BW1248" s="113"/>
      <c r="BX1248" s="113"/>
      <c r="BY1248" s="113"/>
      <c r="BZ1248" s="113"/>
      <c r="CA1248" s="113"/>
      <c r="CB1248" s="113"/>
    </row>
    <row r="1249" spans="9:80" s="114" customFormat="1">
      <c r="I1249" s="113"/>
      <c r="J1249" s="113"/>
      <c r="K1249" s="113"/>
      <c r="L1249" s="113"/>
      <c r="M1249" s="113"/>
      <c r="N1249" s="113"/>
      <c r="O1249" s="113"/>
      <c r="P1249" s="113"/>
      <c r="Q1249" s="113"/>
      <c r="R1249" s="113"/>
      <c r="S1249" s="113"/>
      <c r="T1249" s="113"/>
      <c r="U1249" s="113"/>
      <c r="V1249" s="113"/>
      <c r="W1249" s="113"/>
      <c r="X1249" s="113"/>
      <c r="Y1249" s="113"/>
      <c r="Z1249" s="113"/>
      <c r="AA1249" s="113"/>
      <c r="AB1249" s="113"/>
      <c r="AC1249" s="113"/>
      <c r="AD1249" s="113"/>
      <c r="AE1249" s="113"/>
      <c r="AF1249" s="113"/>
      <c r="AG1249" s="113"/>
      <c r="AH1249" s="113"/>
      <c r="AI1249" s="113"/>
      <c r="AJ1249" s="113"/>
      <c r="AK1249" s="113"/>
      <c r="AL1249" s="113"/>
      <c r="AM1249" s="113"/>
      <c r="AN1249" s="113"/>
      <c r="AO1249" s="113"/>
      <c r="AP1249" s="113"/>
      <c r="AQ1249" s="113"/>
      <c r="AR1249" s="113"/>
      <c r="AS1249" s="113"/>
      <c r="AT1249" s="113"/>
      <c r="AU1249" s="113"/>
      <c r="AV1249" s="113"/>
      <c r="AW1249" s="113"/>
      <c r="AX1249" s="113"/>
      <c r="AY1249" s="113"/>
      <c r="AZ1249" s="113"/>
      <c r="BA1249" s="113"/>
      <c r="BB1249" s="113"/>
      <c r="BC1249" s="113"/>
      <c r="BD1249" s="113"/>
      <c r="BE1249" s="113"/>
      <c r="BF1249" s="113"/>
      <c r="BG1249" s="113"/>
      <c r="BH1249" s="113"/>
      <c r="BI1249" s="113"/>
      <c r="BJ1249" s="113"/>
      <c r="BK1249" s="113"/>
      <c r="BL1249" s="113"/>
      <c r="BM1249" s="113"/>
      <c r="BN1249" s="113"/>
      <c r="BO1249" s="113"/>
      <c r="BP1249" s="113"/>
      <c r="BQ1249" s="113"/>
      <c r="BR1249" s="113"/>
      <c r="BS1249" s="113"/>
      <c r="BT1249" s="113"/>
      <c r="BU1249" s="113"/>
      <c r="BV1249" s="113"/>
      <c r="BW1249" s="113"/>
      <c r="BX1249" s="113"/>
      <c r="BY1249" s="113"/>
      <c r="BZ1249" s="113"/>
      <c r="CA1249" s="113"/>
      <c r="CB1249" s="113"/>
    </row>
    <row r="1250" spans="9:80" s="114" customFormat="1">
      <c r="I1250" s="113"/>
      <c r="J1250" s="113"/>
      <c r="K1250" s="113"/>
      <c r="L1250" s="113"/>
      <c r="M1250" s="113"/>
      <c r="N1250" s="113"/>
      <c r="O1250" s="113"/>
      <c r="P1250" s="113"/>
      <c r="Q1250" s="113"/>
      <c r="R1250" s="113"/>
      <c r="S1250" s="113"/>
      <c r="T1250" s="113"/>
      <c r="U1250" s="113"/>
      <c r="V1250" s="113"/>
      <c r="W1250" s="113"/>
      <c r="X1250" s="113"/>
      <c r="Y1250" s="113"/>
      <c r="Z1250" s="113"/>
      <c r="AA1250" s="113"/>
      <c r="AB1250" s="113"/>
      <c r="AC1250" s="113"/>
      <c r="AD1250" s="113"/>
      <c r="AE1250" s="113"/>
      <c r="AF1250" s="113"/>
      <c r="AG1250" s="113"/>
      <c r="AH1250" s="113"/>
      <c r="AI1250" s="113"/>
      <c r="AJ1250" s="113"/>
      <c r="AK1250" s="113"/>
      <c r="AL1250" s="113"/>
      <c r="AM1250" s="113"/>
      <c r="AN1250" s="113"/>
      <c r="AO1250" s="113"/>
      <c r="AP1250" s="113"/>
      <c r="AQ1250" s="113"/>
      <c r="AR1250" s="113"/>
      <c r="AS1250" s="113"/>
      <c r="AT1250" s="113"/>
      <c r="AU1250" s="113"/>
      <c r="AV1250" s="113"/>
      <c r="AW1250" s="113"/>
      <c r="AX1250" s="113"/>
      <c r="AY1250" s="113"/>
      <c r="AZ1250" s="113"/>
      <c r="BA1250" s="113"/>
      <c r="BB1250" s="113"/>
      <c r="BC1250" s="113"/>
      <c r="BD1250" s="113"/>
      <c r="BE1250" s="113"/>
      <c r="BF1250" s="113"/>
      <c r="BG1250" s="113"/>
      <c r="BH1250" s="113"/>
      <c r="BI1250" s="113"/>
      <c r="BJ1250" s="113"/>
      <c r="BK1250" s="113"/>
      <c r="BL1250" s="113"/>
      <c r="BM1250" s="113"/>
      <c r="BN1250" s="113"/>
      <c r="BO1250" s="113"/>
      <c r="BP1250" s="113"/>
      <c r="BQ1250" s="113"/>
      <c r="BR1250" s="113"/>
      <c r="BS1250" s="113"/>
      <c r="BT1250" s="113"/>
      <c r="BU1250" s="113"/>
      <c r="BV1250" s="113"/>
      <c r="BW1250" s="113"/>
      <c r="BX1250" s="113"/>
      <c r="BY1250" s="113"/>
      <c r="BZ1250" s="113"/>
      <c r="CA1250" s="113"/>
      <c r="CB1250" s="113"/>
    </row>
    <row r="1251" spans="9:80" s="114" customFormat="1">
      <c r="I1251" s="113"/>
      <c r="J1251" s="113"/>
      <c r="K1251" s="113"/>
      <c r="L1251" s="113"/>
      <c r="M1251" s="113"/>
      <c r="N1251" s="113"/>
      <c r="O1251" s="113"/>
      <c r="P1251" s="113"/>
      <c r="Q1251" s="113"/>
      <c r="R1251" s="113"/>
      <c r="S1251" s="113"/>
      <c r="T1251" s="113"/>
      <c r="U1251" s="113"/>
      <c r="V1251" s="113"/>
      <c r="W1251" s="113"/>
      <c r="X1251" s="113"/>
      <c r="Y1251" s="113"/>
      <c r="Z1251" s="113"/>
      <c r="AA1251" s="113"/>
      <c r="AB1251" s="113"/>
      <c r="AC1251" s="113"/>
      <c r="AD1251" s="113"/>
      <c r="AE1251" s="113"/>
      <c r="AF1251" s="113"/>
      <c r="AG1251" s="113"/>
      <c r="AH1251" s="113"/>
      <c r="AI1251" s="113"/>
      <c r="AJ1251" s="113"/>
      <c r="AK1251" s="113"/>
      <c r="AL1251" s="113"/>
      <c r="AM1251" s="113"/>
      <c r="AN1251" s="113"/>
      <c r="AO1251" s="113"/>
      <c r="AP1251" s="113"/>
      <c r="AQ1251" s="113"/>
      <c r="AR1251" s="113"/>
      <c r="AS1251" s="113"/>
      <c r="AT1251" s="113"/>
      <c r="AU1251" s="113"/>
      <c r="AV1251" s="113"/>
      <c r="AW1251" s="113"/>
      <c r="AX1251" s="113"/>
      <c r="AY1251" s="113"/>
      <c r="AZ1251" s="113"/>
      <c r="BA1251" s="113"/>
      <c r="BB1251" s="113"/>
      <c r="BC1251" s="113"/>
      <c r="BD1251" s="113"/>
      <c r="BE1251" s="113"/>
      <c r="BF1251" s="113"/>
      <c r="BG1251" s="113"/>
      <c r="BH1251" s="113"/>
      <c r="BI1251" s="113"/>
      <c r="BJ1251" s="113"/>
      <c r="BK1251" s="113"/>
      <c r="BL1251" s="113"/>
      <c r="BM1251" s="113"/>
      <c r="BN1251" s="113"/>
      <c r="BO1251" s="113"/>
      <c r="BP1251" s="113"/>
      <c r="BQ1251" s="113"/>
      <c r="BR1251" s="113"/>
      <c r="BS1251" s="113"/>
      <c r="BT1251" s="113"/>
      <c r="BU1251" s="113"/>
      <c r="BV1251" s="113"/>
      <c r="BW1251" s="113"/>
      <c r="BX1251" s="113"/>
      <c r="BY1251" s="113"/>
      <c r="BZ1251" s="113"/>
      <c r="CA1251" s="113"/>
      <c r="CB1251" s="113"/>
    </row>
    <row r="1252" spans="9:80" s="114" customFormat="1">
      <c r="I1252" s="113"/>
      <c r="J1252" s="113"/>
      <c r="K1252" s="113"/>
      <c r="L1252" s="113"/>
      <c r="M1252" s="113"/>
      <c r="N1252" s="113"/>
      <c r="O1252" s="113"/>
      <c r="P1252" s="113"/>
      <c r="Q1252" s="113"/>
      <c r="R1252" s="113"/>
      <c r="S1252" s="113"/>
      <c r="T1252" s="113"/>
      <c r="U1252" s="113"/>
      <c r="V1252" s="113"/>
      <c r="W1252" s="113"/>
      <c r="X1252" s="113"/>
      <c r="Y1252" s="113"/>
      <c r="Z1252" s="113"/>
      <c r="AA1252" s="113"/>
      <c r="AB1252" s="113"/>
      <c r="AC1252" s="113"/>
      <c r="AD1252" s="113"/>
      <c r="AE1252" s="113"/>
      <c r="AF1252" s="113"/>
      <c r="AG1252" s="113"/>
      <c r="AH1252" s="113"/>
      <c r="AI1252" s="113"/>
      <c r="AJ1252" s="113"/>
      <c r="AK1252" s="113"/>
      <c r="AL1252" s="113"/>
      <c r="AM1252" s="113"/>
      <c r="AN1252" s="113"/>
      <c r="AO1252" s="113"/>
      <c r="AP1252" s="113"/>
      <c r="AQ1252" s="113"/>
      <c r="AR1252" s="113"/>
      <c r="AS1252" s="113"/>
      <c r="AT1252" s="113"/>
      <c r="AU1252" s="113"/>
      <c r="AV1252" s="113"/>
      <c r="AW1252" s="113"/>
      <c r="AX1252" s="113"/>
      <c r="AY1252" s="113"/>
      <c r="AZ1252" s="113"/>
      <c r="BA1252" s="113"/>
      <c r="BB1252" s="113"/>
      <c r="BC1252" s="113"/>
      <c r="BD1252" s="113"/>
      <c r="BE1252" s="113"/>
      <c r="BF1252" s="113"/>
      <c r="BG1252" s="113"/>
      <c r="BH1252" s="113"/>
      <c r="BI1252" s="113"/>
      <c r="BJ1252" s="113"/>
      <c r="BK1252" s="113"/>
      <c r="BL1252" s="113"/>
      <c r="BM1252" s="113"/>
      <c r="BN1252" s="113"/>
      <c r="BO1252" s="113"/>
      <c r="BP1252" s="113"/>
      <c r="BQ1252" s="113"/>
      <c r="BR1252" s="113"/>
      <c r="BS1252" s="113"/>
      <c r="BT1252" s="113"/>
      <c r="BU1252" s="113"/>
      <c r="BV1252" s="113"/>
      <c r="BW1252" s="113"/>
      <c r="BX1252" s="113"/>
      <c r="BY1252" s="113"/>
      <c r="BZ1252" s="113"/>
      <c r="CA1252" s="113"/>
      <c r="CB1252" s="113"/>
    </row>
    <row r="1253" spans="9:80" s="114" customFormat="1">
      <c r="I1253" s="113"/>
      <c r="J1253" s="113"/>
      <c r="K1253" s="113"/>
      <c r="L1253" s="113"/>
      <c r="M1253" s="113"/>
      <c r="N1253" s="113"/>
      <c r="O1253" s="113"/>
      <c r="P1253" s="113"/>
      <c r="Q1253" s="113"/>
      <c r="R1253" s="113"/>
      <c r="S1253" s="113"/>
      <c r="T1253" s="113"/>
      <c r="U1253" s="113"/>
      <c r="V1253" s="113"/>
      <c r="W1253" s="113"/>
      <c r="X1253" s="113"/>
      <c r="Y1253" s="113"/>
      <c r="Z1253" s="113"/>
      <c r="AA1253" s="113"/>
      <c r="AB1253" s="113"/>
      <c r="AC1253" s="113"/>
      <c r="AD1253" s="113"/>
      <c r="AE1253" s="113"/>
      <c r="AF1253" s="113"/>
      <c r="AG1253" s="113"/>
      <c r="AH1253" s="113"/>
      <c r="AI1253" s="113"/>
      <c r="AJ1253" s="113"/>
      <c r="AK1253" s="113"/>
      <c r="AL1253" s="113"/>
      <c r="AM1253" s="113"/>
      <c r="AN1253" s="113"/>
      <c r="AO1253" s="113"/>
      <c r="AP1253" s="113"/>
      <c r="AQ1253" s="113"/>
      <c r="AR1253" s="113"/>
      <c r="AS1253" s="113"/>
      <c r="AT1253" s="113"/>
      <c r="AU1253" s="113"/>
      <c r="AV1253" s="113"/>
      <c r="AW1253" s="113"/>
      <c r="AX1253" s="113"/>
      <c r="AY1253" s="113"/>
      <c r="AZ1253" s="113"/>
      <c r="BA1253" s="113"/>
      <c r="BB1253" s="113"/>
      <c r="BC1253" s="113"/>
      <c r="BD1253" s="113"/>
      <c r="BE1253" s="113"/>
      <c r="BF1253" s="113"/>
      <c r="BG1253" s="113"/>
      <c r="BH1253" s="113"/>
      <c r="BI1253" s="113"/>
      <c r="BJ1253" s="113"/>
      <c r="BK1253" s="113"/>
      <c r="BL1253" s="113"/>
      <c r="BM1253" s="113"/>
      <c r="BN1253" s="113"/>
      <c r="BO1253" s="113"/>
      <c r="BP1253" s="113"/>
      <c r="BQ1253" s="113"/>
      <c r="BR1253" s="113"/>
      <c r="BS1253" s="113"/>
      <c r="BT1253" s="113"/>
      <c r="BU1253" s="113"/>
      <c r="BV1253" s="113"/>
      <c r="BW1253" s="113"/>
      <c r="BX1253" s="113"/>
      <c r="BY1253" s="113"/>
      <c r="BZ1253" s="113"/>
      <c r="CA1253" s="113"/>
      <c r="CB1253" s="113"/>
    </row>
    <row r="1254" spans="9:80" s="114" customFormat="1">
      <c r="I1254" s="113"/>
      <c r="J1254" s="113"/>
      <c r="K1254" s="113"/>
      <c r="L1254" s="113"/>
      <c r="M1254" s="113"/>
      <c r="N1254" s="113"/>
      <c r="O1254" s="113"/>
      <c r="P1254" s="113"/>
      <c r="Q1254" s="113"/>
      <c r="R1254" s="113"/>
      <c r="S1254" s="113"/>
      <c r="T1254" s="113"/>
      <c r="U1254" s="113"/>
      <c r="V1254" s="113"/>
      <c r="W1254" s="113"/>
      <c r="X1254" s="113"/>
      <c r="Y1254" s="113"/>
      <c r="Z1254" s="113"/>
      <c r="AA1254" s="113"/>
      <c r="AB1254" s="113"/>
      <c r="AC1254" s="113"/>
      <c r="AD1254" s="113"/>
      <c r="AE1254" s="113"/>
      <c r="AF1254" s="113"/>
      <c r="AG1254" s="113"/>
      <c r="AH1254" s="113"/>
      <c r="AI1254" s="113"/>
      <c r="AJ1254" s="113"/>
      <c r="AK1254" s="113"/>
      <c r="AL1254" s="113"/>
      <c r="AM1254" s="113"/>
      <c r="AN1254" s="113"/>
      <c r="AO1254" s="113"/>
      <c r="AP1254" s="113"/>
      <c r="AQ1254" s="113"/>
      <c r="AR1254" s="113"/>
      <c r="AS1254" s="113"/>
      <c r="AT1254" s="113"/>
      <c r="AU1254" s="113"/>
      <c r="AV1254" s="113"/>
      <c r="AW1254" s="113"/>
      <c r="AX1254" s="113"/>
      <c r="AY1254" s="113"/>
      <c r="AZ1254" s="113"/>
      <c r="BA1254" s="113"/>
      <c r="BB1254" s="113"/>
      <c r="BC1254" s="113"/>
      <c r="BD1254" s="113"/>
      <c r="BE1254" s="113"/>
      <c r="BF1254" s="113"/>
      <c r="BG1254" s="113"/>
      <c r="BH1254" s="113"/>
      <c r="BI1254" s="113"/>
      <c r="BJ1254" s="113"/>
      <c r="BK1254" s="113"/>
      <c r="BL1254" s="113"/>
      <c r="BM1254" s="113"/>
      <c r="BN1254" s="113"/>
      <c r="BO1254" s="113"/>
      <c r="BP1254" s="113"/>
      <c r="BQ1254" s="113"/>
      <c r="BR1254" s="113"/>
      <c r="BS1254" s="113"/>
      <c r="BT1254" s="113"/>
      <c r="BU1254" s="113"/>
      <c r="BV1254" s="113"/>
      <c r="BW1254" s="113"/>
      <c r="BX1254" s="113"/>
      <c r="BY1254" s="113"/>
      <c r="BZ1254" s="113"/>
      <c r="CA1254" s="113"/>
      <c r="CB1254" s="113"/>
    </row>
    <row r="1255" spans="9:80" s="114" customFormat="1">
      <c r="I1255" s="113"/>
      <c r="J1255" s="113"/>
      <c r="K1255" s="113"/>
      <c r="L1255" s="113"/>
      <c r="M1255" s="113"/>
      <c r="N1255" s="113"/>
      <c r="O1255" s="113"/>
      <c r="P1255" s="113"/>
      <c r="Q1255" s="113"/>
      <c r="R1255" s="113"/>
      <c r="S1255" s="113"/>
      <c r="T1255" s="113"/>
      <c r="U1255" s="113"/>
      <c r="V1255" s="113"/>
      <c r="W1255" s="113"/>
      <c r="X1255" s="113"/>
      <c r="Y1255" s="113"/>
      <c r="Z1255" s="113"/>
      <c r="AA1255" s="113"/>
      <c r="AB1255" s="113"/>
      <c r="AC1255" s="113"/>
      <c r="AD1255" s="113"/>
      <c r="AE1255" s="113"/>
      <c r="AF1255" s="113"/>
      <c r="AG1255" s="113"/>
      <c r="AH1255" s="113"/>
      <c r="AI1255" s="113"/>
      <c r="AJ1255" s="113"/>
      <c r="AK1255" s="113"/>
      <c r="AL1255" s="113"/>
      <c r="AM1255" s="113"/>
      <c r="AN1255" s="113"/>
      <c r="AO1255" s="113"/>
      <c r="AP1255" s="113"/>
      <c r="AQ1255" s="113"/>
      <c r="AR1255" s="113"/>
      <c r="AS1255" s="113"/>
      <c r="AT1255" s="113"/>
      <c r="AU1255" s="113"/>
      <c r="AV1255" s="113"/>
      <c r="AW1255" s="113"/>
      <c r="AX1255" s="113"/>
      <c r="AY1255" s="113"/>
      <c r="AZ1255" s="113"/>
      <c r="BA1255" s="113"/>
      <c r="BB1255" s="113"/>
      <c r="BC1255" s="113"/>
      <c r="BD1255" s="113"/>
      <c r="BE1255" s="113"/>
      <c r="BF1255" s="113"/>
      <c r="BG1255" s="113"/>
      <c r="BH1255" s="113"/>
      <c r="BI1255" s="113"/>
      <c r="BJ1255" s="113"/>
      <c r="BK1255" s="113"/>
      <c r="BL1255" s="113"/>
      <c r="BM1255" s="113"/>
      <c r="BN1255" s="113"/>
      <c r="BO1255" s="113"/>
      <c r="BP1255" s="113"/>
      <c r="BQ1255" s="113"/>
      <c r="BR1255" s="113"/>
      <c r="BS1255" s="113"/>
      <c r="BT1255" s="113"/>
      <c r="BU1255" s="113"/>
      <c r="BV1255" s="113"/>
      <c r="BW1255" s="113"/>
      <c r="BX1255" s="113"/>
      <c r="BY1255" s="113"/>
      <c r="BZ1255" s="113"/>
      <c r="CA1255" s="113"/>
      <c r="CB1255" s="113"/>
    </row>
    <row r="1256" spans="9:80" s="114" customFormat="1">
      <c r="I1256" s="113"/>
      <c r="J1256" s="113"/>
      <c r="K1256" s="113"/>
      <c r="L1256" s="113"/>
      <c r="M1256" s="113"/>
      <c r="N1256" s="113"/>
      <c r="O1256" s="113"/>
      <c r="P1256" s="113"/>
      <c r="Q1256" s="113"/>
      <c r="R1256" s="113"/>
      <c r="S1256" s="113"/>
      <c r="T1256" s="113"/>
      <c r="U1256" s="113"/>
      <c r="V1256" s="113"/>
      <c r="W1256" s="113"/>
      <c r="X1256" s="113"/>
      <c r="Y1256" s="113"/>
      <c r="Z1256" s="113"/>
      <c r="AA1256" s="113"/>
      <c r="AB1256" s="113"/>
      <c r="AC1256" s="113"/>
      <c r="AD1256" s="113"/>
      <c r="AE1256" s="113"/>
      <c r="AF1256" s="113"/>
      <c r="AG1256" s="113"/>
      <c r="AH1256" s="113"/>
      <c r="AI1256" s="113"/>
      <c r="AJ1256" s="113"/>
      <c r="AK1256" s="113"/>
      <c r="AL1256" s="113"/>
      <c r="AM1256" s="113"/>
      <c r="AN1256" s="113"/>
      <c r="AO1256" s="113"/>
      <c r="AP1256" s="113"/>
      <c r="AQ1256" s="113"/>
      <c r="AR1256" s="113"/>
      <c r="AS1256" s="113"/>
      <c r="AT1256" s="113"/>
      <c r="AU1256" s="113"/>
      <c r="AV1256" s="113"/>
      <c r="AW1256" s="113"/>
      <c r="AX1256" s="113"/>
      <c r="AY1256" s="113"/>
      <c r="AZ1256" s="113"/>
      <c r="BA1256" s="113"/>
      <c r="BB1256" s="113"/>
      <c r="BC1256" s="113"/>
      <c r="BD1256" s="113"/>
      <c r="BE1256" s="113"/>
      <c r="BF1256" s="113"/>
      <c r="BG1256" s="113"/>
      <c r="BH1256" s="113"/>
      <c r="BI1256" s="113"/>
      <c r="BJ1256" s="113"/>
      <c r="BK1256" s="113"/>
      <c r="BL1256" s="113"/>
      <c r="BM1256" s="113"/>
      <c r="BN1256" s="113"/>
      <c r="BO1256" s="113"/>
      <c r="BP1256" s="113"/>
      <c r="BQ1256" s="113"/>
      <c r="BR1256" s="113"/>
      <c r="BS1256" s="113"/>
      <c r="BT1256" s="113"/>
      <c r="BU1256" s="113"/>
      <c r="BV1256" s="113"/>
      <c r="BW1256" s="113"/>
      <c r="BX1256" s="113"/>
      <c r="BY1256" s="113"/>
      <c r="BZ1256" s="113"/>
      <c r="CA1256" s="113"/>
      <c r="CB1256" s="113"/>
    </row>
    <row r="1257" spans="9:80" s="114" customFormat="1">
      <c r="I1257" s="113"/>
      <c r="J1257" s="113"/>
      <c r="K1257" s="113"/>
      <c r="L1257" s="113"/>
      <c r="M1257" s="113"/>
      <c r="N1257" s="113"/>
      <c r="O1257" s="113"/>
      <c r="P1257" s="113"/>
      <c r="Q1257" s="113"/>
      <c r="R1257" s="113"/>
      <c r="S1257" s="113"/>
      <c r="T1257" s="113"/>
      <c r="U1257" s="113"/>
      <c r="V1257" s="113"/>
      <c r="W1257" s="113"/>
      <c r="X1257" s="113"/>
      <c r="Y1257" s="113"/>
      <c r="Z1257" s="113"/>
      <c r="AA1257" s="113"/>
      <c r="AB1257" s="113"/>
      <c r="AC1257" s="113"/>
      <c r="AD1257" s="113"/>
      <c r="AE1257" s="113"/>
      <c r="AF1257" s="113"/>
      <c r="AG1257" s="113"/>
      <c r="AH1257" s="113"/>
      <c r="AI1257" s="113"/>
      <c r="AJ1257" s="113"/>
      <c r="AK1257" s="113"/>
      <c r="AL1257" s="113"/>
      <c r="AM1257" s="113"/>
      <c r="AN1257" s="113"/>
      <c r="AO1257" s="113"/>
      <c r="AP1257" s="113"/>
      <c r="AQ1257" s="113"/>
      <c r="AR1257" s="113"/>
      <c r="AS1257" s="113"/>
      <c r="AT1257" s="113"/>
      <c r="AU1257" s="113"/>
      <c r="AV1257" s="113"/>
      <c r="AW1257" s="113"/>
      <c r="AX1257" s="113"/>
      <c r="AY1257" s="113"/>
      <c r="AZ1257" s="113"/>
      <c r="BA1257" s="113"/>
      <c r="BB1257" s="113"/>
      <c r="BC1257" s="113"/>
      <c r="BD1257" s="113"/>
      <c r="BE1257" s="113"/>
      <c r="BF1257" s="113"/>
      <c r="BG1257" s="113"/>
      <c r="BH1257" s="113"/>
      <c r="BI1257" s="113"/>
      <c r="BJ1257" s="113"/>
      <c r="BK1257" s="113"/>
      <c r="BL1257" s="113"/>
      <c r="BM1257" s="113"/>
      <c r="BN1257" s="113"/>
      <c r="BO1257" s="113"/>
      <c r="BP1257" s="113"/>
      <c r="BQ1257" s="113"/>
      <c r="BR1257" s="113"/>
      <c r="BS1257" s="113"/>
      <c r="BT1257" s="113"/>
      <c r="BU1257" s="113"/>
      <c r="BV1257" s="113"/>
      <c r="BW1257" s="113"/>
      <c r="BX1257" s="113"/>
      <c r="BY1257" s="113"/>
      <c r="BZ1257" s="113"/>
      <c r="CA1257" s="113"/>
      <c r="CB1257" s="113"/>
    </row>
    <row r="1258" spans="9:80" s="114" customFormat="1">
      <c r="I1258" s="113"/>
      <c r="J1258" s="113"/>
      <c r="K1258" s="113"/>
      <c r="L1258" s="113"/>
      <c r="M1258" s="113"/>
      <c r="N1258" s="113"/>
      <c r="O1258" s="113"/>
      <c r="P1258" s="113"/>
      <c r="Q1258" s="113"/>
      <c r="R1258" s="113"/>
      <c r="S1258" s="113"/>
      <c r="T1258" s="113"/>
      <c r="U1258" s="113"/>
      <c r="V1258" s="113"/>
      <c r="W1258" s="113"/>
      <c r="X1258" s="113"/>
      <c r="Y1258" s="113"/>
      <c r="Z1258" s="113"/>
      <c r="AA1258" s="113"/>
      <c r="AB1258" s="113"/>
      <c r="AC1258" s="113"/>
      <c r="AD1258" s="113"/>
      <c r="AE1258" s="113"/>
      <c r="AF1258" s="113"/>
      <c r="AG1258" s="113"/>
      <c r="AH1258" s="113"/>
      <c r="AI1258" s="113"/>
      <c r="AJ1258" s="113"/>
      <c r="AK1258" s="113"/>
      <c r="AL1258" s="113"/>
      <c r="AM1258" s="113"/>
      <c r="AN1258" s="113"/>
      <c r="AO1258" s="113"/>
      <c r="AP1258" s="113"/>
      <c r="AQ1258" s="113"/>
      <c r="AR1258" s="113"/>
      <c r="AS1258" s="113"/>
      <c r="AT1258" s="113"/>
      <c r="AU1258" s="113"/>
      <c r="AV1258" s="113"/>
      <c r="AW1258" s="113"/>
      <c r="AX1258" s="113"/>
      <c r="AY1258" s="113"/>
      <c r="AZ1258" s="113"/>
      <c r="BA1258" s="113"/>
      <c r="BB1258" s="113"/>
      <c r="BC1258" s="113"/>
      <c r="BD1258" s="113"/>
      <c r="BE1258" s="113"/>
      <c r="BF1258" s="113"/>
      <c r="BG1258" s="113"/>
      <c r="BH1258" s="113"/>
      <c r="BI1258" s="113"/>
      <c r="BJ1258" s="113"/>
      <c r="BK1258" s="113"/>
      <c r="BL1258" s="113"/>
      <c r="BM1258" s="113"/>
      <c r="BN1258" s="113"/>
      <c r="BO1258" s="113"/>
      <c r="BP1258" s="113"/>
      <c r="BQ1258" s="113"/>
      <c r="BR1258" s="113"/>
      <c r="BS1258" s="113"/>
      <c r="BT1258" s="113"/>
      <c r="BU1258" s="113"/>
      <c r="BV1258" s="113"/>
      <c r="BW1258" s="113"/>
      <c r="BX1258" s="113"/>
      <c r="BY1258" s="113"/>
      <c r="BZ1258" s="113"/>
      <c r="CA1258" s="113"/>
      <c r="CB1258" s="113"/>
    </row>
    <row r="1259" spans="9:80" s="114" customFormat="1">
      <c r="I1259" s="113"/>
      <c r="J1259" s="113"/>
      <c r="K1259" s="113"/>
      <c r="L1259" s="113"/>
      <c r="M1259" s="113"/>
      <c r="N1259" s="113"/>
      <c r="O1259" s="113"/>
      <c r="P1259" s="113"/>
      <c r="Q1259" s="113"/>
      <c r="R1259" s="113"/>
      <c r="S1259" s="113"/>
      <c r="T1259" s="113"/>
      <c r="U1259" s="113"/>
      <c r="V1259" s="113"/>
      <c r="W1259" s="113"/>
      <c r="X1259" s="113"/>
      <c r="Y1259" s="113"/>
      <c r="Z1259" s="113"/>
      <c r="AA1259" s="113"/>
      <c r="AB1259" s="113"/>
      <c r="AC1259" s="113"/>
      <c r="AD1259" s="113"/>
      <c r="AE1259" s="113"/>
      <c r="AF1259" s="113"/>
      <c r="AG1259" s="113"/>
      <c r="AH1259" s="113"/>
      <c r="AI1259" s="113"/>
      <c r="AJ1259" s="113"/>
      <c r="AK1259" s="113"/>
      <c r="AL1259" s="113"/>
      <c r="AM1259" s="113"/>
      <c r="AN1259" s="113"/>
      <c r="AO1259" s="113"/>
      <c r="AP1259" s="113"/>
      <c r="AQ1259" s="113"/>
      <c r="AR1259" s="113"/>
      <c r="AS1259" s="113"/>
      <c r="AT1259" s="113"/>
      <c r="AU1259" s="113"/>
      <c r="AV1259" s="113"/>
      <c r="AW1259" s="113"/>
      <c r="AX1259" s="113"/>
      <c r="AY1259" s="113"/>
      <c r="AZ1259" s="113"/>
      <c r="BA1259" s="113"/>
      <c r="BB1259" s="113"/>
      <c r="BC1259" s="113"/>
      <c r="BD1259" s="113"/>
      <c r="BE1259" s="113"/>
      <c r="BF1259" s="113"/>
      <c r="BG1259" s="113"/>
      <c r="BH1259" s="113"/>
      <c r="BI1259" s="113"/>
      <c r="BJ1259" s="113"/>
      <c r="BK1259" s="113"/>
      <c r="BL1259" s="113"/>
      <c r="BM1259" s="113"/>
      <c r="BN1259" s="113"/>
      <c r="BO1259" s="113"/>
      <c r="BP1259" s="113"/>
      <c r="BQ1259" s="113"/>
      <c r="BR1259" s="113"/>
      <c r="BS1259" s="113"/>
      <c r="BT1259" s="113"/>
      <c r="BU1259" s="113"/>
      <c r="BV1259" s="113"/>
      <c r="BW1259" s="113"/>
      <c r="BX1259" s="113"/>
      <c r="BY1259" s="113"/>
      <c r="BZ1259" s="113"/>
      <c r="CA1259" s="113"/>
      <c r="CB1259" s="113"/>
    </row>
    <row r="1260" spans="9:80" s="114" customFormat="1">
      <c r="I1260" s="113"/>
      <c r="J1260" s="113"/>
      <c r="K1260" s="113"/>
      <c r="L1260" s="113"/>
      <c r="M1260" s="113"/>
      <c r="N1260" s="113"/>
      <c r="O1260" s="113"/>
      <c r="P1260" s="113"/>
      <c r="Q1260" s="113"/>
      <c r="R1260" s="113"/>
      <c r="S1260" s="113"/>
      <c r="T1260" s="113"/>
      <c r="U1260" s="113"/>
      <c r="V1260" s="113"/>
      <c r="W1260" s="113"/>
      <c r="X1260" s="113"/>
      <c r="Y1260" s="113"/>
      <c r="Z1260" s="113"/>
      <c r="AA1260" s="113"/>
      <c r="AB1260" s="113"/>
      <c r="AC1260" s="113"/>
      <c r="AD1260" s="113"/>
      <c r="AE1260" s="113"/>
      <c r="AF1260" s="113"/>
      <c r="AG1260" s="113"/>
      <c r="AH1260" s="113"/>
      <c r="AI1260" s="113"/>
      <c r="AJ1260" s="113"/>
      <c r="AK1260" s="113"/>
      <c r="AL1260" s="113"/>
      <c r="AM1260" s="113"/>
      <c r="AN1260" s="113"/>
      <c r="AO1260" s="113"/>
      <c r="AP1260" s="113"/>
      <c r="AQ1260" s="113"/>
      <c r="AR1260" s="113"/>
      <c r="AS1260" s="113"/>
      <c r="AT1260" s="113"/>
      <c r="AU1260" s="113"/>
      <c r="AV1260" s="113"/>
      <c r="AW1260" s="113"/>
      <c r="AX1260" s="113"/>
      <c r="AY1260" s="113"/>
      <c r="AZ1260" s="113"/>
      <c r="BA1260" s="113"/>
      <c r="BB1260" s="113"/>
      <c r="BC1260" s="113"/>
      <c r="BD1260" s="113"/>
      <c r="BE1260" s="113"/>
      <c r="BF1260" s="113"/>
      <c r="BG1260" s="113"/>
      <c r="BH1260" s="113"/>
      <c r="BI1260" s="113"/>
      <c r="BJ1260" s="113"/>
      <c r="BK1260" s="113"/>
      <c r="BL1260" s="113"/>
      <c r="BM1260" s="113"/>
      <c r="BN1260" s="113"/>
      <c r="BO1260" s="113"/>
      <c r="BP1260" s="113"/>
      <c r="BQ1260" s="113"/>
      <c r="BR1260" s="113"/>
      <c r="BS1260" s="113"/>
      <c r="BT1260" s="113"/>
      <c r="BU1260" s="113"/>
      <c r="BV1260" s="113"/>
      <c r="BW1260" s="113"/>
      <c r="BX1260" s="113"/>
      <c r="BY1260" s="113"/>
      <c r="BZ1260" s="113"/>
      <c r="CA1260" s="113"/>
      <c r="CB1260" s="113"/>
    </row>
    <row r="1261" spans="9:80" s="114" customFormat="1">
      <c r="I1261" s="113"/>
      <c r="J1261" s="113"/>
      <c r="K1261" s="113"/>
      <c r="L1261" s="113"/>
      <c r="M1261" s="113"/>
      <c r="N1261" s="113"/>
      <c r="O1261" s="113"/>
      <c r="P1261" s="113"/>
      <c r="Q1261" s="113"/>
      <c r="R1261" s="113"/>
      <c r="S1261" s="113"/>
      <c r="T1261" s="113"/>
      <c r="U1261" s="113"/>
      <c r="V1261" s="113"/>
      <c r="W1261" s="113"/>
      <c r="X1261" s="113"/>
      <c r="Y1261" s="113"/>
      <c r="Z1261" s="113"/>
      <c r="AA1261" s="113"/>
      <c r="AB1261" s="113"/>
      <c r="AC1261" s="113"/>
      <c r="AD1261" s="113"/>
      <c r="AE1261" s="113"/>
      <c r="AF1261" s="113"/>
      <c r="AG1261" s="113"/>
      <c r="AH1261" s="113"/>
      <c r="AI1261" s="113"/>
      <c r="AJ1261" s="113"/>
      <c r="AK1261" s="113"/>
      <c r="AL1261" s="113"/>
      <c r="AM1261" s="113"/>
      <c r="AN1261" s="113"/>
      <c r="AO1261" s="113"/>
      <c r="AP1261" s="113"/>
      <c r="AQ1261" s="113"/>
      <c r="AR1261" s="113"/>
      <c r="AS1261" s="113"/>
      <c r="AT1261" s="113"/>
      <c r="AU1261" s="113"/>
      <c r="AV1261" s="113"/>
      <c r="AW1261" s="113"/>
      <c r="AX1261" s="113"/>
      <c r="AY1261" s="113"/>
      <c r="AZ1261" s="113"/>
      <c r="BA1261" s="113"/>
      <c r="BB1261" s="113"/>
      <c r="BC1261" s="113"/>
      <c r="BD1261" s="113"/>
      <c r="BE1261" s="113"/>
      <c r="BF1261" s="113"/>
      <c r="BG1261" s="113"/>
      <c r="BH1261" s="113"/>
      <c r="BI1261" s="113"/>
      <c r="BJ1261" s="113"/>
      <c r="BK1261" s="113"/>
      <c r="BL1261" s="113"/>
      <c r="BM1261" s="113"/>
      <c r="BN1261" s="113"/>
      <c r="BO1261" s="113"/>
      <c r="BP1261" s="113"/>
      <c r="BQ1261" s="113"/>
      <c r="BR1261" s="113"/>
      <c r="BS1261" s="113"/>
      <c r="BT1261" s="113"/>
      <c r="BU1261" s="113"/>
      <c r="BV1261" s="113"/>
      <c r="BW1261" s="113"/>
      <c r="BX1261" s="113"/>
      <c r="BY1261" s="113"/>
      <c r="BZ1261" s="113"/>
      <c r="CA1261" s="113"/>
      <c r="CB1261" s="113"/>
    </row>
    <row r="1262" spans="9:80" s="114" customFormat="1">
      <c r="I1262" s="113"/>
      <c r="J1262" s="113"/>
      <c r="K1262" s="113"/>
      <c r="L1262" s="113"/>
      <c r="M1262" s="113"/>
      <c r="N1262" s="113"/>
      <c r="O1262" s="113"/>
      <c r="P1262" s="113"/>
      <c r="Q1262" s="113"/>
      <c r="R1262" s="113"/>
      <c r="S1262" s="113"/>
      <c r="T1262" s="113"/>
      <c r="U1262" s="113"/>
      <c r="V1262" s="113"/>
      <c r="W1262" s="113"/>
      <c r="X1262" s="113"/>
      <c r="Y1262" s="113"/>
      <c r="Z1262" s="113"/>
      <c r="AA1262" s="113"/>
      <c r="AB1262" s="113"/>
      <c r="AC1262" s="113"/>
      <c r="AD1262" s="113"/>
      <c r="AE1262" s="113"/>
      <c r="AF1262" s="113"/>
      <c r="AG1262" s="113"/>
      <c r="AH1262" s="113"/>
      <c r="AI1262" s="113"/>
      <c r="AJ1262" s="113"/>
      <c r="AK1262" s="113"/>
      <c r="AL1262" s="113"/>
      <c r="AM1262" s="113"/>
      <c r="AN1262" s="113"/>
      <c r="AO1262" s="113"/>
      <c r="AP1262" s="113"/>
      <c r="AQ1262" s="113"/>
      <c r="AR1262" s="113"/>
      <c r="AS1262" s="113"/>
      <c r="AT1262" s="113"/>
      <c r="AU1262" s="113"/>
      <c r="AV1262" s="113"/>
      <c r="AW1262" s="113"/>
      <c r="AX1262" s="113"/>
      <c r="AY1262" s="113"/>
      <c r="AZ1262" s="113"/>
      <c r="BA1262" s="113"/>
      <c r="BB1262" s="113"/>
      <c r="BC1262" s="113"/>
      <c r="BD1262" s="113"/>
      <c r="BE1262" s="113"/>
      <c r="BF1262" s="113"/>
      <c r="BG1262" s="113"/>
      <c r="BH1262" s="113"/>
      <c r="BI1262" s="113"/>
      <c r="BJ1262" s="113"/>
      <c r="BK1262" s="113"/>
      <c r="BL1262" s="113"/>
      <c r="BM1262" s="113"/>
      <c r="BN1262" s="113"/>
      <c r="BO1262" s="113"/>
      <c r="BP1262" s="113"/>
      <c r="BQ1262" s="113"/>
      <c r="BR1262" s="113"/>
      <c r="BS1262" s="113"/>
      <c r="BT1262" s="113"/>
      <c r="BU1262" s="113"/>
      <c r="BV1262" s="113"/>
      <c r="BW1262" s="113"/>
      <c r="BX1262" s="113"/>
      <c r="BY1262" s="113"/>
      <c r="BZ1262" s="113"/>
      <c r="CA1262" s="113"/>
      <c r="CB1262" s="113"/>
    </row>
    <row r="1263" spans="9:80" s="114" customFormat="1">
      <c r="I1263" s="113"/>
      <c r="J1263" s="113"/>
      <c r="K1263" s="113"/>
      <c r="L1263" s="113"/>
      <c r="M1263" s="113"/>
      <c r="N1263" s="113"/>
      <c r="O1263" s="113"/>
      <c r="P1263" s="113"/>
      <c r="Q1263" s="113"/>
      <c r="R1263" s="113"/>
      <c r="S1263" s="113"/>
      <c r="T1263" s="113"/>
      <c r="U1263" s="113"/>
      <c r="V1263" s="113"/>
      <c r="W1263" s="113"/>
      <c r="X1263" s="113"/>
      <c r="Y1263" s="113"/>
      <c r="Z1263" s="113"/>
      <c r="AA1263" s="113"/>
      <c r="AB1263" s="113"/>
      <c r="AC1263" s="113"/>
      <c r="AD1263" s="113"/>
      <c r="AE1263" s="113"/>
      <c r="AF1263" s="113"/>
      <c r="AG1263" s="113"/>
      <c r="AH1263" s="113"/>
      <c r="AI1263" s="113"/>
      <c r="AJ1263" s="113"/>
      <c r="AK1263" s="113"/>
      <c r="AL1263" s="113"/>
      <c r="AM1263" s="113"/>
      <c r="AN1263" s="113"/>
      <c r="AO1263" s="113"/>
      <c r="AP1263" s="113"/>
      <c r="AQ1263" s="113"/>
      <c r="AR1263" s="113"/>
      <c r="AS1263" s="113"/>
      <c r="AT1263" s="113"/>
      <c r="AU1263" s="113"/>
      <c r="AV1263" s="113"/>
      <c r="AW1263" s="113"/>
      <c r="AX1263" s="113"/>
      <c r="AY1263" s="113"/>
      <c r="AZ1263" s="113"/>
      <c r="BA1263" s="113"/>
      <c r="BB1263" s="113"/>
      <c r="BC1263" s="113"/>
      <c r="BD1263" s="113"/>
      <c r="BE1263" s="113"/>
      <c r="BF1263" s="113"/>
      <c r="BG1263" s="113"/>
      <c r="BH1263" s="113"/>
      <c r="BI1263" s="113"/>
      <c r="BJ1263" s="113"/>
      <c r="BK1263" s="113"/>
      <c r="BL1263" s="113"/>
      <c r="BM1263" s="113"/>
      <c r="BN1263" s="113"/>
      <c r="BO1263" s="113"/>
      <c r="BP1263" s="113"/>
      <c r="BQ1263" s="113"/>
      <c r="BR1263" s="113"/>
      <c r="BS1263" s="113"/>
      <c r="BT1263" s="113"/>
      <c r="BU1263" s="113"/>
      <c r="BV1263" s="113"/>
      <c r="BW1263" s="113"/>
      <c r="BX1263" s="113"/>
      <c r="BY1263" s="113"/>
      <c r="BZ1263" s="113"/>
      <c r="CA1263" s="113"/>
      <c r="CB1263" s="113"/>
    </row>
    <row r="1264" spans="9:80" s="114" customFormat="1">
      <c r="I1264" s="113"/>
      <c r="J1264" s="113"/>
      <c r="K1264" s="113"/>
      <c r="L1264" s="113"/>
      <c r="M1264" s="113"/>
      <c r="N1264" s="113"/>
      <c r="O1264" s="113"/>
      <c r="P1264" s="113"/>
      <c r="Q1264" s="113"/>
      <c r="R1264" s="113"/>
      <c r="S1264" s="113"/>
      <c r="T1264" s="113"/>
      <c r="U1264" s="113"/>
      <c r="V1264" s="113"/>
      <c r="W1264" s="113"/>
      <c r="X1264" s="113"/>
      <c r="Y1264" s="113"/>
      <c r="Z1264" s="113"/>
      <c r="AA1264" s="113"/>
      <c r="AB1264" s="113"/>
      <c r="AC1264" s="113"/>
      <c r="AD1264" s="113"/>
      <c r="AE1264" s="113"/>
      <c r="AF1264" s="113"/>
      <c r="AG1264" s="113"/>
      <c r="AH1264" s="113"/>
      <c r="AI1264" s="113"/>
      <c r="AJ1264" s="113"/>
      <c r="AK1264" s="113"/>
      <c r="AL1264" s="113"/>
      <c r="AM1264" s="113"/>
      <c r="AN1264" s="113"/>
      <c r="AO1264" s="113"/>
      <c r="AP1264" s="113"/>
      <c r="AQ1264" s="113"/>
      <c r="AR1264" s="113"/>
      <c r="AS1264" s="113"/>
      <c r="AT1264" s="113"/>
      <c r="AU1264" s="113"/>
      <c r="AV1264" s="113"/>
      <c r="AW1264" s="113"/>
      <c r="AX1264" s="113"/>
      <c r="AY1264" s="113"/>
      <c r="AZ1264" s="113"/>
      <c r="BA1264" s="113"/>
      <c r="BB1264" s="113"/>
      <c r="BC1264" s="113"/>
      <c r="BD1264" s="113"/>
      <c r="BE1264" s="113"/>
      <c r="BF1264" s="113"/>
      <c r="BG1264" s="113"/>
      <c r="BH1264" s="113"/>
      <c r="BI1264" s="113"/>
      <c r="BJ1264" s="113"/>
      <c r="BK1264" s="113"/>
      <c r="BL1264" s="113"/>
      <c r="BM1264" s="113"/>
      <c r="BN1264" s="113"/>
      <c r="BO1264" s="113"/>
      <c r="BP1264" s="113"/>
      <c r="BQ1264" s="113"/>
      <c r="BR1264" s="113"/>
      <c r="BS1264" s="113"/>
      <c r="BT1264" s="113"/>
      <c r="BU1264" s="113"/>
      <c r="BV1264" s="113"/>
      <c r="BW1264" s="113"/>
      <c r="BX1264" s="113"/>
      <c r="BY1264" s="113"/>
      <c r="BZ1264" s="113"/>
      <c r="CA1264" s="113"/>
      <c r="CB1264" s="113"/>
    </row>
    <row r="1265" spans="9:80" s="114" customFormat="1">
      <c r="I1265" s="113"/>
      <c r="J1265" s="113"/>
      <c r="K1265" s="113"/>
      <c r="L1265" s="113"/>
      <c r="M1265" s="113"/>
      <c r="N1265" s="113"/>
      <c r="O1265" s="113"/>
      <c r="P1265" s="113"/>
      <c r="Q1265" s="113"/>
      <c r="R1265" s="113"/>
      <c r="S1265" s="113"/>
      <c r="T1265" s="113"/>
      <c r="U1265" s="113"/>
      <c r="V1265" s="113"/>
      <c r="W1265" s="113"/>
      <c r="X1265" s="113"/>
      <c r="Y1265" s="113"/>
      <c r="Z1265" s="113"/>
      <c r="AA1265" s="113"/>
      <c r="AB1265" s="113"/>
      <c r="AC1265" s="113"/>
      <c r="AD1265" s="113"/>
      <c r="AE1265" s="113"/>
      <c r="AF1265" s="113"/>
      <c r="AG1265" s="113"/>
      <c r="AH1265" s="113"/>
      <c r="AI1265" s="113"/>
      <c r="AJ1265" s="113"/>
      <c r="AK1265" s="113"/>
      <c r="AL1265" s="113"/>
      <c r="AM1265" s="113"/>
      <c r="AN1265" s="113"/>
      <c r="AO1265" s="113"/>
      <c r="AP1265" s="113"/>
      <c r="AQ1265" s="113"/>
      <c r="AR1265" s="113"/>
      <c r="AS1265" s="113"/>
      <c r="AT1265" s="113"/>
      <c r="AU1265" s="113"/>
      <c r="AV1265" s="113"/>
      <c r="AW1265" s="113"/>
      <c r="AX1265" s="113"/>
      <c r="AY1265" s="113"/>
      <c r="AZ1265" s="113"/>
      <c r="BA1265" s="113"/>
      <c r="BB1265" s="113"/>
      <c r="BC1265" s="113"/>
      <c r="BD1265" s="113"/>
      <c r="BE1265" s="113"/>
      <c r="BF1265" s="113"/>
      <c r="BG1265" s="113"/>
      <c r="BH1265" s="113"/>
      <c r="BI1265" s="113"/>
      <c r="BJ1265" s="113"/>
      <c r="BK1265" s="113"/>
      <c r="BL1265" s="113"/>
      <c r="BM1265" s="113"/>
      <c r="BN1265" s="113"/>
      <c r="BO1265" s="113"/>
      <c r="BP1265" s="113"/>
      <c r="BQ1265" s="113"/>
      <c r="BR1265" s="113"/>
      <c r="BS1265" s="113"/>
      <c r="BT1265" s="113"/>
      <c r="BU1265" s="113"/>
      <c r="BV1265" s="113"/>
      <c r="BW1265" s="113"/>
      <c r="BX1265" s="113"/>
      <c r="BY1265" s="113"/>
      <c r="BZ1265" s="113"/>
      <c r="CA1265" s="113"/>
      <c r="CB1265" s="113"/>
    </row>
    <row r="1266" spans="9:80" s="114" customFormat="1">
      <c r="I1266" s="113"/>
      <c r="J1266" s="113"/>
      <c r="K1266" s="113"/>
      <c r="L1266" s="113"/>
      <c r="M1266" s="113"/>
      <c r="N1266" s="113"/>
      <c r="O1266" s="113"/>
      <c r="P1266" s="113"/>
      <c r="Q1266" s="113"/>
      <c r="R1266" s="113"/>
      <c r="S1266" s="113"/>
      <c r="T1266" s="113"/>
      <c r="U1266" s="113"/>
      <c r="V1266" s="113"/>
      <c r="W1266" s="113"/>
      <c r="X1266" s="113"/>
      <c r="Y1266" s="113"/>
      <c r="Z1266" s="113"/>
      <c r="AA1266" s="113"/>
      <c r="AB1266" s="113"/>
      <c r="AC1266" s="113"/>
      <c r="AD1266" s="113"/>
      <c r="AE1266" s="113"/>
      <c r="AF1266" s="113"/>
      <c r="AG1266" s="113"/>
      <c r="AH1266" s="113"/>
      <c r="AI1266" s="113"/>
      <c r="AJ1266" s="113"/>
      <c r="AK1266" s="113"/>
      <c r="AL1266" s="113"/>
      <c r="AM1266" s="113"/>
      <c r="AN1266" s="113"/>
      <c r="AO1266" s="113"/>
      <c r="AP1266" s="113"/>
      <c r="AQ1266" s="113"/>
      <c r="AR1266" s="113"/>
      <c r="AS1266" s="113"/>
      <c r="AT1266" s="113"/>
      <c r="AU1266" s="113"/>
      <c r="AV1266" s="113"/>
      <c r="AW1266" s="113"/>
      <c r="AX1266" s="113"/>
      <c r="AY1266" s="113"/>
      <c r="AZ1266" s="113"/>
      <c r="BA1266" s="113"/>
      <c r="BB1266" s="113"/>
      <c r="BC1266" s="113"/>
      <c r="BD1266" s="113"/>
      <c r="BE1266" s="113"/>
      <c r="BF1266" s="113"/>
      <c r="BG1266" s="113"/>
      <c r="BH1266" s="113"/>
      <c r="BI1266" s="113"/>
      <c r="BJ1266" s="113"/>
      <c r="BK1266" s="113"/>
      <c r="BL1266" s="113"/>
      <c r="BM1266" s="113"/>
      <c r="BN1266" s="113"/>
      <c r="BO1266" s="113"/>
      <c r="BP1266" s="113"/>
      <c r="BQ1266" s="113"/>
      <c r="BR1266" s="113"/>
      <c r="BS1266" s="113"/>
      <c r="BT1266" s="113"/>
      <c r="BU1266" s="113"/>
      <c r="BV1266" s="113"/>
      <c r="BW1266" s="113"/>
      <c r="BX1266" s="113"/>
      <c r="BY1266" s="113"/>
      <c r="BZ1266" s="113"/>
      <c r="CA1266" s="113"/>
      <c r="CB1266" s="113"/>
    </row>
    <row r="1267" spans="9:80" s="114" customFormat="1">
      <c r="I1267" s="113"/>
      <c r="J1267" s="113"/>
      <c r="K1267" s="113"/>
      <c r="L1267" s="113"/>
      <c r="M1267" s="113"/>
      <c r="N1267" s="113"/>
      <c r="O1267" s="113"/>
      <c r="P1267" s="113"/>
      <c r="Q1267" s="113"/>
      <c r="R1267" s="113"/>
      <c r="S1267" s="113"/>
      <c r="T1267" s="113"/>
      <c r="U1267" s="113"/>
      <c r="V1267" s="113"/>
      <c r="W1267" s="113"/>
      <c r="X1267" s="113"/>
      <c r="Y1267" s="113"/>
      <c r="Z1267" s="113"/>
      <c r="AA1267" s="113"/>
      <c r="AB1267" s="113"/>
      <c r="AC1267" s="113"/>
      <c r="AD1267" s="113"/>
      <c r="AE1267" s="113"/>
      <c r="AF1267" s="113"/>
      <c r="AG1267" s="113"/>
      <c r="AH1267" s="113"/>
      <c r="AI1267" s="113"/>
      <c r="AJ1267" s="113"/>
      <c r="AK1267" s="113"/>
      <c r="AL1267" s="113"/>
      <c r="AM1267" s="113"/>
      <c r="AN1267" s="113"/>
      <c r="AO1267" s="113"/>
      <c r="AP1267" s="113"/>
      <c r="AQ1267" s="113"/>
      <c r="AR1267" s="113"/>
      <c r="AS1267" s="113"/>
      <c r="AT1267" s="113"/>
      <c r="AU1267" s="113"/>
      <c r="AV1267" s="113"/>
      <c r="AW1267" s="113"/>
      <c r="AX1267" s="113"/>
      <c r="AY1267" s="113"/>
      <c r="AZ1267" s="113"/>
      <c r="BA1267" s="113"/>
      <c r="BB1267" s="113"/>
      <c r="BC1267" s="113"/>
      <c r="BD1267" s="113"/>
      <c r="BE1267" s="113"/>
      <c r="BF1267" s="113"/>
      <c r="BG1267" s="113"/>
      <c r="BH1267" s="113"/>
      <c r="BI1267" s="113"/>
      <c r="BJ1267" s="113"/>
      <c r="BK1267" s="113"/>
      <c r="BL1267" s="113"/>
      <c r="BM1267" s="113"/>
      <c r="BN1267" s="113"/>
      <c r="BO1267" s="113"/>
      <c r="BP1267" s="113"/>
      <c r="BQ1267" s="113"/>
      <c r="BR1267" s="113"/>
      <c r="BS1267" s="113"/>
      <c r="BT1267" s="113"/>
      <c r="BU1267" s="113"/>
      <c r="BV1267" s="113"/>
      <c r="BW1267" s="113"/>
      <c r="BX1267" s="113"/>
      <c r="BY1267" s="113"/>
      <c r="BZ1267" s="113"/>
      <c r="CA1267" s="113"/>
      <c r="CB1267" s="113"/>
    </row>
    <row r="1268" spans="9:80" s="114" customFormat="1">
      <c r="I1268" s="113"/>
      <c r="J1268" s="113"/>
      <c r="K1268" s="113"/>
      <c r="L1268" s="113"/>
      <c r="M1268" s="113"/>
      <c r="N1268" s="113"/>
      <c r="O1268" s="113"/>
      <c r="P1268" s="113"/>
      <c r="Q1268" s="113"/>
      <c r="R1268" s="113"/>
      <c r="S1268" s="113"/>
      <c r="T1268" s="113"/>
      <c r="U1268" s="113"/>
      <c r="V1268" s="113"/>
      <c r="W1268" s="113"/>
      <c r="X1268" s="113"/>
      <c r="Y1268" s="113"/>
      <c r="Z1268" s="113"/>
      <c r="AA1268" s="113"/>
      <c r="AB1268" s="113"/>
      <c r="AC1268" s="113"/>
      <c r="AD1268" s="113"/>
      <c r="AE1268" s="113"/>
      <c r="AF1268" s="113"/>
      <c r="AG1268" s="113"/>
      <c r="AH1268" s="113"/>
      <c r="AI1268" s="113"/>
      <c r="AJ1268" s="113"/>
      <c r="AK1268" s="113"/>
      <c r="AL1268" s="113"/>
      <c r="AM1268" s="113"/>
      <c r="AN1268" s="113"/>
      <c r="AO1268" s="113"/>
      <c r="AP1268" s="113"/>
      <c r="AQ1268" s="113"/>
      <c r="AR1268" s="113"/>
      <c r="AS1268" s="113"/>
      <c r="AT1268" s="113"/>
      <c r="AU1268" s="113"/>
      <c r="AV1268" s="113"/>
      <c r="AW1268" s="113"/>
      <c r="AX1268" s="113"/>
      <c r="AY1268" s="113"/>
      <c r="AZ1268" s="113"/>
      <c r="BA1268" s="113"/>
      <c r="BB1268" s="113"/>
      <c r="BC1268" s="113"/>
      <c r="BD1268" s="113"/>
      <c r="BE1268" s="113"/>
      <c r="BF1268" s="113"/>
      <c r="BG1268" s="113"/>
      <c r="BH1268" s="113"/>
      <c r="BI1268" s="113"/>
      <c r="BJ1268" s="113"/>
      <c r="BK1268" s="113"/>
      <c r="BL1268" s="113"/>
      <c r="BM1268" s="113"/>
      <c r="BN1268" s="113"/>
      <c r="BO1268" s="113"/>
      <c r="BP1268" s="113"/>
      <c r="BQ1268" s="113"/>
      <c r="BR1268" s="113"/>
      <c r="BS1268" s="113"/>
      <c r="BT1268" s="113"/>
      <c r="BU1268" s="113"/>
      <c r="BV1268" s="113"/>
      <c r="BW1268" s="113"/>
      <c r="BX1268" s="113"/>
      <c r="BY1268" s="113"/>
      <c r="BZ1268" s="113"/>
      <c r="CA1268" s="113"/>
      <c r="CB1268" s="113"/>
    </row>
    <row r="1269" spans="9:80" s="114" customFormat="1">
      <c r="I1269" s="113"/>
      <c r="J1269" s="113"/>
      <c r="K1269" s="113"/>
      <c r="L1269" s="113"/>
      <c r="M1269" s="113"/>
      <c r="N1269" s="113"/>
      <c r="O1269" s="113"/>
      <c r="P1269" s="113"/>
      <c r="Q1269" s="113"/>
      <c r="R1269" s="113"/>
      <c r="S1269" s="113"/>
      <c r="T1269" s="113"/>
      <c r="U1269" s="113"/>
      <c r="V1269" s="113"/>
      <c r="W1269" s="113"/>
      <c r="X1269" s="113"/>
      <c r="Y1269" s="113"/>
      <c r="Z1269" s="113"/>
      <c r="AA1269" s="113"/>
      <c r="AB1269" s="113"/>
      <c r="AC1269" s="113"/>
      <c r="AD1269" s="113"/>
      <c r="AE1269" s="113"/>
      <c r="AF1269" s="113"/>
      <c r="AG1269" s="113"/>
      <c r="AH1269" s="113"/>
      <c r="AI1269" s="113"/>
      <c r="AJ1269" s="113"/>
      <c r="AK1269" s="113"/>
      <c r="AL1269" s="113"/>
      <c r="AM1269" s="113"/>
      <c r="AN1269" s="113"/>
      <c r="AO1269" s="113"/>
      <c r="AP1269" s="113"/>
      <c r="AQ1269" s="113"/>
      <c r="AR1269" s="113"/>
      <c r="AS1269" s="113"/>
      <c r="AT1269" s="113"/>
      <c r="AU1269" s="113"/>
      <c r="AV1269" s="113"/>
      <c r="AW1269" s="113"/>
      <c r="AX1269" s="113"/>
      <c r="AY1269" s="113"/>
      <c r="AZ1269" s="113"/>
      <c r="BA1269" s="113"/>
      <c r="BB1269" s="113"/>
      <c r="BC1269" s="113"/>
      <c r="BD1269" s="113"/>
      <c r="BE1269" s="113"/>
      <c r="BF1269" s="113"/>
      <c r="BG1269" s="113"/>
      <c r="BH1269" s="113"/>
      <c r="BI1269" s="113"/>
      <c r="BJ1269" s="113"/>
      <c r="BK1269" s="113"/>
      <c r="BL1269" s="113"/>
      <c r="BM1269" s="113"/>
      <c r="BN1269" s="113"/>
      <c r="BO1269" s="113"/>
      <c r="BP1269" s="113"/>
      <c r="BQ1269" s="113"/>
      <c r="BR1269" s="113"/>
      <c r="BS1269" s="113"/>
      <c r="BT1269" s="113"/>
      <c r="BU1269" s="113"/>
      <c r="BV1269" s="113"/>
      <c r="BW1269" s="113"/>
      <c r="BX1269" s="113"/>
      <c r="BY1269" s="113"/>
      <c r="BZ1269" s="113"/>
      <c r="CA1269" s="113"/>
      <c r="CB1269" s="113"/>
    </row>
    <row r="1270" spans="9:80" s="114" customFormat="1">
      <c r="I1270" s="113"/>
      <c r="J1270" s="113"/>
      <c r="K1270" s="113"/>
      <c r="L1270" s="113"/>
      <c r="M1270" s="113"/>
      <c r="N1270" s="113"/>
      <c r="O1270" s="113"/>
      <c r="P1270" s="113"/>
      <c r="Q1270" s="113"/>
      <c r="R1270" s="113"/>
      <c r="S1270" s="113"/>
      <c r="T1270" s="113"/>
      <c r="U1270" s="113"/>
      <c r="V1270" s="113"/>
      <c r="W1270" s="113"/>
      <c r="X1270" s="113"/>
      <c r="Y1270" s="113"/>
      <c r="Z1270" s="113"/>
      <c r="AA1270" s="113"/>
      <c r="AB1270" s="113"/>
      <c r="AC1270" s="113"/>
      <c r="AD1270" s="113"/>
      <c r="AE1270" s="113"/>
      <c r="AF1270" s="113"/>
      <c r="AG1270" s="113"/>
      <c r="AH1270" s="113"/>
      <c r="AI1270" s="113"/>
      <c r="AJ1270" s="113"/>
      <c r="AK1270" s="113"/>
      <c r="AL1270" s="113"/>
      <c r="AM1270" s="113"/>
      <c r="AN1270" s="113"/>
      <c r="AO1270" s="113"/>
      <c r="AP1270" s="113"/>
      <c r="AQ1270" s="113"/>
      <c r="AR1270" s="113"/>
      <c r="AS1270" s="113"/>
      <c r="AT1270" s="113"/>
      <c r="AU1270" s="113"/>
      <c r="AV1270" s="113"/>
      <c r="AW1270" s="113"/>
      <c r="AX1270" s="113"/>
      <c r="AY1270" s="113"/>
      <c r="AZ1270" s="113"/>
      <c r="BA1270" s="113"/>
      <c r="BB1270" s="113"/>
      <c r="BC1270" s="113"/>
      <c r="BD1270" s="113"/>
      <c r="BE1270" s="113"/>
      <c r="BF1270" s="113"/>
      <c r="BG1270" s="113"/>
      <c r="BH1270" s="113"/>
      <c r="BI1270" s="113"/>
      <c r="BJ1270" s="113"/>
      <c r="BK1270" s="113"/>
      <c r="BL1270" s="113"/>
      <c r="BM1270" s="113"/>
      <c r="BN1270" s="113"/>
      <c r="BO1270" s="113"/>
      <c r="BP1270" s="113"/>
      <c r="BQ1270" s="113"/>
      <c r="BR1270" s="113"/>
      <c r="BS1270" s="113"/>
      <c r="BT1270" s="113"/>
      <c r="BU1270" s="113"/>
      <c r="BV1270" s="113"/>
      <c r="BW1270" s="113"/>
      <c r="BX1270" s="113"/>
      <c r="BY1270" s="113"/>
      <c r="BZ1270" s="113"/>
      <c r="CA1270" s="113"/>
      <c r="CB1270" s="113"/>
    </row>
    <row r="1271" spans="9:80" s="114" customFormat="1">
      <c r="I1271" s="113"/>
      <c r="J1271" s="113"/>
      <c r="K1271" s="113"/>
      <c r="L1271" s="113"/>
      <c r="M1271" s="113"/>
      <c r="N1271" s="113"/>
      <c r="O1271" s="113"/>
      <c r="P1271" s="113"/>
      <c r="Q1271" s="113"/>
      <c r="R1271" s="113"/>
      <c r="S1271" s="113"/>
      <c r="T1271" s="113"/>
      <c r="U1271" s="113"/>
      <c r="V1271" s="113"/>
      <c r="W1271" s="113"/>
      <c r="X1271" s="113"/>
      <c r="Y1271" s="113"/>
      <c r="Z1271" s="113"/>
      <c r="AA1271" s="113"/>
      <c r="AB1271" s="113"/>
      <c r="AC1271" s="113"/>
      <c r="AD1271" s="113"/>
      <c r="AE1271" s="113"/>
      <c r="AF1271" s="113"/>
      <c r="AG1271" s="113"/>
      <c r="AH1271" s="113"/>
      <c r="AI1271" s="113"/>
      <c r="AJ1271" s="113"/>
      <c r="AK1271" s="113"/>
      <c r="AL1271" s="113"/>
      <c r="AM1271" s="113"/>
      <c r="AN1271" s="113"/>
      <c r="AO1271" s="113"/>
      <c r="AP1271" s="113"/>
      <c r="AQ1271" s="113"/>
      <c r="AR1271" s="113"/>
      <c r="AS1271" s="113"/>
      <c r="AT1271" s="113"/>
      <c r="AU1271" s="113"/>
      <c r="AV1271" s="113"/>
      <c r="AW1271" s="113"/>
      <c r="AX1271" s="113"/>
      <c r="AY1271" s="113"/>
      <c r="AZ1271" s="113"/>
      <c r="BA1271" s="113"/>
      <c r="BB1271" s="113"/>
      <c r="BC1271" s="113"/>
      <c r="BD1271" s="113"/>
      <c r="BE1271" s="113"/>
      <c r="BF1271" s="113"/>
      <c r="BG1271" s="113"/>
      <c r="BH1271" s="113"/>
      <c r="BI1271" s="113"/>
      <c r="BJ1271" s="113"/>
      <c r="BK1271" s="113"/>
      <c r="BL1271" s="113"/>
      <c r="BM1271" s="113"/>
      <c r="BN1271" s="113"/>
      <c r="BO1271" s="113"/>
      <c r="BP1271" s="113"/>
      <c r="BQ1271" s="113"/>
      <c r="BR1271" s="113"/>
      <c r="BS1271" s="113"/>
      <c r="BT1271" s="113"/>
      <c r="BU1271" s="113"/>
      <c r="BV1271" s="113"/>
      <c r="BW1271" s="113"/>
      <c r="BX1271" s="113"/>
      <c r="BY1271" s="113"/>
      <c r="BZ1271" s="113"/>
      <c r="CA1271" s="113"/>
      <c r="CB1271" s="113"/>
    </row>
    <row r="1272" spans="9:80" s="114" customFormat="1">
      <c r="I1272" s="113"/>
      <c r="J1272" s="113"/>
      <c r="K1272" s="113"/>
      <c r="L1272" s="113"/>
      <c r="M1272" s="113"/>
      <c r="N1272" s="113"/>
      <c r="O1272" s="113"/>
      <c r="P1272" s="113"/>
      <c r="Q1272" s="113"/>
      <c r="R1272" s="113"/>
      <c r="S1272" s="113"/>
      <c r="T1272" s="113"/>
      <c r="U1272" s="113"/>
      <c r="V1272" s="113"/>
      <c r="W1272" s="113"/>
      <c r="X1272" s="113"/>
      <c r="Y1272" s="113"/>
      <c r="Z1272" s="113"/>
      <c r="AA1272" s="113"/>
      <c r="AB1272" s="113"/>
      <c r="AC1272" s="113"/>
      <c r="AD1272" s="113"/>
      <c r="AE1272" s="113"/>
      <c r="AF1272" s="113"/>
      <c r="AG1272" s="113"/>
      <c r="AH1272" s="113"/>
      <c r="AI1272" s="113"/>
      <c r="AJ1272" s="113"/>
      <c r="AK1272" s="113"/>
      <c r="AL1272" s="113"/>
      <c r="AM1272" s="113"/>
      <c r="AN1272" s="113"/>
      <c r="AO1272" s="113"/>
      <c r="AP1272" s="113"/>
      <c r="AQ1272" s="113"/>
      <c r="AR1272" s="113"/>
      <c r="AS1272" s="113"/>
      <c r="AT1272" s="113"/>
      <c r="AU1272" s="113"/>
      <c r="AV1272" s="113"/>
      <c r="AW1272" s="113"/>
      <c r="AX1272" s="113"/>
      <c r="AY1272" s="113"/>
      <c r="AZ1272" s="113"/>
      <c r="BA1272" s="113"/>
      <c r="BB1272" s="113"/>
      <c r="BC1272" s="113"/>
      <c r="BD1272" s="113"/>
      <c r="BE1272" s="113"/>
      <c r="BF1272" s="113"/>
      <c r="BG1272" s="113"/>
      <c r="BH1272" s="113"/>
      <c r="BI1272" s="113"/>
      <c r="BJ1272" s="113"/>
      <c r="BK1272" s="113"/>
      <c r="BL1272" s="113"/>
      <c r="BM1272" s="113"/>
      <c r="BN1272" s="113"/>
      <c r="BO1272" s="113"/>
      <c r="BP1272" s="113"/>
      <c r="BQ1272" s="113"/>
      <c r="BR1272" s="113"/>
      <c r="BS1272" s="113"/>
      <c r="BT1272" s="113"/>
      <c r="BU1272" s="113"/>
      <c r="BV1272" s="113"/>
      <c r="BW1272" s="113"/>
      <c r="BX1272" s="113"/>
      <c r="BY1272" s="113"/>
      <c r="BZ1272" s="113"/>
      <c r="CA1272" s="113"/>
      <c r="CB1272" s="113"/>
    </row>
    <row r="1273" spans="9:80" s="114" customFormat="1">
      <c r="I1273" s="113"/>
      <c r="J1273" s="113"/>
      <c r="K1273" s="113"/>
      <c r="L1273" s="113"/>
      <c r="M1273" s="113"/>
      <c r="N1273" s="113"/>
      <c r="O1273" s="113"/>
      <c r="P1273" s="113"/>
      <c r="Q1273" s="113"/>
      <c r="R1273" s="113"/>
      <c r="S1273" s="113"/>
      <c r="T1273" s="113"/>
      <c r="U1273" s="113"/>
      <c r="V1273" s="113"/>
      <c r="W1273" s="113"/>
      <c r="X1273" s="113"/>
      <c r="Y1273" s="113"/>
      <c r="Z1273" s="113"/>
      <c r="AA1273" s="113"/>
      <c r="AB1273" s="113"/>
      <c r="AC1273" s="113"/>
      <c r="AD1273" s="113"/>
      <c r="AE1273" s="113"/>
      <c r="AF1273" s="113"/>
      <c r="AG1273" s="113"/>
      <c r="AH1273" s="113"/>
      <c r="AI1273" s="113"/>
      <c r="AJ1273" s="113"/>
      <c r="AK1273" s="113"/>
      <c r="AL1273" s="113"/>
      <c r="AM1273" s="113"/>
      <c r="AN1273" s="113"/>
      <c r="AO1273" s="113"/>
      <c r="AP1273" s="113"/>
      <c r="AQ1273" s="113"/>
      <c r="AR1273" s="113"/>
      <c r="AS1273" s="113"/>
      <c r="AT1273" s="113"/>
      <c r="AU1273" s="113"/>
      <c r="AV1273" s="113"/>
      <c r="AW1273" s="113"/>
      <c r="AX1273" s="113"/>
      <c r="AY1273" s="113"/>
      <c r="AZ1273" s="113"/>
      <c r="BA1273" s="113"/>
      <c r="BB1273" s="113"/>
      <c r="BC1273" s="113"/>
      <c r="BD1273" s="113"/>
      <c r="BE1273" s="113"/>
      <c r="BF1273" s="113"/>
      <c r="BG1273" s="113"/>
      <c r="BH1273" s="113"/>
      <c r="BI1273" s="113"/>
      <c r="BJ1273" s="113"/>
      <c r="BK1273" s="113"/>
      <c r="BL1273" s="113"/>
      <c r="BM1273" s="113"/>
      <c r="BN1273" s="113"/>
      <c r="BO1273" s="113"/>
      <c r="BP1273" s="113"/>
      <c r="BQ1273" s="113"/>
      <c r="BR1273" s="113"/>
      <c r="BS1273" s="113"/>
      <c r="BT1273" s="113"/>
      <c r="BU1273" s="113"/>
      <c r="BV1273" s="113"/>
      <c r="BW1273" s="113"/>
      <c r="BX1273" s="113"/>
      <c r="BY1273" s="113"/>
      <c r="BZ1273" s="113"/>
      <c r="CA1273" s="113"/>
      <c r="CB1273" s="113"/>
    </row>
    <row r="1274" spans="9:80" s="114" customFormat="1">
      <c r="I1274" s="113"/>
      <c r="J1274" s="113"/>
      <c r="K1274" s="113"/>
      <c r="L1274" s="113"/>
      <c r="M1274" s="113"/>
      <c r="N1274" s="113"/>
      <c r="O1274" s="113"/>
      <c r="P1274" s="113"/>
      <c r="Q1274" s="113"/>
      <c r="R1274" s="113"/>
      <c r="S1274" s="113"/>
      <c r="T1274" s="113"/>
      <c r="U1274" s="113"/>
      <c r="V1274" s="113"/>
      <c r="W1274" s="113"/>
      <c r="X1274" s="113"/>
      <c r="Y1274" s="113"/>
      <c r="Z1274" s="113"/>
      <c r="AA1274" s="113"/>
      <c r="AB1274" s="113"/>
      <c r="AC1274" s="113"/>
      <c r="AD1274" s="113"/>
      <c r="AE1274" s="113"/>
      <c r="AF1274" s="113"/>
      <c r="AG1274" s="113"/>
      <c r="AH1274" s="113"/>
      <c r="AI1274" s="113"/>
      <c r="AJ1274" s="113"/>
      <c r="AK1274" s="113"/>
      <c r="AL1274" s="113"/>
      <c r="AM1274" s="113"/>
      <c r="AN1274" s="113"/>
      <c r="AO1274" s="113"/>
      <c r="AP1274" s="113"/>
      <c r="AQ1274" s="113"/>
      <c r="AR1274" s="113"/>
      <c r="AS1274" s="113"/>
      <c r="AT1274" s="113"/>
      <c r="AU1274" s="113"/>
      <c r="AV1274" s="113"/>
      <c r="AW1274" s="113"/>
      <c r="AX1274" s="113"/>
      <c r="AY1274" s="113"/>
      <c r="AZ1274" s="113"/>
      <c r="BA1274" s="113"/>
      <c r="BB1274" s="113"/>
      <c r="BC1274" s="113"/>
      <c r="BD1274" s="113"/>
      <c r="BE1274" s="113"/>
      <c r="BF1274" s="113"/>
      <c r="BG1274" s="113"/>
      <c r="BH1274" s="113"/>
      <c r="BI1274" s="113"/>
      <c r="BJ1274" s="113"/>
      <c r="BK1274" s="113"/>
      <c r="BL1274" s="113"/>
      <c r="BM1274" s="113"/>
      <c r="BN1274" s="113"/>
      <c r="BO1274" s="113"/>
      <c r="BP1274" s="113"/>
      <c r="BQ1274" s="113"/>
      <c r="BR1274" s="113"/>
      <c r="BS1274" s="113"/>
      <c r="BT1274" s="113"/>
      <c r="BU1274" s="113"/>
      <c r="BV1274" s="113"/>
      <c r="BW1274" s="113"/>
      <c r="BX1274" s="113"/>
      <c r="BY1274" s="113"/>
      <c r="BZ1274" s="113"/>
      <c r="CA1274" s="113"/>
      <c r="CB1274" s="113"/>
    </row>
    <row r="1275" spans="9:80" s="114" customFormat="1">
      <c r="I1275" s="113"/>
      <c r="J1275" s="113"/>
      <c r="K1275" s="113"/>
      <c r="L1275" s="113"/>
      <c r="M1275" s="113"/>
      <c r="N1275" s="113"/>
      <c r="O1275" s="113"/>
      <c r="P1275" s="113"/>
      <c r="Q1275" s="113"/>
      <c r="R1275" s="113"/>
      <c r="S1275" s="113"/>
      <c r="T1275" s="113"/>
      <c r="U1275" s="113"/>
      <c r="V1275" s="113"/>
      <c r="W1275" s="113"/>
      <c r="X1275" s="113"/>
      <c r="Y1275" s="113"/>
      <c r="Z1275" s="113"/>
      <c r="AA1275" s="113"/>
      <c r="AB1275" s="113"/>
      <c r="AC1275" s="113"/>
      <c r="AD1275" s="113"/>
      <c r="AE1275" s="113"/>
      <c r="AF1275" s="113"/>
      <c r="AG1275" s="113"/>
      <c r="AH1275" s="113"/>
      <c r="AI1275" s="113"/>
      <c r="AJ1275" s="113"/>
      <c r="AK1275" s="113"/>
      <c r="AL1275" s="113"/>
      <c r="AM1275" s="113"/>
      <c r="AN1275" s="113"/>
      <c r="AO1275" s="113"/>
      <c r="AP1275" s="113"/>
      <c r="AQ1275" s="113"/>
      <c r="AR1275" s="113"/>
      <c r="AS1275" s="113"/>
      <c r="AT1275" s="113"/>
      <c r="AU1275" s="113"/>
      <c r="AV1275" s="113"/>
      <c r="AW1275" s="113"/>
      <c r="AX1275" s="113"/>
      <c r="AY1275" s="113"/>
      <c r="AZ1275" s="113"/>
      <c r="BA1275" s="113"/>
      <c r="BB1275" s="113"/>
      <c r="BC1275" s="113"/>
      <c r="BD1275" s="113"/>
      <c r="BE1275" s="113"/>
      <c r="BF1275" s="113"/>
      <c r="BG1275" s="113"/>
      <c r="BH1275" s="113"/>
      <c r="BI1275" s="113"/>
      <c r="BJ1275" s="113"/>
      <c r="BK1275" s="113"/>
      <c r="BL1275" s="113"/>
      <c r="BM1275" s="113"/>
      <c r="BN1275" s="113"/>
      <c r="BO1275" s="113"/>
      <c r="BP1275" s="113"/>
      <c r="BQ1275" s="113"/>
      <c r="BR1275" s="113"/>
      <c r="BS1275" s="113"/>
      <c r="BT1275" s="113"/>
      <c r="BU1275" s="113"/>
      <c r="BV1275" s="113"/>
      <c r="BW1275" s="113"/>
      <c r="BX1275" s="113"/>
      <c r="BY1275" s="113"/>
      <c r="BZ1275" s="113"/>
      <c r="CA1275" s="113"/>
      <c r="CB1275" s="113"/>
    </row>
    <row r="1276" spans="9:80" s="114" customFormat="1">
      <c r="I1276" s="113"/>
      <c r="J1276" s="113"/>
      <c r="K1276" s="113"/>
      <c r="L1276" s="113"/>
      <c r="M1276" s="113"/>
      <c r="N1276" s="113"/>
      <c r="O1276" s="113"/>
      <c r="P1276" s="113"/>
      <c r="Q1276" s="113"/>
      <c r="R1276" s="113"/>
      <c r="S1276" s="113"/>
      <c r="T1276" s="113"/>
      <c r="U1276" s="113"/>
      <c r="V1276" s="113"/>
      <c r="W1276" s="113"/>
      <c r="X1276" s="113"/>
      <c r="Y1276" s="113"/>
      <c r="Z1276" s="113"/>
      <c r="AA1276" s="113"/>
      <c r="AB1276" s="113"/>
      <c r="AC1276" s="113"/>
      <c r="AD1276" s="113"/>
      <c r="AE1276" s="113"/>
      <c r="AF1276" s="113"/>
      <c r="AG1276" s="113"/>
      <c r="AH1276" s="113"/>
      <c r="AI1276" s="113"/>
      <c r="AJ1276" s="113"/>
      <c r="AK1276" s="113"/>
      <c r="AL1276" s="113"/>
      <c r="AM1276" s="113"/>
      <c r="AN1276" s="113"/>
      <c r="AO1276" s="113"/>
      <c r="AP1276" s="113"/>
      <c r="AQ1276" s="113"/>
      <c r="AR1276" s="113"/>
      <c r="AS1276" s="113"/>
      <c r="AT1276" s="113"/>
      <c r="AU1276" s="113"/>
      <c r="AV1276" s="113"/>
      <c r="AW1276" s="113"/>
      <c r="AX1276" s="113"/>
      <c r="AY1276" s="113"/>
      <c r="AZ1276" s="113"/>
      <c r="BA1276" s="113"/>
      <c r="BB1276" s="113"/>
      <c r="BC1276" s="113"/>
      <c r="BD1276" s="113"/>
      <c r="BE1276" s="113"/>
      <c r="BF1276" s="113"/>
      <c r="BG1276" s="113"/>
      <c r="BH1276" s="113"/>
      <c r="BI1276" s="113"/>
      <c r="BJ1276" s="113"/>
      <c r="BK1276" s="113"/>
      <c r="BL1276" s="113"/>
      <c r="BM1276" s="113"/>
      <c r="BN1276" s="113"/>
      <c r="BO1276" s="113"/>
      <c r="BP1276" s="113"/>
      <c r="BQ1276" s="113"/>
      <c r="BR1276" s="113"/>
      <c r="BS1276" s="113"/>
      <c r="BT1276" s="113"/>
      <c r="BU1276" s="113"/>
      <c r="BV1276" s="113"/>
      <c r="BW1276" s="113"/>
      <c r="BX1276" s="113"/>
      <c r="BY1276" s="113"/>
      <c r="BZ1276" s="113"/>
      <c r="CA1276" s="113"/>
      <c r="CB1276" s="113"/>
    </row>
    <row r="1277" spans="9:80" s="114" customFormat="1">
      <c r="I1277" s="113"/>
      <c r="J1277" s="113"/>
      <c r="K1277" s="113"/>
      <c r="L1277" s="113"/>
      <c r="M1277" s="113"/>
      <c r="N1277" s="113"/>
      <c r="O1277" s="113"/>
      <c r="P1277" s="113"/>
      <c r="Q1277" s="113"/>
      <c r="R1277" s="113"/>
      <c r="S1277" s="113"/>
      <c r="T1277" s="113"/>
      <c r="U1277" s="113"/>
      <c r="V1277" s="113"/>
      <c r="W1277" s="113"/>
      <c r="X1277" s="113"/>
      <c r="Y1277" s="113"/>
      <c r="Z1277" s="113"/>
      <c r="AA1277" s="113"/>
      <c r="AB1277" s="113"/>
      <c r="AC1277" s="113"/>
      <c r="AD1277" s="113"/>
      <c r="AE1277" s="113"/>
      <c r="AF1277" s="113"/>
      <c r="AG1277" s="113"/>
      <c r="AH1277" s="113"/>
      <c r="AI1277" s="113"/>
      <c r="AJ1277" s="113"/>
      <c r="AK1277" s="113"/>
      <c r="AL1277" s="113"/>
      <c r="AM1277" s="113"/>
      <c r="AN1277" s="113"/>
      <c r="AO1277" s="113"/>
      <c r="AP1277" s="113"/>
      <c r="AQ1277" s="113"/>
      <c r="AR1277" s="113"/>
      <c r="AS1277" s="113"/>
      <c r="AT1277" s="113"/>
      <c r="AU1277" s="113"/>
      <c r="AV1277" s="113"/>
      <c r="AW1277" s="113"/>
      <c r="AX1277" s="113"/>
      <c r="AY1277" s="113"/>
      <c r="AZ1277" s="113"/>
      <c r="BA1277" s="113"/>
      <c r="BB1277" s="113"/>
      <c r="BC1277" s="113"/>
      <c r="BD1277" s="113"/>
      <c r="BE1277" s="113"/>
      <c r="BF1277" s="113"/>
      <c r="BG1277" s="113"/>
      <c r="BH1277" s="113"/>
      <c r="BI1277" s="113"/>
      <c r="BJ1277" s="113"/>
      <c r="BK1277" s="113"/>
      <c r="BL1277" s="113"/>
      <c r="BM1277" s="113"/>
      <c r="BN1277" s="113"/>
      <c r="BO1277" s="113"/>
      <c r="BP1277" s="113"/>
      <c r="BQ1277" s="113"/>
      <c r="BR1277" s="113"/>
      <c r="BS1277" s="113"/>
      <c r="BT1277" s="113"/>
      <c r="BU1277" s="113"/>
      <c r="BV1277" s="113"/>
      <c r="BW1277" s="113"/>
      <c r="BX1277" s="113"/>
      <c r="BY1277" s="113"/>
      <c r="BZ1277" s="113"/>
      <c r="CA1277" s="113"/>
      <c r="CB1277" s="113"/>
    </row>
    <row r="1278" spans="9:80" s="114" customFormat="1">
      <c r="I1278" s="113"/>
      <c r="J1278" s="113"/>
      <c r="K1278" s="113"/>
      <c r="L1278" s="113"/>
      <c r="M1278" s="113"/>
      <c r="N1278" s="113"/>
      <c r="O1278" s="113"/>
      <c r="P1278" s="113"/>
      <c r="Q1278" s="113"/>
      <c r="R1278" s="113"/>
      <c r="S1278" s="113"/>
      <c r="T1278" s="113"/>
      <c r="U1278" s="113"/>
      <c r="V1278" s="113"/>
      <c r="W1278" s="113"/>
      <c r="X1278" s="113"/>
      <c r="Y1278" s="113"/>
      <c r="Z1278" s="113"/>
      <c r="AA1278" s="113"/>
      <c r="AB1278" s="113"/>
      <c r="AC1278" s="113"/>
      <c r="AD1278" s="113"/>
      <c r="AE1278" s="113"/>
      <c r="AF1278" s="113"/>
      <c r="AG1278" s="113"/>
      <c r="AH1278" s="113"/>
      <c r="AI1278" s="113"/>
      <c r="AJ1278" s="113"/>
      <c r="AK1278" s="113"/>
      <c r="AL1278" s="113"/>
      <c r="AM1278" s="113"/>
      <c r="AN1278" s="113"/>
      <c r="AO1278" s="113"/>
      <c r="AP1278" s="113"/>
      <c r="AQ1278" s="113"/>
      <c r="AR1278" s="113"/>
      <c r="AS1278" s="113"/>
      <c r="AT1278" s="113"/>
      <c r="AU1278" s="113"/>
      <c r="AV1278" s="113"/>
      <c r="AW1278" s="113"/>
      <c r="AX1278" s="113"/>
      <c r="AY1278" s="113"/>
      <c r="AZ1278" s="113"/>
      <c r="BA1278" s="113"/>
      <c r="BB1278" s="113"/>
      <c r="BC1278" s="113"/>
      <c r="BD1278" s="113"/>
      <c r="BE1278" s="113"/>
      <c r="BF1278" s="113"/>
      <c r="BG1278" s="113"/>
      <c r="BH1278" s="113"/>
      <c r="BI1278" s="113"/>
      <c r="BJ1278" s="113"/>
      <c r="BK1278" s="113"/>
      <c r="BL1278" s="113"/>
      <c r="BM1278" s="113"/>
      <c r="BN1278" s="113"/>
      <c r="BO1278" s="113"/>
      <c r="BP1278" s="113"/>
      <c r="BQ1278" s="113"/>
      <c r="BR1278" s="113"/>
      <c r="BS1278" s="113"/>
      <c r="BT1278" s="113"/>
      <c r="BU1278" s="113"/>
      <c r="BV1278" s="113"/>
      <c r="BW1278" s="113"/>
      <c r="BX1278" s="113"/>
      <c r="BY1278" s="113"/>
      <c r="BZ1278" s="113"/>
      <c r="CA1278" s="113"/>
      <c r="CB1278" s="113"/>
    </row>
    <row r="1279" spans="9:80" s="114" customFormat="1">
      <c r="I1279" s="113"/>
      <c r="J1279" s="113"/>
      <c r="K1279" s="113"/>
      <c r="L1279" s="113"/>
      <c r="M1279" s="113"/>
      <c r="N1279" s="113"/>
      <c r="O1279" s="113"/>
      <c r="P1279" s="113"/>
      <c r="Q1279" s="113"/>
      <c r="R1279" s="113"/>
      <c r="S1279" s="113"/>
      <c r="T1279" s="113"/>
      <c r="U1279" s="113"/>
      <c r="V1279" s="113"/>
      <c r="W1279" s="113"/>
      <c r="X1279" s="113"/>
      <c r="Y1279" s="113"/>
      <c r="Z1279" s="113"/>
      <c r="AA1279" s="113"/>
      <c r="AB1279" s="113"/>
      <c r="AC1279" s="113"/>
      <c r="AD1279" s="113"/>
      <c r="AE1279" s="113"/>
      <c r="AF1279" s="113"/>
      <c r="AG1279" s="113"/>
      <c r="AH1279" s="113"/>
      <c r="AI1279" s="113"/>
      <c r="AJ1279" s="113"/>
      <c r="AK1279" s="113"/>
      <c r="AL1279" s="113"/>
      <c r="AM1279" s="113"/>
      <c r="AN1279" s="113"/>
      <c r="AO1279" s="113"/>
      <c r="AP1279" s="113"/>
      <c r="AQ1279" s="113"/>
      <c r="AR1279" s="113"/>
      <c r="AS1279" s="113"/>
      <c r="AT1279" s="113"/>
      <c r="AU1279" s="113"/>
      <c r="AV1279" s="113"/>
      <c r="AW1279" s="113"/>
      <c r="AX1279" s="113"/>
      <c r="AY1279" s="113"/>
      <c r="AZ1279" s="113"/>
      <c r="BA1279" s="113"/>
      <c r="BB1279" s="113"/>
      <c r="BC1279" s="113"/>
      <c r="BD1279" s="113"/>
      <c r="BE1279" s="113"/>
      <c r="BF1279" s="113"/>
      <c r="BG1279" s="113"/>
      <c r="BH1279" s="113"/>
      <c r="BI1279" s="113"/>
      <c r="BJ1279" s="113"/>
      <c r="BK1279" s="113"/>
      <c r="BL1279" s="113"/>
      <c r="BM1279" s="113"/>
      <c r="BN1279" s="113"/>
      <c r="BO1279" s="113"/>
      <c r="BP1279" s="113"/>
      <c r="BQ1279" s="113"/>
      <c r="BR1279" s="113"/>
      <c r="BS1279" s="113"/>
      <c r="BT1279" s="113"/>
      <c r="BU1279" s="113"/>
      <c r="BV1279" s="113"/>
      <c r="BW1279" s="113"/>
      <c r="BX1279" s="113"/>
      <c r="BY1279" s="113"/>
      <c r="BZ1279" s="113"/>
      <c r="CA1279" s="113"/>
      <c r="CB1279" s="113"/>
    </row>
    <row r="1280" spans="9:80" s="114" customFormat="1">
      <c r="I1280" s="113"/>
      <c r="J1280" s="113"/>
      <c r="K1280" s="113"/>
      <c r="L1280" s="113"/>
      <c r="M1280" s="113"/>
      <c r="N1280" s="113"/>
      <c r="O1280" s="113"/>
      <c r="P1280" s="113"/>
      <c r="Q1280" s="113"/>
      <c r="R1280" s="113"/>
      <c r="S1280" s="113"/>
      <c r="T1280" s="113"/>
      <c r="U1280" s="113"/>
      <c r="V1280" s="113"/>
      <c r="W1280" s="113"/>
      <c r="X1280" s="113"/>
      <c r="Y1280" s="113"/>
      <c r="Z1280" s="113"/>
      <c r="AA1280" s="113"/>
      <c r="AB1280" s="113"/>
      <c r="AC1280" s="113"/>
      <c r="AD1280" s="113"/>
      <c r="AE1280" s="113"/>
      <c r="AF1280" s="113"/>
      <c r="AG1280" s="113"/>
      <c r="AH1280" s="113"/>
      <c r="AI1280" s="113"/>
      <c r="AJ1280" s="113"/>
      <c r="AK1280" s="113"/>
      <c r="AL1280" s="113"/>
      <c r="AM1280" s="113"/>
      <c r="AN1280" s="113"/>
      <c r="AO1280" s="113"/>
      <c r="AP1280" s="113"/>
      <c r="AQ1280" s="113"/>
      <c r="AR1280" s="113"/>
      <c r="AS1280" s="113"/>
      <c r="AT1280" s="113"/>
      <c r="AU1280" s="113"/>
      <c r="AV1280" s="113"/>
      <c r="AW1280" s="113"/>
      <c r="AX1280" s="113"/>
      <c r="AY1280" s="113"/>
      <c r="AZ1280" s="113"/>
      <c r="BA1280" s="113"/>
      <c r="BB1280" s="113"/>
      <c r="BC1280" s="113"/>
      <c r="BD1280" s="113"/>
      <c r="BE1280" s="113"/>
      <c r="BF1280" s="113"/>
      <c r="BG1280" s="113"/>
      <c r="BH1280" s="113"/>
      <c r="BI1280" s="113"/>
      <c r="BJ1280" s="113"/>
      <c r="BK1280" s="113"/>
      <c r="BL1280" s="113"/>
      <c r="BM1280" s="113"/>
      <c r="BN1280" s="113"/>
      <c r="BO1280" s="113"/>
      <c r="BP1280" s="113"/>
      <c r="BQ1280" s="113"/>
      <c r="BR1280" s="113"/>
      <c r="BS1280" s="113"/>
      <c r="BT1280" s="113"/>
      <c r="BU1280" s="113"/>
      <c r="BV1280" s="113"/>
      <c r="BW1280" s="113"/>
      <c r="BX1280" s="113"/>
      <c r="BY1280" s="113"/>
      <c r="BZ1280" s="113"/>
      <c r="CA1280" s="113"/>
      <c r="CB1280" s="113"/>
    </row>
    <row r="1281" spans="9:80" s="114" customFormat="1">
      <c r="I1281" s="113"/>
      <c r="J1281" s="113"/>
      <c r="K1281" s="113"/>
      <c r="L1281" s="113"/>
      <c r="M1281" s="113"/>
      <c r="N1281" s="113"/>
      <c r="O1281" s="113"/>
      <c r="P1281" s="113"/>
      <c r="Q1281" s="113"/>
      <c r="R1281" s="113"/>
      <c r="S1281" s="113"/>
      <c r="T1281" s="113"/>
      <c r="U1281" s="113"/>
      <c r="V1281" s="113"/>
      <c r="W1281" s="113"/>
      <c r="X1281" s="113"/>
      <c r="Y1281" s="113"/>
      <c r="Z1281" s="113"/>
      <c r="AA1281" s="113"/>
      <c r="AB1281" s="113"/>
      <c r="AC1281" s="113"/>
      <c r="AD1281" s="113"/>
      <c r="AE1281" s="113"/>
      <c r="AF1281" s="113"/>
      <c r="AG1281" s="113"/>
      <c r="AH1281" s="113"/>
      <c r="AI1281" s="113"/>
      <c r="AJ1281" s="113"/>
      <c r="AK1281" s="113"/>
      <c r="AL1281" s="113"/>
      <c r="AM1281" s="113"/>
      <c r="AN1281" s="113"/>
      <c r="AO1281" s="113"/>
      <c r="AP1281" s="113"/>
      <c r="AQ1281" s="113"/>
      <c r="AR1281" s="113"/>
      <c r="AS1281" s="113"/>
      <c r="AT1281" s="113"/>
      <c r="AU1281" s="113"/>
      <c r="AV1281" s="113"/>
      <c r="AW1281" s="113"/>
      <c r="AX1281" s="113"/>
      <c r="AY1281" s="113"/>
      <c r="AZ1281" s="113"/>
      <c r="BA1281" s="113"/>
      <c r="BB1281" s="113"/>
      <c r="BC1281" s="113"/>
      <c r="BD1281" s="113"/>
      <c r="BE1281" s="113"/>
      <c r="BF1281" s="113"/>
      <c r="BG1281" s="113"/>
      <c r="BH1281" s="113"/>
      <c r="BI1281" s="113"/>
      <c r="BJ1281" s="113"/>
      <c r="BK1281" s="113"/>
      <c r="BL1281" s="113"/>
      <c r="BM1281" s="113"/>
      <c r="BN1281" s="113"/>
      <c r="BO1281" s="113"/>
      <c r="BP1281" s="113"/>
      <c r="BQ1281" s="113"/>
      <c r="BR1281" s="113"/>
      <c r="BS1281" s="113"/>
      <c r="BT1281" s="113"/>
      <c r="BU1281" s="113"/>
      <c r="BV1281" s="113"/>
      <c r="BW1281" s="113"/>
      <c r="BX1281" s="113"/>
      <c r="BY1281" s="113"/>
      <c r="BZ1281" s="113"/>
      <c r="CA1281" s="113"/>
      <c r="CB1281" s="113"/>
    </row>
    <row r="1282" spans="9:80" s="114" customFormat="1">
      <c r="I1282" s="113"/>
      <c r="J1282" s="113"/>
      <c r="K1282" s="113"/>
      <c r="L1282" s="113"/>
      <c r="M1282" s="113"/>
      <c r="N1282" s="113"/>
      <c r="O1282" s="113"/>
      <c r="P1282" s="113"/>
      <c r="Q1282" s="113"/>
      <c r="R1282" s="113"/>
      <c r="S1282" s="113"/>
      <c r="T1282" s="113"/>
      <c r="U1282" s="113"/>
      <c r="V1282" s="113"/>
      <c r="W1282" s="113"/>
      <c r="X1282" s="113"/>
      <c r="Y1282" s="113"/>
      <c r="Z1282" s="113"/>
      <c r="AA1282" s="113"/>
      <c r="AB1282" s="113"/>
      <c r="AC1282" s="113"/>
      <c r="AD1282" s="113"/>
      <c r="AE1282" s="113"/>
      <c r="AF1282" s="113"/>
      <c r="AG1282" s="113"/>
      <c r="AH1282" s="113"/>
      <c r="AI1282" s="113"/>
      <c r="AJ1282" s="113"/>
      <c r="AK1282" s="113"/>
      <c r="AL1282" s="113"/>
      <c r="AM1282" s="113"/>
      <c r="AN1282" s="113"/>
      <c r="AO1282" s="113"/>
      <c r="AP1282" s="113"/>
      <c r="AQ1282" s="113"/>
      <c r="AR1282" s="113"/>
      <c r="AS1282" s="113"/>
      <c r="AT1282" s="113"/>
      <c r="AU1282" s="113"/>
      <c r="AV1282" s="113"/>
      <c r="AW1282" s="113"/>
      <c r="AX1282" s="113"/>
      <c r="AY1282" s="113"/>
      <c r="AZ1282" s="113"/>
      <c r="BA1282" s="113"/>
      <c r="BB1282" s="113"/>
      <c r="BC1282" s="113"/>
      <c r="BD1282" s="113"/>
      <c r="BE1282" s="113"/>
      <c r="BF1282" s="113"/>
      <c r="BG1282" s="113"/>
      <c r="BH1282" s="113"/>
      <c r="BI1282" s="113"/>
      <c r="BJ1282" s="113"/>
      <c r="BK1282" s="113"/>
      <c r="BL1282" s="113"/>
      <c r="BM1282" s="113"/>
      <c r="BN1282" s="113"/>
      <c r="BO1282" s="113"/>
      <c r="BP1282" s="113"/>
      <c r="BQ1282" s="113"/>
      <c r="BR1282" s="113"/>
      <c r="BS1282" s="113"/>
      <c r="BT1282" s="113"/>
      <c r="BU1282" s="113"/>
      <c r="BV1282" s="113"/>
      <c r="BW1282" s="113"/>
      <c r="BX1282" s="113"/>
      <c r="BY1282" s="113"/>
      <c r="BZ1282" s="113"/>
      <c r="CA1282" s="113"/>
      <c r="CB1282" s="113"/>
    </row>
    <row r="1283" spans="9:80" s="114" customFormat="1">
      <c r="I1283" s="113"/>
      <c r="J1283" s="113"/>
      <c r="K1283" s="113"/>
      <c r="L1283" s="113"/>
      <c r="M1283" s="113"/>
      <c r="N1283" s="113"/>
      <c r="O1283" s="113"/>
      <c r="P1283" s="113"/>
      <c r="Q1283" s="113"/>
      <c r="R1283" s="113"/>
      <c r="S1283" s="113"/>
      <c r="T1283" s="113"/>
      <c r="U1283" s="113"/>
      <c r="V1283" s="113"/>
      <c r="W1283" s="113"/>
      <c r="X1283" s="113"/>
      <c r="Y1283" s="113"/>
      <c r="Z1283" s="113"/>
      <c r="AA1283" s="113"/>
      <c r="AB1283" s="113"/>
      <c r="AC1283" s="113"/>
      <c r="AD1283" s="113"/>
      <c r="AE1283" s="113"/>
      <c r="AF1283" s="113"/>
      <c r="AG1283" s="113"/>
      <c r="AH1283" s="113"/>
      <c r="AI1283" s="113"/>
      <c r="AJ1283" s="113"/>
      <c r="AK1283" s="113"/>
      <c r="AL1283" s="113"/>
      <c r="AM1283" s="113"/>
      <c r="AN1283" s="113"/>
      <c r="AO1283" s="113"/>
      <c r="AP1283" s="113"/>
      <c r="AQ1283" s="113"/>
      <c r="AR1283" s="113"/>
      <c r="AS1283" s="113"/>
      <c r="AT1283" s="113"/>
      <c r="AU1283" s="113"/>
      <c r="AV1283" s="113"/>
      <c r="AW1283" s="113"/>
      <c r="AX1283" s="113"/>
      <c r="AY1283" s="113"/>
      <c r="AZ1283" s="113"/>
      <c r="BA1283" s="113"/>
      <c r="BB1283" s="113"/>
      <c r="BC1283" s="113"/>
      <c r="BD1283" s="113"/>
      <c r="BE1283" s="113"/>
      <c r="BF1283" s="113"/>
      <c r="BG1283" s="113"/>
      <c r="BH1283" s="113"/>
      <c r="BI1283" s="113"/>
      <c r="BJ1283" s="113"/>
      <c r="BK1283" s="113"/>
      <c r="BL1283" s="113"/>
      <c r="BM1283" s="113"/>
      <c r="BN1283" s="113"/>
      <c r="BO1283" s="113"/>
      <c r="BP1283" s="113"/>
      <c r="BQ1283" s="113"/>
      <c r="BR1283" s="113"/>
      <c r="BS1283" s="113"/>
      <c r="BT1283" s="113"/>
      <c r="BU1283" s="113"/>
      <c r="BV1283" s="113"/>
      <c r="BW1283" s="113"/>
      <c r="BX1283" s="113"/>
      <c r="BY1283" s="113"/>
      <c r="BZ1283" s="113"/>
      <c r="CA1283" s="113"/>
      <c r="CB1283" s="113"/>
    </row>
    <row r="1284" spans="9:80" s="114" customFormat="1">
      <c r="I1284" s="113"/>
      <c r="J1284" s="113"/>
      <c r="K1284" s="113"/>
      <c r="L1284" s="113"/>
      <c r="M1284" s="113"/>
      <c r="N1284" s="113"/>
      <c r="O1284" s="113"/>
      <c r="P1284" s="113"/>
      <c r="Q1284" s="113"/>
      <c r="R1284" s="113"/>
      <c r="S1284" s="113"/>
      <c r="T1284" s="113"/>
      <c r="U1284" s="113"/>
      <c r="V1284" s="113"/>
      <c r="W1284" s="113"/>
      <c r="X1284" s="113"/>
      <c r="Y1284" s="113"/>
      <c r="Z1284" s="113"/>
      <c r="AA1284" s="113"/>
      <c r="AB1284" s="113"/>
      <c r="AC1284" s="113"/>
      <c r="AD1284" s="113"/>
      <c r="AE1284" s="113"/>
      <c r="AF1284" s="113"/>
      <c r="AG1284" s="113"/>
      <c r="AH1284" s="113"/>
      <c r="AI1284" s="113"/>
      <c r="AJ1284" s="113"/>
      <c r="AK1284" s="113"/>
      <c r="AL1284" s="113"/>
      <c r="AM1284" s="113"/>
      <c r="AN1284" s="113"/>
      <c r="AO1284" s="113"/>
      <c r="AP1284" s="113"/>
      <c r="AQ1284" s="113"/>
      <c r="AR1284" s="113"/>
      <c r="AS1284" s="113"/>
      <c r="AT1284" s="113"/>
      <c r="AU1284" s="113"/>
      <c r="AV1284" s="113"/>
      <c r="AW1284" s="113"/>
      <c r="AX1284" s="113"/>
      <c r="AY1284" s="113"/>
      <c r="AZ1284" s="113"/>
      <c r="BA1284" s="113"/>
      <c r="BB1284" s="113"/>
      <c r="BC1284" s="113"/>
      <c r="BD1284" s="113"/>
      <c r="BE1284" s="113"/>
      <c r="BF1284" s="113"/>
      <c r="BG1284" s="113"/>
      <c r="BH1284" s="113"/>
      <c r="BI1284" s="113"/>
      <c r="BJ1284" s="113"/>
      <c r="BK1284" s="113"/>
      <c r="BL1284" s="113"/>
      <c r="BM1284" s="113"/>
      <c r="BN1284" s="113"/>
      <c r="BO1284" s="113"/>
      <c r="BP1284" s="113"/>
      <c r="BQ1284" s="113"/>
      <c r="BR1284" s="113"/>
      <c r="BS1284" s="113"/>
      <c r="BT1284" s="113"/>
      <c r="BU1284" s="113"/>
      <c r="BV1284" s="113"/>
      <c r="BW1284" s="113"/>
      <c r="BX1284" s="113"/>
      <c r="BY1284" s="113"/>
      <c r="BZ1284" s="113"/>
      <c r="CA1284" s="113"/>
      <c r="CB1284" s="113"/>
    </row>
    <row r="1285" spans="9:80" s="114" customFormat="1">
      <c r="I1285" s="113"/>
      <c r="J1285" s="113"/>
      <c r="K1285" s="113"/>
      <c r="L1285" s="113"/>
      <c r="M1285" s="113"/>
      <c r="N1285" s="113"/>
      <c r="O1285" s="113"/>
      <c r="P1285" s="113"/>
      <c r="Q1285" s="113"/>
      <c r="R1285" s="113"/>
      <c r="S1285" s="113"/>
      <c r="T1285" s="113"/>
      <c r="U1285" s="113"/>
      <c r="V1285" s="113"/>
      <c r="W1285" s="113"/>
      <c r="X1285" s="113"/>
      <c r="Y1285" s="113"/>
      <c r="Z1285" s="113"/>
      <c r="AA1285" s="113"/>
      <c r="AB1285" s="113"/>
      <c r="AC1285" s="113"/>
      <c r="AD1285" s="113"/>
      <c r="AE1285" s="113"/>
      <c r="AF1285" s="113"/>
      <c r="AG1285" s="113"/>
      <c r="AH1285" s="113"/>
      <c r="AI1285" s="113"/>
      <c r="AJ1285" s="113"/>
      <c r="AK1285" s="113"/>
      <c r="AL1285" s="113"/>
      <c r="AM1285" s="113"/>
      <c r="AN1285" s="113"/>
      <c r="AO1285" s="113"/>
      <c r="AP1285" s="113"/>
      <c r="AQ1285" s="113"/>
      <c r="AR1285" s="113"/>
      <c r="AS1285" s="113"/>
      <c r="AT1285" s="113"/>
      <c r="AU1285" s="113"/>
      <c r="AV1285" s="113"/>
      <c r="AW1285" s="113"/>
      <c r="AX1285" s="113"/>
      <c r="AY1285" s="113"/>
      <c r="AZ1285" s="113"/>
      <c r="BA1285" s="113"/>
      <c r="BB1285" s="113"/>
      <c r="BC1285" s="113"/>
      <c r="BD1285" s="113"/>
      <c r="BE1285" s="113"/>
      <c r="BF1285" s="113"/>
      <c r="BG1285" s="113"/>
      <c r="BH1285" s="113"/>
      <c r="BI1285" s="113"/>
      <c r="BJ1285" s="113"/>
      <c r="BK1285" s="113"/>
      <c r="BL1285" s="113"/>
      <c r="BM1285" s="113"/>
      <c r="BN1285" s="113"/>
      <c r="BO1285" s="113"/>
      <c r="BP1285" s="113"/>
      <c r="BQ1285" s="113"/>
      <c r="BR1285" s="113"/>
      <c r="BS1285" s="113"/>
      <c r="BT1285" s="113"/>
      <c r="BU1285" s="113"/>
      <c r="BV1285" s="113"/>
      <c r="BW1285" s="113"/>
      <c r="BX1285" s="113"/>
      <c r="BY1285" s="113"/>
      <c r="BZ1285" s="113"/>
      <c r="CA1285" s="113"/>
      <c r="CB1285" s="113"/>
    </row>
    <row r="1286" spans="9:80" s="114" customFormat="1">
      <c r="I1286" s="113"/>
      <c r="J1286" s="113"/>
      <c r="K1286" s="113"/>
      <c r="L1286" s="113"/>
      <c r="M1286" s="113"/>
      <c r="N1286" s="113"/>
      <c r="O1286" s="113"/>
      <c r="P1286" s="113"/>
      <c r="Q1286" s="113"/>
      <c r="R1286" s="113"/>
      <c r="S1286" s="113"/>
      <c r="T1286" s="113"/>
      <c r="U1286" s="113"/>
      <c r="V1286" s="113"/>
      <c r="W1286" s="113"/>
      <c r="X1286" s="113"/>
      <c r="Y1286" s="113"/>
      <c r="Z1286" s="113"/>
      <c r="AA1286" s="113"/>
      <c r="AB1286" s="113"/>
      <c r="AC1286" s="113"/>
      <c r="AD1286" s="113"/>
      <c r="AE1286" s="113"/>
      <c r="AF1286" s="113"/>
      <c r="AG1286" s="113"/>
      <c r="AH1286" s="113"/>
      <c r="AI1286" s="113"/>
      <c r="AJ1286" s="113"/>
      <c r="AK1286" s="113"/>
      <c r="AL1286" s="113"/>
      <c r="AM1286" s="113"/>
      <c r="AN1286" s="113"/>
      <c r="AO1286" s="113"/>
      <c r="AP1286" s="113"/>
      <c r="AQ1286" s="113"/>
      <c r="AR1286" s="113"/>
      <c r="AS1286" s="113"/>
      <c r="AT1286" s="113"/>
      <c r="AU1286" s="113"/>
      <c r="AV1286" s="113"/>
      <c r="AW1286" s="113"/>
      <c r="AX1286" s="113"/>
      <c r="AY1286" s="113"/>
      <c r="AZ1286" s="113"/>
      <c r="BA1286" s="113"/>
      <c r="BB1286" s="113"/>
      <c r="BC1286" s="113"/>
      <c r="BD1286" s="113"/>
      <c r="BE1286" s="113"/>
      <c r="BF1286" s="113"/>
      <c r="BG1286" s="113"/>
      <c r="BH1286" s="113"/>
      <c r="BI1286" s="113"/>
      <c r="BJ1286" s="113"/>
      <c r="BK1286" s="113"/>
      <c r="BL1286" s="113"/>
      <c r="BM1286" s="113"/>
      <c r="BN1286" s="113"/>
      <c r="BO1286" s="113"/>
      <c r="BP1286" s="113"/>
      <c r="BQ1286" s="113"/>
      <c r="BR1286" s="113"/>
      <c r="BS1286" s="113"/>
      <c r="BT1286" s="113"/>
      <c r="BU1286" s="113"/>
      <c r="BV1286" s="113"/>
      <c r="BW1286" s="113"/>
      <c r="BX1286" s="113"/>
      <c r="BY1286" s="113"/>
      <c r="BZ1286" s="113"/>
      <c r="CA1286" s="113"/>
      <c r="CB1286" s="113"/>
    </row>
    <row r="1287" spans="9:80" s="114" customFormat="1">
      <c r="I1287" s="113"/>
      <c r="J1287" s="113"/>
      <c r="K1287" s="113"/>
      <c r="L1287" s="113"/>
      <c r="M1287" s="113"/>
      <c r="N1287" s="113"/>
      <c r="O1287" s="113"/>
      <c r="P1287" s="113"/>
      <c r="Q1287" s="113"/>
      <c r="R1287" s="113"/>
      <c r="S1287" s="113"/>
      <c r="T1287" s="113"/>
      <c r="U1287" s="113"/>
      <c r="V1287" s="113"/>
      <c r="W1287" s="113"/>
      <c r="X1287" s="113"/>
      <c r="Y1287" s="113"/>
      <c r="Z1287" s="113"/>
      <c r="AA1287" s="113"/>
      <c r="AB1287" s="113"/>
      <c r="AC1287" s="113"/>
      <c r="AD1287" s="113"/>
      <c r="AE1287" s="113"/>
      <c r="AF1287" s="113"/>
      <c r="AG1287" s="113"/>
      <c r="AH1287" s="113"/>
      <c r="AI1287" s="113"/>
      <c r="AJ1287" s="113"/>
      <c r="AK1287" s="113"/>
      <c r="AL1287" s="113"/>
      <c r="AM1287" s="113"/>
      <c r="AN1287" s="113"/>
      <c r="AO1287" s="113"/>
      <c r="AP1287" s="113"/>
      <c r="AQ1287" s="113"/>
      <c r="AR1287" s="113"/>
      <c r="AS1287" s="113"/>
      <c r="AT1287" s="113"/>
      <c r="AU1287" s="113"/>
      <c r="AV1287" s="113"/>
      <c r="AW1287" s="113"/>
      <c r="AX1287" s="113"/>
      <c r="AY1287" s="113"/>
      <c r="AZ1287" s="113"/>
      <c r="BA1287" s="113"/>
      <c r="BB1287" s="113"/>
      <c r="BC1287" s="113"/>
      <c r="BD1287" s="113"/>
      <c r="BE1287" s="113"/>
      <c r="BF1287" s="113"/>
      <c r="BG1287" s="113"/>
      <c r="BH1287" s="113"/>
      <c r="BI1287" s="113"/>
      <c r="BJ1287" s="113"/>
      <c r="BK1287" s="113"/>
      <c r="BL1287" s="113"/>
      <c r="BM1287" s="113"/>
      <c r="BN1287" s="113"/>
      <c r="BO1287" s="113"/>
      <c r="BP1287" s="113"/>
      <c r="BQ1287" s="113"/>
      <c r="BR1287" s="113"/>
      <c r="BS1287" s="113"/>
      <c r="BT1287" s="113"/>
      <c r="BU1287" s="113"/>
      <c r="BV1287" s="113"/>
      <c r="BW1287" s="113"/>
      <c r="BX1287" s="113"/>
      <c r="BY1287" s="113"/>
      <c r="BZ1287" s="113"/>
      <c r="CA1287" s="113"/>
      <c r="CB1287" s="113"/>
    </row>
    <row r="1288" spans="9:80" s="114" customFormat="1">
      <c r="I1288" s="113"/>
      <c r="J1288" s="113"/>
      <c r="K1288" s="113"/>
      <c r="L1288" s="113"/>
      <c r="M1288" s="113"/>
      <c r="N1288" s="113"/>
      <c r="O1288" s="113"/>
      <c r="P1288" s="113"/>
      <c r="Q1288" s="113"/>
      <c r="R1288" s="113"/>
      <c r="S1288" s="113"/>
      <c r="T1288" s="113"/>
      <c r="U1288" s="113"/>
      <c r="V1288" s="113"/>
      <c r="W1288" s="113"/>
      <c r="X1288" s="113"/>
      <c r="Y1288" s="113"/>
      <c r="Z1288" s="113"/>
      <c r="AA1288" s="113"/>
      <c r="AB1288" s="113"/>
      <c r="AC1288" s="113"/>
      <c r="AD1288" s="113"/>
      <c r="AE1288" s="113"/>
      <c r="AF1288" s="113"/>
      <c r="AG1288" s="113"/>
      <c r="AH1288" s="113"/>
      <c r="AI1288" s="113"/>
      <c r="AJ1288" s="113"/>
      <c r="AK1288" s="113"/>
      <c r="AL1288" s="113"/>
      <c r="AM1288" s="113"/>
      <c r="AN1288" s="113"/>
      <c r="AO1288" s="113"/>
      <c r="AP1288" s="113"/>
      <c r="AQ1288" s="113"/>
      <c r="AR1288" s="113"/>
      <c r="AS1288" s="113"/>
      <c r="AT1288" s="113"/>
      <c r="AU1288" s="113"/>
      <c r="AV1288" s="113"/>
      <c r="AW1288" s="113"/>
      <c r="AX1288" s="113"/>
      <c r="AY1288" s="113"/>
      <c r="AZ1288" s="113"/>
      <c r="BA1288" s="113"/>
      <c r="BB1288" s="113"/>
      <c r="BC1288" s="113"/>
      <c r="BD1288" s="113"/>
      <c r="BE1288" s="113"/>
      <c r="BF1288" s="113"/>
      <c r="BG1288" s="113"/>
      <c r="BH1288" s="113"/>
      <c r="BI1288" s="113"/>
      <c r="BJ1288" s="113"/>
      <c r="BK1288" s="113"/>
      <c r="BL1288" s="113"/>
      <c r="BM1288" s="113"/>
      <c r="BN1288" s="113"/>
      <c r="BO1288" s="113"/>
      <c r="BP1288" s="113"/>
      <c r="BQ1288" s="113"/>
      <c r="BR1288" s="113"/>
      <c r="BS1288" s="113"/>
      <c r="BT1288" s="113"/>
      <c r="BU1288" s="113"/>
      <c r="BV1288" s="113"/>
      <c r="BW1288" s="113"/>
      <c r="BX1288" s="113"/>
      <c r="BY1288" s="113"/>
      <c r="BZ1288" s="113"/>
      <c r="CA1288" s="113"/>
      <c r="CB1288" s="113"/>
    </row>
    <row r="1289" spans="9:80" s="114" customFormat="1">
      <c r="I1289" s="113"/>
      <c r="J1289" s="113"/>
      <c r="K1289" s="113"/>
      <c r="L1289" s="113"/>
      <c r="M1289" s="113"/>
      <c r="N1289" s="113"/>
      <c r="O1289" s="113"/>
      <c r="P1289" s="113"/>
      <c r="Q1289" s="113"/>
      <c r="R1289" s="113"/>
      <c r="S1289" s="113"/>
      <c r="T1289" s="113"/>
      <c r="U1289" s="113"/>
      <c r="V1289" s="113"/>
      <c r="W1289" s="113"/>
      <c r="X1289" s="113"/>
      <c r="Y1289" s="113"/>
      <c r="Z1289" s="113"/>
      <c r="AA1289" s="113"/>
      <c r="AB1289" s="113"/>
      <c r="AC1289" s="113"/>
      <c r="AD1289" s="113"/>
      <c r="AE1289" s="113"/>
      <c r="AF1289" s="113"/>
      <c r="AG1289" s="113"/>
      <c r="AH1289" s="113"/>
      <c r="AI1289" s="113"/>
      <c r="AJ1289" s="113"/>
      <c r="AK1289" s="113"/>
      <c r="AL1289" s="113"/>
      <c r="AM1289" s="113"/>
      <c r="AN1289" s="113"/>
      <c r="AO1289" s="113"/>
      <c r="AP1289" s="113"/>
      <c r="AQ1289" s="113"/>
      <c r="AR1289" s="113"/>
      <c r="AS1289" s="113"/>
      <c r="AT1289" s="113"/>
      <c r="AU1289" s="113"/>
      <c r="AV1289" s="113"/>
      <c r="AW1289" s="113"/>
      <c r="AX1289" s="113"/>
      <c r="AY1289" s="113"/>
      <c r="AZ1289" s="113"/>
      <c r="BA1289" s="113"/>
      <c r="BB1289" s="113"/>
      <c r="BC1289" s="113"/>
      <c r="BD1289" s="113"/>
      <c r="BE1289" s="113"/>
      <c r="BF1289" s="113"/>
      <c r="BG1289" s="113"/>
      <c r="BH1289" s="113"/>
      <c r="BI1289" s="113"/>
      <c r="BJ1289" s="113"/>
      <c r="BK1289" s="113"/>
      <c r="BL1289" s="113"/>
      <c r="BM1289" s="113"/>
      <c r="BN1289" s="113"/>
      <c r="BO1289" s="113"/>
      <c r="BP1289" s="113"/>
      <c r="BQ1289" s="113"/>
      <c r="BR1289" s="113"/>
      <c r="BS1289" s="113"/>
      <c r="BT1289" s="113"/>
      <c r="BU1289" s="113"/>
      <c r="BV1289" s="113"/>
      <c r="BW1289" s="113"/>
      <c r="BX1289" s="113"/>
      <c r="BY1289" s="113"/>
      <c r="BZ1289" s="113"/>
      <c r="CA1289" s="113"/>
      <c r="CB1289" s="113"/>
    </row>
    <row r="1290" spans="9:80" s="114" customFormat="1">
      <c r="I1290" s="113"/>
      <c r="J1290" s="113"/>
      <c r="K1290" s="113"/>
      <c r="L1290" s="113"/>
      <c r="M1290" s="113"/>
      <c r="N1290" s="113"/>
      <c r="O1290" s="113"/>
      <c r="P1290" s="113"/>
      <c r="Q1290" s="113"/>
      <c r="R1290" s="113"/>
      <c r="S1290" s="113"/>
      <c r="T1290" s="113"/>
      <c r="U1290" s="113"/>
      <c r="V1290" s="113"/>
      <c r="W1290" s="113"/>
      <c r="X1290" s="113"/>
      <c r="Y1290" s="113"/>
      <c r="Z1290" s="113"/>
      <c r="AA1290" s="113"/>
      <c r="AB1290" s="113"/>
      <c r="AC1290" s="113"/>
      <c r="AD1290" s="113"/>
      <c r="AE1290" s="113"/>
      <c r="AF1290" s="113"/>
      <c r="AG1290" s="113"/>
      <c r="AH1290" s="113"/>
      <c r="AI1290" s="113"/>
      <c r="AJ1290" s="113"/>
      <c r="AK1290" s="113"/>
      <c r="AL1290" s="113"/>
      <c r="AM1290" s="113"/>
      <c r="AN1290" s="113"/>
      <c r="AO1290" s="113"/>
      <c r="AP1290" s="113"/>
      <c r="AQ1290" s="113"/>
      <c r="AR1290" s="113"/>
      <c r="AS1290" s="113"/>
      <c r="AT1290" s="113"/>
      <c r="AU1290" s="113"/>
      <c r="AV1290" s="113"/>
      <c r="AW1290" s="113"/>
      <c r="AX1290" s="113"/>
      <c r="AY1290" s="113"/>
      <c r="AZ1290" s="113"/>
      <c r="BA1290" s="113"/>
      <c r="BB1290" s="113"/>
      <c r="BC1290" s="113"/>
      <c r="BD1290" s="113"/>
      <c r="BE1290" s="113"/>
      <c r="BF1290" s="113"/>
      <c r="BG1290" s="113"/>
      <c r="BH1290" s="113"/>
      <c r="BI1290" s="113"/>
      <c r="BJ1290" s="113"/>
      <c r="BK1290" s="113"/>
      <c r="BL1290" s="113"/>
      <c r="BM1290" s="113"/>
      <c r="BN1290" s="113"/>
      <c r="BO1290" s="113"/>
      <c r="BP1290" s="113"/>
      <c r="BQ1290" s="113"/>
      <c r="BR1290" s="113"/>
      <c r="BS1290" s="113"/>
      <c r="BT1290" s="113"/>
      <c r="BU1290" s="113"/>
      <c r="BV1290" s="113"/>
      <c r="BW1290" s="113"/>
      <c r="BX1290" s="113"/>
      <c r="BY1290" s="113"/>
      <c r="BZ1290" s="113"/>
      <c r="CA1290" s="113"/>
      <c r="CB1290" s="113"/>
    </row>
    <row r="1291" spans="9:80" s="114" customFormat="1">
      <c r="I1291" s="113"/>
      <c r="J1291" s="113"/>
      <c r="K1291" s="113"/>
      <c r="L1291" s="113"/>
      <c r="M1291" s="113"/>
      <c r="N1291" s="113"/>
      <c r="O1291" s="113"/>
      <c r="P1291" s="113"/>
      <c r="Q1291" s="113"/>
      <c r="R1291" s="113"/>
      <c r="S1291" s="113"/>
      <c r="T1291" s="113"/>
      <c r="U1291" s="113"/>
      <c r="V1291" s="113"/>
      <c r="W1291" s="113"/>
      <c r="X1291" s="113"/>
      <c r="Y1291" s="113"/>
      <c r="Z1291" s="113"/>
      <c r="AA1291" s="113"/>
      <c r="AB1291" s="113"/>
      <c r="AC1291" s="113"/>
      <c r="AD1291" s="113"/>
      <c r="AE1291" s="113"/>
      <c r="AF1291" s="113"/>
      <c r="AG1291" s="113"/>
      <c r="AH1291" s="113"/>
      <c r="AI1291" s="113"/>
      <c r="AJ1291" s="113"/>
      <c r="AK1291" s="113"/>
      <c r="AL1291" s="113"/>
      <c r="AM1291" s="113"/>
      <c r="AN1291" s="113"/>
      <c r="AO1291" s="113"/>
      <c r="AP1291" s="113"/>
      <c r="AQ1291" s="113"/>
      <c r="AR1291" s="113"/>
      <c r="AS1291" s="113"/>
      <c r="AT1291" s="113"/>
      <c r="AU1291" s="113"/>
      <c r="AV1291" s="113"/>
      <c r="AW1291" s="113"/>
      <c r="AX1291" s="113"/>
      <c r="AY1291" s="113"/>
      <c r="AZ1291" s="113"/>
      <c r="BA1291" s="113"/>
      <c r="BB1291" s="113"/>
      <c r="BC1291" s="113"/>
      <c r="BD1291" s="113"/>
      <c r="BE1291" s="113"/>
      <c r="BF1291" s="113"/>
      <c r="BG1291" s="113"/>
      <c r="BH1291" s="113"/>
      <c r="BI1291" s="113"/>
      <c r="BJ1291" s="113"/>
      <c r="BK1291" s="113"/>
      <c r="BL1291" s="113"/>
      <c r="BM1291" s="113"/>
      <c r="BN1291" s="113"/>
      <c r="BO1291" s="113"/>
      <c r="BP1291" s="113"/>
      <c r="BQ1291" s="113"/>
      <c r="BR1291" s="113"/>
      <c r="BS1291" s="113"/>
      <c r="BT1291" s="113"/>
      <c r="BU1291" s="113"/>
      <c r="BV1291" s="113"/>
      <c r="BW1291" s="113"/>
      <c r="BX1291" s="113"/>
      <c r="BY1291" s="113"/>
      <c r="BZ1291" s="113"/>
      <c r="CA1291" s="113"/>
      <c r="CB1291" s="113"/>
    </row>
    <row r="1292" spans="9:80" s="114" customFormat="1">
      <c r="I1292" s="113"/>
      <c r="J1292" s="113"/>
      <c r="K1292" s="113"/>
      <c r="L1292" s="113"/>
      <c r="M1292" s="113"/>
      <c r="N1292" s="113"/>
      <c r="O1292" s="113"/>
      <c r="P1292" s="113"/>
      <c r="Q1292" s="113"/>
      <c r="R1292" s="113"/>
      <c r="S1292" s="113"/>
      <c r="T1292" s="113"/>
      <c r="U1292" s="113"/>
      <c r="V1292" s="113"/>
      <c r="W1292" s="113"/>
      <c r="X1292" s="113"/>
      <c r="Y1292" s="113"/>
      <c r="Z1292" s="113"/>
      <c r="AA1292" s="113"/>
      <c r="AB1292" s="113"/>
      <c r="AC1292" s="113"/>
      <c r="AD1292" s="113"/>
      <c r="AE1292" s="113"/>
      <c r="AF1292" s="113"/>
      <c r="AG1292" s="113"/>
      <c r="AH1292" s="113"/>
      <c r="AI1292" s="113"/>
      <c r="AJ1292" s="113"/>
      <c r="AK1292" s="113"/>
      <c r="AL1292" s="113"/>
      <c r="AM1292" s="113"/>
      <c r="AN1292" s="113"/>
      <c r="AO1292" s="113"/>
      <c r="AP1292" s="113"/>
      <c r="AQ1292" s="113"/>
      <c r="AR1292" s="113"/>
      <c r="AS1292" s="113"/>
      <c r="AT1292" s="113"/>
      <c r="AU1292" s="113"/>
      <c r="AV1292" s="113"/>
      <c r="AW1292" s="113"/>
      <c r="AX1292" s="113"/>
      <c r="AY1292" s="113"/>
      <c r="AZ1292" s="113"/>
      <c r="BA1292" s="113"/>
      <c r="BB1292" s="113"/>
      <c r="BC1292" s="113"/>
      <c r="BD1292" s="113"/>
      <c r="BE1292" s="113"/>
      <c r="BF1292" s="113"/>
      <c r="BG1292" s="113"/>
      <c r="BH1292" s="113"/>
      <c r="BI1292" s="113"/>
      <c r="BJ1292" s="113"/>
      <c r="BK1292" s="113"/>
      <c r="BL1292" s="113"/>
      <c r="BM1292" s="113"/>
      <c r="BN1292" s="113"/>
      <c r="BO1292" s="113"/>
      <c r="BP1292" s="113"/>
      <c r="BQ1292" s="113"/>
      <c r="BR1292" s="113"/>
      <c r="BS1292" s="113"/>
      <c r="BT1292" s="113"/>
      <c r="BU1292" s="113"/>
      <c r="BV1292" s="113"/>
      <c r="BW1292" s="113"/>
      <c r="BX1292" s="113"/>
      <c r="BY1292" s="113"/>
      <c r="BZ1292" s="113"/>
      <c r="CA1292" s="113"/>
      <c r="CB1292" s="113"/>
    </row>
    <row r="1293" spans="9:80" s="114" customFormat="1">
      <c r="I1293" s="113"/>
      <c r="J1293" s="113"/>
      <c r="K1293" s="113"/>
      <c r="L1293" s="113"/>
      <c r="M1293" s="113"/>
      <c r="N1293" s="113"/>
      <c r="O1293" s="113"/>
      <c r="P1293" s="113"/>
      <c r="Q1293" s="113"/>
      <c r="R1293" s="113"/>
      <c r="S1293" s="113"/>
      <c r="T1293" s="113"/>
      <c r="U1293" s="113"/>
      <c r="V1293" s="113"/>
      <c r="W1293" s="113"/>
      <c r="X1293" s="113"/>
      <c r="Y1293" s="113"/>
      <c r="Z1293" s="113"/>
      <c r="AA1293" s="113"/>
      <c r="AB1293" s="113"/>
      <c r="AC1293" s="113"/>
      <c r="AD1293" s="113"/>
      <c r="AE1293" s="113"/>
      <c r="AF1293" s="113"/>
      <c r="AG1293" s="113"/>
      <c r="AH1293" s="113"/>
      <c r="AI1293" s="113"/>
      <c r="AJ1293" s="113"/>
      <c r="AK1293" s="113"/>
      <c r="AL1293" s="113"/>
      <c r="AM1293" s="113"/>
      <c r="AN1293" s="113"/>
      <c r="AO1293" s="113"/>
      <c r="AP1293" s="113"/>
      <c r="AQ1293" s="113"/>
      <c r="AR1293" s="113"/>
      <c r="AS1293" s="113"/>
      <c r="AT1293" s="113"/>
      <c r="AU1293" s="113"/>
      <c r="AV1293" s="113"/>
      <c r="AW1293" s="113"/>
      <c r="AX1293" s="113"/>
      <c r="AY1293" s="113"/>
      <c r="AZ1293" s="113"/>
      <c r="BA1293" s="113"/>
      <c r="BB1293" s="113"/>
      <c r="BC1293" s="113"/>
      <c r="BD1293" s="113"/>
      <c r="BE1293" s="113"/>
      <c r="BF1293" s="113"/>
      <c r="BG1293" s="113"/>
      <c r="BH1293" s="113"/>
      <c r="BI1293" s="113"/>
      <c r="BJ1293" s="113"/>
      <c r="BK1293" s="113"/>
      <c r="BL1293" s="113"/>
      <c r="BM1293" s="113"/>
      <c r="BN1293" s="113"/>
      <c r="BO1293" s="113"/>
      <c r="BP1293" s="113"/>
      <c r="BQ1293" s="113"/>
      <c r="BR1293" s="113"/>
      <c r="BS1293" s="113"/>
      <c r="BT1293" s="113"/>
      <c r="BU1293" s="113"/>
      <c r="BV1293" s="113"/>
      <c r="BW1293" s="113"/>
      <c r="BX1293" s="113"/>
      <c r="BY1293" s="113"/>
      <c r="BZ1293" s="113"/>
      <c r="CA1293" s="113"/>
      <c r="CB1293" s="113"/>
    </row>
    <row r="1294" spans="9:80" s="114" customFormat="1">
      <c r="I1294" s="113"/>
      <c r="J1294" s="113"/>
      <c r="K1294" s="113"/>
      <c r="L1294" s="113"/>
      <c r="M1294" s="113"/>
      <c r="N1294" s="113"/>
      <c r="O1294" s="113"/>
      <c r="P1294" s="113"/>
      <c r="Q1294" s="113"/>
      <c r="R1294" s="113"/>
      <c r="S1294" s="113"/>
      <c r="T1294" s="113"/>
      <c r="U1294" s="113"/>
      <c r="V1294" s="113"/>
      <c r="W1294" s="113"/>
      <c r="X1294" s="113"/>
      <c r="Y1294" s="113"/>
      <c r="Z1294" s="113"/>
      <c r="AA1294" s="113"/>
      <c r="AB1294" s="113"/>
      <c r="AC1294" s="113"/>
      <c r="AD1294" s="113"/>
      <c r="AE1294" s="113"/>
      <c r="AF1294" s="113"/>
      <c r="AG1294" s="113"/>
      <c r="AH1294" s="113"/>
      <c r="AI1294" s="113"/>
      <c r="AJ1294" s="113"/>
      <c r="AK1294" s="113"/>
      <c r="AL1294" s="113"/>
      <c r="AM1294" s="113"/>
      <c r="AN1294" s="113"/>
      <c r="AO1294" s="113"/>
      <c r="AP1294" s="113"/>
      <c r="AQ1294" s="113"/>
      <c r="AR1294" s="113"/>
      <c r="AS1294" s="113"/>
      <c r="AT1294" s="113"/>
      <c r="AU1294" s="113"/>
      <c r="AV1294" s="113"/>
      <c r="AW1294" s="113"/>
      <c r="AX1294" s="113"/>
      <c r="AY1294" s="113"/>
      <c r="AZ1294" s="113"/>
      <c r="BA1294" s="113"/>
      <c r="BB1294" s="113"/>
      <c r="BC1294" s="113"/>
      <c r="BD1294" s="113"/>
      <c r="BE1294" s="113"/>
      <c r="BF1294" s="113"/>
      <c r="BG1294" s="113"/>
      <c r="BH1294" s="113"/>
      <c r="BI1294" s="113"/>
      <c r="BJ1294" s="113"/>
      <c r="BK1294" s="113"/>
      <c r="BL1294" s="113"/>
      <c r="BM1294" s="113"/>
      <c r="BN1294" s="113"/>
      <c r="BO1294" s="113"/>
      <c r="BP1294" s="113"/>
      <c r="BQ1294" s="113"/>
      <c r="BR1294" s="113"/>
      <c r="BS1294" s="113"/>
      <c r="BT1294" s="113"/>
      <c r="BU1294" s="113"/>
      <c r="BV1294" s="113"/>
      <c r="BW1294" s="113"/>
      <c r="BX1294" s="113"/>
      <c r="BY1294" s="113"/>
      <c r="BZ1294" s="113"/>
      <c r="CA1294" s="113"/>
      <c r="CB1294" s="113"/>
    </row>
    <row r="1295" spans="9:80" s="114" customFormat="1">
      <c r="I1295" s="113"/>
      <c r="J1295" s="113"/>
      <c r="K1295" s="113"/>
      <c r="L1295" s="113"/>
      <c r="M1295" s="113"/>
      <c r="N1295" s="113"/>
      <c r="O1295" s="113"/>
      <c r="P1295" s="113"/>
      <c r="Q1295" s="113"/>
      <c r="R1295" s="113"/>
      <c r="S1295" s="113"/>
      <c r="T1295" s="113"/>
      <c r="U1295" s="113"/>
      <c r="V1295" s="113"/>
      <c r="W1295" s="113"/>
      <c r="X1295" s="113"/>
      <c r="Y1295" s="113"/>
      <c r="Z1295" s="113"/>
      <c r="AA1295" s="113"/>
      <c r="AB1295" s="113"/>
      <c r="AC1295" s="113"/>
      <c r="AD1295" s="113"/>
      <c r="AE1295" s="113"/>
      <c r="AF1295" s="113"/>
      <c r="AG1295" s="113"/>
      <c r="AH1295" s="113"/>
      <c r="AI1295" s="113"/>
      <c r="AJ1295" s="113"/>
      <c r="AK1295" s="113"/>
      <c r="AL1295" s="113"/>
      <c r="AM1295" s="113"/>
      <c r="AN1295" s="113"/>
      <c r="AO1295" s="113"/>
      <c r="AP1295" s="113"/>
      <c r="AQ1295" s="113"/>
      <c r="AR1295" s="113"/>
      <c r="AS1295" s="113"/>
      <c r="AT1295" s="113"/>
      <c r="AU1295" s="113"/>
      <c r="AV1295" s="113"/>
      <c r="AW1295" s="113"/>
      <c r="AX1295" s="113"/>
      <c r="AY1295" s="113"/>
      <c r="AZ1295" s="113"/>
      <c r="BA1295" s="113"/>
      <c r="BB1295" s="113"/>
      <c r="BC1295" s="113"/>
      <c r="BD1295" s="113"/>
      <c r="BE1295" s="113"/>
      <c r="BF1295" s="113"/>
      <c r="BG1295" s="113"/>
      <c r="BH1295" s="113"/>
      <c r="BI1295" s="113"/>
      <c r="BJ1295" s="113"/>
      <c r="BK1295" s="113"/>
      <c r="BL1295" s="113"/>
      <c r="BM1295" s="113"/>
      <c r="BN1295" s="113"/>
      <c r="BO1295" s="113"/>
      <c r="BP1295" s="113"/>
      <c r="BQ1295" s="113"/>
      <c r="BR1295" s="113"/>
      <c r="BS1295" s="113"/>
      <c r="BT1295" s="113"/>
      <c r="BU1295" s="113"/>
      <c r="BV1295" s="113"/>
      <c r="BW1295" s="113"/>
      <c r="BX1295" s="113"/>
      <c r="BY1295" s="113"/>
      <c r="BZ1295" s="113"/>
      <c r="CA1295" s="113"/>
      <c r="CB1295" s="113"/>
    </row>
    <row r="1296" spans="9:80" s="114" customFormat="1">
      <c r="I1296" s="113"/>
      <c r="J1296" s="113"/>
      <c r="K1296" s="113"/>
      <c r="L1296" s="113"/>
      <c r="M1296" s="113"/>
      <c r="N1296" s="113"/>
      <c r="O1296" s="113"/>
      <c r="P1296" s="113"/>
      <c r="Q1296" s="113"/>
      <c r="R1296" s="113"/>
      <c r="S1296" s="113"/>
      <c r="T1296" s="113"/>
      <c r="U1296" s="113"/>
      <c r="V1296" s="113"/>
      <c r="W1296" s="113"/>
      <c r="X1296" s="113"/>
      <c r="Y1296" s="113"/>
      <c r="Z1296" s="113"/>
      <c r="AA1296" s="113"/>
      <c r="AB1296" s="113"/>
      <c r="AC1296" s="113"/>
      <c r="AD1296" s="113"/>
      <c r="AE1296" s="113"/>
      <c r="AF1296" s="113"/>
      <c r="AG1296" s="113"/>
      <c r="AH1296" s="113"/>
      <c r="AI1296" s="113"/>
      <c r="AJ1296" s="113"/>
      <c r="AK1296" s="113"/>
      <c r="AL1296" s="113"/>
      <c r="AM1296" s="113"/>
      <c r="AN1296" s="113"/>
      <c r="AO1296" s="113"/>
      <c r="AP1296" s="113"/>
      <c r="AQ1296" s="113"/>
      <c r="AR1296" s="113"/>
      <c r="AS1296" s="113"/>
      <c r="AT1296" s="113"/>
      <c r="AU1296" s="113"/>
      <c r="AV1296" s="113"/>
      <c r="AW1296" s="113"/>
      <c r="AX1296" s="113"/>
      <c r="AY1296" s="113"/>
      <c r="AZ1296" s="113"/>
      <c r="BA1296" s="113"/>
      <c r="BB1296" s="113"/>
      <c r="BC1296" s="113"/>
      <c r="BD1296" s="113"/>
      <c r="BE1296" s="113"/>
      <c r="BF1296" s="113"/>
      <c r="BG1296" s="113"/>
      <c r="BH1296" s="113"/>
      <c r="BI1296" s="113"/>
      <c r="BJ1296" s="113"/>
      <c r="BK1296" s="113"/>
      <c r="BL1296" s="113"/>
      <c r="BM1296" s="113"/>
      <c r="BN1296" s="113"/>
      <c r="BO1296" s="113"/>
      <c r="BP1296" s="113"/>
      <c r="BQ1296" s="113"/>
      <c r="BR1296" s="113"/>
      <c r="BS1296" s="113"/>
      <c r="BT1296" s="113"/>
      <c r="BU1296" s="113"/>
      <c r="BV1296" s="113"/>
      <c r="BW1296" s="113"/>
      <c r="BX1296" s="113"/>
      <c r="BY1296" s="113"/>
      <c r="BZ1296" s="113"/>
      <c r="CA1296" s="113"/>
      <c r="CB1296" s="113"/>
    </row>
    <row r="1297" spans="9:80" s="114" customFormat="1">
      <c r="I1297" s="113"/>
      <c r="J1297" s="113"/>
      <c r="K1297" s="113"/>
      <c r="L1297" s="113"/>
      <c r="M1297" s="113"/>
      <c r="N1297" s="113"/>
      <c r="O1297" s="113"/>
      <c r="P1297" s="113"/>
      <c r="Q1297" s="113"/>
      <c r="R1297" s="113"/>
      <c r="S1297" s="113"/>
      <c r="T1297" s="113"/>
      <c r="U1297" s="113"/>
      <c r="V1297" s="113"/>
      <c r="W1297" s="113"/>
      <c r="X1297" s="113"/>
      <c r="Y1297" s="113"/>
      <c r="Z1297" s="113"/>
      <c r="AA1297" s="113"/>
      <c r="AB1297" s="113"/>
      <c r="AC1297" s="113"/>
      <c r="AD1297" s="113"/>
      <c r="AE1297" s="113"/>
      <c r="AF1297" s="113"/>
      <c r="AG1297" s="113"/>
      <c r="AH1297" s="113"/>
      <c r="AI1297" s="113"/>
      <c r="AJ1297" s="113"/>
      <c r="AK1297" s="113"/>
      <c r="AL1297" s="113"/>
      <c r="AM1297" s="113"/>
      <c r="AN1297" s="113"/>
      <c r="AO1297" s="113"/>
      <c r="AP1297" s="113"/>
      <c r="AQ1297" s="113"/>
      <c r="AR1297" s="113"/>
      <c r="AS1297" s="113"/>
      <c r="AT1297" s="113"/>
      <c r="AU1297" s="113"/>
      <c r="AV1297" s="113"/>
      <c r="AW1297" s="113"/>
      <c r="AX1297" s="113"/>
      <c r="AY1297" s="113"/>
      <c r="AZ1297" s="113"/>
      <c r="BA1297" s="113"/>
      <c r="BB1297" s="113"/>
      <c r="BC1297" s="113"/>
      <c r="BD1297" s="113"/>
      <c r="BE1297" s="113"/>
      <c r="BF1297" s="113"/>
      <c r="BG1297" s="113"/>
      <c r="BH1297" s="113"/>
      <c r="BI1297" s="113"/>
      <c r="BJ1297" s="113"/>
      <c r="BK1297" s="113"/>
      <c r="BL1297" s="113"/>
      <c r="BM1297" s="113"/>
      <c r="BN1297" s="113"/>
      <c r="BO1297" s="113"/>
      <c r="BP1297" s="113"/>
      <c r="BQ1297" s="113"/>
      <c r="BR1297" s="113"/>
      <c r="BS1297" s="113"/>
      <c r="BT1297" s="113"/>
      <c r="BU1297" s="113"/>
      <c r="BV1297" s="113"/>
      <c r="BW1297" s="113"/>
      <c r="BX1297" s="113"/>
      <c r="BY1297" s="113"/>
      <c r="BZ1297" s="113"/>
      <c r="CA1297" s="113"/>
      <c r="CB1297" s="113"/>
    </row>
    <row r="1298" spans="9:80" s="114" customFormat="1">
      <c r="I1298" s="113"/>
      <c r="J1298" s="113"/>
      <c r="K1298" s="113"/>
      <c r="L1298" s="113"/>
      <c r="M1298" s="113"/>
      <c r="N1298" s="113"/>
      <c r="O1298" s="113"/>
      <c r="P1298" s="113"/>
      <c r="Q1298" s="113"/>
      <c r="R1298" s="113"/>
      <c r="S1298" s="113"/>
      <c r="T1298" s="113"/>
      <c r="U1298" s="113"/>
      <c r="V1298" s="113"/>
      <c r="W1298" s="113"/>
      <c r="X1298" s="113"/>
      <c r="Y1298" s="113"/>
      <c r="Z1298" s="113"/>
      <c r="AA1298" s="113"/>
      <c r="AB1298" s="113"/>
      <c r="AC1298" s="113"/>
      <c r="AD1298" s="113"/>
      <c r="AE1298" s="113"/>
      <c r="AF1298" s="113"/>
      <c r="AG1298" s="113"/>
      <c r="AH1298" s="113"/>
      <c r="AI1298" s="113"/>
      <c r="AJ1298" s="113"/>
      <c r="AK1298" s="113"/>
      <c r="AL1298" s="113"/>
      <c r="AM1298" s="113"/>
      <c r="AN1298" s="113"/>
      <c r="AO1298" s="113"/>
      <c r="AP1298" s="113"/>
      <c r="AQ1298" s="113"/>
      <c r="AR1298" s="113"/>
      <c r="AS1298" s="113"/>
      <c r="AT1298" s="113"/>
      <c r="AU1298" s="113"/>
      <c r="AV1298" s="113"/>
      <c r="AW1298" s="113"/>
      <c r="AX1298" s="113"/>
      <c r="AY1298" s="113"/>
      <c r="AZ1298" s="113"/>
      <c r="BA1298" s="113"/>
      <c r="BB1298" s="113"/>
      <c r="BC1298" s="113"/>
      <c r="BD1298" s="113"/>
      <c r="BE1298" s="113"/>
      <c r="BF1298" s="113"/>
      <c r="BG1298" s="113"/>
      <c r="BH1298" s="113"/>
      <c r="BI1298" s="113"/>
      <c r="BJ1298" s="113"/>
      <c r="BK1298" s="113"/>
      <c r="BL1298" s="113"/>
      <c r="BM1298" s="113"/>
      <c r="BN1298" s="113"/>
      <c r="BO1298" s="113"/>
      <c r="BP1298" s="113"/>
      <c r="BQ1298" s="113"/>
      <c r="BR1298" s="113"/>
      <c r="BS1298" s="113"/>
      <c r="BT1298" s="113"/>
      <c r="BU1298" s="113"/>
      <c r="BV1298" s="113"/>
      <c r="BW1298" s="113"/>
      <c r="BX1298" s="113"/>
      <c r="BY1298" s="113"/>
      <c r="BZ1298" s="113"/>
      <c r="CA1298" s="113"/>
      <c r="CB1298" s="113"/>
    </row>
    <row r="1299" spans="9:80" s="114" customFormat="1">
      <c r="I1299" s="113"/>
      <c r="J1299" s="113"/>
      <c r="K1299" s="113"/>
      <c r="L1299" s="113"/>
      <c r="M1299" s="113"/>
      <c r="N1299" s="113"/>
      <c r="O1299" s="113"/>
      <c r="P1299" s="113"/>
      <c r="Q1299" s="113"/>
      <c r="R1299" s="113"/>
      <c r="S1299" s="113"/>
      <c r="T1299" s="113"/>
      <c r="U1299" s="113"/>
      <c r="V1299" s="113"/>
      <c r="W1299" s="113"/>
      <c r="X1299" s="113"/>
      <c r="Y1299" s="113"/>
      <c r="Z1299" s="113"/>
      <c r="AA1299" s="113"/>
      <c r="AB1299" s="113"/>
      <c r="AC1299" s="113"/>
      <c r="AD1299" s="113"/>
      <c r="AE1299" s="113"/>
      <c r="AF1299" s="113"/>
      <c r="AG1299" s="113"/>
      <c r="AH1299" s="113"/>
      <c r="AI1299" s="113"/>
      <c r="AJ1299" s="113"/>
      <c r="AK1299" s="113"/>
      <c r="AL1299" s="113"/>
      <c r="AM1299" s="113"/>
      <c r="AN1299" s="113"/>
      <c r="AO1299" s="113"/>
      <c r="AP1299" s="113"/>
      <c r="AQ1299" s="113"/>
      <c r="AR1299" s="113"/>
      <c r="AS1299" s="113"/>
      <c r="AT1299" s="113"/>
      <c r="AU1299" s="113"/>
      <c r="AV1299" s="113"/>
      <c r="AW1299" s="113"/>
      <c r="AX1299" s="113"/>
      <c r="AY1299" s="113"/>
      <c r="AZ1299" s="113"/>
      <c r="BA1299" s="113"/>
      <c r="BB1299" s="113"/>
      <c r="BC1299" s="113"/>
      <c r="BD1299" s="113"/>
      <c r="BE1299" s="113"/>
      <c r="BF1299" s="113"/>
      <c r="BG1299" s="113"/>
      <c r="BH1299" s="113"/>
      <c r="BI1299" s="113"/>
      <c r="BJ1299" s="113"/>
      <c r="BK1299" s="113"/>
      <c r="BL1299" s="113"/>
      <c r="BM1299" s="113"/>
      <c r="BN1299" s="113"/>
      <c r="BO1299" s="113"/>
      <c r="BP1299" s="113"/>
      <c r="BQ1299" s="113"/>
      <c r="BR1299" s="113"/>
      <c r="BS1299" s="113"/>
      <c r="BT1299" s="113"/>
      <c r="BU1299" s="113"/>
      <c r="BV1299" s="113"/>
      <c r="BW1299" s="113"/>
      <c r="BX1299" s="113"/>
      <c r="BY1299" s="113"/>
      <c r="BZ1299" s="113"/>
      <c r="CA1299" s="113"/>
      <c r="CB1299" s="113"/>
    </row>
    <row r="1300" spans="9:80" s="114" customFormat="1">
      <c r="I1300" s="113"/>
      <c r="J1300" s="113"/>
      <c r="K1300" s="113"/>
      <c r="L1300" s="113"/>
      <c r="M1300" s="113"/>
      <c r="N1300" s="113"/>
      <c r="O1300" s="113"/>
      <c r="P1300" s="113"/>
      <c r="Q1300" s="113"/>
      <c r="R1300" s="113"/>
      <c r="S1300" s="113"/>
      <c r="T1300" s="113"/>
      <c r="U1300" s="113"/>
      <c r="V1300" s="113"/>
      <c r="W1300" s="113"/>
      <c r="X1300" s="113"/>
      <c r="Y1300" s="113"/>
      <c r="Z1300" s="113"/>
      <c r="AA1300" s="113"/>
      <c r="AB1300" s="113"/>
      <c r="AC1300" s="113"/>
      <c r="AD1300" s="113"/>
      <c r="AE1300" s="113"/>
      <c r="AF1300" s="113"/>
      <c r="AG1300" s="113"/>
      <c r="AH1300" s="113"/>
      <c r="AI1300" s="113"/>
      <c r="AJ1300" s="113"/>
      <c r="AK1300" s="113"/>
      <c r="AL1300" s="113"/>
      <c r="AM1300" s="113"/>
      <c r="AN1300" s="113"/>
      <c r="AO1300" s="113"/>
      <c r="AP1300" s="113"/>
      <c r="AQ1300" s="113"/>
      <c r="AR1300" s="113"/>
      <c r="AS1300" s="113"/>
      <c r="AT1300" s="113"/>
      <c r="AU1300" s="113"/>
      <c r="AV1300" s="113"/>
      <c r="AW1300" s="113"/>
      <c r="AX1300" s="113"/>
      <c r="AY1300" s="113"/>
      <c r="AZ1300" s="113"/>
      <c r="BA1300" s="113"/>
      <c r="BB1300" s="113"/>
      <c r="BC1300" s="113"/>
      <c r="BD1300" s="113"/>
      <c r="BE1300" s="113"/>
      <c r="BF1300" s="113"/>
      <c r="BG1300" s="113"/>
      <c r="BH1300" s="113"/>
      <c r="BI1300" s="113"/>
      <c r="BJ1300" s="113"/>
      <c r="BK1300" s="113"/>
      <c r="BL1300" s="113"/>
      <c r="BM1300" s="113"/>
      <c r="BN1300" s="113"/>
      <c r="BO1300" s="113"/>
      <c r="BP1300" s="113"/>
      <c r="BQ1300" s="113"/>
      <c r="BR1300" s="113"/>
      <c r="BS1300" s="113"/>
      <c r="BT1300" s="113"/>
      <c r="BU1300" s="113"/>
      <c r="BV1300" s="113"/>
      <c r="BW1300" s="113"/>
      <c r="BX1300" s="113"/>
      <c r="BY1300" s="113"/>
      <c r="BZ1300" s="113"/>
      <c r="CA1300" s="113"/>
      <c r="CB1300" s="113"/>
    </row>
    <row r="1301" spans="9:80" s="114" customFormat="1">
      <c r="I1301" s="113"/>
      <c r="J1301" s="113"/>
      <c r="K1301" s="113"/>
      <c r="L1301" s="113"/>
      <c r="M1301" s="113"/>
      <c r="N1301" s="113"/>
      <c r="O1301" s="113"/>
      <c r="P1301" s="113"/>
      <c r="Q1301" s="113"/>
      <c r="R1301" s="113"/>
      <c r="S1301" s="113"/>
      <c r="T1301" s="113"/>
      <c r="U1301" s="113"/>
      <c r="V1301" s="113"/>
      <c r="W1301" s="113"/>
      <c r="X1301" s="113"/>
      <c r="Y1301" s="113"/>
      <c r="Z1301" s="113"/>
      <c r="AA1301" s="113"/>
      <c r="AB1301" s="113"/>
      <c r="AC1301" s="113"/>
      <c r="AD1301" s="113"/>
      <c r="AE1301" s="113"/>
      <c r="AF1301" s="113"/>
      <c r="AG1301" s="113"/>
      <c r="AH1301" s="113"/>
      <c r="AI1301" s="113"/>
      <c r="AJ1301" s="113"/>
      <c r="AK1301" s="113"/>
      <c r="AL1301" s="113"/>
      <c r="AM1301" s="113"/>
      <c r="AN1301" s="113"/>
      <c r="AO1301" s="113"/>
      <c r="AP1301" s="113"/>
      <c r="AQ1301" s="113"/>
      <c r="AR1301" s="113"/>
      <c r="AS1301" s="113"/>
      <c r="AT1301" s="113"/>
      <c r="AU1301" s="113"/>
      <c r="AV1301" s="113"/>
      <c r="AW1301" s="113"/>
      <c r="AX1301" s="113"/>
      <c r="AY1301" s="113"/>
      <c r="AZ1301" s="113"/>
      <c r="BA1301" s="113"/>
      <c r="BB1301" s="113"/>
      <c r="BC1301" s="113"/>
      <c r="BD1301" s="113"/>
      <c r="BE1301" s="113"/>
      <c r="BF1301" s="113"/>
      <c r="BG1301" s="113"/>
      <c r="BH1301" s="113"/>
      <c r="BI1301" s="113"/>
      <c r="BJ1301" s="113"/>
      <c r="BK1301" s="113"/>
      <c r="BL1301" s="113"/>
      <c r="BM1301" s="113"/>
      <c r="BN1301" s="113"/>
      <c r="BO1301" s="113"/>
      <c r="BP1301" s="113"/>
      <c r="BQ1301" s="113"/>
      <c r="BR1301" s="113"/>
      <c r="BS1301" s="113"/>
      <c r="BT1301" s="113"/>
      <c r="BU1301" s="113"/>
      <c r="BV1301" s="113"/>
      <c r="BW1301" s="113"/>
      <c r="BX1301" s="113"/>
      <c r="BY1301" s="113"/>
      <c r="BZ1301" s="113"/>
      <c r="CA1301" s="113"/>
      <c r="CB1301" s="113"/>
    </row>
    <row r="1302" spans="9:80" s="114" customFormat="1">
      <c r="I1302" s="113"/>
      <c r="J1302" s="113"/>
      <c r="K1302" s="113"/>
      <c r="L1302" s="113"/>
      <c r="M1302" s="113"/>
      <c r="N1302" s="113"/>
      <c r="O1302" s="113"/>
      <c r="P1302" s="113"/>
      <c r="Q1302" s="113"/>
      <c r="R1302" s="113"/>
      <c r="S1302" s="113"/>
      <c r="T1302" s="113"/>
      <c r="U1302" s="113"/>
      <c r="V1302" s="113"/>
      <c r="W1302" s="113"/>
      <c r="X1302" s="113"/>
      <c r="Y1302" s="113"/>
      <c r="Z1302" s="113"/>
      <c r="AA1302" s="113"/>
      <c r="AB1302" s="113"/>
      <c r="AC1302" s="113"/>
      <c r="AD1302" s="113"/>
      <c r="AE1302" s="113"/>
      <c r="AF1302" s="113"/>
      <c r="AG1302" s="113"/>
      <c r="AH1302" s="113"/>
      <c r="AI1302" s="113"/>
      <c r="AJ1302" s="113"/>
      <c r="AK1302" s="113"/>
      <c r="AL1302" s="113"/>
      <c r="AM1302" s="113"/>
      <c r="AN1302" s="113"/>
      <c r="AO1302" s="113"/>
      <c r="AP1302" s="113"/>
      <c r="AQ1302" s="113"/>
      <c r="AR1302" s="113"/>
      <c r="AS1302" s="113"/>
      <c r="AT1302" s="113"/>
      <c r="AU1302" s="113"/>
      <c r="AV1302" s="113"/>
      <c r="AW1302" s="113"/>
      <c r="AX1302" s="113"/>
      <c r="AY1302" s="113"/>
      <c r="AZ1302" s="113"/>
      <c r="BA1302" s="113"/>
      <c r="BB1302" s="113"/>
      <c r="BC1302" s="113"/>
      <c r="BD1302" s="113"/>
      <c r="BE1302" s="113"/>
      <c r="BF1302" s="113"/>
      <c r="BG1302" s="113"/>
      <c r="BH1302" s="113"/>
      <c r="BI1302" s="113"/>
      <c r="BJ1302" s="113"/>
      <c r="BK1302" s="113"/>
      <c r="BL1302" s="113"/>
      <c r="BM1302" s="113"/>
      <c r="BN1302" s="113"/>
      <c r="BO1302" s="113"/>
      <c r="BP1302" s="113"/>
      <c r="BQ1302" s="113"/>
      <c r="BR1302" s="113"/>
      <c r="BS1302" s="113"/>
      <c r="BT1302" s="113"/>
      <c r="BU1302" s="113"/>
      <c r="BV1302" s="113"/>
      <c r="BW1302" s="113"/>
      <c r="BX1302" s="113"/>
      <c r="BY1302" s="113"/>
      <c r="BZ1302" s="113"/>
      <c r="CA1302" s="113"/>
      <c r="CB1302" s="113"/>
    </row>
    <row r="1303" spans="9:80" s="114" customFormat="1">
      <c r="I1303" s="113"/>
      <c r="J1303" s="113"/>
      <c r="K1303" s="113"/>
      <c r="L1303" s="113"/>
      <c r="M1303" s="113"/>
      <c r="N1303" s="113"/>
      <c r="O1303" s="113"/>
      <c r="P1303" s="113"/>
      <c r="Q1303" s="113"/>
      <c r="R1303" s="113"/>
      <c r="S1303" s="113"/>
      <c r="T1303" s="113"/>
      <c r="U1303" s="113"/>
      <c r="V1303" s="113"/>
      <c r="W1303" s="113"/>
      <c r="X1303" s="113"/>
      <c r="Y1303" s="113"/>
      <c r="Z1303" s="113"/>
      <c r="AA1303" s="113"/>
      <c r="AB1303" s="113"/>
      <c r="AC1303" s="113"/>
      <c r="AD1303" s="113"/>
      <c r="AE1303" s="113"/>
      <c r="AF1303" s="113"/>
      <c r="AG1303" s="113"/>
      <c r="AH1303" s="113"/>
      <c r="AI1303" s="113"/>
      <c r="AJ1303" s="113"/>
      <c r="AK1303" s="113"/>
      <c r="AL1303" s="113"/>
      <c r="AM1303" s="113"/>
      <c r="AN1303" s="113"/>
      <c r="AO1303" s="113"/>
      <c r="AP1303" s="113"/>
      <c r="AQ1303" s="113"/>
      <c r="AR1303" s="113"/>
      <c r="AS1303" s="113"/>
      <c r="AT1303" s="113"/>
      <c r="AU1303" s="113"/>
      <c r="AV1303" s="113"/>
      <c r="AW1303" s="113"/>
      <c r="AX1303" s="113"/>
      <c r="AY1303" s="113"/>
      <c r="AZ1303" s="113"/>
      <c r="BA1303" s="113"/>
      <c r="BB1303" s="113"/>
      <c r="BC1303" s="113"/>
      <c r="BD1303" s="113"/>
      <c r="BE1303" s="113"/>
      <c r="BF1303" s="113"/>
      <c r="BG1303" s="113"/>
      <c r="BH1303" s="113"/>
      <c r="BI1303" s="113"/>
      <c r="BJ1303" s="113"/>
      <c r="BK1303" s="113"/>
      <c r="BL1303" s="113"/>
      <c r="BM1303" s="113"/>
      <c r="BN1303" s="113"/>
      <c r="BO1303" s="113"/>
      <c r="BP1303" s="113"/>
      <c r="BQ1303" s="113"/>
      <c r="BR1303" s="113"/>
      <c r="BS1303" s="113"/>
      <c r="BT1303" s="113"/>
      <c r="BU1303" s="113"/>
      <c r="BV1303" s="113"/>
      <c r="BW1303" s="113"/>
      <c r="BX1303" s="113"/>
      <c r="BY1303" s="113"/>
      <c r="BZ1303" s="113"/>
      <c r="CA1303" s="113"/>
      <c r="CB1303" s="113"/>
    </row>
    <row r="1304" spans="9:80" s="114" customFormat="1">
      <c r="I1304" s="113"/>
      <c r="J1304" s="113"/>
      <c r="K1304" s="113"/>
      <c r="L1304" s="113"/>
      <c r="M1304" s="113"/>
      <c r="N1304" s="113"/>
      <c r="O1304" s="113"/>
      <c r="P1304" s="113"/>
      <c r="Q1304" s="113"/>
      <c r="R1304" s="113"/>
      <c r="S1304" s="113"/>
      <c r="T1304" s="113"/>
      <c r="U1304" s="113"/>
      <c r="V1304" s="113"/>
      <c r="W1304" s="113"/>
      <c r="X1304" s="113"/>
      <c r="Y1304" s="113"/>
      <c r="Z1304" s="113"/>
      <c r="AA1304" s="113"/>
      <c r="AB1304" s="113"/>
      <c r="AC1304" s="113"/>
      <c r="AD1304" s="113"/>
      <c r="AE1304" s="113"/>
      <c r="AF1304" s="113"/>
      <c r="AG1304" s="113"/>
      <c r="AH1304" s="113"/>
      <c r="AI1304" s="113"/>
      <c r="AJ1304" s="113"/>
      <c r="AK1304" s="113"/>
      <c r="AL1304" s="113"/>
      <c r="AM1304" s="113"/>
      <c r="AN1304" s="113"/>
      <c r="AO1304" s="113"/>
      <c r="AP1304" s="113"/>
      <c r="AQ1304" s="113"/>
      <c r="AR1304" s="113"/>
      <c r="AS1304" s="113"/>
      <c r="AT1304" s="113"/>
      <c r="AU1304" s="113"/>
      <c r="AV1304" s="113"/>
      <c r="AW1304" s="113"/>
      <c r="AX1304" s="113"/>
      <c r="AY1304" s="113"/>
      <c r="AZ1304" s="113"/>
      <c r="BA1304" s="113"/>
      <c r="BB1304" s="113"/>
      <c r="BC1304" s="113"/>
      <c r="BD1304" s="113"/>
      <c r="BE1304" s="113"/>
      <c r="BF1304" s="113"/>
      <c r="BG1304" s="113"/>
      <c r="BH1304" s="113"/>
      <c r="BI1304" s="113"/>
      <c r="BJ1304" s="113"/>
      <c r="BK1304" s="113"/>
      <c r="BL1304" s="113"/>
      <c r="BM1304" s="113"/>
      <c r="BN1304" s="113"/>
      <c r="BO1304" s="113"/>
      <c r="BP1304" s="113"/>
      <c r="BQ1304" s="113"/>
      <c r="BR1304" s="113"/>
      <c r="BS1304" s="113"/>
      <c r="BT1304" s="113"/>
      <c r="BU1304" s="113"/>
      <c r="BV1304" s="113"/>
      <c r="BW1304" s="113"/>
      <c r="BX1304" s="113"/>
      <c r="BY1304" s="113"/>
      <c r="BZ1304" s="113"/>
      <c r="CA1304" s="113"/>
      <c r="CB1304" s="113"/>
    </row>
    <row r="1305" spans="9:80" s="114" customFormat="1">
      <c r="I1305" s="113"/>
      <c r="J1305" s="113"/>
      <c r="K1305" s="113"/>
      <c r="L1305" s="113"/>
      <c r="M1305" s="113"/>
      <c r="N1305" s="113"/>
      <c r="O1305" s="113"/>
      <c r="P1305" s="113"/>
      <c r="Q1305" s="113"/>
      <c r="R1305" s="113"/>
      <c r="S1305" s="113"/>
      <c r="T1305" s="113"/>
      <c r="U1305" s="113"/>
      <c r="V1305" s="113"/>
      <c r="W1305" s="113"/>
      <c r="X1305" s="113"/>
      <c r="Y1305" s="113"/>
      <c r="Z1305" s="113"/>
      <c r="AA1305" s="113"/>
      <c r="AB1305" s="113"/>
      <c r="AC1305" s="113"/>
      <c r="AD1305" s="113"/>
      <c r="AE1305" s="113"/>
      <c r="AF1305" s="113"/>
      <c r="AG1305" s="113"/>
      <c r="AH1305" s="113"/>
      <c r="AI1305" s="113"/>
      <c r="AJ1305" s="113"/>
      <c r="AK1305" s="113"/>
      <c r="AL1305" s="113"/>
      <c r="AM1305" s="113"/>
      <c r="AN1305" s="113"/>
      <c r="AO1305" s="113"/>
      <c r="AP1305" s="113"/>
      <c r="AQ1305" s="113"/>
      <c r="AR1305" s="113"/>
      <c r="AS1305" s="113"/>
      <c r="AT1305" s="113"/>
      <c r="AU1305" s="113"/>
      <c r="AV1305" s="113"/>
      <c r="AW1305" s="113"/>
      <c r="AX1305" s="113"/>
      <c r="AY1305" s="113"/>
      <c r="AZ1305" s="113"/>
      <c r="BA1305" s="113"/>
      <c r="BB1305" s="113"/>
      <c r="BC1305" s="113"/>
      <c r="BD1305" s="113"/>
      <c r="BE1305" s="113"/>
      <c r="BF1305" s="113"/>
      <c r="BG1305" s="113"/>
      <c r="BH1305" s="113"/>
      <c r="BI1305" s="113"/>
      <c r="BJ1305" s="113"/>
      <c r="BK1305" s="113"/>
      <c r="BL1305" s="113"/>
      <c r="BM1305" s="113"/>
      <c r="BN1305" s="113"/>
      <c r="BO1305" s="113"/>
      <c r="BP1305" s="113"/>
      <c r="BQ1305" s="113"/>
      <c r="BR1305" s="113"/>
      <c r="BS1305" s="113"/>
      <c r="BT1305" s="113"/>
      <c r="BU1305" s="113"/>
      <c r="BV1305" s="113"/>
      <c r="BW1305" s="113"/>
      <c r="BX1305" s="113"/>
      <c r="BY1305" s="113"/>
      <c r="BZ1305" s="113"/>
      <c r="CA1305" s="113"/>
      <c r="CB1305" s="113"/>
    </row>
    <row r="1306" spans="9:80" s="114" customFormat="1">
      <c r="I1306" s="113"/>
      <c r="J1306" s="113"/>
      <c r="K1306" s="113"/>
      <c r="L1306" s="113"/>
      <c r="M1306" s="113"/>
      <c r="N1306" s="113"/>
      <c r="O1306" s="113"/>
      <c r="P1306" s="113"/>
      <c r="Q1306" s="113"/>
      <c r="R1306" s="113"/>
      <c r="S1306" s="113"/>
      <c r="T1306" s="113"/>
      <c r="U1306" s="113"/>
      <c r="V1306" s="113"/>
      <c r="W1306" s="113"/>
      <c r="X1306" s="113"/>
      <c r="Y1306" s="113"/>
      <c r="Z1306" s="113"/>
      <c r="AA1306" s="113"/>
      <c r="AB1306" s="113"/>
      <c r="AC1306" s="113"/>
      <c r="AD1306" s="113"/>
      <c r="AE1306" s="113"/>
      <c r="AF1306" s="113"/>
      <c r="AG1306" s="113"/>
      <c r="AH1306" s="113"/>
      <c r="AI1306" s="113"/>
      <c r="AJ1306" s="113"/>
      <c r="AK1306" s="113"/>
      <c r="AL1306" s="113"/>
      <c r="AM1306" s="113"/>
      <c r="AN1306" s="113"/>
      <c r="AO1306" s="113"/>
      <c r="AP1306" s="113"/>
      <c r="AQ1306" s="113"/>
      <c r="AR1306" s="113"/>
      <c r="AS1306" s="113"/>
      <c r="AT1306" s="113"/>
      <c r="AU1306" s="113"/>
      <c r="AV1306" s="113"/>
      <c r="AW1306" s="113"/>
      <c r="AX1306" s="113"/>
      <c r="AY1306" s="113"/>
      <c r="AZ1306" s="113"/>
      <c r="BA1306" s="113"/>
      <c r="BB1306" s="113"/>
      <c r="BC1306" s="113"/>
      <c r="BD1306" s="113"/>
      <c r="BE1306" s="113"/>
      <c r="BF1306" s="113"/>
      <c r="BG1306" s="113"/>
      <c r="BH1306" s="113"/>
      <c r="BI1306" s="113"/>
      <c r="BJ1306" s="113"/>
      <c r="BK1306" s="113"/>
      <c r="BL1306" s="113"/>
      <c r="BM1306" s="113"/>
      <c r="BN1306" s="113"/>
      <c r="BO1306" s="113"/>
      <c r="BP1306" s="113"/>
      <c r="BQ1306" s="113"/>
      <c r="BR1306" s="113"/>
      <c r="BS1306" s="113"/>
      <c r="BT1306" s="113"/>
      <c r="BU1306" s="113"/>
      <c r="BV1306" s="113"/>
      <c r="BW1306" s="113"/>
      <c r="BX1306" s="113"/>
      <c r="BY1306" s="113"/>
      <c r="BZ1306" s="113"/>
      <c r="CA1306" s="113"/>
      <c r="CB1306" s="113"/>
    </row>
    <row r="1307" spans="9:80" s="114" customFormat="1">
      <c r="I1307" s="113"/>
      <c r="J1307" s="113"/>
      <c r="K1307" s="113"/>
      <c r="L1307" s="113"/>
      <c r="M1307" s="113"/>
      <c r="N1307" s="113"/>
      <c r="O1307" s="113"/>
      <c r="P1307" s="113"/>
      <c r="Q1307" s="113"/>
      <c r="R1307" s="113"/>
      <c r="S1307" s="113"/>
      <c r="T1307" s="113"/>
      <c r="U1307" s="113"/>
      <c r="V1307" s="113"/>
      <c r="W1307" s="113"/>
      <c r="X1307" s="113"/>
      <c r="Y1307" s="113"/>
      <c r="Z1307" s="113"/>
      <c r="AA1307" s="113"/>
      <c r="AB1307" s="113"/>
      <c r="AC1307" s="113"/>
      <c r="AD1307" s="113"/>
      <c r="AE1307" s="113"/>
      <c r="AF1307" s="113"/>
      <c r="AG1307" s="113"/>
      <c r="AH1307" s="113"/>
      <c r="AI1307" s="113"/>
      <c r="AJ1307" s="113"/>
      <c r="AK1307" s="113"/>
      <c r="AL1307" s="113"/>
      <c r="AM1307" s="113"/>
      <c r="AN1307" s="113"/>
      <c r="AO1307" s="113"/>
      <c r="AP1307" s="113"/>
      <c r="AQ1307" s="113"/>
      <c r="AR1307" s="113"/>
      <c r="AS1307" s="113"/>
      <c r="AT1307" s="113"/>
      <c r="AU1307" s="113"/>
      <c r="AV1307" s="113"/>
      <c r="AW1307" s="113"/>
      <c r="AX1307" s="113"/>
      <c r="AY1307" s="113"/>
      <c r="AZ1307" s="113"/>
      <c r="BA1307" s="113"/>
      <c r="BB1307" s="113"/>
      <c r="BC1307" s="113"/>
      <c r="BD1307" s="113"/>
      <c r="BE1307" s="113"/>
      <c r="BF1307" s="113"/>
      <c r="BG1307" s="113"/>
      <c r="BH1307" s="113"/>
      <c r="BI1307" s="113"/>
      <c r="BJ1307" s="113"/>
      <c r="BK1307" s="113"/>
      <c r="BL1307" s="113"/>
      <c r="BM1307" s="113"/>
      <c r="BN1307" s="113"/>
      <c r="BO1307" s="113"/>
      <c r="BP1307" s="113"/>
      <c r="BQ1307" s="113"/>
      <c r="BR1307" s="113"/>
      <c r="BS1307" s="113"/>
      <c r="BT1307" s="113"/>
      <c r="BU1307" s="113"/>
      <c r="BV1307" s="113"/>
      <c r="BW1307" s="113"/>
      <c r="BX1307" s="113"/>
      <c r="BY1307" s="113"/>
      <c r="BZ1307" s="113"/>
      <c r="CA1307" s="113"/>
      <c r="CB1307" s="113"/>
    </row>
    <row r="1308" spans="9:80" s="114" customFormat="1">
      <c r="I1308" s="113"/>
      <c r="J1308" s="113"/>
      <c r="K1308" s="113"/>
      <c r="L1308" s="113"/>
      <c r="M1308" s="113"/>
      <c r="N1308" s="113"/>
      <c r="O1308" s="113"/>
      <c r="P1308" s="113"/>
      <c r="Q1308" s="113"/>
      <c r="R1308" s="113"/>
      <c r="S1308" s="113"/>
      <c r="T1308" s="113"/>
      <c r="U1308" s="113"/>
      <c r="V1308" s="113"/>
      <c r="W1308" s="113"/>
      <c r="X1308" s="113"/>
      <c r="Y1308" s="113"/>
      <c r="Z1308" s="113"/>
      <c r="AA1308" s="113"/>
      <c r="AB1308" s="113"/>
      <c r="AC1308" s="113"/>
      <c r="AD1308" s="113"/>
      <c r="AE1308" s="113"/>
      <c r="AF1308" s="113"/>
      <c r="AG1308" s="113"/>
      <c r="AH1308" s="113"/>
      <c r="AI1308" s="113"/>
      <c r="AJ1308" s="113"/>
      <c r="AK1308" s="113"/>
      <c r="AL1308" s="113"/>
      <c r="AM1308" s="113"/>
      <c r="AN1308" s="113"/>
      <c r="AO1308" s="113"/>
      <c r="AP1308" s="113"/>
      <c r="AQ1308" s="113"/>
      <c r="AR1308" s="113"/>
      <c r="AS1308" s="113"/>
      <c r="AT1308" s="113"/>
      <c r="AU1308" s="113"/>
      <c r="AV1308" s="113"/>
      <c r="AW1308" s="113"/>
      <c r="AX1308" s="113"/>
      <c r="AY1308" s="113"/>
      <c r="AZ1308" s="113"/>
      <c r="BA1308" s="113"/>
      <c r="BB1308" s="113"/>
      <c r="BC1308" s="113"/>
      <c r="BD1308" s="113"/>
      <c r="BE1308" s="113"/>
      <c r="BF1308" s="113"/>
      <c r="BG1308" s="113"/>
      <c r="BH1308" s="113"/>
      <c r="BI1308" s="113"/>
      <c r="BJ1308" s="113"/>
      <c r="BK1308" s="113"/>
      <c r="BL1308" s="113"/>
      <c r="BM1308" s="113"/>
      <c r="BN1308" s="113"/>
      <c r="BO1308" s="113"/>
      <c r="BP1308" s="113"/>
      <c r="BQ1308" s="113"/>
      <c r="BR1308" s="113"/>
      <c r="BS1308" s="113"/>
      <c r="BT1308" s="113"/>
      <c r="BU1308" s="113"/>
      <c r="BV1308" s="113"/>
      <c r="BW1308" s="113"/>
      <c r="BX1308" s="113"/>
      <c r="BY1308" s="113"/>
      <c r="BZ1308" s="113"/>
      <c r="CA1308" s="113"/>
      <c r="CB1308" s="113"/>
    </row>
    <row r="1309" spans="9:80" s="114" customFormat="1">
      <c r="I1309" s="113"/>
      <c r="J1309" s="113"/>
      <c r="K1309" s="113"/>
      <c r="L1309" s="113"/>
      <c r="M1309" s="113"/>
      <c r="N1309" s="113"/>
      <c r="O1309" s="113"/>
      <c r="P1309" s="113"/>
      <c r="Q1309" s="113"/>
      <c r="R1309" s="113"/>
      <c r="S1309" s="113"/>
      <c r="T1309" s="113"/>
      <c r="U1309" s="113"/>
      <c r="V1309" s="113"/>
      <c r="W1309" s="113"/>
      <c r="X1309" s="113"/>
      <c r="Y1309" s="113"/>
      <c r="Z1309" s="113"/>
      <c r="AA1309" s="113"/>
      <c r="AB1309" s="113"/>
      <c r="AC1309" s="113"/>
      <c r="AD1309" s="113"/>
      <c r="AE1309" s="113"/>
      <c r="AF1309" s="113"/>
      <c r="AG1309" s="113"/>
      <c r="AH1309" s="113"/>
      <c r="AI1309" s="113"/>
      <c r="AJ1309" s="113"/>
      <c r="AK1309" s="113"/>
      <c r="AL1309" s="113"/>
      <c r="AM1309" s="113"/>
      <c r="AN1309" s="113"/>
      <c r="AO1309" s="113"/>
      <c r="AP1309" s="113"/>
      <c r="AQ1309" s="113"/>
      <c r="AR1309" s="113"/>
      <c r="AS1309" s="113"/>
      <c r="AT1309" s="113"/>
      <c r="AU1309" s="113"/>
      <c r="AV1309" s="113"/>
      <c r="AW1309" s="113"/>
      <c r="AX1309" s="113"/>
      <c r="AY1309" s="113"/>
      <c r="AZ1309" s="113"/>
      <c r="BA1309" s="113"/>
      <c r="BB1309" s="113"/>
      <c r="BC1309" s="113"/>
      <c r="BD1309" s="113"/>
      <c r="BE1309" s="113"/>
      <c r="BF1309" s="113"/>
      <c r="BG1309" s="113"/>
      <c r="BH1309" s="113"/>
      <c r="BI1309" s="113"/>
      <c r="BJ1309" s="113"/>
      <c r="BK1309" s="113"/>
      <c r="BL1309" s="113"/>
      <c r="BM1309" s="113"/>
      <c r="BN1309" s="113"/>
      <c r="BO1309" s="113"/>
      <c r="BP1309" s="113"/>
      <c r="BQ1309" s="113"/>
      <c r="BR1309" s="113"/>
      <c r="BS1309" s="113"/>
      <c r="BT1309" s="113"/>
      <c r="BU1309" s="113"/>
      <c r="BV1309" s="113"/>
      <c r="BW1309" s="113"/>
      <c r="BX1309" s="113"/>
      <c r="BY1309" s="113"/>
      <c r="BZ1309" s="113"/>
      <c r="CA1309" s="113"/>
      <c r="CB1309" s="113"/>
    </row>
    <row r="1310" spans="9:80" s="114" customFormat="1">
      <c r="I1310" s="113"/>
      <c r="J1310" s="113"/>
      <c r="K1310" s="113"/>
      <c r="L1310" s="113"/>
      <c r="M1310" s="113"/>
      <c r="N1310" s="113"/>
      <c r="O1310" s="113"/>
      <c r="P1310" s="113"/>
      <c r="Q1310" s="113"/>
      <c r="R1310" s="113"/>
      <c r="S1310" s="113"/>
      <c r="T1310" s="113"/>
      <c r="U1310" s="113"/>
      <c r="V1310" s="113"/>
      <c r="W1310" s="113"/>
      <c r="X1310" s="113"/>
      <c r="Y1310" s="113"/>
      <c r="Z1310" s="113"/>
      <c r="AA1310" s="113"/>
      <c r="AB1310" s="113"/>
      <c r="AC1310" s="113"/>
      <c r="AD1310" s="113"/>
      <c r="AE1310" s="113"/>
      <c r="AF1310" s="113"/>
      <c r="AG1310" s="113"/>
      <c r="AH1310" s="113"/>
      <c r="AI1310" s="113"/>
      <c r="AJ1310" s="113"/>
      <c r="AK1310" s="113"/>
      <c r="AL1310" s="113"/>
      <c r="AM1310" s="113"/>
      <c r="AN1310" s="113"/>
      <c r="AO1310" s="113"/>
      <c r="AP1310" s="113"/>
      <c r="AQ1310" s="113"/>
      <c r="AR1310" s="113"/>
      <c r="AS1310" s="113"/>
      <c r="AT1310" s="113"/>
      <c r="AU1310" s="113"/>
      <c r="AV1310" s="113"/>
      <c r="AW1310" s="113"/>
      <c r="AX1310" s="113"/>
      <c r="AY1310" s="113"/>
      <c r="AZ1310" s="113"/>
      <c r="BA1310" s="113"/>
      <c r="BB1310" s="113"/>
      <c r="BC1310" s="113"/>
      <c r="BD1310" s="113"/>
      <c r="BE1310" s="113"/>
      <c r="BF1310" s="113"/>
      <c r="BG1310" s="113"/>
      <c r="BH1310" s="113"/>
      <c r="BI1310" s="113"/>
      <c r="BJ1310" s="113"/>
      <c r="BK1310" s="113"/>
      <c r="BL1310" s="113"/>
      <c r="BM1310" s="113"/>
      <c r="BN1310" s="113"/>
      <c r="BO1310" s="113"/>
      <c r="BP1310" s="113"/>
      <c r="BQ1310" s="113"/>
      <c r="BR1310" s="113"/>
      <c r="BS1310" s="113"/>
      <c r="BT1310" s="113"/>
      <c r="BU1310" s="113"/>
      <c r="BV1310" s="113"/>
      <c r="BW1310" s="113"/>
      <c r="BX1310" s="113"/>
      <c r="BY1310" s="113"/>
      <c r="BZ1310" s="113"/>
      <c r="CA1310" s="113"/>
      <c r="CB1310" s="113"/>
    </row>
    <row r="1311" spans="9:80" s="114" customFormat="1">
      <c r="I1311" s="113"/>
      <c r="J1311" s="113"/>
      <c r="K1311" s="113"/>
      <c r="L1311" s="113"/>
      <c r="M1311" s="113"/>
      <c r="N1311" s="113"/>
      <c r="O1311" s="113"/>
      <c r="P1311" s="113"/>
      <c r="Q1311" s="113"/>
      <c r="R1311" s="113"/>
      <c r="S1311" s="113"/>
      <c r="T1311" s="113"/>
      <c r="U1311" s="113"/>
      <c r="V1311" s="113"/>
      <c r="W1311" s="113"/>
      <c r="X1311" s="113"/>
      <c r="Y1311" s="113"/>
      <c r="Z1311" s="113"/>
      <c r="AA1311" s="113"/>
      <c r="AB1311" s="113"/>
      <c r="AC1311" s="113"/>
      <c r="AD1311" s="113"/>
      <c r="AE1311" s="113"/>
      <c r="AF1311" s="113"/>
      <c r="AG1311" s="113"/>
      <c r="AH1311" s="113"/>
      <c r="AI1311" s="113"/>
      <c r="AJ1311" s="113"/>
      <c r="AK1311" s="113"/>
      <c r="AL1311" s="113"/>
      <c r="AM1311" s="113"/>
      <c r="AN1311" s="113"/>
      <c r="AO1311" s="113"/>
      <c r="AP1311" s="113"/>
      <c r="AQ1311" s="113"/>
      <c r="AR1311" s="113"/>
      <c r="AS1311" s="113"/>
      <c r="AT1311" s="113"/>
      <c r="AU1311" s="113"/>
      <c r="AV1311" s="113"/>
      <c r="AW1311" s="113"/>
      <c r="AX1311" s="113"/>
      <c r="AY1311" s="113"/>
      <c r="AZ1311" s="113"/>
      <c r="BA1311" s="113"/>
      <c r="BB1311" s="113"/>
      <c r="BC1311" s="113"/>
      <c r="BD1311" s="113"/>
      <c r="BE1311" s="113"/>
      <c r="BF1311" s="113"/>
      <c r="BG1311" s="113"/>
      <c r="BH1311" s="113"/>
      <c r="BI1311" s="113"/>
      <c r="BJ1311" s="113"/>
      <c r="BK1311" s="113"/>
      <c r="BL1311" s="113"/>
      <c r="BM1311" s="113"/>
      <c r="BN1311" s="113"/>
      <c r="BO1311" s="113"/>
      <c r="BP1311" s="113"/>
      <c r="BQ1311" s="113"/>
      <c r="BR1311" s="113"/>
      <c r="BS1311" s="113"/>
      <c r="BT1311" s="113"/>
      <c r="BU1311" s="113"/>
      <c r="BV1311" s="113"/>
      <c r="BW1311" s="113"/>
      <c r="BX1311" s="113"/>
      <c r="BY1311" s="113"/>
      <c r="BZ1311" s="113"/>
      <c r="CA1311" s="113"/>
      <c r="CB1311" s="113"/>
    </row>
    <row r="1312" spans="9:80" s="114" customFormat="1">
      <c r="I1312" s="113"/>
      <c r="J1312" s="113"/>
      <c r="K1312" s="113"/>
      <c r="L1312" s="113"/>
      <c r="M1312" s="113"/>
      <c r="N1312" s="113"/>
      <c r="O1312" s="113"/>
      <c r="P1312" s="113"/>
      <c r="Q1312" s="113"/>
      <c r="R1312" s="113"/>
      <c r="S1312" s="113"/>
      <c r="T1312" s="113"/>
      <c r="U1312" s="113"/>
      <c r="V1312" s="113"/>
      <c r="W1312" s="113"/>
      <c r="X1312" s="113"/>
      <c r="Y1312" s="113"/>
      <c r="Z1312" s="113"/>
      <c r="AA1312" s="113"/>
      <c r="AB1312" s="113"/>
      <c r="AC1312" s="113"/>
      <c r="AD1312" s="113"/>
      <c r="AE1312" s="113"/>
      <c r="AF1312" s="113"/>
      <c r="AG1312" s="113"/>
      <c r="AH1312" s="113"/>
      <c r="AI1312" s="113"/>
      <c r="AJ1312" s="113"/>
      <c r="AK1312" s="113"/>
      <c r="AL1312" s="113"/>
      <c r="AM1312" s="113"/>
      <c r="AN1312" s="113"/>
      <c r="AO1312" s="113"/>
      <c r="AP1312" s="113"/>
      <c r="AQ1312" s="113"/>
      <c r="AR1312" s="113"/>
      <c r="AS1312" s="113"/>
      <c r="AT1312" s="113"/>
      <c r="AU1312" s="113"/>
      <c r="AV1312" s="113"/>
      <c r="AW1312" s="113"/>
      <c r="AX1312" s="113"/>
      <c r="AY1312" s="113"/>
      <c r="AZ1312" s="113"/>
      <c r="BA1312" s="113"/>
      <c r="BB1312" s="113"/>
      <c r="BC1312" s="113"/>
      <c r="BD1312" s="113"/>
      <c r="BE1312" s="113"/>
      <c r="BF1312" s="113"/>
      <c r="BG1312" s="113"/>
      <c r="BH1312" s="113"/>
      <c r="BI1312" s="113"/>
      <c r="BJ1312" s="113"/>
      <c r="BK1312" s="113"/>
      <c r="BL1312" s="113"/>
      <c r="BM1312" s="113"/>
      <c r="BN1312" s="113"/>
      <c r="BO1312" s="113"/>
      <c r="BP1312" s="113"/>
      <c r="BQ1312" s="113"/>
      <c r="BR1312" s="113"/>
      <c r="BS1312" s="113"/>
      <c r="BT1312" s="113"/>
      <c r="BU1312" s="113"/>
      <c r="BV1312" s="113"/>
      <c r="BW1312" s="113"/>
      <c r="BX1312" s="113"/>
      <c r="BY1312" s="113"/>
      <c r="BZ1312" s="113"/>
      <c r="CA1312" s="113"/>
      <c r="CB1312" s="113"/>
    </row>
    <row r="1313" spans="9:80" s="114" customFormat="1">
      <c r="I1313" s="113"/>
      <c r="J1313" s="113"/>
      <c r="K1313" s="113"/>
      <c r="L1313" s="113"/>
      <c r="M1313" s="113"/>
      <c r="N1313" s="113"/>
      <c r="O1313" s="113"/>
      <c r="P1313" s="113"/>
      <c r="Q1313" s="113"/>
      <c r="R1313" s="113"/>
      <c r="S1313" s="113"/>
      <c r="T1313" s="113"/>
      <c r="U1313" s="113"/>
      <c r="V1313" s="113"/>
      <c r="W1313" s="113"/>
      <c r="X1313" s="113"/>
      <c r="Y1313" s="113"/>
      <c r="Z1313" s="113"/>
      <c r="AA1313" s="113"/>
      <c r="AB1313" s="113"/>
      <c r="AC1313" s="113"/>
      <c r="AD1313" s="113"/>
      <c r="AE1313" s="113"/>
      <c r="AF1313" s="113"/>
      <c r="AG1313" s="113"/>
      <c r="AH1313" s="113"/>
      <c r="AI1313" s="113"/>
      <c r="AJ1313" s="113"/>
      <c r="AK1313" s="113"/>
      <c r="AL1313" s="113"/>
      <c r="AM1313" s="113"/>
      <c r="AN1313" s="113"/>
      <c r="AO1313" s="113"/>
      <c r="AP1313" s="113"/>
      <c r="AQ1313" s="113"/>
      <c r="AR1313" s="113"/>
      <c r="AS1313" s="113"/>
      <c r="AT1313" s="113"/>
      <c r="AU1313" s="113"/>
      <c r="AV1313" s="113"/>
      <c r="AW1313" s="113"/>
      <c r="AX1313" s="113"/>
      <c r="AY1313" s="113"/>
      <c r="AZ1313" s="113"/>
      <c r="BA1313" s="113"/>
      <c r="BB1313" s="113"/>
      <c r="BC1313" s="113"/>
      <c r="BD1313" s="113"/>
      <c r="BE1313" s="113"/>
      <c r="BF1313" s="113"/>
      <c r="BG1313" s="113"/>
      <c r="BH1313" s="113"/>
      <c r="BI1313" s="113"/>
      <c r="BJ1313" s="113"/>
      <c r="BK1313" s="113"/>
      <c r="BL1313" s="113"/>
      <c r="BM1313" s="113"/>
      <c r="BN1313" s="113"/>
      <c r="BO1313" s="113"/>
      <c r="BP1313" s="113"/>
      <c r="BQ1313" s="113"/>
      <c r="BR1313" s="113"/>
      <c r="BS1313" s="113"/>
      <c r="BT1313" s="113"/>
      <c r="BU1313" s="113"/>
      <c r="BV1313" s="113"/>
      <c r="BW1313" s="113"/>
      <c r="BX1313" s="113"/>
      <c r="BY1313" s="113"/>
      <c r="BZ1313" s="113"/>
      <c r="CA1313" s="113"/>
      <c r="CB1313" s="113"/>
    </row>
    <row r="1314" spans="9:80" s="114" customFormat="1">
      <c r="I1314" s="113"/>
      <c r="J1314" s="113"/>
      <c r="K1314" s="113"/>
      <c r="L1314" s="113"/>
      <c r="M1314" s="113"/>
      <c r="N1314" s="113"/>
      <c r="O1314" s="113"/>
      <c r="P1314" s="113"/>
      <c r="Q1314" s="113"/>
      <c r="R1314" s="113"/>
      <c r="S1314" s="113"/>
      <c r="T1314" s="113"/>
      <c r="U1314" s="113"/>
      <c r="V1314" s="113"/>
      <c r="W1314" s="113"/>
      <c r="X1314" s="113"/>
      <c r="Y1314" s="113"/>
      <c r="Z1314" s="113"/>
      <c r="AA1314" s="113"/>
      <c r="AB1314" s="113"/>
      <c r="AC1314" s="113"/>
      <c r="AD1314" s="113"/>
      <c r="AE1314" s="113"/>
      <c r="AF1314" s="113"/>
      <c r="AG1314" s="113"/>
      <c r="AH1314" s="113"/>
      <c r="AI1314" s="113"/>
      <c r="AJ1314" s="113"/>
      <c r="AK1314" s="113"/>
      <c r="AL1314" s="113"/>
      <c r="AM1314" s="113"/>
      <c r="AN1314" s="113"/>
      <c r="AO1314" s="113"/>
      <c r="AP1314" s="113"/>
      <c r="AQ1314" s="113"/>
      <c r="AR1314" s="113"/>
      <c r="AS1314" s="113"/>
      <c r="AT1314" s="113"/>
      <c r="AU1314" s="113"/>
      <c r="AV1314" s="113"/>
      <c r="AW1314" s="113"/>
      <c r="AX1314" s="113"/>
      <c r="AY1314" s="113"/>
      <c r="AZ1314" s="113"/>
      <c r="BA1314" s="113"/>
      <c r="BB1314" s="113"/>
      <c r="BC1314" s="113"/>
      <c r="BD1314" s="113"/>
      <c r="BE1314" s="113"/>
      <c r="BF1314" s="113"/>
      <c r="BG1314" s="113"/>
      <c r="BH1314" s="113"/>
      <c r="BI1314" s="113"/>
      <c r="BJ1314" s="113"/>
      <c r="BK1314" s="113"/>
      <c r="BL1314" s="113"/>
      <c r="BM1314" s="113"/>
      <c r="BN1314" s="113"/>
      <c r="BO1314" s="113"/>
      <c r="BP1314" s="113"/>
      <c r="BQ1314" s="113"/>
      <c r="BR1314" s="113"/>
      <c r="BS1314" s="113"/>
      <c r="BT1314" s="113"/>
      <c r="BU1314" s="113"/>
      <c r="BV1314" s="113"/>
      <c r="BW1314" s="113"/>
      <c r="BX1314" s="113"/>
      <c r="BY1314" s="113"/>
      <c r="BZ1314" s="113"/>
      <c r="CA1314" s="113"/>
      <c r="CB1314" s="113"/>
    </row>
    <row r="1315" spans="9:80" s="114" customFormat="1">
      <c r="I1315" s="113"/>
      <c r="J1315" s="113"/>
      <c r="K1315" s="113"/>
      <c r="L1315" s="113"/>
      <c r="M1315" s="113"/>
      <c r="N1315" s="113"/>
      <c r="O1315" s="113"/>
      <c r="P1315" s="113"/>
      <c r="Q1315" s="113"/>
      <c r="R1315" s="113"/>
      <c r="S1315" s="113"/>
      <c r="T1315" s="113"/>
      <c r="U1315" s="113"/>
      <c r="V1315" s="113"/>
      <c r="W1315" s="113"/>
      <c r="X1315" s="113"/>
      <c r="Y1315" s="113"/>
      <c r="Z1315" s="113"/>
      <c r="AA1315" s="113"/>
      <c r="AB1315" s="113"/>
      <c r="AC1315" s="113"/>
      <c r="AD1315" s="113"/>
      <c r="AE1315" s="113"/>
      <c r="AF1315" s="113"/>
      <c r="AG1315" s="113"/>
      <c r="AH1315" s="113"/>
      <c r="AI1315" s="113"/>
      <c r="AJ1315" s="113"/>
      <c r="AK1315" s="113"/>
      <c r="AL1315" s="113"/>
      <c r="AM1315" s="113"/>
      <c r="AN1315" s="113"/>
      <c r="AO1315" s="113"/>
      <c r="AP1315" s="113"/>
      <c r="AQ1315" s="113"/>
      <c r="AR1315" s="113"/>
      <c r="AS1315" s="113"/>
      <c r="AT1315" s="113"/>
      <c r="AU1315" s="113"/>
      <c r="AV1315" s="113"/>
      <c r="AW1315" s="113"/>
      <c r="AX1315" s="113"/>
      <c r="AY1315" s="113"/>
      <c r="AZ1315" s="113"/>
      <c r="BA1315" s="113"/>
      <c r="BB1315" s="113"/>
      <c r="BC1315" s="113"/>
      <c r="BD1315" s="113"/>
      <c r="BE1315" s="113"/>
      <c r="BF1315" s="113"/>
      <c r="BG1315" s="113"/>
      <c r="BH1315" s="113"/>
      <c r="BI1315" s="113"/>
      <c r="BJ1315" s="113"/>
      <c r="BK1315" s="113"/>
      <c r="BL1315" s="113"/>
      <c r="BM1315" s="113"/>
      <c r="BN1315" s="113"/>
      <c r="BO1315" s="113"/>
      <c r="BP1315" s="113"/>
      <c r="BQ1315" s="113"/>
      <c r="BR1315" s="113"/>
      <c r="BS1315" s="113"/>
      <c r="BT1315" s="113"/>
      <c r="BU1315" s="113"/>
      <c r="BV1315" s="113"/>
      <c r="BW1315" s="113"/>
      <c r="BX1315" s="113"/>
      <c r="BY1315" s="113"/>
      <c r="BZ1315" s="113"/>
      <c r="CA1315" s="113"/>
      <c r="CB1315" s="113"/>
    </row>
    <row r="1316" spans="9:80" s="114" customFormat="1">
      <c r="I1316" s="113"/>
      <c r="J1316" s="113"/>
      <c r="K1316" s="113"/>
      <c r="L1316" s="113"/>
      <c r="M1316" s="113"/>
      <c r="N1316" s="113"/>
      <c r="O1316" s="113"/>
      <c r="P1316" s="113"/>
      <c r="Q1316" s="113"/>
      <c r="R1316" s="113"/>
      <c r="S1316" s="113"/>
      <c r="T1316" s="113"/>
      <c r="U1316" s="113"/>
      <c r="V1316" s="113"/>
      <c r="W1316" s="113"/>
      <c r="X1316" s="113"/>
      <c r="Y1316" s="113"/>
      <c r="Z1316" s="113"/>
      <c r="AA1316" s="113"/>
      <c r="AB1316" s="113"/>
      <c r="AC1316" s="113"/>
      <c r="AD1316" s="113"/>
      <c r="AE1316" s="113"/>
      <c r="AF1316" s="113"/>
      <c r="AG1316" s="113"/>
      <c r="AH1316" s="113"/>
      <c r="AI1316" s="113"/>
      <c r="AJ1316" s="113"/>
      <c r="AK1316" s="113"/>
      <c r="AL1316" s="113"/>
      <c r="AM1316" s="113"/>
      <c r="AN1316" s="113"/>
      <c r="AO1316" s="113"/>
      <c r="AP1316" s="113"/>
      <c r="AQ1316" s="113"/>
      <c r="AR1316" s="113"/>
      <c r="AS1316" s="113"/>
      <c r="AT1316" s="113"/>
      <c r="AU1316" s="113"/>
      <c r="AV1316" s="113"/>
      <c r="AW1316" s="113"/>
      <c r="AX1316" s="113"/>
      <c r="AY1316" s="113"/>
      <c r="AZ1316" s="113"/>
      <c r="BA1316" s="113"/>
      <c r="BB1316" s="113"/>
      <c r="BC1316" s="113"/>
      <c r="BD1316" s="113"/>
      <c r="BE1316" s="113"/>
      <c r="BF1316" s="113"/>
      <c r="BG1316" s="113"/>
      <c r="BH1316" s="113"/>
      <c r="BI1316" s="113"/>
      <c r="BJ1316" s="113"/>
      <c r="BK1316" s="113"/>
      <c r="BL1316" s="113"/>
      <c r="BM1316" s="113"/>
      <c r="BN1316" s="113"/>
      <c r="BO1316" s="113"/>
      <c r="BP1316" s="113"/>
      <c r="BQ1316" s="113"/>
      <c r="BR1316" s="113"/>
      <c r="BS1316" s="113"/>
      <c r="BT1316" s="113"/>
      <c r="BU1316" s="113"/>
      <c r="BV1316" s="113"/>
      <c r="BW1316" s="113"/>
      <c r="BX1316" s="113"/>
      <c r="BY1316" s="113"/>
      <c r="BZ1316" s="113"/>
      <c r="CA1316" s="113"/>
      <c r="CB1316" s="113"/>
    </row>
    <row r="1317" spans="9:80" s="114" customFormat="1">
      <c r="I1317" s="113"/>
      <c r="J1317" s="113"/>
      <c r="K1317" s="113"/>
      <c r="L1317" s="113"/>
      <c r="M1317" s="113"/>
      <c r="N1317" s="113"/>
      <c r="O1317" s="113"/>
      <c r="P1317" s="113"/>
      <c r="Q1317" s="113"/>
      <c r="R1317" s="113"/>
      <c r="S1317" s="113"/>
      <c r="T1317" s="113"/>
      <c r="U1317" s="113"/>
      <c r="V1317" s="113"/>
      <c r="W1317" s="113"/>
      <c r="X1317" s="113"/>
      <c r="Y1317" s="113"/>
      <c r="Z1317" s="113"/>
      <c r="AA1317" s="113"/>
      <c r="AB1317" s="113"/>
      <c r="AC1317" s="113"/>
      <c r="AD1317" s="113"/>
      <c r="AE1317" s="113"/>
      <c r="AF1317" s="113"/>
      <c r="AG1317" s="113"/>
      <c r="AH1317" s="113"/>
      <c r="AI1317" s="113"/>
      <c r="AJ1317" s="113"/>
      <c r="AK1317" s="113"/>
      <c r="AL1317" s="113"/>
      <c r="AM1317" s="113"/>
      <c r="AN1317" s="113"/>
      <c r="AO1317" s="113"/>
      <c r="AP1317" s="113"/>
      <c r="AQ1317" s="113"/>
      <c r="AR1317" s="113"/>
      <c r="AS1317" s="113"/>
      <c r="AT1317" s="113"/>
      <c r="AU1317" s="113"/>
      <c r="AV1317" s="113"/>
      <c r="AW1317" s="113"/>
      <c r="AX1317" s="113"/>
      <c r="AY1317" s="113"/>
      <c r="AZ1317" s="113"/>
      <c r="BA1317" s="113"/>
      <c r="BB1317" s="113"/>
      <c r="BC1317" s="113"/>
      <c r="BD1317" s="113"/>
      <c r="BE1317" s="113"/>
      <c r="BF1317" s="113"/>
      <c r="BG1317" s="113"/>
      <c r="BH1317" s="113"/>
      <c r="BI1317" s="113"/>
      <c r="BJ1317" s="113"/>
      <c r="BK1317" s="113"/>
      <c r="BL1317" s="113"/>
      <c r="BM1317" s="113"/>
      <c r="BN1317" s="113"/>
      <c r="BO1317" s="113"/>
      <c r="BP1317" s="113"/>
      <c r="BQ1317" s="113"/>
      <c r="BR1317" s="113"/>
      <c r="BS1317" s="113"/>
      <c r="BT1317" s="113"/>
      <c r="BU1317" s="113"/>
      <c r="BV1317" s="113"/>
      <c r="BW1317" s="113"/>
      <c r="BX1317" s="113"/>
      <c r="BY1317" s="113"/>
      <c r="BZ1317" s="113"/>
      <c r="CA1317" s="113"/>
      <c r="CB1317" s="113"/>
    </row>
    <row r="1318" spans="9:80" s="114" customFormat="1">
      <c r="I1318" s="113"/>
      <c r="J1318" s="113"/>
      <c r="K1318" s="113"/>
      <c r="L1318" s="113"/>
      <c r="M1318" s="113"/>
      <c r="N1318" s="113"/>
      <c r="O1318" s="113"/>
      <c r="P1318" s="113"/>
      <c r="Q1318" s="113"/>
      <c r="R1318" s="113"/>
      <c r="S1318" s="113"/>
      <c r="T1318" s="113"/>
      <c r="U1318" s="113"/>
      <c r="V1318" s="113"/>
      <c r="W1318" s="113"/>
      <c r="X1318" s="113"/>
      <c r="Y1318" s="113"/>
      <c r="Z1318" s="113"/>
      <c r="AA1318" s="113"/>
      <c r="AB1318" s="113"/>
      <c r="AC1318" s="113"/>
      <c r="AD1318" s="113"/>
      <c r="AE1318" s="113"/>
      <c r="AF1318" s="113"/>
      <c r="AG1318" s="113"/>
      <c r="AH1318" s="113"/>
      <c r="AI1318" s="113"/>
      <c r="AJ1318" s="113"/>
      <c r="AK1318" s="113"/>
      <c r="AL1318" s="113"/>
      <c r="AM1318" s="113"/>
      <c r="AN1318" s="113"/>
      <c r="AO1318" s="113"/>
      <c r="AP1318" s="113"/>
      <c r="AQ1318" s="113"/>
      <c r="AR1318" s="113"/>
      <c r="AS1318" s="113"/>
      <c r="AT1318" s="113"/>
      <c r="AU1318" s="113"/>
      <c r="AV1318" s="113"/>
      <c r="AW1318" s="113"/>
      <c r="AX1318" s="113"/>
      <c r="AY1318" s="113"/>
      <c r="AZ1318" s="113"/>
      <c r="BA1318" s="113"/>
      <c r="BB1318" s="113"/>
      <c r="BC1318" s="113"/>
      <c r="BD1318" s="113"/>
      <c r="BE1318" s="113"/>
      <c r="BF1318" s="113"/>
      <c r="BG1318" s="113"/>
      <c r="BH1318" s="113"/>
      <c r="BI1318" s="113"/>
      <c r="BJ1318" s="113"/>
      <c r="BK1318" s="113"/>
      <c r="BL1318" s="113"/>
      <c r="BM1318" s="113"/>
      <c r="BN1318" s="113"/>
      <c r="BO1318" s="113"/>
      <c r="BP1318" s="113"/>
      <c r="BQ1318" s="113"/>
      <c r="BR1318" s="113"/>
      <c r="BS1318" s="113"/>
      <c r="BT1318" s="113"/>
      <c r="BU1318" s="113"/>
      <c r="BV1318" s="113"/>
      <c r="BW1318" s="113"/>
      <c r="BX1318" s="113"/>
      <c r="BY1318" s="113"/>
      <c r="BZ1318" s="113"/>
      <c r="CA1318" s="113"/>
      <c r="CB1318" s="113"/>
    </row>
    <row r="1319" spans="9:80" s="114" customFormat="1">
      <c r="I1319" s="113"/>
      <c r="J1319" s="113"/>
      <c r="K1319" s="113"/>
      <c r="L1319" s="113"/>
      <c r="M1319" s="113"/>
      <c r="N1319" s="113"/>
      <c r="O1319" s="113"/>
      <c r="P1319" s="113"/>
      <c r="Q1319" s="113"/>
      <c r="R1319" s="113"/>
      <c r="S1319" s="113"/>
      <c r="T1319" s="113"/>
      <c r="U1319" s="113"/>
      <c r="V1319" s="113"/>
      <c r="W1319" s="113"/>
      <c r="X1319" s="113"/>
      <c r="Y1319" s="113"/>
      <c r="Z1319" s="113"/>
      <c r="AA1319" s="113"/>
      <c r="AB1319" s="113"/>
      <c r="AC1319" s="113"/>
      <c r="AD1319" s="113"/>
      <c r="AE1319" s="113"/>
      <c r="AF1319" s="113"/>
      <c r="AG1319" s="113"/>
      <c r="AH1319" s="113"/>
      <c r="AI1319" s="113"/>
      <c r="AJ1319" s="113"/>
      <c r="AK1319" s="113"/>
      <c r="AL1319" s="113"/>
      <c r="AM1319" s="113"/>
      <c r="AN1319" s="113"/>
      <c r="AO1319" s="113"/>
      <c r="AP1319" s="113"/>
      <c r="AQ1319" s="113"/>
      <c r="AR1319" s="113"/>
      <c r="AS1319" s="113"/>
      <c r="AT1319" s="113"/>
      <c r="AU1319" s="113"/>
      <c r="AV1319" s="113"/>
      <c r="AW1319" s="113"/>
      <c r="AX1319" s="113"/>
      <c r="AY1319" s="113"/>
      <c r="AZ1319" s="113"/>
      <c r="BA1319" s="113"/>
      <c r="BB1319" s="113"/>
      <c r="BC1319" s="113"/>
      <c r="BD1319" s="113"/>
      <c r="BE1319" s="113"/>
      <c r="BF1319" s="113"/>
      <c r="BG1319" s="113"/>
      <c r="BH1319" s="113"/>
      <c r="BI1319" s="113"/>
      <c r="BJ1319" s="113"/>
      <c r="BK1319" s="113"/>
      <c r="BL1319" s="113"/>
      <c r="BM1319" s="113"/>
      <c r="BN1319" s="113"/>
      <c r="BO1319" s="113"/>
      <c r="BP1319" s="113"/>
      <c r="BQ1319" s="113"/>
      <c r="BR1319" s="113"/>
      <c r="BS1319" s="113"/>
      <c r="BT1319" s="113"/>
      <c r="BU1319" s="113"/>
      <c r="BV1319" s="113"/>
      <c r="BW1319" s="113"/>
      <c r="BX1319" s="113"/>
      <c r="BY1319" s="113"/>
      <c r="BZ1319" s="113"/>
      <c r="CA1319" s="113"/>
      <c r="CB1319" s="113"/>
    </row>
    <row r="1320" spans="9:80" s="114" customFormat="1">
      <c r="I1320" s="113"/>
      <c r="J1320" s="113"/>
      <c r="K1320" s="113"/>
      <c r="L1320" s="113"/>
      <c r="M1320" s="113"/>
      <c r="N1320" s="113"/>
      <c r="O1320" s="113"/>
      <c r="P1320" s="113"/>
      <c r="Q1320" s="113"/>
      <c r="R1320" s="113"/>
      <c r="S1320" s="113"/>
      <c r="T1320" s="113"/>
      <c r="U1320" s="113"/>
      <c r="V1320" s="113"/>
      <c r="W1320" s="113"/>
      <c r="X1320" s="113"/>
      <c r="Y1320" s="113"/>
      <c r="Z1320" s="113"/>
      <c r="AA1320" s="113"/>
      <c r="AB1320" s="113"/>
      <c r="AC1320" s="113"/>
      <c r="AD1320" s="113"/>
      <c r="AE1320" s="113"/>
      <c r="AF1320" s="113"/>
      <c r="AG1320" s="113"/>
      <c r="AH1320" s="113"/>
      <c r="AI1320" s="113"/>
      <c r="AJ1320" s="113"/>
      <c r="AK1320" s="113"/>
      <c r="AL1320" s="113"/>
      <c r="AM1320" s="113"/>
      <c r="AN1320" s="113"/>
      <c r="AO1320" s="113"/>
      <c r="AP1320" s="113"/>
      <c r="AQ1320" s="113"/>
      <c r="AR1320" s="113"/>
      <c r="AS1320" s="113"/>
      <c r="AT1320" s="113"/>
      <c r="AU1320" s="113"/>
      <c r="AV1320" s="113"/>
      <c r="AW1320" s="113"/>
      <c r="AX1320" s="113"/>
      <c r="AY1320" s="113"/>
      <c r="AZ1320" s="113"/>
      <c r="BA1320" s="113"/>
      <c r="BB1320" s="113"/>
      <c r="BC1320" s="113"/>
      <c r="BD1320" s="113"/>
      <c r="BE1320" s="113"/>
      <c r="BF1320" s="113"/>
      <c r="BG1320" s="113"/>
      <c r="BH1320" s="113"/>
      <c r="BI1320" s="113"/>
      <c r="BJ1320" s="113"/>
      <c r="BK1320" s="113"/>
      <c r="BL1320" s="113"/>
      <c r="BM1320" s="113"/>
      <c r="BN1320" s="113"/>
      <c r="BO1320" s="113"/>
      <c r="BP1320" s="113"/>
      <c r="BQ1320" s="113"/>
      <c r="BR1320" s="113"/>
      <c r="BS1320" s="113"/>
      <c r="BT1320" s="113"/>
      <c r="BU1320" s="113"/>
      <c r="BV1320" s="113"/>
      <c r="BW1320" s="113"/>
      <c r="BX1320" s="113"/>
      <c r="BY1320" s="113"/>
      <c r="BZ1320" s="113"/>
      <c r="CA1320" s="113"/>
      <c r="CB1320" s="113"/>
    </row>
    <row r="1321" spans="9:80" s="114" customFormat="1">
      <c r="I1321" s="113"/>
      <c r="J1321" s="113"/>
      <c r="K1321" s="113"/>
      <c r="L1321" s="113"/>
      <c r="M1321" s="113"/>
      <c r="N1321" s="113"/>
      <c r="O1321" s="113"/>
      <c r="P1321" s="113"/>
      <c r="Q1321" s="113"/>
      <c r="R1321" s="113"/>
      <c r="S1321" s="113"/>
      <c r="T1321" s="113"/>
      <c r="U1321" s="113"/>
      <c r="V1321" s="113"/>
      <c r="W1321" s="113"/>
      <c r="X1321" s="113"/>
      <c r="Y1321" s="113"/>
      <c r="Z1321" s="113"/>
      <c r="AA1321" s="113"/>
      <c r="AB1321" s="113"/>
      <c r="AC1321" s="113"/>
      <c r="AD1321" s="113"/>
      <c r="AE1321" s="113"/>
      <c r="AF1321" s="113"/>
      <c r="AG1321" s="113"/>
      <c r="AH1321" s="113"/>
      <c r="AI1321" s="113"/>
      <c r="AJ1321" s="113"/>
      <c r="AK1321" s="113"/>
      <c r="AL1321" s="113"/>
      <c r="AM1321" s="113"/>
      <c r="AN1321" s="113"/>
      <c r="AO1321" s="113"/>
      <c r="AP1321" s="113"/>
      <c r="AQ1321" s="113"/>
      <c r="AR1321" s="113"/>
      <c r="AS1321" s="113"/>
      <c r="AT1321" s="113"/>
      <c r="AU1321" s="113"/>
      <c r="AV1321" s="113"/>
      <c r="AW1321" s="113"/>
      <c r="AX1321" s="113"/>
      <c r="AY1321" s="113"/>
      <c r="AZ1321" s="113"/>
      <c r="BA1321" s="113"/>
      <c r="BB1321" s="113"/>
      <c r="BC1321" s="113"/>
      <c r="BD1321" s="113"/>
      <c r="BE1321" s="113"/>
      <c r="BF1321" s="113"/>
      <c r="BG1321" s="113"/>
      <c r="BH1321" s="113"/>
      <c r="BI1321" s="113"/>
      <c r="BJ1321" s="113"/>
      <c r="BK1321" s="113"/>
      <c r="BL1321" s="113"/>
      <c r="BM1321" s="113"/>
      <c r="BN1321" s="113"/>
      <c r="BO1321" s="113"/>
      <c r="BP1321" s="113"/>
      <c r="BQ1321" s="113"/>
      <c r="BR1321" s="113"/>
      <c r="BS1321" s="113"/>
      <c r="BT1321" s="113"/>
      <c r="BU1321" s="113"/>
      <c r="BV1321" s="113"/>
      <c r="BW1321" s="113"/>
      <c r="BX1321" s="113"/>
      <c r="BY1321" s="113"/>
      <c r="BZ1321" s="113"/>
      <c r="CA1321" s="113"/>
      <c r="CB1321" s="113"/>
    </row>
    <row r="1322" spans="9:80" s="114" customFormat="1">
      <c r="I1322" s="113"/>
      <c r="J1322" s="113"/>
      <c r="K1322" s="113"/>
      <c r="L1322" s="113"/>
      <c r="M1322" s="113"/>
      <c r="N1322" s="113"/>
      <c r="O1322" s="113"/>
      <c r="P1322" s="113"/>
      <c r="Q1322" s="113"/>
      <c r="R1322" s="113"/>
      <c r="S1322" s="113"/>
      <c r="T1322" s="113"/>
      <c r="U1322" s="113"/>
      <c r="V1322" s="113"/>
      <c r="W1322" s="113"/>
      <c r="X1322" s="113"/>
      <c r="Y1322" s="113"/>
      <c r="Z1322" s="113"/>
      <c r="AA1322" s="113"/>
      <c r="AB1322" s="113"/>
      <c r="AC1322" s="113"/>
      <c r="AD1322" s="113"/>
      <c r="AE1322" s="113"/>
      <c r="AF1322" s="113"/>
      <c r="AG1322" s="113"/>
      <c r="AH1322" s="113"/>
      <c r="AI1322" s="113"/>
      <c r="AJ1322" s="113"/>
      <c r="AK1322" s="113"/>
      <c r="AL1322" s="113"/>
      <c r="AM1322" s="113"/>
      <c r="AN1322" s="113"/>
      <c r="AO1322" s="113"/>
      <c r="AP1322" s="113"/>
      <c r="AQ1322" s="113"/>
      <c r="AR1322" s="113"/>
      <c r="AS1322" s="113"/>
      <c r="AT1322" s="113"/>
      <c r="AU1322" s="113"/>
      <c r="AV1322" s="113"/>
      <c r="AW1322" s="113"/>
      <c r="AX1322" s="113"/>
      <c r="AY1322" s="113"/>
      <c r="AZ1322" s="113"/>
      <c r="BA1322" s="113"/>
      <c r="BB1322" s="113"/>
      <c r="BC1322" s="113"/>
      <c r="BD1322" s="113"/>
      <c r="BE1322" s="113"/>
      <c r="BF1322" s="113"/>
      <c r="BG1322" s="113"/>
      <c r="BH1322" s="113"/>
      <c r="BI1322" s="113"/>
      <c r="BJ1322" s="113"/>
      <c r="BK1322" s="113"/>
      <c r="BL1322" s="113"/>
      <c r="BM1322" s="113"/>
      <c r="BN1322" s="113"/>
      <c r="BO1322" s="113"/>
      <c r="BP1322" s="113"/>
      <c r="BQ1322" s="113"/>
      <c r="BR1322" s="113"/>
      <c r="BS1322" s="113"/>
      <c r="BT1322" s="113"/>
      <c r="BU1322" s="113"/>
      <c r="BV1322" s="113"/>
      <c r="BW1322" s="113"/>
      <c r="BX1322" s="113"/>
      <c r="BY1322" s="113"/>
      <c r="BZ1322" s="113"/>
      <c r="CA1322" s="113"/>
      <c r="CB1322" s="113"/>
    </row>
    <row r="1323" spans="9:80" s="114" customFormat="1">
      <c r="I1323" s="113"/>
      <c r="J1323" s="113"/>
      <c r="K1323" s="113"/>
      <c r="L1323" s="113"/>
      <c r="M1323" s="113"/>
      <c r="N1323" s="113"/>
      <c r="O1323" s="113"/>
      <c r="P1323" s="113"/>
      <c r="Q1323" s="113"/>
      <c r="R1323" s="113"/>
      <c r="S1323" s="113"/>
      <c r="T1323" s="113"/>
      <c r="U1323" s="113"/>
      <c r="V1323" s="113"/>
      <c r="W1323" s="113"/>
      <c r="X1323" s="113"/>
      <c r="Y1323" s="113"/>
      <c r="Z1323" s="113"/>
      <c r="AA1323" s="113"/>
      <c r="AB1323" s="113"/>
      <c r="AC1323" s="113"/>
      <c r="AD1323" s="113"/>
      <c r="AE1323" s="113"/>
      <c r="AF1323" s="113"/>
      <c r="AG1323" s="113"/>
      <c r="AH1323" s="113"/>
      <c r="AI1323" s="113"/>
      <c r="AJ1323" s="113"/>
      <c r="AK1323" s="113"/>
      <c r="AL1323" s="113"/>
      <c r="AM1323" s="113"/>
      <c r="AN1323" s="113"/>
      <c r="AO1323" s="113"/>
      <c r="AP1323" s="113"/>
      <c r="AQ1323" s="113"/>
      <c r="AR1323" s="113"/>
      <c r="AS1323" s="113"/>
      <c r="AT1323" s="113"/>
      <c r="AU1323" s="113"/>
      <c r="AV1323" s="113"/>
      <c r="AW1323" s="113"/>
      <c r="AX1323" s="113"/>
      <c r="AY1323" s="113"/>
      <c r="AZ1323" s="113"/>
      <c r="BA1323" s="113"/>
      <c r="BB1323" s="113"/>
      <c r="BC1323" s="113"/>
      <c r="BD1323" s="113"/>
      <c r="BE1323" s="113"/>
      <c r="BF1323" s="113"/>
      <c r="BG1323" s="113"/>
      <c r="BH1323" s="113"/>
      <c r="BI1323" s="113"/>
      <c r="BJ1323" s="113"/>
      <c r="BK1323" s="113"/>
      <c r="BL1323" s="113"/>
      <c r="BM1323" s="113"/>
      <c r="BN1323" s="113"/>
      <c r="BO1323" s="113"/>
      <c r="BP1323" s="113"/>
      <c r="BQ1323" s="113"/>
      <c r="BR1323" s="113"/>
      <c r="BS1323" s="113"/>
      <c r="BT1323" s="113"/>
      <c r="BU1323" s="113"/>
      <c r="BV1323" s="113"/>
      <c r="BW1323" s="113"/>
      <c r="BX1323" s="113"/>
      <c r="BY1323" s="113"/>
      <c r="BZ1323" s="113"/>
      <c r="CA1323" s="113"/>
      <c r="CB1323" s="113"/>
    </row>
    <row r="1324" spans="9:80" s="114" customFormat="1">
      <c r="I1324" s="113"/>
      <c r="J1324" s="113"/>
      <c r="K1324" s="113"/>
      <c r="L1324" s="113"/>
      <c r="M1324" s="113"/>
      <c r="N1324" s="113"/>
      <c r="O1324" s="113"/>
      <c r="P1324" s="113"/>
      <c r="Q1324" s="113"/>
      <c r="R1324" s="113"/>
      <c r="S1324" s="113"/>
      <c r="T1324" s="113"/>
      <c r="U1324" s="113"/>
      <c r="V1324" s="113"/>
      <c r="W1324" s="113"/>
      <c r="X1324" s="113"/>
      <c r="Y1324" s="113"/>
      <c r="Z1324" s="113"/>
      <c r="AA1324" s="113"/>
      <c r="AB1324" s="113"/>
      <c r="AC1324" s="113"/>
      <c r="AD1324" s="113"/>
      <c r="AE1324" s="113"/>
      <c r="AF1324" s="113"/>
      <c r="AG1324" s="113"/>
      <c r="AH1324" s="113"/>
      <c r="AI1324" s="113"/>
      <c r="AJ1324" s="113"/>
      <c r="AK1324" s="113"/>
      <c r="AL1324" s="113"/>
      <c r="AM1324" s="113"/>
      <c r="AN1324" s="113"/>
      <c r="AO1324" s="113"/>
      <c r="AP1324" s="113"/>
      <c r="AQ1324" s="113"/>
      <c r="AR1324" s="113"/>
      <c r="AS1324" s="113"/>
      <c r="AT1324" s="113"/>
      <c r="AU1324" s="113"/>
      <c r="AV1324" s="113"/>
      <c r="AW1324" s="113"/>
      <c r="AX1324" s="113"/>
      <c r="AY1324" s="113"/>
      <c r="AZ1324" s="113"/>
      <c r="BA1324" s="113"/>
      <c r="BB1324" s="113"/>
      <c r="BC1324" s="113"/>
      <c r="BD1324" s="113"/>
      <c r="BE1324" s="113"/>
      <c r="BF1324" s="113"/>
      <c r="BG1324" s="113"/>
      <c r="BH1324" s="113"/>
      <c r="BI1324" s="113"/>
      <c r="BJ1324" s="113"/>
      <c r="BK1324" s="113"/>
      <c r="BL1324" s="113"/>
      <c r="BM1324" s="113"/>
      <c r="BN1324" s="113"/>
      <c r="BO1324" s="113"/>
      <c r="BP1324" s="113"/>
      <c r="BQ1324" s="113"/>
      <c r="BR1324" s="113"/>
      <c r="BS1324" s="113"/>
      <c r="BT1324" s="113"/>
      <c r="BU1324" s="113"/>
      <c r="BV1324" s="113"/>
      <c r="BW1324" s="113"/>
      <c r="BX1324" s="113"/>
      <c r="BY1324" s="113"/>
      <c r="BZ1324" s="113"/>
      <c r="CA1324" s="113"/>
      <c r="CB1324" s="113"/>
    </row>
    <row r="1325" spans="9:80" s="114" customFormat="1">
      <c r="I1325" s="113"/>
      <c r="J1325" s="113"/>
      <c r="K1325" s="113"/>
      <c r="L1325" s="113"/>
      <c r="M1325" s="113"/>
      <c r="N1325" s="113"/>
      <c r="O1325" s="113"/>
      <c r="P1325" s="113"/>
      <c r="Q1325" s="113"/>
      <c r="R1325" s="113"/>
      <c r="S1325" s="113"/>
      <c r="T1325" s="113"/>
      <c r="U1325" s="113"/>
      <c r="V1325" s="113"/>
      <c r="W1325" s="113"/>
      <c r="X1325" s="113"/>
      <c r="Y1325" s="113"/>
      <c r="Z1325" s="113"/>
      <c r="AA1325" s="113"/>
      <c r="AB1325" s="113"/>
      <c r="AC1325" s="113"/>
      <c r="AD1325" s="113"/>
      <c r="AE1325" s="113"/>
      <c r="AF1325" s="113"/>
      <c r="AG1325" s="113"/>
      <c r="AH1325" s="113"/>
      <c r="AI1325" s="113"/>
      <c r="AJ1325" s="113"/>
      <c r="AK1325" s="113"/>
      <c r="AL1325" s="113"/>
      <c r="AM1325" s="113"/>
      <c r="AN1325" s="113"/>
      <c r="AO1325" s="113"/>
      <c r="AP1325" s="113"/>
      <c r="AQ1325" s="113"/>
      <c r="AR1325" s="113"/>
      <c r="AS1325" s="113"/>
      <c r="AT1325" s="113"/>
      <c r="AU1325" s="113"/>
      <c r="AV1325" s="113"/>
      <c r="AW1325" s="113"/>
      <c r="AX1325" s="113"/>
      <c r="AY1325" s="113"/>
      <c r="AZ1325" s="113"/>
      <c r="BA1325" s="113"/>
      <c r="BB1325" s="113"/>
      <c r="BC1325" s="113"/>
      <c r="BD1325" s="113"/>
      <c r="BE1325" s="113"/>
      <c r="BF1325" s="113"/>
      <c r="BG1325" s="113"/>
      <c r="BH1325" s="113"/>
      <c r="BI1325" s="113"/>
      <c r="BJ1325" s="113"/>
      <c r="BK1325" s="113"/>
      <c r="BL1325" s="113"/>
      <c r="BM1325" s="113"/>
      <c r="BN1325" s="113"/>
      <c r="BO1325" s="113"/>
      <c r="BP1325" s="113"/>
      <c r="BQ1325" s="113"/>
      <c r="BR1325" s="113"/>
      <c r="BS1325" s="113"/>
      <c r="BT1325" s="113"/>
      <c r="BU1325" s="113"/>
      <c r="BV1325" s="113"/>
      <c r="BW1325" s="113"/>
      <c r="BX1325" s="113"/>
      <c r="BY1325" s="113"/>
      <c r="BZ1325" s="113"/>
      <c r="CA1325" s="113"/>
      <c r="CB1325" s="113"/>
    </row>
    <row r="1326" spans="9:80" s="114" customFormat="1">
      <c r="I1326" s="113"/>
      <c r="J1326" s="113"/>
      <c r="K1326" s="113"/>
      <c r="L1326" s="113"/>
      <c r="M1326" s="113"/>
      <c r="N1326" s="113"/>
      <c r="O1326" s="113"/>
      <c r="P1326" s="113"/>
      <c r="Q1326" s="113"/>
      <c r="R1326" s="113"/>
      <c r="S1326" s="113"/>
      <c r="T1326" s="113"/>
      <c r="U1326" s="113"/>
      <c r="V1326" s="113"/>
      <c r="W1326" s="113"/>
      <c r="X1326" s="113"/>
      <c r="Y1326" s="113"/>
      <c r="Z1326" s="113"/>
      <c r="AA1326" s="113"/>
      <c r="AB1326" s="113"/>
      <c r="AC1326" s="113"/>
      <c r="AD1326" s="113"/>
      <c r="AE1326" s="113"/>
      <c r="AF1326" s="113"/>
      <c r="AG1326" s="113"/>
      <c r="AH1326" s="113"/>
      <c r="AI1326" s="113"/>
      <c r="AJ1326" s="113"/>
      <c r="AK1326" s="113"/>
      <c r="AL1326" s="113"/>
      <c r="AM1326" s="113"/>
      <c r="AN1326" s="113"/>
      <c r="AO1326" s="113"/>
      <c r="AP1326" s="113"/>
      <c r="AQ1326" s="113"/>
      <c r="AR1326" s="113"/>
      <c r="AS1326" s="113"/>
      <c r="AT1326" s="113"/>
      <c r="AU1326" s="113"/>
      <c r="AV1326" s="113"/>
      <c r="AW1326" s="113"/>
      <c r="AX1326" s="113"/>
      <c r="AY1326" s="113"/>
      <c r="AZ1326" s="113"/>
      <c r="BA1326" s="113"/>
      <c r="BB1326" s="113"/>
      <c r="BC1326" s="113"/>
      <c r="BD1326" s="113"/>
      <c r="BE1326" s="113"/>
      <c r="BF1326" s="113"/>
      <c r="BG1326" s="113"/>
      <c r="BH1326" s="113"/>
      <c r="BI1326" s="113"/>
      <c r="BJ1326" s="113"/>
      <c r="BK1326" s="113"/>
      <c r="BL1326" s="113"/>
      <c r="BM1326" s="113"/>
      <c r="BN1326" s="113"/>
      <c r="BO1326" s="113"/>
      <c r="BP1326" s="113"/>
      <c r="BQ1326" s="113"/>
      <c r="BR1326" s="113"/>
      <c r="BS1326" s="113"/>
      <c r="BT1326" s="113"/>
      <c r="BU1326" s="113"/>
      <c r="BV1326" s="113"/>
      <c r="BW1326" s="113"/>
      <c r="BX1326" s="113"/>
      <c r="BY1326" s="113"/>
      <c r="BZ1326" s="113"/>
      <c r="CA1326" s="113"/>
      <c r="CB1326" s="113"/>
    </row>
    <row r="1327" spans="9:80" s="114" customFormat="1">
      <c r="I1327" s="113"/>
      <c r="J1327" s="113"/>
      <c r="K1327" s="113"/>
      <c r="L1327" s="113"/>
      <c r="M1327" s="113"/>
      <c r="N1327" s="113"/>
      <c r="O1327" s="113"/>
      <c r="P1327" s="113"/>
      <c r="Q1327" s="113"/>
      <c r="R1327" s="113"/>
      <c r="S1327" s="113"/>
      <c r="T1327" s="113"/>
      <c r="U1327" s="113"/>
      <c r="V1327" s="113"/>
      <c r="W1327" s="113"/>
      <c r="X1327" s="113"/>
      <c r="Y1327" s="113"/>
      <c r="Z1327" s="113"/>
      <c r="AA1327" s="113"/>
      <c r="AB1327" s="113"/>
      <c r="AC1327" s="113"/>
      <c r="AD1327" s="113"/>
      <c r="AE1327" s="113"/>
      <c r="AF1327" s="113"/>
      <c r="AG1327" s="113"/>
      <c r="AH1327" s="113"/>
      <c r="AI1327" s="113"/>
      <c r="AJ1327" s="113"/>
      <c r="AK1327" s="113"/>
      <c r="AL1327" s="113"/>
      <c r="AM1327" s="113"/>
      <c r="AN1327" s="113"/>
      <c r="AO1327" s="113"/>
      <c r="AP1327" s="113"/>
      <c r="AQ1327" s="113"/>
      <c r="AR1327" s="113"/>
      <c r="AS1327" s="113"/>
      <c r="AT1327" s="113"/>
      <c r="AU1327" s="113"/>
      <c r="AV1327" s="113"/>
      <c r="AW1327" s="113"/>
      <c r="AX1327" s="113"/>
      <c r="AY1327" s="113"/>
      <c r="AZ1327" s="113"/>
      <c r="BA1327" s="113"/>
      <c r="BB1327" s="113"/>
      <c r="BC1327" s="113"/>
      <c r="BD1327" s="113"/>
      <c r="BE1327" s="113"/>
      <c r="BF1327" s="113"/>
      <c r="BG1327" s="113"/>
      <c r="BH1327" s="113"/>
      <c r="BI1327" s="113"/>
      <c r="BJ1327" s="113"/>
      <c r="BK1327" s="113"/>
      <c r="BL1327" s="113"/>
      <c r="BM1327" s="113"/>
      <c r="BN1327" s="113"/>
      <c r="BO1327" s="113"/>
      <c r="BP1327" s="113"/>
      <c r="BQ1327" s="113"/>
      <c r="BR1327" s="113"/>
      <c r="BS1327" s="113"/>
      <c r="BT1327" s="113"/>
      <c r="BU1327" s="113"/>
      <c r="BV1327" s="113"/>
      <c r="BW1327" s="113"/>
      <c r="BX1327" s="113"/>
      <c r="BY1327" s="113"/>
      <c r="BZ1327" s="113"/>
      <c r="CA1327" s="113"/>
      <c r="CB1327" s="113"/>
    </row>
    <row r="1328" spans="9:80" s="114" customFormat="1">
      <c r="I1328" s="113"/>
      <c r="J1328" s="113"/>
      <c r="K1328" s="113"/>
      <c r="L1328" s="113"/>
      <c r="M1328" s="113"/>
      <c r="N1328" s="113"/>
      <c r="O1328" s="113"/>
      <c r="P1328" s="113"/>
      <c r="Q1328" s="113"/>
      <c r="R1328" s="113"/>
      <c r="S1328" s="113"/>
      <c r="T1328" s="113"/>
      <c r="U1328" s="113"/>
      <c r="V1328" s="113"/>
      <c r="W1328" s="113"/>
      <c r="X1328" s="113"/>
      <c r="Y1328" s="113"/>
      <c r="Z1328" s="113"/>
      <c r="AA1328" s="113"/>
      <c r="AB1328" s="113"/>
      <c r="AC1328" s="113"/>
      <c r="AD1328" s="113"/>
      <c r="AE1328" s="113"/>
      <c r="AF1328" s="113"/>
      <c r="AG1328" s="113"/>
      <c r="AH1328" s="113"/>
      <c r="AI1328" s="113"/>
      <c r="AJ1328" s="113"/>
      <c r="AK1328" s="113"/>
      <c r="AL1328" s="113"/>
      <c r="AM1328" s="113"/>
      <c r="AN1328" s="113"/>
      <c r="AO1328" s="113"/>
      <c r="AP1328" s="113"/>
      <c r="AQ1328" s="113"/>
      <c r="AR1328" s="113"/>
      <c r="AS1328" s="113"/>
      <c r="AT1328" s="113"/>
      <c r="AU1328" s="113"/>
      <c r="AV1328" s="113"/>
      <c r="AW1328" s="113"/>
      <c r="AX1328" s="113"/>
      <c r="AY1328" s="113"/>
      <c r="AZ1328" s="113"/>
      <c r="BA1328" s="113"/>
      <c r="BB1328" s="113"/>
      <c r="BC1328" s="113"/>
      <c r="BD1328" s="113"/>
      <c r="BE1328" s="113"/>
      <c r="BF1328" s="113"/>
      <c r="BG1328" s="113"/>
      <c r="BH1328" s="113"/>
      <c r="BI1328" s="113"/>
      <c r="BJ1328" s="113"/>
      <c r="BK1328" s="113"/>
      <c r="BL1328" s="113"/>
      <c r="BM1328" s="113"/>
      <c r="BN1328" s="113"/>
      <c r="BO1328" s="113"/>
      <c r="BP1328" s="113"/>
      <c r="BQ1328" s="113"/>
      <c r="BR1328" s="113"/>
      <c r="BS1328" s="113"/>
      <c r="BT1328" s="113"/>
      <c r="BU1328" s="113"/>
      <c r="BV1328" s="113"/>
      <c r="BW1328" s="113"/>
      <c r="BX1328" s="113"/>
      <c r="BY1328" s="113"/>
      <c r="BZ1328" s="113"/>
      <c r="CA1328" s="113"/>
      <c r="CB1328" s="113"/>
    </row>
    <row r="1329" spans="9:80" s="114" customFormat="1">
      <c r="I1329" s="113"/>
      <c r="J1329" s="113"/>
      <c r="K1329" s="113"/>
      <c r="L1329" s="113"/>
      <c r="M1329" s="113"/>
      <c r="N1329" s="113"/>
      <c r="O1329" s="113"/>
      <c r="P1329" s="113"/>
      <c r="Q1329" s="113"/>
      <c r="R1329" s="113"/>
      <c r="S1329" s="113"/>
      <c r="T1329" s="113"/>
      <c r="U1329" s="113"/>
      <c r="V1329" s="113"/>
      <c r="W1329" s="113"/>
      <c r="X1329" s="113"/>
      <c r="Y1329" s="113"/>
      <c r="Z1329" s="113"/>
      <c r="AA1329" s="113"/>
      <c r="AB1329" s="113"/>
      <c r="AC1329" s="113"/>
      <c r="AD1329" s="113"/>
      <c r="AE1329" s="113"/>
      <c r="AF1329" s="113"/>
      <c r="AG1329" s="113"/>
      <c r="AH1329" s="113"/>
      <c r="AI1329" s="113"/>
      <c r="AJ1329" s="113"/>
      <c r="AK1329" s="113"/>
      <c r="AL1329" s="113"/>
      <c r="AM1329" s="113"/>
      <c r="AN1329" s="113"/>
      <c r="AO1329" s="113"/>
      <c r="AP1329" s="113"/>
      <c r="AQ1329" s="113"/>
      <c r="AR1329" s="113"/>
      <c r="AS1329" s="113"/>
      <c r="AT1329" s="113"/>
      <c r="AU1329" s="113"/>
      <c r="AV1329" s="113"/>
      <c r="AW1329" s="113"/>
      <c r="AX1329" s="113"/>
      <c r="AY1329" s="113"/>
      <c r="AZ1329" s="113"/>
      <c r="BA1329" s="113"/>
      <c r="BB1329" s="113"/>
      <c r="BC1329" s="113"/>
      <c r="BD1329" s="113"/>
      <c r="BE1329" s="113"/>
      <c r="BF1329" s="113"/>
      <c r="BG1329" s="113"/>
      <c r="BH1329" s="113"/>
      <c r="BI1329" s="113"/>
      <c r="BJ1329" s="113"/>
      <c r="BK1329" s="113"/>
      <c r="BL1329" s="113"/>
      <c r="BM1329" s="113"/>
      <c r="BN1329" s="113"/>
      <c r="BO1329" s="113"/>
      <c r="BP1329" s="113"/>
      <c r="BQ1329" s="113"/>
      <c r="BR1329" s="113"/>
      <c r="BS1329" s="113"/>
      <c r="BT1329" s="113"/>
      <c r="BU1329" s="113"/>
      <c r="BV1329" s="113"/>
      <c r="BW1329" s="113"/>
      <c r="BX1329" s="113"/>
      <c r="BY1329" s="113"/>
      <c r="BZ1329" s="113"/>
      <c r="CA1329" s="113"/>
      <c r="CB1329" s="113"/>
    </row>
    <row r="1330" spans="9:80" s="114" customFormat="1">
      <c r="I1330" s="113"/>
      <c r="J1330" s="113"/>
      <c r="K1330" s="113"/>
      <c r="L1330" s="113"/>
      <c r="M1330" s="113"/>
      <c r="N1330" s="113"/>
      <c r="O1330" s="113"/>
      <c r="P1330" s="113"/>
      <c r="Q1330" s="113"/>
      <c r="R1330" s="113"/>
      <c r="S1330" s="113"/>
      <c r="T1330" s="113"/>
      <c r="U1330" s="113"/>
      <c r="V1330" s="113"/>
      <c r="W1330" s="113"/>
      <c r="X1330" s="113"/>
      <c r="Y1330" s="113"/>
      <c r="Z1330" s="113"/>
      <c r="AA1330" s="113"/>
      <c r="AB1330" s="113"/>
      <c r="AC1330" s="113"/>
      <c r="AD1330" s="113"/>
      <c r="AE1330" s="113"/>
      <c r="AF1330" s="113"/>
      <c r="AG1330" s="113"/>
      <c r="AH1330" s="113"/>
      <c r="AI1330" s="113"/>
      <c r="AJ1330" s="113"/>
      <c r="AK1330" s="113"/>
      <c r="AL1330" s="113"/>
      <c r="AM1330" s="113"/>
      <c r="AN1330" s="113"/>
      <c r="AO1330" s="113"/>
      <c r="AP1330" s="113"/>
      <c r="AQ1330" s="113"/>
      <c r="AR1330" s="113"/>
      <c r="AS1330" s="113"/>
      <c r="AT1330" s="113"/>
      <c r="AU1330" s="113"/>
      <c r="AV1330" s="113"/>
      <c r="AW1330" s="113"/>
      <c r="AX1330" s="113"/>
      <c r="AY1330" s="113"/>
      <c r="AZ1330" s="113"/>
      <c r="BA1330" s="113"/>
      <c r="BB1330" s="113"/>
      <c r="BC1330" s="113"/>
      <c r="BD1330" s="113"/>
      <c r="BE1330" s="113"/>
      <c r="BF1330" s="113"/>
      <c r="BG1330" s="113"/>
      <c r="BH1330" s="113"/>
      <c r="BI1330" s="113"/>
      <c r="BJ1330" s="113"/>
      <c r="BK1330" s="113"/>
      <c r="BL1330" s="113"/>
      <c r="BM1330" s="113"/>
      <c r="BN1330" s="113"/>
      <c r="BO1330" s="113"/>
      <c r="BP1330" s="113"/>
      <c r="BQ1330" s="113"/>
      <c r="BR1330" s="113"/>
      <c r="BS1330" s="113"/>
      <c r="BT1330" s="113"/>
      <c r="BU1330" s="113"/>
      <c r="BV1330" s="113"/>
      <c r="BW1330" s="113"/>
      <c r="BX1330" s="113"/>
      <c r="BY1330" s="113"/>
      <c r="BZ1330" s="113"/>
      <c r="CA1330" s="113"/>
      <c r="CB1330" s="113"/>
    </row>
    <row r="1331" spans="9:80" s="114" customFormat="1">
      <c r="I1331" s="113"/>
      <c r="J1331" s="113"/>
      <c r="K1331" s="113"/>
      <c r="L1331" s="113"/>
      <c r="M1331" s="113"/>
      <c r="N1331" s="113"/>
      <c r="O1331" s="113"/>
      <c r="P1331" s="113"/>
      <c r="Q1331" s="113"/>
      <c r="R1331" s="113"/>
      <c r="S1331" s="113"/>
      <c r="T1331" s="113"/>
      <c r="U1331" s="113"/>
      <c r="V1331" s="113"/>
      <c r="W1331" s="113"/>
      <c r="X1331" s="113"/>
      <c r="Y1331" s="113"/>
      <c r="Z1331" s="113"/>
      <c r="AA1331" s="113"/>
      <c r="AB1331" s="113"/>
      <c r="AC1331" s="113"/>
      <c r="AD1331" s="113"/>
      <c r="AE1331" s="113"/>
      <c r="AF1331" s="113"/>
      <c r="AG1331" s="113"/>
      <c r="AH1331" s="113"/>
      <c r="AI1331" s="113"/>
      <c r="AJ1331" s="113"/>
      <c r="AK1331" s="113"/>
      <c r="AL1331" s="113"/>
      <c r="AM1331" s="113"/>
      <c r="AN1331" s="113"/>
      <c r="AO1331" s="113"/>
      <c r="AP1331" s="113"/>
      <c r="AQ1331" s="113"/>
      <c r="AR1331" s="113"/>
      <c r="AS1331" s="113"/>
      <c r="AT1331" s="113"/>
      <c r="AU1331" s="113"/>
      <c r="AV1331" s="113"/>
      <c r="AW1331" s="113"/>
      <c r="AX1331" s="113"/>
      <c r="AY1331" s="113"/>
      <c r="AZ1331" s="113"/>
      <c r="BA1331" s="113"/>
      <c r="BB1331" s="113"/>
      <c r="BC1331" s="113"/>
      <c r="BD1331" s="113"/>
      <c r="BE1331" s="113"/>
      <c r="BF1331" s="113"/>
      <c r="BG1331" s="113"/>
      <c r="BH1331" s="113"/>
      <c r="BI1331" s="113"/>
      <c r="BJ1331" s="113"/>
      <c r="BK1331" s="113"/>
      <c r="BL1331" s="113"/>
      <c r="BM1331" s="113"/>
      <c r="BN1331" s="113"/>
      <c r="BO1331" s="113"/>
      <c r="BP1331" s="113"/>
      <c r="BQ1331" s="113"/>
      <c r="BR1331" s="113"/>
      <c r="BS1331" s="113"/>
      <c r="BT1331" s="113"/>
      <c r="BU1331" s="113"/>
      <c r="BV1331" s="113"/>
      <c r="BW1331" s="113"/>
      <c r="BX1331" s="113"/>
      <c r="BY1331" s="113"/>
      <c r="BZ1331" s="113"/>
      <c r="CA1331" s="113"/>
      <c r="CB1331" s="113"/>
    </row>
    <row r="1332" spans="9:80" s="114" customFormat="1">
      <c r="I1332" s="113"/>
      <c r="J1332" s="113"/>
      <c r="K1332" s="113"/>
      <c r="L1332" s="113"/>
      <c r="M1332" s="113"/>
      <c r="N1332" s="113"/>
      <c r="O1332" s="113"/>
      <c r="P1332" s="113"/>
      <c r="Q1332" s="113"/>
      <c r="R1332" s="113"/>
      <c r="S1332" s="113"/>
      <c r="T1332" s="113"/>
      <c r="U1332" s="113"/>
      <c r="V1332" s="113"/>
      <c r="W1332" s="113"/>
      <c r="X1332" s="113"/>
      <c r="Y1332" s="113"/>
      <c r="Z1332" s="113"/>
      <c r="AA1332" s="113"/>
      <c r="AB1332" s="113"/>
      <c r="AC1332" s="113"/>
      <c r="AD1332" s="113"/>
      <c r="AE1332" s="113"/>
      <c r="AF1332" s="113"/>
      <c r="AG1332" s="113"/>
      <c r="AH1332" s="113"/>
      <c r="AI1332" s="113"/>
      <c r="AJ1332" s="113"/>
      <c r="AK1332" s="113"/>
      <c r="AL1332" s="113"/>
      <c r="AM1332" s="113"/>
      <c r="AN1332" s="113"/>
      <c r="AO1332" s="113"/>
      <c r="AP1332" s="113"/>
      <c r="AQ1332" s="113"/>
      <c r="AR1332" s="113"/>
      <c r="AS1332" s="113"/>
      <c r="AT1332" s="113"/>
      <c r="AU1332" s="113"/>
      <c r="AV1332" s="113"/>
      <c r="AW1332" s="113"/>
      <c r="AX1332" s="113"/>
      <c r="AY1332" s="113"/>
      <c r="AZ1332" s="113"/>
      <c r="BA1332" s="113"/>
      <c r="BB1332" s="113"/>
      <c r="BC1332" s="113"/>
      <c r="BD1332" s="113"/>
      <c r="BE1332" s="113"/>
      <c r="BF1332" s="113"/>
      <c r="BG1332" s="113"/>
      <c r="BH1332" s="113"/>
      <c r="BI1332" s="113"/>
      <c r="BJ1332" s="113"/>
      <c r="BK1332" s="113"/>
      <c r="BL1332" s="113"/>
      <c r="BM1332" s="113"/>
      <c r="BN1332" s="113"/>
      <c r="BO1332" s="113"/>
      <c r="BP1332" s="113"/>
      <c r="BQ1332" s="113"/>
      <c r="BR1332" s="113"/>
      <c r="BS1332" s="113"/>
      <c r="BT1332" s="113"/>
      <c r="BU1332" s="113"/>
      <c r="BV1332" s="113"/>
      <c r="BW1332" s="113"/>
      <c r="BX1332" s="113"/>
      <c r="BY1332" s="113"/>
      <c r="BZ1332" s="113"/>
      <c r="CA1332" s="113"/>
      <c r="CB1332" s="113"/>
    </row>
    <row r="1333" spans="9:80" s="114" customFormat="1">
      <c r="I1333" s="113"/>
      <c r="J1333" s="113"/>
      <c r="K1333" s="113"/>
      <c r="L1333" s="113"/>
      <c r="M1333" s="113"/>
      <c r="N1333" s="113"/>
      <c r="O1333" s="113"/>
      <c r="P1333" s="113"/>
      <c r="Q1333" s="113"/>
      <c r="R1333" s="113"/>
      <c r="S1333" s="113"/>
      <c r="T1333" s="113"/>
      <c r="U1333" s="113"/>
      <c r="V1333" s="113"/>
      <c r="W1333" s="113"/>
      <c r="X1333" s="113"/>
      <c r="Y1333" s="113"/>
      <c r="Z1333" s="113"/>
      <c r="AA1333" s="113"/>
      <c r="AB1333" s="113"/>
      <c r="AC1333" s="113"/>
      <c r="AD1333" s="113"/>
      <c r="AE1333" s="113"/>
      <c r="AF1333" s="113"/>
      <c r="AG1333" s="113"/>
      <c r="AH1333" s="113"/>
      <c r="AI1333" s="113"/>
      <c r="AJ1333" s="113"/>
      <c r="AK1333" s="113"/>
      <c r="AL1333" s="113"/>
      <c r="AM1333" s="113"/>
      <c r="AN1333" s="113"/>
      <c r="AO1333" s="113"/>
      <c r="AP1333" s="113"/>
      <c r="AQ1333" s="113"/>
      <c r="AR1333" s="113"/>
      <c r="AS1333" s="113"/>
      <c r="AT1333" s="113"/>
      <c r="AU1333" s="113"/>
      <c r="AV1333" s="113"/>
      <c r="AW1333" s="113"/>
      <c r="AX1333" s="113"/>
      <c r="AY1333" s="113"/>
      <c r="AZ1333" s="113"/>
      <c r="BA1333" s="113"/>
      <c r="BB1333" s="113"/>
      <c r="BC1333" s="113"/>
      <c r="BD1333" s="113"/>
      <c r="BE1333" s="113"/>
      <c r="BF1333" s="113"/>
      <c r="BG1333" s="113"/>
      <c r="BH1333" s="113"/>
      <c r="BI1333" s="113"/>
      <c r="BJ1333" s="113"/>
      <c r="BK1333" s="113"/>
      <c r="BL1333" s="113"/>
      <c r="BM1333" s="113"/>
      <c r="BN1333" s="113"/>
      <c r="BO1333" s="113"/>
      <c r="BP1333" s="113"/>
      <c r="BQ1333" s="113"/>
      <c r="BR1333" s="113"/>
      <c r="BS1333" s="113"/>
      <c r="BT1333" s="113"/>
      <c r="BU1333" s="113"/>
      <c r="BV1333" s="113"/>
      <c r="BW1333" s="113"/>
      <c r="BX1333" s="113"/>
      <c r="BY1333" s="113"/>
      <c r="BZ1333" s="113"/>
      <c r="CA1333" s="113"/>
      <c r="CB1333" s="113"/>
    </row>
    <row r="1334" spans="9:80" s="114" customFormat="1">
      <c r="I1334" s="113"/>
      <c r="J1334" s="113"/>
      <c r="K1334" s="113"/>
      <c r="L1334" s="113"/>
      <c r="M1334" s="113"/>
      <c r="N1334" s="113"/>
      <c r="O1334" s="113"/>
      <c r="P1334" s="113"/>
      <c r="Q1334" s="113"/>
      <c r="R1334" s="113"/>
      <c r="S1334" s="113"/>
      <c r="T1334" s="113"/>
      <c r="U1334" s="113"/>
      <c r="V1334" s="113"/>
      <c r="W1334" s="113"/>
      <c r="X1334" s="113"/>
      <c r="Y1334" s="113"/>
      <c r="Z1334" s="113"/>
      <c r="AA1334" s="113"/>
      <c r="AB1334" s="113"/>
      <c r="AC1334" s="113"/>
      <c r="AD1334" s="113"/>
      <c r="AE1334" s="113"/>
      <c r="AF1334" s="113"/>
      <c r="AG1334" s="113"/>
      <c r="AH1334" s="113"/>
      <c r="AI1334" s="113"/>
      <c r="AJ1334" s="113"/>
      <c r="AK1334" s="113"/>
      <c r="AL1334" s="113"/>
      <c r="AM1334" s="113"/>
      <c r="AN1334" s="113"/>
      <c r="AO1334" s="113"/>
      <c r="AP1334" s="113"/>
      <c r="AQ1334" s="113"/>
      <c r="AR1334" s="113"/>
      <c r="AS1334" s="113"/>
      <c r="AT1334" s="113"/>
      <c r="AU1334" s="113"/>
      <c r="AV1334" s="113"/>
      <c r="AW1334" s="113"/>
      <c r="AX1334" s="113"/>
      <c r="AY1334" s="113"/>
      <c r="AZ1334" s="113"/>
      <c r="BA1334" s="113"/>
      <c r="BB1334" s="113"/>
      <c r="BC1334" s="113"/>
      <c r="BD1334" s="113"/>
      <c r="BE1334" s="113"/>
      <c r="BF1334" s="113"/>
      <c r="BG1334" s="113"/>
      <c r="BH1334" s="113"/>
      <c r="BI1334" s="113"/>
      <c r="BJ1334" s="113"/>
      <c r="BK1334" s="113"/>
      <c r="BL1334" s="113"/>
      <c r="BM1334" s="113"/>
      <c r="BN1334" s="113"/>
      <c r="BO1334" s="113"/>
      <c r="BP1334" s="113"/>
      <c r="BQ1334" s="113"/>
      <c r="BR1334" s="113"/>
      <c r="BS1334" s="113"/>
      <c r="BT1334" s="113"/>
      <c r="BU1334" s="113"/>
      <c r="BV1334" s="113"/>
      <c r="BW1334" s="113"/>
      <c r="BX1334" s="113"/>
      <c r="BY1334" s="113"/>
      <c r="BZ1334" s="113"/>
      <c r="CA1334" s="113"/>
      <c r="CB1334" s="113"/>
    </row>
    <row r="1335" spans="9:80" s="114" customFormat="1">
      <c r="I1335" s="113"/>
      <c r="J1335" s="113"/>
      <c r="K1335" s="113"/>
      <c r="L1335" s="113"/>
      <c r="M1335" s="113"/>
      <c r="N1335" s="113"/>
      <c r="O1335" s="113"/>
      <c r="P1335" s="113"/>
      <c r="Q1335" s="113"/>
      <c r="R1335" s="113"/>
      <c r="S1335" s="113"/>
      <c r="T1335" s="113"/>
      <c r="U1335" s="113"/>
      <c r="V1335" s="113"/>
      <c r="W1335" s="113"/>
      <c r="X1335" s="113"/>
      <c r="Y1335" s="113"/>
      <c r="Z1335" s="113"/>
      <c r="AA1335" s="113"/>
      <c r="AB1335" s="113"/>
      <c r="AC1335" s="113"/>
      <c r="AD1335" s="113"/>
      <c r="AE1335" s="113"/>
      <c r="AF1335" s="113"/>
      <c r="AG1335" s="113"/>
      <c r="AH1335" s="113"/>
      <c r="AI1335" s="113"/>
      <c r="AJ1335" s="113"/>
      <c r="AK1335" s="113"/>
      <c r="AL1335" s="113"/>
      <c r="AM1335" s="113"/>
      <c r="AN1335" s="113"/>
      <c r="AO1335" s="113"/>
      <c r="AP1335" s="113"/>
      <c r="AQ1335" s="113"/>
      <c r="AR1335" s="113"/>
      <c r="AS1335" s="113"/>
      <c r="AT1335" s="113"/>
      <c r="AU1335" s="113"/>
      <c r="AV1335" s="113"/>
      <c r="AW1335" s="113"/>
      <c r="AX1335" s="113"/>
      <c r="AY1335" s="113"/>
      <c r="AZ1335" s="113"/>
      <c r="BA1335" s="113"/>
      <c r="BB1335" s="113"/>
      <c r="BC1335" s="113"/>
      <c r="BD1335" s="113"/>
      <c r="BE1335" s="113"/>
      <c r="BF1335" s="113"/>
      <c r="BG1335" s="113"/>
      <c r="BH1335" s="113"/>
      <c r="BI1335" s="113"/>
      <c r="BJ1335" s="113"/>
      <c r="BK1335" s="113"/>
      <c r="BL1335" s="113"/>
      <c r="BM1335" s="113"/>
      <c r="BN1335" s="113"/>
      <c r="BO1335" s="113"/>
      <c r="BP1335" s="113"/>
      <c r="BQ1335" s="113"/>
      <c r="BR1335" s="113"/>
      <c r="BS1335" s="113"/>
      <c r="BT1335" s="113"/>
      <c r="BU1335" s="113"/>
      <c r="BV1335" s="113"/>
      <c r="BW1335" s="113"/>
      <c r="BX1335" s="113"/>
      <c r="BY1335" s="113"/>
      <c r="BZ1335" s="113"/>
      <c r="CA1335" s="113"/>
      <c r="CB1335" s="113"/>
    </row>
    <row r="1336" spans="9:80" s="114" customFormat="1">
      <c r="I1336" s="113"/>
      <c r="J1336" s="113"/>
      <c r="K1336" s="113"/>
      <c r="L1336" s="113"/>
      <c r="M1336" s="113"/>
      <c r="N1336" s="113"/>
      <c r="O1336" s="113"/>
      <c r="P1336" s="113"/>
      <c r="Q1336" s="113"/>
      <c r="R1336" s="113"/>
      <c r="S1336" s="113"/>
      <c r="T1336" s="113"/>
      <c r="U1336" s="113"/>
      <c r="V1336" s="113"/>
      <c r="W1336" s="113"/>
      <c r="X1336" s="113"/>
      <c r="Y1336" s="113"/>
      <c r="Z1336" s="113"/>
      <c r="AA1336" s="113"/>
      <c r="AB1336" s="113"/>
      <c r="AC1336" s="113"/>
      <c r="AD1336" s="113"/>
      <c r="AE1336" s="113"/>
      <c r="AF1336" s="113"/>
      <c r="AG1336" s="113"/>
      <c r="AH1336" s="113"/>
      <c r="AI1336" s="113"/>
      <c r="AJ1336" s="113"/>
      <c r="AK1336" s="113"/>
      <c r="AL1336" s="113"/>
      <c r="AM1336" s="113"/>
      <c r="AN1336" s="113"/>
      <c r="AO1336" s="113"/>
      <c r="AP1336" s="113"/>
      <c r="AQ1336" s="113"/>
      <c r="AR1336" s="113"/>
      <c r="AS1336" s="113"/>
      <c r="AT1336" s="113"/>
      <c r="AU1336" s="113"/>
      <c r="AV1336" s="113"/>
      <c r="AW1336" s="113"/>
      <c r="AX1336" s="113"/>
      <c r="AY1336" s="113"/>
      <c r="AZ1336" s="113"/>
      <c r="BA1336" s="113"/>
      <c r="BB1336" s="113"/>
      <c r="BC1336" s="113"/>
      <c r="BD1336" s="113"/>
      <c r="BE1336" s="113"/>
      <c r="BF1336" s="113"/>
      <c r="BG1336" s="113"/>
      <c r="BH1336" s="113"/>
      <c r="BI1336" s="113"/>
      <c r="BJ1336" s="113"/>
      <c r="BK1336" s="113"/>
      <c r="BL1336" s="113"/>
      <c r="BM1336" s="113"/>
      <c r="BN1336" s="113"/>
      <c r="BO1336" s="113"/>
      <c r="BP1336" s="113"/>
      <c r="BQ1336" s="113"/>
      <c r="BR1336" s="113"/>
      <c r="BS1336" s="113"/>
      <c r="BT1336" s="113"/>
      <c r="BU1336" s="113"/>
      <c r="BV1336" s="113"/>
      <c r="BW1336" s="113"/>
      <c r="BX1336" s="113"/>
      <c r="BY1336" s="113"/>
      <c r="BZ1336" s="113"/>
      <c r="CA1336" s="113"/>
      <c r="CB1336" s="113"/>
    </row>
    <row r="1337" spans="9:80" s="114" customFormat="1">
      <c r="I1337" s="113"/>
      <c r="J1337" s="113"/>
      <c r="K1337" s="113"/>
      <c r="L1337" s="113"/>
      <c r="M1337" s="113"/>
      <c r="N1337" s="113"/>
      <c r="O1337" s="113"/>
      <c r="P1337" s="113"/>
      <c r="Q1337" s="113"/>
      <c r="R1337" s="113"/>
      <c r="S1337" s="113"/>
      <c r="T1337" s="113"/>
      <c r="U1337" s="113"/>
      <c r="V1337" s="113"/>
      <c r="W1337" s="113"/>
      <c r="X1337" s="113"/>
      <c r="Y1337" s="113"/>
      <c r="Z1337" s="113"/>
      <c r="AA1337" s="113"/>
      <c r="AB1337" s="113"/>
      <c r="AC1337" s="113"/>
      <c r="AD1337" s="113"/>
      <c r="AE1337" s="113"/>
      <c r="AF1337" s="113"/>
      <c r="AG1337" s="113"/>
      <c r="AH1337" s="113"/>
      <c r="AI1337" s="113"/>
      <c r="AJ1337" s="113"/>
      <c r="AK1337" s="113"/>
      <c r="AL1337" s="113"/>
      <c r="AM1337" s="113"/>
      <c r="AN1337" s="113"/>
      <c r="AO1337" s="113"/>
      <c r="AP1337" s="113"/>
      <c r="AQ1337" s="113"/>
      <c r="AR1337" s="113"/>
      <c r="AS1337" s="113"/>
      <c r="AT1337" s="113"/>
      <c r="AU1337" s="113"/>
      <c r="AV1337" s="113"/>
      <c r="AW1337" s="113"/>
      <c r="AX1337" s="113"/>
      <c r="AY1337" s="113"/>
      <c r="AZ1337" s="113"/>
      <c r="BA1337" s="113"/>
      <c r="BB1337" s="113"/>
      <c r="BC1337" s="113"/>
      <c r="BD1337" s="113"/>
      <c r="BE1337" s="113"/>
      <c r="BF1337" s="113"/>
      <c r="BG1337" s="113"/>
      <c r="BH1337" s="113"/>
      <c r="BI1337" s="113"/>
      <c r="BJ1337" s="113"/>
      <c r="BK1337" s="113"/>
      <c r="BL1337" s="113"/>
      <c r="BM1337" s="113"/>
      <c r="BN1337" s="113"/>
      <c r="BO1337" s="113"/>
      <c r="BP1337" s="113"/>
      <c r="BQ1337" s="113"/>
      <c r="BR1337" s="113"/>
      <c r="BS1337" s="113"/>
      <c r="BT1337" s="113"/>
      <c r="BU1337" s="113"/>
      <c r="BV1337" s="113"/>
      <c r="BW1337" s="113"/>
      <c r="BX1337" s="113"/>
      <c r="BY1337" s="113"/>
      <c r="BZ1337" s="113"/>
      <c r="CA1337" s="113"/>
      <c r="CB1337" s="113"/>
    </row>
    <row r="1338" spans="9:80" s="114" customFormat="1">
      <c r="I1338" s="113"/>
      <c r="J1338" s="113"/>
      <c r="K1338" s="113"/>
      <c r="L1338" s="113"/>
      <c r="M1338" s="113"/>
      <c r="N1338" s="113"/>
      <c r="O1338" s="113"/>
      <c r="P1338" s="113"/>
      <c r="Q1338" s="113"/>
      <c r="R1338" s="113"/>
      <c r="S1338" s="113"/>
      <c r="T1338" s="113"/>
      <c r="U1338" s="113"/>
      <c r="V1338" s="113"/>
      <c r="W1338" s="113"/>
      <c r="X1338" s="113"/>
      <c r="Y1338" s="113"/>
      <c r="Z1338" s="113"/>
      <c r="AA1338" s="113"/>
      <c r="AB1338" s="113"/>
      <c r="AC1338" s="113"/>
      <c r="AD1338" s="113"/>
      <c r="AE1338" s="113"/>
      <c r="AF1338" s="113"/>
      <c r="AG1338" s="113"/>
      <c r="AH1338" s="113"/>
      <c r="AI1338" s="113"/>
      <c r="AJ1338" s="113"/>
      <c r="AK1338" s="113"/>
      <c r="AL1338" s="113"/>
      <c r="AM1338" s="113"/>
      <c r="AN1338" s="113"/>
      <c r="AO1338" s="113"/>
      <c r="AP1338" s="113"/>
      <c r="AQ1338" s="113"/>
      <c r="AR1338" s="113"/>
      <c r="AS1338" s="113"/>
      <c r="AT1338" s="113"/>
      <c r="AU1338" s="113"/>
      <c r="AV1338" s="113"/>
      <c r="AW1338" s="113"/>
      <c r="AX1338" s="113"/>
      <c r="AY1338" s="113"/>
      <c r="AZ1338" s="113"/>
      <c r="BA1338" s="113"/>
      <c r="BB1338" s="113"/>
      <c r="BC1338" s="113"/>
      <c r="BD1338" s="113"/>
      <c r="BE1338" s="113"/>
      <c r="BF1338" s="113"/>
      <c r="BG1338" s="113"/>
      <c r="BH1338" s="113"/>
      <c r="BI1338" s="113"/>
      <c r="BJ1338" s="113"/>
      <c r="BK1338" s="113"/>
      <c r="BL1338" s="113"/>
      <c r="BM1338" s="113"/>
      <c r="BN1338" s="113"/>
      <c r="BO1338" s="113"/>
      <c r="BP1338" s="113"/>
      <c r="BQ1338" s="113"/>
      <c r="BR1338" s="113"/>
      <c r="BS1338" s="113"/>
      <c r="BT1338" s="113"/>
      <c r="BU1338" s="113"/>
      <c r="BV1338" s="113"/>
      <c r="BW1338" s="113"/>
      <c r="BX1338" s="113"/>
      <c r="BY1338" s="113"/>
      <c r="BZ1338" s="113"/>
      <c r="CA1338" s="113"/>
      <c r="CB1338" s="113"/>
    </row>
    <row r="1339" spans="9:80" s="114" customFormat="1">
      <c r="I1339" s="113"/>
      <c r="J1339" s="113"/>
      <c r="K1339" s="113"/>
      <c r="L1339" s="113"/>
      <c r="M1339" s="113"/>
      <c r="N1339" s="113"/>
      <c r="O1339" s="113"/>
      <c r="P1339" s="113"/>
      <c r="Q1339" s="113"/>
      <c r="R1339" s="113"/>
      <c r="S1339" s="113"/>
      <c r="T1339" s="113"/>
      <c r="U1339" s="113"/>
      <c r="V1339" s="113"/>
      <c r="W1339" s="113"/>
      <c r="X1339" s="113"/>
      <c r="Y1339" s="113"/>
      <c r="Z1339" s="113"/>
      <c r="AA1339" s="113"/>
      <c r="AB1339" s="113"/>
      <c r="AC1339" s="113"/>
      <c r="AD1339" s="113"/>
      <c r="AE1339" s="113"/>
      <c r="AF1339" s="113"/>
      <c r="AG1339" s="113"/>
      <c r="AH1339" s="113"/>
      <c r="AI1339" s="113"/>
      <c r="AJ1339" s="113"/>
      <c r="AK1339" s="113"/>
      <c r="AL1339" s="113"/>
      <c r="AM1339" s="113"/>
      <c r="AN1339" s="113"/>
      <c r="AO1339" s="113"/>
      <c r="AP1339" s="113"/>
      <c r="AQ1339" s="113"/>
      <c r="AR1339" s="113"/>
      <c r="AS1339" s="113"/>
      <c r="AT1339" s="113"/>
      <c r="AU1339" s="113"/>
      <c r="AV1339" s="113"/>
      <c r="AW1339" s="113"/>
      <c r="AX1339" s="113"/>
      <c r="AY1339" s="113"/>
      <c r="AZ1339" s="113"/>
      <c r="BA1339" s="113"/>
      <c r="BB1339" s="113"/>
      <c r="BC1339" s="113"/>
      <c r="BD1339" s="113"/>
      <c r="BE1339" s="113"/>
      <c r="BF1339" s="113"/>
      <c r="BG1339" s="113"/>
      <c r="BH1339" s="113"/>
      <c r="BI1339" s="113"/>
      <c r="BJ1339" s="113"/>
      <c r="BK1339" s="113"/>
      <c r="BL1339" s="113"/>
      <c r="BM1339" s="113"/>
      <c r="BN1339" s="113"/>
      <c r="BO1339" s="113"/>
      <c r="BP1339" s="113"/>
      <c r="BQ1339" s="113"/>
      <c r="BR1339" s="113"/>
      <c r="BS1339" s="113"/>
      <c r="BT1339" s="113"/>
      <c r="BU1339" s="113"/>
      <c r="BV1339" s="113"/>
      <c r="BW1339" s="113"/>
      <c r="BX1339" s="113"/>
      <c r="BY1339" s="113"/>
      <c r="BZ1339" s="113"/>
      <c r="CA1339" s="113"/>
      <c r="CB1339" s="113"/>
    </row>
    <row r="1340" spans="9:80" s="114" customFormat="1">
      <c r="I1340" s="113"/>
      <c r="J1340" s="113"/>
      <c r="K1340" s="113"/>
      <c r="L1340" s="113"/>
      <c r="M1340" s="113"/>
      <c r="N1340" s="113"/>
      <c r="O1340" s="113"/>
      <c r="P1340" s="113"/>
      <c r="Q1340" s="113"/>
      <c r="R1340" s="113"/>
      <c r="S1340" s="113"/>
      <c r="T1340" s="113"/>
      <c r="U1340" s="113"/>
      <c r="V1340" s="113"/>
      <c r="W1340" s="113"/>
      <c r="X1340" s="113"/>
      <c r="Y1340" s="113"/>
      <c r="Z1340" s="113"/>
      <c r="AA1340" s="113"/>
      <c r="AB1340" s="113"/>
      <c r="AC1340" s="113"/>
      <c r="AD1340" s="113"/>
      <c r="AE1340" s="113"/>
      <c r="AF1340" s="113"/>
      <c r="AG1340" s="113"/>
      <c r="AH1340" s="113"/>
      <c r="AI1340" s="113"/>
      <c r="AJ1340" s="113"/>
      <c r="AK1340" s="113"/>
      <c r="AL1340" s="113"/>
      <c r="AM1340" s="113"/>
      <c r="AN1340" s="113"/>
      <c r="AO1340" s="113"/>
      <c r="AP1340" s="113"/>
      <c r="AQ1340" s="113"/>
      <c r="AR1340" s="113"/>
      <c r="AS1340" s="113"/>
      <c r="AT1340" s="113"/>
      <c r="AU1340" s="113"/>
      <c r="AV1340" s="113"/>
      <c r="AW1340" s="113"/>
      <c r="AX1340" s="113"/>
      <c r="AY1340" s="113"/>
      <c r="AZ1340" s="113"/>
      <c r="BA1340" s="113"/>
      <c r="BB1340" s="113"/>
      <c r="BC1340" s="113"/>
      <c r="BD1340" s="113"/>
      <c r="BE1340" s="113"/>
      <c r="BF1340" s="113"/>
      <c r="BG1340" s="113"/>
      <c r="BH1340" s="113"/>
      <c r="BI1340" s="113"/>
      <c r="BJ1340" s="113"/>
      <c r="BK1340" s="113"/>
      <c r="BL1340" s="113"/>
      <c r="BM1340" s="113"/>
      <c r="BN1340" s="113"/>
      <c r="BO1340" s="113"/>
      <c r="BP1340" s="113"/>
      <c r="BQ1340" s="113"/>
      <c r="BR1340" s="113"/>
      <c r="BS1340" s="113"/>
      <c r="BT1340" s="113"/>
      <c r="BU1340" s="113"/>
      <c r="BV1340" s="113"/>
      <c r="BW1340" s="113"/>
      <c r="BX1340" s="113"/>
      <c r="BY1340" s="113"/>
      <c r="BZ1340" s="113"/>
      <c r="CA1340" s="113"/>
      <c r="CB1340" s="113"/>
    </row>
    <row r="1341" spans="9:80" s="114" customFormat="1">
      <c r="I1341" s="113"/>
      <c r="J1341" s="113"/>
      <c r="K1341" s="113"/>
      <c r="L1341" s="113"/>
      <c r="M1341" s="113"/>
      <c r="N1341" s="113"/>
      <c r="O1341" s="113"/>
      <c r="P1341" s="113"/>
      <c r="Q1341" s="113"/>
      <c r="R1341" s="113"/>
      <c r="S1341" s="113"/>
      <c r="T1341" s="113"/>
      <c r="U1341" s="113"/>
      <c r="V1341" s="113"/>
      <c r="W1341" s="113"/>
      <c r="X1341" s="113"/>
      <c r="Y1341" s="113"/>
      <c r="Z1341" s="113"/>
      <c r="AA1341" s="113"/>
      <c r="AB1341" s="113"/>
      <c r="AC1341" s="113"/>
      <c r="AD1341" s="113"/>
      <c r="AE1341" s="113"/>
      <c r="AF1341" s="113"/>
      <c r="AG1341" s="113"/>
      <c r="AH1341" s="113"/>
      <c r="AI1341" s="113"/>
      <c r="AJ1341" s="113"/>
      <c r="AK1341" s="113"/>
      <c r="AL1341" s="113"/>
      <c r="AM1341" s="113"/>
      <c r="AN1341" s="113"/>
      <c r="AO1341" s="113"/>
      <c r="AP1341" s="113"/>
      <c r="AQ1341" s="113"/>
      <c r="AR1341" s="113"/>
      <c r="AS1341" s="113"/>
      <c r="AT1341" s="113"/>
      <c r="AU1341" s="113"/>
      <c r="AV1341" s="113"/>
      <c r="AW1341" s="113"/>
      <c r="AX1341" s="113"/>
      <c r="AY1341" s="113"/>
      <c r="AZ1341" s="113"/>
      <c r="BA1341" s="113"/>
      <c r="BB1341" s="113"/>
      <c r="BC1341" s="113"/>
      <c r="BD1341" s="113"/>
      <c r="BE1341" s="113"/>
      <c r="BF1341" s="113"/>
      <c r="BG1341" s="113"/>
      <c r="BH1341" s="113"/>
      <c r="BI1341" s="113"/>
      <c r="BJ1341" s="113"/>
      <c r="BK1341" s="113"/>
      <c r="BL1341" s="113"/>
      <c r="BM1341" s="113"/>
      <c r="BN1341" s="113"/>
      <c r="BO1341" s="113"/>
      <c r="BP1341" s="113"/>
      <c r="BQ1341" s="113"/>
      <c r="BR1341" s="113"/>
      <c r="BS1341" s="113"/>
      <c r="BT1341" s="113"/>
      <c r="BU1341" s="113"/>
      <c r="BV1341" s="113"/>
      <c r="BW1341" s="113"/>
      <c r="BX1341" s="113"/>
      <c r="BY1341" s="113"/>
      <c r="BZ1341" s="113"/>
      <c r="CA1341" s="113"/>
      <c r="CB1341" s="113"/>
    </row>
    <row r="1342" spans="9:80" s="114" customFormat="1">
      <c r="I1342" s="113"/>
      <c r="J1342" s="113"/>
      <c r="K1342" s="113"/>
      <c r="L1342" s="113"/>
      <c r="M1342" s="113"/>
      <c r="N1342" s="113"/>
      <c r="O1342" s="113"/>
      <c r="P1342" s="113"/>
      <c r="Q1342" s="113"/>
      <c r="R1342" s="113"/>
      <c r="S1342" s="113"/>
      <c r="T1342" s="113"/>
      <c r="U1342" s="113"/>
      <c r="V1342" s="113"/>
      <c r="W1342" s="113"/>
      <c r="X1342" s="113"/>
      <c r="Y1342" s="113"/>
      <c r="Z1342" s="113"/>
      <c r="AA1342" s="113"/>
      <c r="AB1342" s="113"/>
      <c r="AC1342" s="113"/>
      <c r="AD1342" s="113"/>
      <c r="AE1342" s="113"/>
      <c r="AF1342" s="113"/>
      <c r="AG1342" s="113"/>
      <c r="AH1342" s="113"/>
      <c r="AI1342" s="113"/>
      <c r="AJ1342" s="113"/>
      <c r="AK1342" s="113"/>
      <c r="AL1342" s="113"/>
      <c r="AM1342" s="113"/>
      <c r="AN1342" s="113"/>
      <c r="AO1342" s="113"/>
      <c r="AP1342" s="113"/>
      <c r="AQ1342" s="113"/>
      <c r="AR1342" s="113"/>
      <c r="AS1342" s="113"/>
      <c r="AT1342" s="113"/>
      <c r="AU1342" s="113"/>
      <c r="AV1342" s="113"/>
      <c r="AW1342" s="113"/>
      <c r="AX1342" s="113"/>
      <c r="AY1342" s="113"/>
      <c r="AZ1342" s="113"/>
      <c r="BA1342" s="113"/>
      <c r="BB1342" s="113"/>
      <c r="BC1342" s="113"/>
      <c r="BD1342" s="113"/>
      <c r="BE1342" s="113"/>
      <c r="BF1342" s="113"/>
      <c r="BG1342" s="113"/>
      <c r="BH1342" s="113"/>
      <c r="BI1342" s="113"/>
      <c r="BJ1342" s="113"/>
      <c r="BK1342" s="113"/>
      <c r="BL1342" s="113"/>
      <c r="BM1342" s="113"/>
      <c r="BN1342" s="113"/>
      <c r="BO1342" s="113"/>
      <c r="BP1342" s="113"/>
      <c r="BQ1342" s="113"/>
      <c r="BR1342" s="113"/>
      <c r="BS1342" s="113"/>
      <c r="BT1342" s="113"/>
      <c r="BU1342" s="113"/>
      <c r="BV1342" s="113"/>
      <c r="BW1342" s="113"/>
      <c r="BX1342" s="113"/>
      <c r="BY1342" s="113"/>
      <c r="BZ1342" s="113"/>
      <c r="CA1342" s="113"/>
      <c r="CB1342" s="113"/>
    </row>
    <row r="1343" spans="9:80" s="114" customFormat="1">
      <c r="I1343" s="113"/>
      <c r="J1343" s="113"/>
      <c r="K1343" s="113"/>
      <c r="L1343" s="113"/>
      <c r="M1343" s="113"/>
      <c r="N1343" s="113"/>
      <c r="O1343" s="113"/>
      <c r="P1343" s="113"/>
      <c r="Q1343" s="113"/>
      <c r="R1343" s="113"/>
      <c r="S1343" s="113"/>
      <c r="T1343" s="113"/>
      <c r="U1343" s="113"/>
      <c r="V1343" s="113"/>
      <c r="W1343" s="113"/>
      <c r="X1343" s="113"/>
      <c r="Y1343" s="113"/>
      <c r="Z1343" s="113"/>
      <c r="AA1343" s="113"/>
      <c r="AB1343" s="113"/>
      <c r="AC1343" s="113"/>
      <c r="AD1343" s="113"/>
      <c r="AE1343" s="113"/>
      <c r="AF1343" s="113"/>
      <c r="AG1343" s="113"/>
      <c r="AH1343" s="113"/>
      <c r="AI1343" s="113"/>
      <c r="AJ1343" s="113"/>
      <c r="AK1343" s="113"/>
      <c r="AL1343" s="113"/>
      <c r="AM1343" s="113"/>
      <c r="AN1343" s="113"/>
      <c r="AO1343" s="113"/>
      <c r="AP1343" s="113"/>
      <c r="AQ1343" s="113"/>
      <c r="AR1343" s="113"/>
      <c r="AS1343" s="113"/>
      <c r="AT1343" s="113"/>
      <c r="AU1343" s="113"/>
      <c r="AV1343" s="113"/>
      <c r="AW1343" s="113"/>
      <c r="AX1343" s="113"/>
      <c r="AY1343" s="113"/>
      <c r="AZ1343" s="113"/>
      <c r="BA1343" s="113"/>
      <c r="BB1343" s="113"/>
      <c r="BC1343" s="113"/>
      <c r="BD1343" s="113"/>
      <c r="BE1343" s="113"/>
      <c r="BF1343" s="113"/>
      <c r="BG1343" s="113"/>
      <c r="BH1343" s="113"/>
      <c r="BI1343" s="113"/>
      <c r="BJ1343" s="113"/>
      <c r="BK1343" s="113"/>
      <c r="BL1343" s="113"/>
      <c r="BM1343" s="113"/>
      <c r="BN1343" s="113"/>
      <c r="BO1343" s="113"/>
      <c r="BP1343" s="113"/>
      <c r="BQ1343" s="113"/>
      <c r="BR1343" s="113"/>
      <c r="BS1343" s="113"/>
      <c r="BT1343" s="113"/>
      <c r="BU1343" s="113"/>
      <c r="BV1343" s="113"/>
      <c r="BW1343" s="113"/>
      <c r="BX1343" s="113"/>
      <c r="BY1343" s="113"/>
      <c r="BZ1343" s="113"/>
      <c r="CA1343" s="113"/>
      <c r="CB1343" s="113"/>
    </row>
    <row r="1344" spans="9:80" s="114" customFormat="1">
      <c r="I1344" s="113"/>
      <c r="J1344" s="113"/>
      <c r="K1344" s="113"/>
      <c r="L1344" s="113"/>
      <c r="M1344" s="113"/>
      <c r="N1344" s="113"/>
      <c r="O1344" s="113"/>
      <c r="P1344" s="113"/>
      <c r="Q1344" s="113"/>
      <c r="R1344" s="113"/>
      <c r="S1344" s="113"/>
      <c r="T1344" s="113"/>
      <c r="U1344" s="113"/>
      <c r="V1344" s="113"/>
      <c r="W1344" s="113"/>
      <c r="X1344" s="113"/>
      <c r="Y1344" s="113"/>
      <c r="Z1344" s="113"/>
      <c r="AA1344" s="113"/>
      <c r="AB1344" s="113"/>
      <c r="AC1344" s="113"/>
      <c r="AD1344" s="113"/>
      <c r="AE1344" s="113"/>
      <c r="AF1344" s="113"/>
      <c r="AG1344" s="113"/>
      <c r="AH1344" s="113"/>
      <c r="AI1344" s="113"/>
      <c r="AJ1344" s="113"/>
      <c r="AK1344" s="113"/>
      <c r="AL1344" s="113"/>
      <c r="AM1344" s="113"/>
      <c r="AN1344" s="113"/>
      <c r="AO1344" s="113"/>
      <c r="AP1344" s="113"/>
      <c r="AQ1344" s="113"/>
      <c r="AR1344" s="113"/>
      <c r="AS1344" s="113"/>
      <c r="AT1344" s="113"/>
      <c r="AU1344" s="113"/>
      <c r="AV1344" s="113"/>
      <c r="AW1344" s="113"/>
      <c r="AX1344" s="113"/>
      <c r="AY1344" s="113"/>
      <c r="AZ1344" s="113"/>
      <c r="BA1344" s="113"/>
      <c r="BB1344" s="113"/>
      <c r="BC1344" s="113"/>
      <c r="BD1344" s="113"/>
      <c r="BE1344" s="113"/>
      <c r="BF1344" s="113"/>
      <c r="BG1344" s="113"/>
      <c r="BH1344" s="113"/>
      <c r="BI1344" s="113"/>
      <c r="BJ1344" s="113"/>
      <c r="BK1344" s="113"/>
      <c r="BL1344" s="113"/>
      <c r="BM1344" s="113"/>
      <c r="BN1344" s="113"/>
      <c r="BO1344" s="113"/>
      <c r="BP1344" s="113"/>
      <c r="BQ1344" s="113"/>
      <c r="BR1344" s="113"/>
      <c r="BS1344" s="113"/>
      <c r="BT1344" s="113"/>
      <c r="BU1344" s="113"/>
      <c r="BV1344" s="113"/>
      <c r="BW1344" s="113"/>
      <c r="BX1344" s="113"/>
      <c r="BY1344" s="113"/>
      <c r="BZ1344" s="113"/>
      <c r="CA1344" s="113"/>
      <c r="CB1344" s="113"/>
    </row>
    <row r="1345" spans="9:80" s="114" customFormat="1">
      <c r="I1345" s="113"/>
      <c r="J1345" s="113"/>
      <c r="K1345" s="113"/>
      <c r="L1345" s="113"/>
      <c r="M1345" s="113"/>
      <c r="N1345" s="113"/>
      <c r="O1345" s="113"/>
      <c r="P1345" s="113"/>
      <c r="Q1345" s="113"/>
      <c r="R1345" s="113"/>
      <c r="S1345" s="113"/>
      <c r="T1345" s="113"/>
      <c r="U1345" s="113"/>
      <c r="V1345" s="113"/>
      <c r="W1345" s="113"/>
      <c r="X1345" s="113"/>
      <c r="Y1345" s="113"/>
      <c r="Z1345" s="113"/>
      <c r="AA1345" s="113"/>
      <c r="AB1345" s="113"/>
      <c r="AC1345" s="113"/>
      <c r="AD1345" s="113"/>
      <c r="AE1345" s="113"/>
      <c r="AF1345" s="113"/>
      <c r="AG1345" s="113"/>
      <c r="AH1345" s="113"/>
      <c r="AI1345" s="113"/>
      <c r="AJ1345" s="113"/>
      <c r="AK1345" s="113"/>
      <c r="AL1345" s="113"/>
      <c r="AM1345" s="113"/>
      <c r="AN1345" s="113"/>
      <c r="AO1345" s="113"/>
      <c r="AP1345" s="113"/>
      <c r="AQ1345" s="113"/>
      <c r="AR1345" s="113"/>
      <c r="AS1345" s="113"/>
      <c r="AT1345" s="113"/>
      <c r="AU1345" s="113"/>
      <c r="AV1345" s="113"/>
      <c r="AW1345" s="113"/>
      <c r="AX1345" s="113"/>
      <c r="AY1345" s="113"/>
      <c r="AZ1345" s="113"/>
      <c r="BA1345" s="113"/>
      <c r="BB1345" s="113"/>
      <c r="BC1345" s="113"/>
      <c r="BD1345" s="113"/>
      <c r="BE1345" s="113"/>
      <c r="BF1345" s="113"/>
      <c r="BG1345" s="113"/>
      <c r="BH1345" s="113"/>
      <c r="BI1345" s="113"/>
      <c r="BJ1345" s="113"/>
      <c r="BK1345" s="113"/>
      <c r="BL1345" s="113"/>
      <c r="BM1345" s="113"/>
      <c r="BN1345" s="113"/>
      <c r="BO1345" s="113"/>
      <c r="BP1345" s="113"/>
      <c r="BQ1345" s="113"/>
      <c r="BR1345" s="113"/>
      <c r="BS1345" s="113"/>
      <c r="BT1345" s="113"/>
      <c r="BU1345" s="113"/>
      <c r="BV1345" s="113"/>
      <c r="BW1345" s="113"/>
      <c r="BX1345" s="113"/>
      <c r="BY1345" s="113"/>
      <c r="BZ1345" s="113"/>
      <c r="CA1345" s="113"/>
      <c r="CB1345" s="113"/>
    </row>
    <row r="1346" spans="9:80" s="114" customFormat="1">
      <c r="I1346" s="113"/>
      <c r="J1346" s="113"/>
      <c r="K1346" s="113"/>
      <c r="L1346" s="113"/>
      <c r="M1346" s="113"/>
      <c r="N1346" s="113"/>
      <c r="O1346" s="113"/>
      <c r="P1346" s="113"/>
      <c r="Q1346" s="113"/>
      <c r="R1346" s="113"/>
      <c r="S1346" s="113"/>
      <c r="T1346" s="113"/>
      <c r="U1346" s="113"/>
      <c r="V1346" s="113"/>
      <c r="W1346" s="113"/>
      <c r="X1346" s="113"/>
      <c r="Y1346" s="113"/>
      <c r="Z1346" s="113"/>
      <c r="AA1346" s="113"/>
      <c r="AB1346" s="113"/>
      <c r="AC1346" s="113"/>
      <c r="AD1346" s="113"/>
      <c r="AE1346" s="113"/>
      <c r="AF1346" s="113"/>
      <c r="AG1346" s="113"/>
      <c r="AH1346" s="113"/>
      <c r="AI1346" s="113"/>
      <c r="AJ1346" s="113"/>
      <c r="AK1346" s="113"/>
      <c r="AL1346" s="113"/>
      <c r="AM1346" s="113"/>
      <c r="AN1346" s="113"/>
      <c r="AO1346" s="113"/>
      <c r="AP1346" s="113"/>
      <c r="AQ1346" s="113"/>
      <c r="AR1346" s="113"/>
      <c r="AS1346" s="113"/>
      <c r="AT1346" s="113"/>
      <c r="AU1346" s="113"/>
      <c r="AV1346" s="113"/>
      <c r="AW1346" s="113"/>
      <c r="AX1346" s="113"/>
      <c r="AY1346" s="113"/>
      <c r="AZ1346" s="113"/>
      <c r="BA1346" s="113"/>
      <c r="BB1346" s="113"/>
      <c r="BC1346" s="113"/>
      <c r="BD1346" s="113"/>
      <c r="BE1346" s="113"/>
      <c r="BF1346" s="113"/>
      <c r="BG1346" s="113"/>
      <c r="BH1346" s="113"/>
      <c r="BI1346" s="113"/>
      <c r="BJ1346" s="113"/>
      <c r="BK1346" s="113"/>
      <c r="BL1346" s="113"/>
      <c r="BM1346" s="113"/>
      <c r="BN1346" s="113"/>
      <c r="BO1346" s="113"/>
      <c r="BP1346" s="113"/>
      <c r="BQ1346" s="113"/>
      <c r="BR1346" s="113"/>
      <c r="BS1346" s="113"/>
      <c r="BT1346" s="113"/>
      <c r="BU1346" s="113"/>
      <c r="BV1346" s="113"/>
      <c r="BW1346" s="113"/>
      <c r="BX1346" s="113"/>
      <c r="BY1346" s="113"/>
      <c r="BZ1346" s="113"/>
      <c r="CA1346" s="113"/>
      <c r="CB1346" s="113"/>
    </row>
    <row r="1347" spans="9:80" s="114" customFormat="1">
      <c r="I1347" s="113"/>
      <c r="J1347" s="113"/>
      <c r="K1347" s="113"/>
      <c r="L1347" s="113"/>
      <c r="M1347" s="113"/>
      <c r="N1347" s="113"/>
      <c r="O1347" s="113"/>
      <c r="P1347" s="113"/>
      <c r="Q1347" s="113"/>
      <c r="R1347" s="113"/>
      <c r="S1347" s="113"/>
      <c r="T1347" s="113"/>
      <c r="U1347" s="113"/>
      <c r="V1347" s="113"/>
      <c r="W1347" s="113"/>
      <c r="X1347" s="113"/>
      <c r="Y1347" s="113"/>
      <c r="Z1347" s="113"/>
      <c r="AA1347" s="113"/>
      <c r="AB1347" s="113"/>
      <c r="AC1347" s="113"/>
      <c r="AD1347" s="113"/>
      <c r="AE1347" s="113"/>
      <c r="AF1347" s="113"/>
      <c r="AG1347" s="113"/>
      <c r="AH1347" s="113"/>
      <c r="AI1347" s="113"/>
      <c r="AJ1347" s="113"/>
      <c r="AK1347" s="113"/>
      <c r="AL1347" s="113"/>
      <c r="AM1347" s="113"/>
      <c r="AN1347" s="113"/>
      <c r="AO1347" s="113"/>
      <c r="AP1347" s="113"/>
      <c r="AQ1347" s="113"/>
      <c r="AR1347" s="113"/>
      <c r="AS1347" s="113"/>
      <c r="AT1347" s="113"/>
      <c r="AU1347" s="113"/>
      <c r="AV1347" s="113"/>
      <c r="AW1347" s="113"/>
      <c r="AX1347" s="113"/>
      <c r="AY1347" s="113"/>
      <c r="AZ1347" s="113"/>
      <c r="BA1347" s="113"/>
      <c r="BB1347" s="113"/>
      <c r="BC1347" s="113"/>
      <c r="BD1347" s="113"/>
      <c r="BE1347" s="113"/>
      <c r="BF1347" s="113"/>
      <c r="BG1347" s="113"/>
      <c r="BH1347" s="113"/>
      <c r="BI1347" s="113"/>
      <c r="BJ1347" s="113"/>
      <c r="BK1347" s="113"/>
      <c r="BL1347" s="113"/>
      <c r="BM1347" s="113"/>
      <c r="BN1347" s="113"/>
      <c r="BO1347" s="113"/>
      <c r="BP1347" s="113"/>
      <c r="BQ1347" s="113"/>
      <c r="BR1347" s="113"/>
      <c r="BS1347" s="113"/>
      <c r="BT1347" s="113"/>
      <c r="BU1347" s="113"/>
      <c r="BV1347" s="113"/>
      <c r="BW1347" s="113"/>
      <c r="BX1347" s="113"/>
      <c r="BY1347" s="113"/>
      <c r="BZ1347" s="113"/>
      <c r="CA1347" s="113"/>
      <c r="CB1347" s="113"/>
    </row>
    <row r="1348" spans="9:80" s="114" customFormat="1">
      <c r="I1348" s="113"/>
      <c r="J1348" s="113"/>
      <c r="K1348" s="113"/>
      <c r="L1348" s="113"/>
      <c r="M1348" s="113"/>
      <c r="N1348" s="113"/>
      <c r="O1348" s="113"/>
      <c r="P1348" s="113"/>
      <c r="Q1348" s="113"/>
      <c r="R1348" s="113"/>
      <c r="S1348" s="113"/>
      <c r="T1348" s="113"/>
      <c r="U1348" s="113"/>
      <c r="V1348" s="113"/>
      <c r="W1348" s="113"/>
      <c r="X1348" s="113"/>
      <c r="Y1348" s="113"/>
      <c r="Z1348" s="113"/>
      <c r="AA1348" s="113"/>
      <c r="AB1348" s="113"/>
      <c r="AC1348" s="113"/>
      <c r="AD1348" s="113"/>
      <c r="AE1348" s="113"/>
      <c r="AF1348" s="113"/>
      <c r="AG1348" s="113"/>
      <c r="AH1348" s="113"/>
      <c r="AI1348" s="113"/>
      <c r="AJ1348" s="113"/>
      <c r="AK1348" s="113"/>
      <c r="AL1348" s="113"/>
      <c r="AM1348" s="113"/>
      <c r="AN1348" s="113"/>
      <c r="AO1348" s="113"/>
      <c r="AP1348" s="113"/>
      <c r="AQ1348" s="113"/>
      <c r="AR1348" s="113"/>
      <c r="AS1348" s="113"/>
      <c r="AT1348" s="113"/>
      <c r="AU1348" s="113"/>
      <c r="AV1348" s="113"/>
      <c r="AW1348" s="113"/>
      <c r="AX1348" s="113"/>
      <c r="AY1348" s="113"/>
      <c r="AZ1348" s="113"/>
      <c r="BA1348" s="113"/>
      <c r="BB1348" s="113"/>
      <c r="BC1348" s="113"/>
      <c r="BD1348" s="113"/>
      <c r="BE1348" s="113"/>
      <c r="BF1348" s="113"/>
      <c r="BG1348" s="113"/>
      <c r="BH1348" s="113"/>
      <c r="BI1348" s="113"/>
      <c r="BJ1348" s="113"/>
      <c r="BK1348" s="113"/>
      <c r="BL1348" s="113"/>
      <c r="BM1348" s="113"/>
      <c r="BN1348" s="113"/>
      <c r="BO1348" s="113"/>
      <c r="BP1348" s="113"/>
      <c r="BQ1348" s="113"/>
      <c r="BR1348" s="113"/>
      <c r="BS1348" s="113"/>
      <c r="BT1348" s="113"/>
      <c r="BU1348" s="113"/>
      <c r="BV1348" s="113"/>
      <c r="BW1348" s="113"/>
      <c r="BX1348" s="113"/>
      <c r="BY1348" s="113"/>
      <c r="BZ1348" s="113"/>
      <c r="CA1348" s="113"/>
      <c r="CB1348" s="113"/>
    </row>
    <row r="1349" spans="9:80" s="114" customFormat="1">
      <c r="I1349" s="113"/>
      <c r="J1349" s="113"/>
      <c r="K1349" s="113"/>
      <c r="L1349" s="113"/>
      <c r="M1349" s="113"/>
      <c r="N1349" s="113"/>
      <c r="O1349" s="113"/>
      <c r="P1349" s="113"/>
      <c r="Q1349" s="113"/>
      <c r="R1349" s="113"/>
      <c r="S1349" s="113"/>
      <c r="T1349" s="113"/>
      <c r="U1349" s="113"/>
      <c r="V1349" s="113"/>
      <c r="W1349" s="113"/>
      <c r="X1349" s="113"/>
      <c r="Y1349" s="113"/>
      <c r="Z1349" s="113"/>
      <c r="AA1349" s="113"/>
      <c r="AB1349" s="113"/>
      <c r="AC1349" s="113"/>
      <c r="AD1349" s="113"/>
      <c r="AE1349" s="113"/>
      <c r="AF1349" s="113"/>
      <c r="AG1349" s="113"/>
      <c r="AH1349" s="113"/>
      <c r="AI1349" s="113"/>
      <c r="AJ1349" s="113"/>
      <c r="AK1349" s="113"/>
      <c r="AL1349" s="113"/>
      <c r="AM1349" s="113"/>
      <c r="AN1349" s="113"/>
      <c r="AO1349" s="113"/>
      <c r="AP1349" s="113"/>
      <c r="AQ1349" s="113"/>
      <c r="AR1349" s="113"/>
      <c r="AS1349" s="113"/>
      <c r="AT1349" s="113"/>
      <c r="AU1349" s="113"/>
      <c r="AV1349" s="113"/>
      <c r="AW1349" s="113"/>
      <c r="AX1349" s="113"/>
      <c r="AY1349" s="113"/>
      <c r="AZ1349" s="113"/>
      <c r="BA1349" s="113"/>
      <c r="BB1349" s="113"/>
      <c r="BC1349" s="113"/>
      <c r="BD1349" s="113"/>
      <c r="BE1349" s="113"/>
      <c r="BF1349" s="113"/>
      <c r="BG1349" s="113"/>
      <c r="BH1349" s="113"/>
      <c r="BI1349" s="113"/>
      <c r="BJ1349" s="113"/>
      <c r="BK1349" s="113"/>
      <c r="BL1349" s="113"/>
      <c r="BM1349" s="113"/>
      <c r="BN1349" s="113"/>
      <c r="BO1349" s="113"/>
      <c r="BP1349" s="113"/>
      <c r="BQ1349" s="113"/>
      <c r="BR1349" s="113"/>
      <c r="BS1349" s="113"/>
      <c r="BT1349" s="113"/>
      <c r="BU1349" s="113"/>
      <c r="BV1349" s="113"/>
      <c r="BW1349" s="113"/>
      <c r="BX1349" s="113"/>
      <c r="BY1349" s="113"/>
      <c r="BZ1349" s="113"/>
      <c r="CA1349" s="113"/>
      <c r="CB1349" s="113"/>
    </row>
    <row r="1350" spans="9:80" s="114" customFormat="1">
      <c r="I1350" s="113"/>
      <c r="J1350" s="113"/>
      <c r="K1350" s="113"/>
      <c r="L1350" s="113"/>
      <c r="M1350" s="113"/>
      <c r="N1350" s="113"/>
      <c r="O1350" s="113"/>
      <c r="P1350" s="113"/>
      <c r="Q1350" s="113"/>
      <c r="R1350" s="113"/>
      <c r="S1350" s="113"/>
      <c r="T1350" s="113"/>
      <c r="U1350" s="113"/>
      <c r="V1350" s="113"/>
      <c r="W1350" s="113"/>
      <c r="X1350" s="113"/>
      <c r="Y1350" s="113"/>
      <c r="Z1350" s="113"/>
      <c r="AA1350" s="113"/>
      <c r="AB1350" s="113"/>
      <c r="AC1350" s="113"/>
      <c r="AD1350" s="113"/>
      <c r="AE1350" s="113"/>
      <c r="AF1350" s="113"/>
      <c r="AG1350" s="113"/>
      <c r="AH1350" s="113"/>
      <c r="AI1350" s="113"/>
      <c r="AJ1350" s="113"/>
      <c r="AK1350" s="113"/>
      <c r="AL1350" s="113"/>
      <c r="AM1350" s="113"/>
      <c r="AN1350" s="113"/>
      <c r="AO1350" s="113"/>
      <c r="AP1350" s="113"/>
      <c r="AQ1350" s="113"/>
      <c r="AR1350" s="113"/>
      <c r="AS1350" s="113"/>
      <c r="AT1350" s="113"/>
      <c r="AU1350" s="113"/>
      <c r="AV1350" s="113"/>
      <c r="AW1350" s="113"/>
      <c r="AX1350" s="113"/>
      <c r="AY1350" s="113"/>
      <c r="AZ1350" s="113"/>
      <c r="BA1350" s="113"/>
      <c r="BB1350" s="113"/>
      <c r="BC1350" s="113"/>
      <c r="BD1350" s="113"/>
      <c r="BE1350" s="113"/>
      <c r="BF1350" s="113"/>
      <c r="BG1350" s="113"/>
      <c r="BH1350" s="113"/>
      <c r="BI1350" s="113"/>
      <c r="BJ1350" s="113"/>
      <c r="BK1350" s="113"/>
      <c r="BL1350" s="113"/>
      <c r="BM1350" s="113"/>
      <c r="BN1350" s="113"/>
      <c r="BO1350" s="113"/>
      <c r="BP1350" s="113"/>
      <c r="BQ1350" s="113"/>
      <c r="BR1350" s="113"/>
      <c r="BS1350" s="113"/>
      <c r="BT1350" s="113"/>
      <c r="BU1350" s="113"/>
      <c r="BV1350" s="113"/>
      <c r="BW1350" s="113"/>
      <c r="BX1350" s="113"/>
      <c r="BY1350" s="113"/>
      <c r="BZ1350" s="113"/>
      <c r="CA1350" s="113"/>
      <c r="CB1350" s="113"/>
    </row>
    <row r="1351" spans="9:80" s="114" customFormat="1">
      <c r="I1351" s="113"/>
      <c r="J1351" s="113"/>
      <c r="K1351" s="113"/>
      <c r="L1351" s="113"/>
      <c r="M1351" s="113"/>
      <c r="N1351" s="113"/>
      <c r="O1351" s="113"/>
      <c r="P1351" s="113"/>
      <c r="Q1351" s="113"/>
      <c r="R1351" s="113"/>
      <c r="S1351" s="113"/>
      <c r="T1351" s="113"/>
      <c r="U1351" s="113"/>
      <c r="V1351" s="113"/>
      <c r="W1351" s="113"/>
      <c r="X1351" s="113"/>
      <c r="Y1351" s="113"/>
      <c r="Z1351" s="113"/>
      <c r="AA1351" s="113"/>
      <c r="AB1351" s="113"/>
      <c r="AC1351" s="113"/>
      <c r="AD1351" s="113"/>
      <c r="AE1351" s="113"/>
      <c r="AF1351" s="113"/>
      <c r="AG1351" s="113"/>
      <c r="AH1351" s="113"/>
      <c r="AI1351" s="113"/>
      <c r="AJ1351" s="113"/>
      <c r="AK1351" s="113"/>
      <c r="AL1351" s="113"/>
      <c r="AM1351" s="113"/>
      <c r="AN1351" s="113"/>
      <c r="AO1351" s="113"/>
      <c r="AP1351" s="113"/>
      <c r="AQ1351" s="113"/>
      <c r="AR1351" s="113"/>
      <c r="AS1351" s="113"/>
      <c r="AT1351" s="113"/>
      <c r="AU1351" s="113"/>
      <c r="AV1351" s="113"/>
      <c r="AW1351" s="113"/>
      <c r="AX1351" s="113"/>
      <c r="AY1351" s="113"/>
      <c r="AZ1351" s="113"/>
      <c r="BA1351" s="113"/>
      <c r="BB1351" s="113"/>
      <c r="BC1351" s="113"/>
      <c r="BD1351" s="113"/>
      <c r="BE1351" s="113"/>
      <c r="BF1351" s="113"/>
      <c r="BG1351" s="113"/>
      <c r="BH1351" s="113"/>
      <c r="BI1351" s="113"/>
      <c r="BJ1351" s="113"/>
      <c r="BK1351" s="113"/>
      <c r="BL1351" s="113"/>
      <c r="BM1351" s="113"/>
      <c r="BN1351" s="113"/>
      <c r="BO1351" s="113"/>
      <c r="BP1351" s="113"/>
      <c r="BQ1351" s="113"/>
      <c r="BR1351" s="113"/>
      <c r="BS1351" s="113"/>
      <c r="BT1351" s="113"/>
      <c r="BU1351" s="113"/>
      <c r="BV1351" s="113"/>
      <c r="BW1351" s="113"/>
      <c r="BX1351" s="113"/>
      <c r="BY1351" s="113"/>
      <c r="BZ1351" s="113"/>
      <c r="CA1351" s="113"/>
      <c r="CB1351" s="113"/>
    </row>
    <row r="1352" spans="9:80" s="114" customFormat="1">
      <c r="I1352" s="113"/>
      <c r="J1352" s="113"/>
      <c r="K1352" s="113"/>
      <c r="L1352" s="113"/>
      <c r="M1352" s="113"/>
      <c r="N1352" s="113"/>
      <c r="O1352" s="113"/>
      <c r="P1352" s="113"/>
      <c r="Q1352" s="113"/>
      <c r="R1352" s="113"/>
      <c r="S1352" s="113"/>
      <c r="T1352" s="113"/>
      <c r="U1352" s="113"/>
      <c r="V1352" s="113"/>
      <c r="W1352" s="113"/>
      <c r="X1352" s="113"/>
      <c r="Y1352" s="113"/>
      <c r="Z1352" s="113"/>
      <c r="AA1352" s="113"/>
      <c r="AB1352" s="113"/>
      <c r="AC1352" s="113"/>
      <c r="AD1352" s="113"/>
      <c r="AE1352" s="113"/>
      <c r="AF1352" s="113"/>
      <c r="AG1352" s="113"/>
      <c r="AH1352" s="113"/>
      <c r="AI1352" s="113"/>
      <c r="AJ1352" s="113"/>
      <c r="AK1352" s="113"/>
      <c r="AL1352" s="113"/>
      <c r="AM1352" s="113"/>
      <c r="AN1352" s="113"/>
      <c r="AO1352" s="113"/>
      <c r="AP1352" s="113"/>
      <c r="AQ1352" s="113"/>
      <c r="AR1352" s="113"/>
      <c r="AS1352" s="113"/>
      <c r="AT1352" s="113"/>
      <c r="AU1352" s="113"/>
      <c r="AV1352" s="113"/>
      <c r="AW1352" s="113"/>
      <c r="AX1352" s="113"/>
      <c r="AY1352" s="113"/>
      <c r="AZ1352" s="113"/>
      <c r="BA1352" s="113"/>
      <c r="BB1352" s="113"/>
      <c r="BC1352" s="113"/>
      <c r="BD1352" s="113"/>
      <c r="BE1352" s="113"/>
      <c r="BF1352" s="113"/>
      <c r="BG1352" s="113"/>
      <c r="BH1352" s="113"/>
      <c r="BI1352" s="113"/>
      <c r="BJ1352" s="113"/>
      <c r="BK1352" s="113"/>
      <c r="BL1352" s="113"/>
      <c r="BM1352" s="113"/>
      <c r="BN1352" s="113"/>
      <c r="BO1352" s="113"/>
      <c r="BP1352" s="113"/>
      <c r="BQ1352" s="113"/>
      <c r="BR1352" s="113"/>
      <c r="BS1352" s="113"/>
      <c r="BT1352" s="113"/>
      <c r="BU1352" s="113"/>
      <c r="BV1352" s="113"/>
      <c r="BW1352" s="113"/>
      <c r="BX1352" s="113"/>
      <c r="BY1352" s="113"/>
      <c r="BZ1352" s="113"/>
      <c r="CA1352" s="113"/>
      <c r="CB1352" s="113"/>
    </row>
    <row r="1353" spans="9:80" s="114" customFormat="1">
      <c r="I1353" s="113"/>
      <c r="J1353" s="113"/>
      <c r="K1353" s="113"/>
      <c r="L1353" s="113"/>
      <c r="M1353" s="113"/>
      <c r="N1353" s="113"/>
      <c r="O1353" s="113"/>
      <c r="P1353" s="113"/>
      <c r="Q1353" s="113"/>
      <c r="R1353" s="113"/>
      <c r="S1353" s="113"/>
      <c r="T1353" s="113"/>
      <c r="U1353" s="113"/>
      <c r="V1353" s="113"/>
      <c r="W1353" s="113"/>
      <c r="X1353" s="113"/>
      <c r="Y1353" s="113"/>
      <c r="Z1353" s="113"/>
      <c r="AA1353" s="113"/>
      <c r="AB1353" s="113"/>
      <c r="AC1353" s="113"/>
      <c r="AD1353" s="113"/>
      <c r="AE1353" s="113"/>
      <c r="AF1353" s="113"/>
      <c r="AG1353" s="113"/>
      <c r="AH1353" s="113"/>
      <c r="AI1353" s="113"/>
      <c r="AJ1353" s="113"/>
      <c r="AK1353" s="113"/>
      <c r="AL1353" s="113"/>
      <c r="AM1353" s="113"/>
      <c r="AN1353" s="113"/>
      <c r="AO1353" s="113"/>
      <c r="AP1353" s="113"/>
      <c r="AQ1353" s="113"/>
      <c r="AR1353" s="113"/>
      <c r="AS1353" s="113"/>
      <c r="AT1353" s="113"/>
      <c r="AU1353" s="113"/>
      <c r="AV1353" s="113"/>
      <c r="AW1353" s="113"/>
      <c r="AX1353" s="113"/>
      <c r="AY1353" s="113"/>
      <c r="AZ1353" s="113"/>
      <c r="BA1353" s="113"/>
      <c r="BB1353" s="113"/>
      <c r="BC1353" s="113"/>
      <c r="BD1353" s="113"/>
      <c r="BE1353" s="113"/>
      <c r="BF1353" s="113"/>
      <c r="BG1353" s="113"/>
      <c r="BH1353" s="113"/>
      <c r="BI1353" s="113"/>
      <c r="BJ1353" s="113"/>
      <c r="BK1353" s="113"/>
      <c r="BL1353" s="113"/>
      <c r="BM1353" s="113"/>
      <c r="BN1353" s="113"/>
      <c r="BO1353" s="113"/>
      <c r="BP1353" s="113"/>
      <c r="BQ1353" s="113"/>
      <c r="BR1353" s="113"/>
      <c r="BS1353" s="113"/>
      <c r="BT1353" s="113"/>
      <c r="BU1353" s="113"/>
      <c r="BV1353" s="113"/>
      <c r="BW1353" s="113"/>
      <c r="BX1353" s="113"/>
      <c r="BY1353" s="113"/>
      <c r="BZ1353" s="113"/>
      <c r="CA1353" s="113"/>
      <c r="CB1353" s="113"/>
    </row>
    <row r="1354" spans="9:80" s="114" customFormat="1">
      <c r="I1354" s="113"/>
      <c r="J1354" s="113"/>
      <c r="K1354" s="113"/>
      <c r="L1354" s="113"/>
      <c r="M1354" s="113"/>
      <c r="N1354" s="113"/>
      <c r="O1354" s="113"/>
      <c r="P1354" s="113"/>
      <c r="Q1354" s="113"/>
      <c r="R1354" s="113"/>
      <c r="S1354" s="113"/>
      <c r="T1354" s="113"/>
      <c r="U1354" s="113"/>
      <c r="V1354" s="113"/>
      <c r="W1354" s="113"/>
      <c r="X1354" s="113"/>
      <c r="Y1354" s="113"/>
      <c r="Z1354" s="113"/>
      <c r="AA1354" s="113"/>
      <c r="AB1354" s="113"/>
      <c r="AC1354" s="113"/>
      <c r="AD1354" s="113"/>
      <c r="AE1354" s="113"/>
      <c r="AF1354" s="113"/>
      <c r="AG1354" s="113"/>
      <c r="AH1354" s="113"/>
      <c r="AI1354" s="113"/>
      <c r="AJ1354" s="113"/>
      <c r="AK1354" s="113"/>
      <c r="AL1354" s="113"/>
      <c r="AM1354" s="113"/>
      <c r="AN1354" s="113"/>
      <c r="AO1354" s="113"/>
      <c r="AP1354" s="113"/>
      <c r="AQ1354" s="113"/>
      <c r="AR1354" s="113"/>
      <c r="AS1354" s="113"/>
      <c r="AT1354" s="113"/>
      <c r="AU1354" s="113"/>
      <c r="AV1354" s="113"/>
      <c r="AW1354" s="113"/>
      <c r="AX1354" s="113"/>
      <c r="AY1354" s="113"/>
      <c r="AZ1354" s="113"/>
      <c r="BA1354" s="113"/>
      <c r="BB1354" s="113"/>
      <c r="BC1354" s="113"/>
      <c r="BD1354" s="113"/>
      <c r="BE1354" s="113"/>
      <c r="BF1354" s="113"/>
      <c r="BG1354" s="113"/>
      <c r="BH1354" s="113"/>
      <c r="BI1354" s="113"/>
      <c r="BJ1354" s="113"/>
      <c r="BK1354" s="113"/>
      <c r="BL1354" s="113"/>
      <c r="BM1354" s="113"/>
      <c r="BN1354" s="113"/>
      <c r="BO1354" s="113"/>
      <c r="BP1354" s="113"/>
      <c r="BQ1354" s="113"/>
      <c r="BR1354" s="113"/>
      <c r="BS1354" s="113"/>
      <c r="BT1354" s="113"/>
      <c r="BU1354" s="113"/>
      <c r="BV1354" s="113"/>
      <c r="BW1354" s="113"/>
      <c r="BX1354" s="113"/>
      <c r="BY1354" s="113"/>
      <c r="BZ1354" s="113"/>
      <c r="CA1354" s="113"/>
      <c r="CB1354" s="113"/>
    </row>
    <row r="1355" spans="9:80" s="114" customFormat="1">
      <c r="I1355" s="113"/>
      <c r="J1355" s="113"/>
      <c r="K1355" s="113"/>
      <c r="L1355" s="113"/>
      <c r="M1355" s="113"/>
      <c r="N1355" s="113"/>
      <c r="O1355" s="113"/>
      <c r="P1355" s="113"/>
      <c r="Q1355" s="113"/>
      <c r="R1355" s="113"/>
      <c r="S1355" s="113"/>
      <c r="T1355" s="113"/>
      <c r="U1355" s="113"/>
      <c r="V1355" s="113"/>
      <c r="W1355" s="113"/>
      <c r="X1355" s="113"/>
      <c r="Y1355" s="113"/>
      <c r="Z1355" s="113"/>
      <c r="AA1355" s="113"/>
      <c r="AB1355" s="113"/>
      <c r="AC1355" s="113"/>
      <c r="AD1355" s="113"/>
      <c r="AE1355" s="113"/>
      <c r="AF1355" s="113"/>
      <c r="AG1355" s="113"/>
      <c r="AH1355" s="113"/>
      <c r="AI1355" s="113"/>
      <c r="AJ1355" s="113"/>
      <c r="AK1355" s="113"/>
      <c r="AL1355" s="113"/>
      <c r="AM1355" s="113"/>
      <c r="AN1355" s="113"/>
      <c r="AO1355" s="113"/>
      <c r="AP1355" s="113"/>
      <c r="AQ1355" s="113"/>
      <c r="AR1355" s="113"/>
      <c r="AS1355" s="113"/>
      <c r="AT1355" s="113"/>
      <c r="AU1355" s="113"/>
      <c r="AV1355" s="113"/>
      <c r="AW1355" s="113"/>
      <c r="AX1355" s="113"/>
      <c r="AY1355" s="113"/>
      <c r="AZ1355" s="113"/>
      <c r="BA1355" s="113"/>
      <c r="BB1355" s="113"/>
      <c r="BC1355" s="113"/>
      <c r="BD1355" s="113"/>
      <c r="BE1355" s="113"/>
      <c r="BF1355" s="113"/>
      <c r="BG1355" s="113"/>
      <c r="BH1355" s="113"/>
      <c r="BI1355" s="113"/>
      <c r="BJ1355" s="113"/>
      <c r="BK1355" s="113"/>
      <c r="BL1355" s="113"/>
      <c r="BM1355" s="113"/>
      <c r="BN1355" s="113"/>
      <c r="BO1355" s="113"/>
      <c r="BP1355" s="113"/>
      <c r="BQ1355" s="113"/>
      <c r="BR1355" s="113"/>
      <c r="BS1355" s="113"/>
      <c r="BT1355" s="113"/>
      <c r="BU1355" s="113"/>
      <c r="BV1355" s="113"/>
      <c r="BW1355" s="113"/>
      <c r="BX1355" s="113"/>
      <c r="BY1355" s="113"/>
      <c r="BZ1355" s="113"/>
      <c r="CA1355" s="113"/>
      <c r="CB1355" s="113"/>
    </row>
    <row r="1356" spans="9:80" s="114" customFormat="1">
      <c r="I1356" s="113"/>
      <c r="J1356" s="113"/>
      <c r="K1356" s="113"/>
      <c r="L1356" s="113"/>
      <c r="M1356" s="113"/>
      <c r="N1356" s="113"/>
      <c r="O1356" s="113"/>
      <c r="P1356" s="113"/>
      <c r="Q1356" s="113"/>
      <c r="R1356" s="113"/>
      <c r="S1356" s="113"/>
      <c r="T1356" s="113"/>
      <c r="U1356" s="113"/>
      <c r="V1356" s="113"/>
      <c r="W1356" s="113"/>
      <c r="X1356" s="113"/>
      <c r="Y1356" s="113"/>
      <c r="Z1356" s="113"/>
      <c r="AA1356" s="113"/>
      <c r="AB1356" s="113"/>
      <c r="AC1356" s="113"/>
      <c r="AD1356" s="113"/>
      <c r="AE1356" s="113"/>
      <c r="AF1356" s="113"/>
      <c r="AG1356" s="113"/>
      <c r="AH1356" s="113"/>
      <c r="AI1356" s="113"/>
      <c r="AJ1356" s="113"/>
      <c r="AK1356" s="113"/>
      <c r="AL1356" s="113"/>
      <c r="AM1356" s="113"/>
      <c r="AN1356" s="113"/>
      <c r="AO1356" s="113"/>
      <c r="AP1356" s="113"/>
      <c r="AQ1356" s="113"/>
      <c r="AR1356" s="113"/>
      <c r="AS1356" s="113"/>
      <c r="AT1356" s="113"/>
      <c r="AU1356" s="113"/>
      <c r="AV1356" s="113"/>
      <c r="AW1356" s="113"/>
      <c r="AX1356" s="113"/>
      <c r="AY1356" s="113"/>
      <c r="AZ1356" s="113"/>
      <c r="BA1356" s="113"/>
      <c r="BB1356" s="113"/>
      <c r="BC1356" s="113"/>
      <c r="BD1356" s="113"/>
      <c r="BE1356" s="113"/>
      <c r="BF1356" s="113"/>
      <c r="BG1356" s="113"/>
      <c r="BH1356" s="113"/>
      <c r="BI1356" s="113"/>
      <c r="BJ1356" s="113"/>
      <c r="BK1356" s="113"/>
      <c r="BL1356" s="113"/>
      <c r="BM1356" s="113"/>
      <c r="BN1356" s="113"/>
      <c r="BO1356" s="113"/>
      <c r="BP1356" s="113"/>
      <c r="BQ1356" s="113"/>
      <c r="BR1356" s="113"/>
      <c r="BS1356" s="113"/>
      <c r="BT1356" s="113"/>
      <c r="BU1356" s="113"/>
      <c r="BV1356" s="113"/>
      <c r="BW1356" s="113"/>
      <c r="BX1356" s="113"/>
      <c r="BY1356" s="113"/>
      <c r="BZ1356" s="113"/>
      <c r="CA1356" s="113"/>
      <c r="CB1356" s="113"/>
    </row>
    <row r="1357" spans="9:80" s="114" customFormat="1">
      <c r="I1357" s="113"/>
      <c r="J1357" s="113"/>
      <c r="K1357" s="113"/>
      <c r="L1357" s="113"/>
      <c r="M1357" s="113"/>
      <c r="N1357" s="113"/>
      <c r="O1357" s="113"/>
      <c r="P1357" s="113"/>
      <c r="Q1357" s="113"/>
      <c r="R1357" s="113"/>
      <c r="S1357" s="113"/>
      <c r="T1357" s="113"/>
      <c r="U1357" s="113"/>
      <c r="V1357" s="113"/>
      <c r="W1357" s="113"/>
      <c r="X1357" s="113"/>
      <c r="Y1357" s="113"/>
      <c r="Z1357" s="113"/>
      <c r="AA1357" s="113"/>
      <c r="AB1357" s="113"/>
      <c r="AC1357" s="113"/>
      <c r="AD1357" s="113"/>
      <c r="AE1357" s="113"/>
      <c r="AF1357" s="113"/>
      <c r="AG1357" s="113"/>
      <c r="AH1357" s="113"/>
      <c r="AI1357" s="113"/>
      <c r="AJ1357" s="113"/>
      <c r="AK1357" s="113"/>
      <c r="AL1357" s="113"/>
      <c r="AM1357" s="113"/>
      <c r="AN1357" s="113"/>
      <c r="AO1357" s="113"/>
      <c r="AP1357" s="113"/>
      <c r="AQ1357" s="113"/>
      <c r="AR1357" s="113"/>
      <c r="AS1357" s="113"/>
      <c r="AT1357" s="113"/>
      <c r="AU1357" s="113"/>
      <c r="AV1357" s="113"/>
      <c r="AW1357" s="113"/>
      <c r="AX1357" s="113"/>
      <c r="AY1357" s="113"/>
      <c r="AZ1357" s="113"/>
      <c r="BA1357" s="113"/>
      <c r="BB1357" s="113"/>
      <c r="BC1357" s="113"/>
      <c r="BD1357" s="113"/>
      <c r="BE1357" s="113"/>
      <c r="BF1357" s="113"/>
      <c r="BG1357" s="113"/>
      <c r="BH1357" s="113"/>
      <c r="BI1357" s="113"/>
      <c r="BJ1357" s="113"/>
      <c r="BK1357" s="113"/>
      <c r="BL1357" s="113"/>
      <c r="BM1357" s="113"/>
      <c r="BN1357" s="113"/>
      <c r="BO1357" s="113"/>
      <c r="BP1357" s="113"/>
      <c r="BQ1357" s="113"/>
      <c r="BR1357" s="113"/>
      <c r="BS1357" s="113"/>
      <c r="BT1357" s="113"/>
      <c r="BU1357" s="113"/>
      <c r="BV1357" s="113"/>
      <c r="BW1357" s="113"/>
      <c r="BX1357" s="113"/>
      <c r="BY1357" s="113"/>
      <c r="BZ1357" s="113"/>
      <c r="CA1357" s="113"/>
      <c r="CB1357" s="113"/>
    </row>
    <row r="1358" spans="9:80" s="114" customFormat="1">
      <c r="I1358" s="113"/>
      <c r="J1358" s="113"/>
      <c r="K1358" s="113"/>
      <c r="L1358" s="113"/>
      <c r="M1358" s="113"/>
      <c r="N1358" s="113"/>
      <c r="O1358" s="113"/>
      <c r="P1358" s="113"/>
      <c r="Q1358" s="113"/>
      <c r="R1358" s="113"/>
      <c r="S1358" s="113"/>
      <c r="T1358" s="113"/>
      <c r="U1358" s="113"/>
      <c r="V1358" s="113"/>
      <c r="W1358" s="113"/>
      <c r="X1358" s="113"/>
      <c r="Y1358" s="113"/>
      <c r="Z1358" s="113"/>
      <c r="AA1358" s="113"/>
      <c r="AB1358" s="113"/>
      <c r="AC1358" s="113"/>
      <c r="AD1358" s="113"/>
      <c r="AE1358" s="113"/>
      <c r="AF1358" s="113"/>
      <c r="AG1358" s="113"/>
      <c r="AH1358" s="113"/>
      <c r="AI1358" s="113"/>
      <c r="AJ1358" s="113"/>
      <c r="AK1358" s="113"/>
      <c r="AL1358" s="113"/>
      <c r="AM1358" s="113"/>
      <c r="AN1358" s="113"/>
      <c r="AO1358" s="113"/>
      <c r="AP1358" s="113"/>
      <c r="AQ1358" s="113"/>
      <c r="AR1358" s="113"/>
      <c r="AS1358" s="113"/>
      <c r="AT1358" s="113"/>
      <c r="AU1358" s="113"/>
      <c r="AV1358" s="113"/>
      <c r="AW1358" s="113"/>
      <c r="AX1358" s="113"/>
      <c r="AY1358" s="113"/>
      <c r="AZ1358" s="113"/>
      <c r="BA1358" s="113"/>
      <c r="BB1358" s="113"/>
      <c r="BC1358" s="113"/>
      <c r="BD1358" s="113"/>
      <c r="BE1358" s="113"/>
      <c r="BF1358" s="113"/>
      <c r="BG1358" s="113"/>
      <c r="BH1358" s="113"/>
      <c r="BI1358" s="113"/>
      <c r="BJ1358" s="113"/>
      <c r="BK1358" s="113"/>
      <c r="BL1358" s="113"/>
      <c r="BM1358" s="113"/>
      <c r="BN1358" s="113"/>
      <c r="BO1358" s="113"/>
      <c r="BP1358" s="113"/>
      <c r="BQ1358" s="113"/>
      <c r="BR1358" s="113"/>
      <c r="BS1358" s="113"/>
      <c r="BT1358" s="113"/>
      <c r="BU1358" s="113"/>
      <c r="BV1358" s="113"/>
      <c r="BW1358" s="113"/>
      <c r="BX1358" s="113"/>
      <c r="BY1358" s="113"/>
      <c r="BZ1358" s="113"/>
      <c r="CA1358" s="113"/>
      <c r="CB1358" s="113"/>
    </row>
    <row r="1359" spans="9:80" s="114" customFormat="1">
      <c r="I1359" s="113"/>
      <c r="J1359" s="113"/>
      <c r="K1359" s="113"/>
      <c r="L1359" s="113"/>
      <c r="M1359" s="113"/>
      <c r="N1359" s="113"/>
      <c r="O1359" s="113"/>
      <c r="P1359" s="113"/>
      <c r="Q1359" s="113"/>
      <c r="R1359" s="113"/>
      <c r="S1359" s="113"/>
      <c r="T1359" s="113"/>
      <c r="U1359" s="113"/>
      <c r="V1359" s="113"/>
      <c r="W1359" s="113"/>
      <c r="X1359" s="113"/>
      <c r="Y1359" s="113"/>
      <c r="Z1359" s="113"/>
      <c r="AA1359" s="113"/>
      <c r="AB1359" s="113"/>
      <c r="AC1359" s="113"/>
      <c r="AD1359" s="113"/>
      <c r="AE1359" s="113"/>
      <c r="AF1359" s="113"/>
      <c r="AG1359" s="113"/>
      <c r="AH1359" s="113"/>
      <c r="AI1359" s="113"/>
      <c r="AJ1359" s="113"/>
      <c r="AK1359" s="113"/>
      <c r="AL1359" s="113"/>
      <c r="AM1359" s="113"/>
      <c r="AN1359" s="113"/>
      <c r="AO1359" s="113"/>
      <c r="AP1359" s="113"/>
      <c r="AQ1359" s="113"/>
      <c r="AR1359" s="113"/>
      <c r="AS1359" s="113"/>
      <c r="AT1359" s="113"/>
      <c r="AU1359" s="113"/>
      <c r="AV1359" s="113"/>
      <c r="AW1359" s="113"/>
      <c r="AX1359" s="113"/>
      <c r="AY1359" s="113"/>
      <c r="AZ1359" s="113"/>
      <c r="BA1359" s="113"/>
      <c r="BB1359" s="113"/>
      <c r="BC1359" s="113"/>
      <c r="BD1359" s="113"/>
      <c r="BE1359" s="113"/>
      <c r="BF1359" s="113"/>
      <c r="BG1359" s="113"/>
      <c r="BH1359" s="113"/>
      <c r="BI1359" s="113"/>
      <c r="BJ1359" s="113"/>
      <c r="BK1359" s="113"/>
      <c r="BL1359" s="113"/>
      <c r="BM1359" s="113"/>
      <c r="BN1359" s="113"/>
      <c r="BO1359" s="113"/>
      <c r="BP1359" s="113"/>
      <c r="BQ1359" s="113"/>
      <c r="BR1359" s="113"/>
      <c r="BS1359" s="113"/>
      <c r="BT1359" s="113"/>
      <c r="BU1359" s="113"/>
      <c r="BV1359" s="113"/>
      <c r="BW1359" s="113"/>
      <c r="BX1359" s="113"/>
      <c r="BY1359" s="113"/>
      <c r="BZ1359" s="113"/>
      <c r="CA1359" s="113"/>
      <c r="CB1359" s="113"/>
    </row>
    <row r="1360" spans="9:80" s="114" customFormat="1">
      <c r="I1360" s="113"/>
      <c r="J1360" s="113"/>
      <c r="K1360" s="113"/>
      <c r="L1360" s="113"/>
      <c r="M1360" s="113"/>
      <c r="N1360" s="113"/>
      <c r="O1360" s="113"/>
      <c r="P1360" s="113"/>
      <c r="Q1360" s="113"/>
      <c r="R1360" s="113"/>
      <c r="S1360" s="113"/>
      <c r="T1360" s="113"/>
      <c r="U1360" s="113"/>
      <c r="V1360" s="113"/>
      <c r="W1360" s="113"/>
      <c r="X1360" s="113"/>
      <c r="Y1360" s="113"/>
      <c r="Z1360" s="113"/>
      <c r="AA1360" s="113"/>
      <c r="AB1360" s="113"/>
      <c r="AC1360" s="113"/>
      <c r="AD1360" s="113"/>
      <c r="AE1360" s="113"/>
      <c r="AF1360" s="113"/>
      <c r="AG1360" s="113"/>
      <c r="AH1360" s="113"/>
      <c r="AI1360" s="113"/>
      <c r="AJ1360" s="113"/>
      <c r="AK1360" s="113"/>
      <c r="AL1360" s="113"/>
      <c r="AM1360" s="113"/>
      <c r="AN1360" s="113"/>
      <c r="AO1360" s="113"/>
      <c r="AP1360" s="113"/>
      <c r="AQ1360" s="113"/>
      <c r="AR1360" s="113"/>
      <c r="AS1360" s="113"/>
      <c r="AT1360" s="113"/>
      <c r="AU1360" s="113"/>
      <c r="AV1360" s="113"/>
      <c r="AW1360" s="113"/>
      <c r="AX1360" s="113"/>
      <c r="AY1360" s="113"/>
      <c r="AZ1360" s="113"/>
      <c r="BA1360" s="113"/>
      <c r="BB1360" s="113"/>
      <c r="BC1360" s="113"/>
      <c r="BD1360" s="113"/>
      <c r="BE1360" s="113"/>
      <c r="BF1360" s="113"/>
      <c r="BG1360" s="113"/>
      <c r="BH1360" s="113"/>
      <c r="BI1360" s="113"/>
      <c r="BJ1360" s="113"/>
      <c r="BK1360" s="113"/>
      <c r="BL1360" s="113"/>
      <c r="BM1360" s="113"/>
      <c r="BN1360" s="113"/>
      <c r="BO1360" s="113"/>
      <c r="BP1360" s="113"/>
      <c r="BQ1360" s="113"/>
      <c r="BR1360" s="113"/>
      <c r="BS1360" s="113"/>
      <c r="BT1360" s="113"/>
      <c r="BU1360" s="113"/>
      <c r="BV1360" s="113"/>
      <c r="BW1360" s="113"/>
      <c r="BX1360" s="113"/>
      <c r="BY1360" s="113"/>
      <c r="BZ1360" s="113"/>
      <c r="CA1360" s="113"/>
      <c r="CB1360" s="113"/>
    </row>
    <row r="1361" spans="9:80" s="114" customFormat="1">
      <c r="I1361" s="113"/>
      <c r="J1361" s="113"/>
      <c r="K1361" s="113"/>
      <c r="L1361" s="113"/>
      <c r="M1361" s="113"/>
      <c r="N1361" s="113"/>
      <c r="O1361" s="113"/>
      <c r="P1361" s="113"/>
      <c r="Q1361" s="113"/>
      <c r="R1361" s="113"/>
      <c r="S1361" s="113"/>
      <c r="T1361" s="113"/>
      <c r="U1361" s="113"/>
      <c r="V1361" s="113"/>
      <c r="W1361" s="113"/>
      <c r="X1361" s="113"/>
      <c r="Y1361" s="113"/>
      <c r="Z1361" s="113"/>
      <c r="AA1361" s="113"/>
      <c r="AB1361" s="113"/>
      <c r="AC1361" s="113"/>
      <c r="AD1361" s="113"/>
      <c r="AE1361" s="113"/>
      <c r="AF1361" s="113"/>
      <c r="AG1361" s="113"/>
      <c r="AH1361" s="113"/>
      <c r="AI1361" s="113"/>
      <c r="AJ1361" s="113"/>
      <c r="AK1361" s="113"/>
      <c r="AL1361" s="113"/>
      <c r="AM1361" s="113"/>
      <c r="AN1361" s="113"/>
      <c r="AO1361" s="113"/>
      <c r="AP1361" s="113"/>
      <c r="AQ1361" s="113"/>
      <c r="AR1361" s="113"/>
      <c r="AS1361" s="113"/>
      <c r="AT1361" s="113"/>
      <c r="AU1361" s="113"/>
      <c r="AV1361" s="113"/>
      <c r="AW1361" s="113"/>
      <c r="AX1361" s="113"/>
      <c r="AY1361" s="113"/>
      <c r="AZ1361" s="113"/>
      <c r="BA1361" s="113"/>
      <c r="BB1361" s="113"/>
      <c r="BC1361" s="113"/>
      <c r="BD1361" s="113"/>
      <c r="BE1361" s="113"/>
      <c r="BF1361" s="113"/>
      <c r="BG1361" s="113"/>
      <c r="BH1361" s="113"/>
      <c r="BI1361" s="113"/>
      <c r="BJ1361" s="113"/>
      <c r="BK1361" s="113"/>
      <c r="BL1361" s="113"/>
      <c r="BM1361" s="113"/>
      <c r="BN1361" s="113"/>
      <c r="BO1361" s="113"/>
      <c r="BP1361" s="113"/>
      <c r="BQ1361" s="113"/>
      <c r="BR1361" s="113"/>
      <c r="BS1361" s="113"/>
      <c r="BT1361" s="113"/>
      <c r="BU1361" s="113"/>
      <c r="BV1361" s="113"/>
      <c r="BW1361" s="113"/>
      <c r="BX1361" s="113"/>
      <c r="BY1361" s="113"/>
      <c r="BZ1361" s="113"/>
      <c r="CA1361" s="113"/>
      <c r="CB1361" s="113"/>
    </row>
    <row r="1362" spans="9:80" s="114" customFormat="1">
      <c r="I1362" s="113"/>
      <c r="J1362" s="113"/>
      <c r="K1362" s="113"/>
      <c r="L1362" s="113"/>
      <c r="M1362" s="113"/>
      <c r="N1362" s="113"/>
      <c r="O1362" s="113"/>
      <c r="P1362" s="113"/>
      <c r="Q1362" s="113"/>
      <c r="R1362" s="113"/>
      <c r="S1362" s="113"/>
      <c r="T1362" s="113"/>
      <c r="U1362" s="113"/>
      <c r="V1362" s="113"/>
      <c r="W1362" s="113"/>
      <c r="X1362" s="113"/>
      <c r="Y1362" s="113"/>
      <c r="Z1362" s="113"/>
      <c r="AA1362" s="113"/>
      <c r="AB1362" s="113"/>
      <c r="AC1362" s="113"/>
      <c r="AD1362" s="113"/>
      <c r="AE1362" s="113"/>
      <c r="AF1362" s="113"/>
      <c r="AG1362" s="113"/>
      <c r="AH1362" s="113"/>
      <c r="AI1362" s="113"/>
      <c r="AJ1362" s="113"/>
      <c r="AK1362" s="113"/>
      <c r="AL1362" s="113"/>
      <c r="AM1362" s="113"/>
      <c r="AN1362" s="113"/>
      <c r="AO1362" s="113"/>
      <c r="AP1362" s="113"/>
      <c r="AQ1362" s="113"/>
      <c r="AR1362" s="113"/>
      <c r="AS1362" s="113"/>
      <c r="AT1362" s="113"/>
      <c r="AU1362" s="113"/>
      <c r="AV1362" s="113"/>
      <c r="AW1362" s="113"/>
      <c r="AX1362" s="113"/>
      <c r="AY1362" s="113"/>
      <c r="AZ1362" s="113"/>
      <c r="BA1362" s="113"/>
      <c r="BB1362" s="113"/>
      <c r="BC1362" s="113"/>
      <c r="BD1362" s="113"/>
      <c r="BE1362" s="113"/>
      <c r="BF1362" s="113"/>
      <c r="BG1362" s="113"/>
      <c r="BH1362" s="113"/>
      <c r="BI1362" s="113"/>
      <c r="BJ1362" s="113"/>
      <c r="BK1362" s="113"/>
      <c r="BL1362" s="113"/>
      <c r="BM1362" s="113"/>
      <c r="BN1362" s="113"/>
      <c r="BO1362" s="113"/>
      <c r="BP1362" s="113"/>
      <c r="BQ1362" s="113"/>
      <c r="BR1362" s="113"/>
      <c r="BS1362" s="113"/>
      <c r="BT1362" s="113"/>
      <c r="BU1362" s="113"/>
      <c r="BV1362" s="113"/>
      <c r="BW1362" s="113"/>
      <c r="BX1362" s="113"/>
      <c r="BY1362" s="113"/>
      <c r="BZ1362" s="113"/>
      <c r="CA1362" s="113"/>
      <c r="CB1362" s="113"/>
    </row>
    <row r="1363" spans="9:80" s="114" customFormat="1">
      <c r="I1363" s="113"/>
      <c r="J1363" s="113"/>
      <c r="K1363" s="113"/>
      <c r="L1363" s="113"/>
      <c r="M1363" s="113"/>
      <c r="N1363" s="113"/>
      <c r="O1363" s="113"/>
      <c r="P1363" s="113"/>
      <c r="Q1363" s="113"/>
      <c r="R1363" s="113"/>
      <c r="S1363" s="113"/>
      <c r="T1363" s="113"/>
      <c r="U1363" s="113"/>
      <c r="V1363" s="113"/>
      <c r="W1363" s="113"/>
      <c r="X1363" s="113"/>
      <c r="Y1363" s="113"/>
      <c r="Z1363" s="113"/>
      <c r="AA1363" s="113"/>
      <c r="AB1363" s="113"/>
      <c r="AC1363" s="113"/>
      <c r="AD1363" s="113"/>
      <c r="AE1363" s="113"/>
      <c r="AF1363" s="113"/>
      <c r="AG1363" s="113"/>
      <c r="AH1363" s="113"/>
      <c r="AI1363" s="113"/>
      <c r="AJ1363" s="113"/>
      <c r="AK1363" s="113"/>
      <c r="AL1363" s="113"/>
      <c r="AM1363" s="113"/>
      <c r="AN1363" s="113"/>
      <c r="AO1363" s="113"/>
      <c r="AP1363" s="113"/>
      <c r="AQ1363" s="113"/>
      <c r="AR1363" s="113"/>
      <c r="AS1363" s="113"/>
      <c r="AT1363" s="113"/>
      <c r="AU1363" s="113"/>
      <c r="AV1363" s="113"/>
      <c r="AW1363" s="113"/>
      <c r="AX1363" s="113"/>
      <c r="AY1363" s="113"/>
      <c r="AZ1363" s="113"/>
      <c r="BA1363" s="113"/>
      <c r="BB1363" s="113"/>
      <c r="BC1363" s="113"/>
      <c r="BD1363" s="113"/>
      <c r="BE1363" s="113"/>
      <c r="BF1363" s="113"/>
      <c r="BG1363" s="113"/>
      <c r="BH1363" s="113"/>
      <c r="BI1363" s="113"/>
      <c r="BJ1363" s="113"/>
      <c r="BK1363" s="113"/>
      <c r="BL1363" s="113"/>
      <c r="BM1363" s="113"/>
      <c r="BN1363" s="113"/>
      <c r="BO1363" s="113"/>
      <c r="BP1363" s="113"/>
      <c r="BQ1363" s="113"/>
      <c r="BR1363" s="113"/>
      <c r="BS1363" s="113"/>
      <c r="BT1363" s="113"/>
      <c r="BU1363" s="113"/>
      <c r="BV1363" s="113"/>
      <c r="BW1363" s="113"/>
      <c r="BX1363" s="113"/>
      <c r="BY1363" s="113"/>
      <c r="BZ1363" s="113"/>
      <c r="CA1363" s="113"/>
      <c r="CB1363" s="113"/>
    </row>
    <row r="1364" spans="9:80" s="114" customFormat="1">
      <c r="I1364" s="113"/>
      <c r="J1364" s="113"/>
      <c r="K1364" s="113"/>
      <c r="L1364" s="113"/>
      <c r="M1364" s="113"/>
      <c r="N1364" s="113"/>
      <c r="O1364" s="113"/>
      <c r="P1364" s="113"/>
      <c r="Q1364" s="113"/>
      <c r="R1364" s="113"/>
      <c r="S1364" s="113"/>
      <c r="T1364" s="113"/>
      <c r="U1364" s="113"/>
      <c r="V1364" s="113"/>
      <c r="W1364" s="113"/>
      <c r="X1364" s="113"/>
      <c r="Y1364" s="113"/>
      <c r="Z1364" s="113"/>
      <c r="AA1364" s="113"/>
      <c r="AB1364" s="113"/>
      <c r="AC1364" s="113"/>
      <c r="AD1364" s="113"/>
      <c r="AE1364" s="113"/>
      <c r="AF1364" s="113"/>
      <c r="AG1364" s="113"/>
      <c r="AH1364" s="113"/>
      <c r="AI1364" s="113"/>
      <c r="AJ1364" s="113"/>
      <c r="AK1364" s="113"/>
      <c r="AL1364" s="113"/>
      <c r="AM1364" s="113"/>
      <c r="AN1364" s="113"/>
      <c r="AO1364" s="113"/>
      <c r="AP1364" s="113"/>
      <c r="AQ1364" s="113"/>
      <c r="AR1364" s="113"/>
      <c r="AS1364" s="113"/>
      <c r="AT1364" s="113"/>
      <c r="AU1364" s="113"/>
      <c r="AV1364" s="113"/>
      <c r="AW1364" s="113"/>
      <c r="AX1364" s="113"/>
      <c r="AY1364" s="113"/>
      <c r="AZ1364" s="113"/>
      <c r="BA1364" s="113"/>
      <c r="BB1364" s="113"/>
      <c r="BC1364" s="113"/>
      <c r="BD1364" s="113"/>
      <c r="BE1364" s="113"/>
      <c r="BF1364" s="113"/>
      <c r="BG1364" s="113"/>
      <c r="BH1364" s="113"/>
      <c r="BI1364" s="113"/>
      <c r="BJ1364" s="113"/>
      <c r="BK1364" s="113"/>
      <c r="BL1364" s="113"/>
      <c r="BM1364" s="113"/>
      <c r="BN1364" s="113"/>
      <c r="BO1364" s="113"/>
      <c r="BP1364" s="113"/>
      <c r="BQ1364" s="113"/>
      <c r="BR1364" s="113"/>
      <c r="BS1364" s="113"/>
      <c r="BT1364" s="113"/>
      <c r="BU1364" s="113"/>
      <c r="BV1364" s="113"/>
      <c r="BW1364" s="113"/>
      <c r="BX1364" s="113"/>
      <c r="BY1364" s="113"/>
      <c r="BZ1364" s="113"/>
      <c r="CA1364" s="113"/>
      <c r="CB1364" s="113"/>
    </row>
    <row r="1365" spans="9:80" s="114" customFormat="1">
      <c r="I1365" s="113"/>
      <c r="J1365" s="113"/>
      <c r="K1365" s="113"/>
      <c r="L1365" s="113"/>
      <c r="M1365" s="113"/>
      <c r="N1365" s="113"/>
      <c r="O1365" s="113"/>
      <c r="P1365" s="113"/>
      <c r="Q1365" s="113"/>
      <c r="R1365" s="113"/>
      <c r="S1365" s="113"/>
      <c r="T1365" s="113"/>
      <c r="U1365" s="113"/>
      <c r="V1365" s="113"/>
      <c r="W1365" s="113"/>
      <c r="X1365" s="113"/>
      <c r="Y1365" s="113"/>
      <c r="Z1365" s="113"/>
      <c r="AA1365" s="113"/>
      <c r="AB1365" s="113"/>
      <c r="AC1365" s="113"/>
      <c r="AD1365" s="113"/>
      <c r="AE1365" s="113"/>
      <c r="AF1365" s="113"/>
      <c r="AG1365" s="113"/>
      <c r="AH1365" s="113"/>
      <c r="AI1365" s="113"/>
      <c r="AJ1365" s="113"/>
      <c r="AK1365" s="113"/>
      <c r="AL1365" s="113"/>
      <c r="AM1365" s="113"/>
      <c r="AN1365" s="113"/>
      <c r="AO1365" s="113"/>
      <c r="AP1365" s="113"/>
      <c r="AQ1365" s="113"/>
      <c r="AR1365" s="113"/>
      <c r="AS1365" s="113"/>
      <c r="AT1365" s="113"/>
      <c r="AU1365" s="113"/>
      <c r="AV1365" s="113"/>
      <c r="AW1365" s="113"/>
      <c r="AX1365" s="113"/>
      <c r="AY1365" s="113"/>
      <c r="AZ1365" s="113"/>
      <c r="BA1365" s="113"/>
      <c r="BB1365" s="113"/>
      <c r="BC1365" s="113"/>
      <c r="BD1365" s="113"/>
      <c r="BE1365" s="113"/>
      <c r="BF1365" s="113"/>
      <c r="BG1365" s="113"/>
      <c r="BH1365" s="113"/>
      <c r="BI1365" s="113"/>
      <c r="BJ1365" s="113"/>
      <c r="BK1365" s="113"/>
      <c r="BL1365" s="113"/>
      <c r="BM1365" s="113"/>
      <c r="BN1365" s="113"/>
      <c r="BO1365" s="113"/>
      <c r="BP1365" s="113"/>
      <c r="BQ1365" s="113"/>
      <c r="BR1365" s="113"/>
      <c r="BS1365" s="113"/>
      <c r="BT1365" s="113"/>
      <c r="BU1365" s="113"/>
      <c r="BV1365" s="113"/>
      <c r="BW1365" s="113"/>
      <c r="BX1365" s="113"/>
      <c r="BY1365" s="113"/>
      <c r="BZ1365" s="113"/>
      <c r="CA1365" s="113"/>
      <c r="CB1365" s="113"/>
    </row>
    <row r="1366" spans="9:80" s="114" customFormat="1">
      <c r="I1366" s="113"/>
      <c r="J1366" s="113"/>
      <c r="K1366" s="113"/>
      <c r="L1366" s="113"/>
      <c r="M1366" s="113"/>
      <c r="N1366" s="113"/>
      <c r="O1366" s="113"/>
      <c r="P1366" s="113"/>
      <c r="Q1366" s="113"/>
      <c r="R1366" s="113"/>
      <c r="S1366" s="113"/>
      <c r="T1366" s="113"/>
      <c r="U1366" s="113"/>
      <c r="V1366" s="113"/>
      <c r="W1366" s="113"/>
      <c r="X1366" s="113"/>
      <c r="Y1366" s="113"/>
      <c r="Z1366" s="113"/>
      <c r="AA1366" s="113"/>
      <c r="AB1366" s="113"/>
      <c r="AC1366" s="113"/>
      <c r="AD1366" s="113"/>
      <c r="AE1366" s="113"/>
      <c r="AF1366" s="113"/>
      <c r="AG1366" s="113"/>
      <c r="AH1366" s="113"/>
      <c r="AI1366" s="113"/>
      <c r="AJ1366" s="113"/>
      <c r="AK1366" s="113"/>
      <c r="AL1366" s="113"/>
      <c r="AM1366" s="113"/>
      <c r="AN1366" s="113"/>
      <c r="AO1366" s="113"/>
      <c r="AP1366" s="113"/>
      <c r="AQ1366" s="113"/>
      <c r="AR1366" s="113"/>
      <c r="AS1366" s="113"/>
      <c r="AT1366" s="113"/>
      <c r="AU1366" s="113"/>
      <c r="AV1366" s="113"/>
      <c r="AW1366" s="113"/>
      <c r="AX1366" s="113"/>
      <c r="AY1366" s="113"/>
      <c r="AZ1366" s="113"/>
      <c r="BA1366" s="113"/>
      <c r="BB1366" s="113"/>
      <c r="BC1366" s="113"/>
      <c r="BD1366" s="113"/>
      <c r="BE1366" s="113"/>
      <c r="BF1366" s="113"/>
      <c r="BG1366" s="113"/>
      <c r="BH1366" s="113"/>
      <c r="BI1366" s="113"/>
      <c r="BJ1366" s="113"/>
      <c r="BK1366" s="113"/>
      <c r="BL1366" s="113"/>
      <c r="BM1366" s="113"/>
      <c r="BN1366" s="113"/>
      <c r="BO1366" s="113"/>
      <c r="BP1366" s="113"/>
      <c r="BQ1366" s="113"/>
      <c r="BR1366" s="113"/>
      <c r="BS1366" s="113"/>
      <c r="BT1366" s="113"/>
      <c r="BU1366" s="113"/>
      <c r="BV1366" s="113"/>
      <c r="BW1366" s="113"/>
      <c r="BX1366" s="113"/>
      <c r="BY1366" s="113"/>
      <c r="BZ1366" s="113"/>
      <c r="CA1366" s="113"/>
      <c r="CB1366" s="113"/>
    </row>
    <row r="1367" spans="9:80" s="114" customFormat="1">
      <c r="I1367" s="113"/>
      <c r="J1367" s="113"/>
      <c r="K1367" s="113"/>
      <c r="L1367" s="113"/>
      <c r="M1367" s="113"/>
      <c r="N1367" s="113"/>
      <c r="O1367" s="113"/>
      <c r="P1367" s="113"/>
      <c r="Q1367" s="113"/>
      <c r="R1367" s="113"/>
      <c r="S1367" s="113"/>
      <c r="T1367" s="113"/>
      <c r="U1367" s="113"/>
      <c r="V1367" s="113"/>
      <c r="W1367" s="113"/>
      <c r="X1367" s="113"/>
      <c r="Y1367" s="113"/>
      <c r="Z1367" s="113"/>
      <c r="AA1367" s="113"/>
      <c r="AB1367" s="113"/>
      <c r="AC1367" s="113"/>
      <c r="AD1367" s="113"/>
      <c r="AE1367" s="113"/>
      <c r="AF1367" s="113"/>
      <c r="AG1367" s="113"/>
      <c r="AH1367" s="113"/>
      <c r="AI1367" s="113"/>
      <c r="AJ1367" s="113"/>
      <c r="AK1367" s="113"/>
      <c r="AL1367" s="113"/>
      <c r="AM1367" s="113"/>
      <c r="AN1367" s="113"/>
      <c r="AO1367" s="113"/>
      <c r="AP1367" s="113"/>
      <c r="AQ1367" s="113"/>
      <c r="AR1367" s="113"/>
      <c r="AS1367" s="113"/>
      <c r="AT1367" s="113"/>
      <c r="AU1367" s="113"/>
      <c r="AV1367" s="113"/>
      <c r="AW1367" s="113"/>
      <c r="AX1367" s="113"/>
      <c r="AY1367" s="113"/>
      <c r="AZ1367" s="113"/>
      <c r="BA1367" s="113"/>
      <c r="BB1367" s="113"/>
      <c r="BC1367" s="113"/>
      <c r="BD1367" s="113"/>
      <c r="BE1367" s="113"/>
      <c r="BF1367" s="113"/>
      <c r="BG1367" s="113"/>
      <c r="BH1367" s="113"/>
      <c r="BI1367" s="113"/>
      <c r="BJ1367" s="113"/>
      <c r="BK1367" s="113"/>
      <c r="BL1367" s="113"/>
      <c r="BM1367" s="113"/>
      <c r="BN1367" s="113"/>
      <c r="BO1367" s="113"/>
      <c r="BP1367" s="113"/>
      <c r="BQ1367" s="113"/>
      <c r="BR1367" s="113"/>
      <c r="BS1367" s="113"/>
      <c r="BT1367" s="113"/>
      <c r="BU1367" s="113"/>
      <c r="BV1367" s="113"/>
      <c r="BW1367" s="113"/>
      <c r="BX1367" s="113"/>
      <c r="BY1367" s="113"/>
      <c r="BZ1367" s="113"/>
      <c r="CA1367" s="113"/>
      <c r="CB1367" s="113"/>
    </row>
    <row r="1368" spans="9:80" s="114" customFormat="1">
      <c r="I1368" s="113"/>
      <c r="J1368" s="113"/>
      <c r="K1368" s="113"/>
      <c r="L1368" s="113"/>
      <c r="M1368" s="113"/>
      <c r="N1368" s="113"/>
      <c r="O1368" s="113"/>
      <c r="P1368" s="113"/>
      <c r="Q1368" s="113"/>
      <c r="R1368" s="113"/>
      <c r="S1368" s="113"/>
      <c r="T1368" s="113"/>
      <c r="U1368" s="113"/>
      <c r="V1368" s="113"/>
      <c r="W1368" s="113"/>
      <c r="X1368" s="113"/>
      <c r="Y1368" s="113"/>
      <c r="Z1368" s="113"/>
      <c r="AA1368" s="113"/>
      <c r="AB1368" s="113"/>
      <c r="AC1368" s="113"/>
      <c r="AD1368" s="113"/>
      <c r="AE1368" s="113"/>
      <c r="AF1368" s="113"/>
      <c r="AG1368" s="113"/>
      <c r="AH1368" s="113"/>
      <c r="AI1368" s="113"/>
      <c r="AJ1368" s="113"/>
      <c r="AK1368" s="113"/>
      <c r="AL1368" s="113"/>
      <c r="AM1368" s="113"/>
      <c r="AN1368" s="113"/>
      <c r="AO1368" s="113"/>
      <c r="AP1368" s="113"/>
      <c r="AQ1368" s="113"/>
      <c r="AR1368" s="113"/>
      <c r="AS1368" s="113"/>
      <c r="AT1368" s="113"/>
      <c r="AU1368" s="113"/>
      <c r="AV1368" s="113"/>
      <c r="AW1368" s="113"/>
      <c r="AX1368" s="113"/>
      <c r="AY1368" s="113"/>
      <c r="AZ1368" s="113"/>
      <c r="BA1368" s="113"/>
      <c r="BB1368" s="113"/>
      <c r="BC1368" s="113"/>
      <c r="BD1368" s="113"/>
      <c r="BE1368" s="113"/>
      <c r="BF1368" s="113"/>
      <c r="BG1368" s="113"/>
      <c r="BH1368" s="113"/>
      <c r="BI1368" s="113"/>
      <c r="BJ1368" s="113"/>
      <c r="BK1368" s="113"/>
      <c r="BL1368" s="113"/>
      <c r="BM1368" s="113"/>
      <c r="BN1368" s="113"/>
      <c r="BO1368" s="113"/>
      <c r="BP1368" s="113"/>
      <c r="BQ1368" s="113"/>
      <c r="BR1368" s="113"/>
      <c r="BS1368" s="113"/>
      <c r="BT1368" s="113"/>
      <c r="BU1368" s="113"/>
      <c r="BV1368" s="113"/>
      <c r="BW1368" s="113"/>
      <c r="BX1368" s="113"/>
      <c r="BY1368" s="113"/>
      <c r="BZ1368" s="113"/>
      <c r="CA1368" s="113"/>
      <c r="CB1368" s="113"/>
    </row>
    <row r="1369" spans="9:80" s="114" customFormat="1">
      <c r="I1369" s="113"/>
      <c r="J1369" s="113"/>
      <c r="K1369" s="113"/>
      <c r="L1369" s="113"/>
      <c r="M1369" s="113"/>
      <c r="N1369" s="113"/>
      <c r="O1369" s="113"/>
      <c r="P1369" s="113"/>
      <c r="Q1369" s="113"/>
      <c r="R1369" s="113"/>
      <c r="S1369" s="113"/>
      <c r="T1369" s="113"/>
      <c r="U1369" s="113"/>
      <c r="V1369" s="113"/>
      <c r="W1369" s="113"/>
      <c r="X1369" s="113"/>
      <c r="Y1369" s="113"/>
      <c r="Z1369" s="113"/>
      <c r="AA1369" s="113"/>
      <c r="AB1369" s="113"/>
      <c r="AC1369" s="113"/>
      <c r="AD1369" s="113"/>
      <c r="AE1369" s="113"/>
      <c r="AF1369" s="113"/>
      <c r="AG1369" s="113"/>
      <c r="AH1369" s="113"/>
      <c r="AI1369" s="113"/>
      <c r="AJ1369" s="113"/>
      <c r="AK1369" s="113"/>
      <c r="AL1369" s="113"/>
      <c r="AM1369" s="113"/>
      <c r="AN1369" s="113"/>
      <c r="AO1369" s="113"/>
      <c r="AP1369" s="113"/>
      <c r="AQ1369" s="113"/>
      <c r="AR1369" s="113"/>
      <c r="AS1369" s="113"/>
      <c r="AT1369" s="113"/>
      <c r="AU1369" s="113"/>
      <c r="AV1369" s="113"/>
      <c r="AW1369" s="113"/>
      <c r="AX1369" s="113"/>
      <c r="AY1369" s="113"/>
      <c r="AZ1369" s="113"/>
      <c r="BA1369" s="113"/>
      <c r="BB1369" s="113"/>
      <c r="BC1369" s="113"/>
      <c r="BD1369" s="113"/>
      <c r="BE1369" s="113"/>
      <c r="BF1369" s="113"/>
      <c r="BG1369" s="113"/>
      <c r="BH1369" s="113"/>
      <c r="BI1369" s="113"/>
      <c r="BJ1369" s="113"/>
      <c r="BK1369" s="113"/>
      <c r="BL1369" s="113"/>
      <c r="BM1369" s="113"/>
      <c r="BN1369" s="113"/>
      <c r="BO1369" s="113"/>
      <c r="BP1369" s="113"/>
      <c r="BQ1369" s="113"/>
      <c r="BR1369" s="113"/>
      <c r="BS1369" s="113"/>
      <c r="BT1369" s="113"/>
      <c r="BU1369" s="113"/>
      <c r="BV1369" s="113"/>
      <c r="BW1369" s="113"/>
      <c r="BX1369" s="113"/>
      <c r="BY1369" s="113"/>
      <c r="BZ1369" s="113"/>
      <c r="CA1369" s="113"/>
      <c r="CB1369" s="113"/>
    </row>
    <row r="1370" spans="9:80" s="114" customFormat="1">
      <c r="I1370" s="113"/>
      <c r="J1370" s="113"/>
      <c r="K1370" s="113"/>
      <c r="L1370" s="113"/>
      <c r="M1370" s="113"/>
      <c r="N1370" s="113"/>
      <c r="O1370" s="113"/>
      <c r="P1370" s="113"/>
      <c r="Q1370" s="113"/>
      <c r="R1370" s="113"/>
      <c r="S1370" s="113"/>
      <c r="T1370" s="113"/>
      <c r="U1370" s="113"/>
      <c r="V1370" s="113"/>
      <c r="W1370" s="113"/>
      <c r="X1370" s="113"/>
      <c r="Y1370" s="113"/>
      <c r="Z1370" s="113"/>
      <c r="AA1370" s="113"/>
      <c r="AB1370" s="113"/>
      <c r="AC1370" s="113"/>
      <c r="AD1370" s="113"/>
      <c r="AE1370" s="113"/>
      <c r="AF1370" s="113"/>
      <c r="AG1370" s="113"/>
      <c r="AH1370" s="113"/>
      <c r="AI1370" s="113"/>
      <c r="AJ1370" s="113"/>
      <c r="AK1370" s="113"/>
      <c r="AL1370" s="113"/>
      <c r="AM1370" s="113"/>
      <c r="AN1370" s="113"/>
      <c r="AO1370" s="113"/>
      <c r="AP1370" s="113"/>
      <c r="AQ1370" s="113"/>
      <c r="AR1370" s="113"/>
      <c r="AS1370" s="113"/>
      <c r="AT1370" s="113"/>
      <c r="AU1370" s="113"/>
      <c r="AV1370" s="113"/>
      <c r="AW1370" s="113"/>
      <c r="AX1370" s="113"/>
      <c r="AY1370" s="113"/>
      <c r="AZ1370" s="113"/>
      <c r="BA1370" s="113"/>
      <c r="BB1370" s="113"/>
      <c r="BC1370" s="113"/>
      <c r="BD1370" s="113"/>
      <c r="BE1370" s="113"/>
      <c r="BF1370" s="113"/>
      <c r="BG1370" s="113"/>
      <c r="BH1370" s="113"/>
      <c r="BI1370" s="113"/>
      <c r="BJ1370" s="113"/>
      <c r="BK1370" s="113"/>
      <c r="BL1370" s="113"/>
      <c r="BM1370" s="113"/>
      <c r="BN1370" s="113"/>
      <c r="BO1370" s="113"/>
      <c r="BP1370" s="113"/>
      <c r="BQ1370" s="113"/>
      <c r="BR1370" s="113"/>
      <c r="BS1370" s="113"/>
      <c r="BT1370" s="113"/>
      <c r="BU1370" s="113"/>
      <c r="BV1370" s="113"/>
      <c r="BW1370" s="113"/>
      <c r="BX1370" s="113"/>
      <c r="BY1370" s="113"/>
      <c r="BZ1370" s="113"/>
      <c r="CA1370" s="113"/>
      <c r="CB1370" s="113"/>
    </row>
    <row r="1371" spans="9:80" s="114" customFormat="1">
      <c r="I1371" s="113"/>
      <c r="J1371" s="113"/>
      <c r="K1371" s="113"/>
      <c r="L1371" s="113"/>
      <c r="M1371" s="113"/>
      <c r="N1371" s="113"/>
      <c r="O1371" s="113"/>
      <c r="P1371" s="113"/>
      <c r="Q1371" s="113"/>
      <c r="R1371" s="113"/>
      <c r="S1371" s="113"/>
      <c r="T1371" s="113"/>
      <c r="U1371" s="113"/>
      <c r="V1371" s="113"/>
      <c r="W1371" s="113"/>
      <c r="X1371" s="113"/>
      <c r="Y1371" s="113"/>
      <c r="Z1371" s="113"/>
      <c r="AA1371" s="113"/>
      <c r="AB1371" s="113"/>
      <c r="AC1371" s="113"/>
      <c r="AD1371" s="113"/>
      <c r="AE1371" s="113"/>
      <c r="AF1371" s="113"/>
      <c r="AG1371" s="113"/>
      <c r="AH1371" s="113"/>
      <c r="AI1371" s="113"/>
      <c r="AJ1371" s="113"/>
      <c r="AK1371" s="113"/>
      <c r="AL1371" s="113"/>
      <c r="AM1371" s="113"/>
      <c r="AN1371" s="113"/>
      <c r="AO1371" s="113"/>
      <c r="AP1371" s="113"/>
      <c r="AQ1371" s="113"/>
      <c r="AR1371" s="113"/>
      <c r="AS1371" s="113"/>
      <c r="AT1371" s="113"/>
      <c r="AU1371" s="113"/>
      <c r="AV1371" s="113"/>
      <c r="AW1371" s="113"/>
      <c r="AX1371" s="113"/>
      <c r="AY1371" s="113"/>
      <c r="AZ1371" s="113"/>
      <c r="BA1371" s="113"/>
      <c r="BB1371" s="113"/>
      <c r="BC1371" s="113"/>
      <c r="BD1371" s="113"/>
      <c r="BE1371" s="113"/>
      <c r="BF1371" s="113"/>
      <c r="BG1371" s="113"/>
      <c r="BH1371" s="113"/>
      <c r="BI1371" s="113"/>
      <c r="BJ1371" s="113"/>
      <c r="BK1371" s="113"/>
      <c r="BL1371" s="113"/>
      <c r="BM1371" s="113"/>
      <c r="BN1371" s="113"/>
      <c r="BO1371" s="113"/>
      <c r="BP1371" s="113"/>
      <c r="BQ1371" s="113"/>
      <c r="BR1371" s="113"/>
      <c r="BS1371" s="113"/>
      <c r="BT1371" s="113"/>
      <c r="BU1371" s="113"/>
      <c r="BV1371" s="113"/>
      <c r="BW1371" s="113"/>
      <c r="BX1371" s="113"/>
      <c r="BY1371" s="113"/>
      <c r="BZ1371" s="113"/>
      <c r="CA1371" s="113"/>
      <c r="CB1371" s="113"/>
    </row>
    <row r="1372" spans="9:80" s="114" customFormat="1">
      <c r="I1372" s="113"/>
      <c r="J1372" s="113"/>
      <c r="K1372" s="113"/>
      <c r="L1372" s="113"/>
      <c r="M1372" s="113"/>
      <c r="N1372" s="113"/>
      <c r="O1372" s="113"/>
      <c r="P1372" s="113"/>
      <c r="Q1372" s="113"/>
      <c r="R1372" s="113"/>
      <c r="S1372" s="113"/>
      <c r="T1372" s="113"/>
      <c r="U1372" s="113"/>
      <c r="V1372" s="113"/>
      <c r="W1372" s="113"/>
      <c r="X1372" s="113"/>
      <c r="Y1372" s="113"/>
      <c r="Z1372" s="113"/>
      <c r="AA1372" s="113"/>
      <c r="AB1372" s="113"/>
      <c r="AC1372" s="113"/>
      <c r="AD1372" s="113"/>
      <c r="AE1372" s="113"/>
      <c r="AF1372" s="113"/>
      <c r="AG1372" s="113"/>
      <c r="AH1372" s="113"/>
      <c r="AI1372" s="113"/>
      <c r="AJ1372" s="113"/>
      <c r="AK1372" s="113"/>
      <c r="AL1372" s="113"/>
      <c r="AM1372" s="113"/>
      <c r="AN1372" s="113"/>
      <c r="AO1372" s="113"/>
      <c r="AP1372" s="113"/>
      <c r="AQ1372" s="113"/>
      <c r="AR1372" s="113"/>
      <c r="AS1372" s="113"/>
      <c r="AT1372" s="113"/>
      <c r="AU1372" s="113"/>
      <c r="AV1372" s="113"/>
      <c r="AW1372" s="113"/>
      <c r="AX1372" s="113"/>
      <c r="AY1372" s="113"/>
      <c r="AZ1372" s="113"/>
      <c r="BA1372" s="113"/>
      <c r="BB1372" s="113"/>
      <c r="BC1372" s="113"/>
      <c r="BD1372" s="113"/>
      <c r="BE1372" s="113"/>
      <c r="BF1372" s="113"/>
      <c r="BG1372" s="113"/>
      <c r="BH1372" s="113"/>
      <c r="BI1372" s="113"/>
      <c r="BJ1372" s="113"/>
      <c r="BK1372" s="113"/>
      <c r="BL1372" s="113"/>
      <c r="BM1372" s="113"/>
      <c r="BN1372" s="113"/>
      <c r="BO1372" s="113"/>
      <c r="BP1372" s="113"/>
      <c r="BQ1372" s="113"/>
      <c r="BR1372" s="113"/>
      <c r="BS1372" s="113"/>
      <c r="BT1372" s="113"/>
      <c r="BU1372" s="113"/>
      <c r="BV1372" s="113"/>
      <c r="BW1372" s="113"/>
      <c r="BX1372" s="113"/>
      <c r="BY1372" s="113"/>
      <c r="BZ1372" s="113"/>
      <c r="CA1372" s="113"/>
      <c r="CB1372" s="113"/>
    </row>
    <row r="1373" spans="9:80" s="114" customFormat="1">
      <c r="I1373" s="113"/>
      <c r="J1373" s="113"/>
      <c r="K1373" s="113"/>
      <c r="L1373" s="113"/>
      <c r="M1373" s="113"/>
      <c r="N1373" s="113"/>
      <c r="O1373" s="113"/>
      <c r="P1373" s="113"/>
      <c r="Q1373" s="113"/>
      <c r="R1373" s="113"/>
      <c r="S1373" s="113"/>
      <c r="T1373" s="113"/>
      <c r="U1373" s="113"/>
      <c r="V1373" s="113"/>
      <c r="W1373" s="113"/>
      <c r="X1373" s="113"/>
      <c r="Y1373" s="113"/>
      <c r="Z1373" s="113"/>
      <c r="AA1373" s="113"/>
      <c r="AB1373" s="113"/>
      <c r="AC1373" s="113"/>
      <c r="AD1373" s="113"/>
      <c r="AE1373" s="113"/>
      <c r="AF1373" s="113"/>
      <c r="AG1373" s="113"/>
      <c r="AH1373" s="113"/>
      <c r="AI1373" s="113"/>
      <c r="AJ1373" s="113"/>
      <c r="AK1373" s="113"/>
      <c r="AL1373" s="113"/>
      <c r="AM1373" s="113"/>
      <c r="AN1373" s="113"/>
      <c r="AO1373" s="113"/>
      <c r="AP1373" s="113"/>
      <c r="AQ1373" s="113"/>
      <c r="AR1373" s="113"/>
      <c r="AS1373" s="113"/>
      <c r="AT1373" s="113"/>
      <c r="AU1373" s="113"/>
      <c r="AV1373" s="113"/>
      <c r="AW1373" s="113"/>
      <c r="AX1373" s="113"/>
      <c r="AY1373" s="113"/>
      <c r="AZ1373" s="113"/>
      <c r="BA1373" s="113"/>
      <c r="BB1373" s="113"/>
      <c r="BC1373" s="113"/>
      <c r="BD1373" s="113"/>
      <c r="BE1373" s="113"/>
      <c r="BF1373" s="113"/>
      <c r="BG1373" s="113"/>
      <c r="BH1373" s="113"/>
      <c r="BI1373" s="113"/>
      <c r="BJ1373" s="113"/>
      <c r="BK1373" s="113"/>
      <c r="BL1373" s="113"/>
      <c r="BM1373" s="113"/>
      <c r="BN1373" s="113"/>
      <c r="BO1373" s="113"/>
      <c r="BP1373" s="113"/>
      <c r="BQ1373" s="113"/>
      <c r="BR1373" s="113"/>
      <c r="BS1373" s="113"/>
      <c r="BT1373" s="113"/>
      <c r="BU1373" s="113"/>
      <c r="BV1373" s="113"/>
      <c r="BW1373" s="113"/>
      <c r="BX1373" s="113"/>
      <c r="BY1373" s="113"/>
      <c r="BZ1373" s="113"/>
      <c r="CA1373" s="113"/>
      <c r="CB1373" s="113"/>
    </row>
    <row r="1374" spans="9:80" s="114" customFormat="1">
      <c r="I1374" s="113"/>
      <c r="J1374" s="113"/>
      <c r="K1374" s="113"/>
      <c r="L1374" s="113"/>
      <c r="M1374" s="113"/>
      <c r="N1374" s="113"/>
      <c r="O1374" s="113"/>
      <c r="P1374" s="113"/>
      <c r="Q1374" s="113"/>
      <c r="R1374" s="113"/>
      <c r="S1374" s="113"/>
      <c r="T1374" s="113"/>
      <c r="U1374" s="113"/>
      <c r="V1374" s="113"/>
      <c r="W1374" s="113"/>
      <c r="X1374" s="113"/>
      <c r="Y1374" s="113"/>
      <c r="Z1374" s="113"/>
      <c r="AA1374" s="113"/>
      <c r="AB1374" s="113"/>
      <c r="AC1374" s="113"/>
      <c r="AD1374" s="113"/>
      <c r="AE1374" s="113"/>
      <c r="AF1374" s="113"/>
      <c r="AG1374" s="113"/>
      <c r="AH1374" s="113"/>
      <c r="AI1374" s="113"/>
      <c r="AJ1374" s="113"/>
      <c r="AK1374" s="113"/>
      <c r="AL1374" s="113"/>
      <c r="AM1374" s="113"/>
      <c r="AN1374" s="113"/>
      <c r="AO1374" s="113"/>
      <c r="AP1374" s="113"/>
      <c r="AQ1374" s="113"/>
      <c r="AR1374" s="113"/>
      <c r="AS1374" s="113"/>
      <c r="AT1374" s="113"/>
      <c r="AU1374" s="113"/>
      <c r="AV1374" s="113"/>
      <c r="AW1374" s="113"/>
      <c r="AX1374" s="113"/>
      <c r="AY1374" s="113"/>
      <c r="AZ1374" s="113"/>
      <c r="BA1374" s="113"/>
      <c r="BB1374" s="113"/>
      <c r="BC1374" s="113"/>
      <c r="BD1374" s="113"/>
      <c r="BE1374" s="113"/>
      <c r="BF1374" s="113"/>
      <c r="BG1374" s="113"/>
      <c r="BH1374" s="113"/>
      <c r="BI1374" s="113"/>
      <c r="BJ1374" s="113"/>
      <c r="BK1374" s="113"/>
      <c r="BL1374" s="113"/>
      <c r="BM1374" s="113"/>
      <c r="BN1374" s="113"/>
      <c r="BO1374" s="113"/>
      <c r="BP1374" s="113"/>
      <c r="BQ1374" s="113"/>
      <c r="BR1374" s="113"/>
      <c r="BS1374" s="113"/>
      <c r="BT1374" s="113"/>
      <c r="BU1374" s="113"/>
      <c r="BV1374" s="113"/>
      <c r="BW1374" s="113"/>
      <c r="BX1374" s="113"/>
      <c r="BY1374" s="113"/>
      <c r="BZ1374" s="113"/>
      <c r="CA1374" s="113"/>
      <c r="CB1374" s="113"/>
    </row>
    <row r="1375" spans="9:80" s="114" customFormat="1">
      <c r="I1375" s="113"/>
      <c r="J1375" s="113"/>
      <c r="K1375" s="113"/>
      <c r="L1375" s="113"/>
      <c r="M1375" s="113"/>
      <c r="N1375" s="113"/>
      <c r="O1375" s="113"/>
      <c r="P1375" s="113"/>
      <c r="Q1375" s="113"/>
      <c r="R1375" s="113"/>
      <c r="S1375" s="113"/>
      <c r="T1375" s="113"/>
      <c r="U1375" s="113"/>
      <c r="V1375" s="113"/>
      <c r="W1375" s="113"/>
      <c r="X1375" s="113"/>
      <c r="Y1375" s="113"/>
      <c r="Z1375" s="113"/>
      <c r="AA1375" s="113"/>
      <c r="AB1375" s="113"/>
      <c r="AC1375" s="113"/>
      <c r="AD1375" s="113"/>
      <c r="AE1375" s="113"/>
      <c r="AF1375" s="113"/>
      <c r="AG1375" s="113"/>
      <c r="AH1375" s="113"/>
      <c r="AI1375" s="113"/>
      <c r="AJ1375" s="113"/>
      <c r="AK1375" s="113"/>
      <c r="AL1375" s="113"/>
      <c r="AM1375" s="113"/>
      <c r="AN1375" s="113"/>
      <c r="AO1375" s="113"/>
      <c r="AP1375" s="113"/>
      <c r="AQ1375" s="113"/>
      <c r="AR1375" s="113"/>
      <c r="AS1375" s="113"/>
      <c r="AT1375" s="113"/>
      <c r="AU1375" s="113"/>
      <c r="AV1375" s="113"/>
      <c r="AW1375" s="113"/>
      <c r="AX1375" s="113"/>
      <c r="AY1375" s="113"/>
      <c r="AZ1375" s="113"/>
      <c r="BA1375" s="113"/>
      <c r="BB1375" s="113"/>
      <c r="BC1375" s="113"/>
      <c r="BD1375" s="113"/>
      <c r="BE1375" s="113"/>
      <c r="BF1375" s="113"/>
      <c r="BG1375" s="113"/>
      <c r="BH1375" s="113"/>
      <c r="BI1375" s="113"/>
      <c r="BJ1375" s="113"/>
      <c r="BK1375" s="113"/>
      <c r="BL1375" s="113"/>
      <c r="BM1375" s="113"/>
      <c r="BN1375" s="113"/>
      <c r="BO1375" s="113"/>
      <c r="BP1375" s="113"/>
      <c r="BQ1375" s="113"/>
      <c r="BR1375" s="113"/>
      <c r="BS1375" s="113"/>
      <c r="BT1375" s="113"/>
      <c r="BU1375" s="113"/>
      <c r="BV1375" s="113"/>
      <c r="BW1375" s="113"/>
      <c r="BX1375" s="113"/>
      <c r="BY1375" s="113"/>
      <c r="BZ1375" s="113"/>
      <c r="CA1375" s="113"/>
      <c r="CB1375" s="113"/>
    </row>
    <row r="1376" spans="9:80" s="114" customFormat="1">
      <c r="I1376" s="113"/>
      <c r="J1376" s="113"/>
      <c r="K1376" s="113"/>
      <c r="L1376" s="113"/>
      <c r="M1376" s="113"/>
      <c r="N1376" s="113"/>
      <c r="O1376" s="113"/>
      <c r="P1376" s="113"/>
      <c r="Q1376" s="113"/>
      <c r="R1376" s="113"/>
      <c r="S1376" s="113"/>
      <c r="T1376" s="113"/>
      <c r="U1376" s="113"/>
      <c r="V1376" s="113"/>
      <c r="W1376" s="113"/>
      <c r="X1376" s="113"/>
      <c r="Y1376" s="113"/>
      <c r="Z1376" s="113"/>
      <c r="AA1376" s="113"/>
      <c r="AB1376" s="113"/>
      <c r="AC1376" s="113"/>
      <c r="AD1376" s="113"/>
      <c r="AE1376" s="113"/>
      <c r="AF1376" s="113"/>
      <c r="AG1376" s="113"/>
      <c r="AH1376" s="113"/>
      <c r="AI1376" s="113"/>
      <c r="AJ1376" s="113"/>
      <c r="AK1376" s="113"/>
      <c r="AL1376" s="113"/>
      <c r="AM1376" s="113"/>
      <c r="AN1376" s="113"/>
      <c r="AO1376" s="113"/>
      <c r="AP1376" s="113"/>
      <c r="AQ1376" s="113"/>
      <c r="AR1376" s="113"/>
      <c r="AS1376" s="113"/>
      <c r="AT1376" s="113"/>
      <c r="AU1376" s="113"/>
      <c r="AV1376" s="113"/>
      <c r="AW1376" s="113"/>
      <c r="AX1376" s="113"/>
      <c r="AY1376" s="113"/>
      <c r="AZ1376" s="113"/>
      <c r="BA1376" s="113"/>
      <c r="BB1376" s="113"/>
      <c r="BC1376" s="113"/>
      <c r="BD1376" s="113"/>
      <c r="BE1376" s="113"/>
      <c r="BF1376" s="113"/>
      <c r="BG1376" s="113"/>
      <c r="BH1376" s="113"/>
      <c r="BI1376" s="113"/>
      <c r="BJ1376" s="113"/>
      <c r="BK1376" s="113"/>
      <c r="BL1376" s="113"/>
      <c r="BM1376" s="113"/>
      <c r="BN1376" s="113"/>
      <c r="BO1376" s="113"/>
      <c r="BP1376" s="113"/>
      <c r="BQ1376" s="113"/>
      <c r="BR1376" s="113"/>
      <c r="BS1376" s="113"/>
      <c r="BT1376" s="113"/>
      <c r="BU1376" s="113"/>
      <c r="BV1376" s="113"/>
      <c r="BW1376" s="113"/>
      <c r="BX1376" s="113"/>
      <c r="BY1376" s="113"/>
      <c r="BZ1376" s="113"/>
      <c r="CA1376" s="113"/>
      <c r="CB1376" s="113"/>
    </row>
    <row r="1377" spans="9:80" s="114" customFormat="1">
      <c r="I1377" s="113"/>
      <c r="J1377" s="113"/>
      <c r="K1377" s="113"/>
      <c r="L1377" s="113"/>
      <c r="M1377" s="113"/>
      <c r="N1377" s="113"/>
      <c r="O1377" s="113"/>
      <c r="P1377" s="113"/>
      <c r="Q1377" s="113"/>
      <c r="R1377" s="113"/>
      <c r="S1377" s="113"/>
      <c r="T1377" s="113"/>
      <c r="U1377" s="113"/>
      <c r="V1377" s="113"/>
      <c r="W1377" s="113"/>
      <c r="X1377" s="113"/>
      <c r="Y1377" s="113"/>
      <c r="Z1377" s="113"/>
      <c r="AA1377" s="113"/>
      <c r="AB1377" s="113"/>
      <c r="AC1377" s="113"/>
      <c r="AD1377" s="113"/>
      <c r="AE1377" s="113"/>
      <c r="AF1377" s="113"/>
      <c r="AG1377" s="113"/>
      <c r="AH1377" s="113"/>
      <c r="AI1377" s="113"/>
      <c r="AJ1377" s="113"/>
      <c r="AK1377" s="113"/>
      <c r="AL1377" s="113"/>
      <c r="AM1377" s="113"/>
      <c r="AN1377" s="113"/>
      <c r="AO1377" s="113"/>
      <c r="AP1377" s="113"/>
      <c r="AQ1377" s="113"/>
      <c r="AR1377" s="113"/>
      <c r="AS1377" s="113"/>
      <c r="AT1377" s="113"/>
      <c r="AU1377" s="113"/>
      <c r="AV1377" s="113"/>
      <c r="AW1377" s="113"/>
      <c r="AX1377" s="113"/>
      <c r="AY1377" s="113"/>
      <c r="AZ1377" s="113"/>
      <c r="BA1377" s="113"/>
      <c r="BB1377" s="113"/>
      <c r="BC1377" s="113"/>
      <c r="BD1377" s="113"/>
      <c r="BE1377" s="113"/>
      <c r="BF1377" s="113"/>
      <c r="BG1377" s="113"/>
      <c r="BH1377" s="113"/>
      <c r="BI1377" s="113"/>
      <c r="BJ1377" s="113"/>
      <c r="BK1377" s="113"/>
      <c r="BL1377" s="113"/>
      <c r="BM1377" s="113"/>
      <c r="BN1377" s="113"/>
      <c r="BO1377" s="113"/>
      <c r="BP1377" s="113"/>
      <c r="BQ1377" s="113"/>
      <c r="BR1377" s="113"/>
      <c r="BS1377" s="113"/>
      <c r="BT1377" s="113"/>
      <c r="BU1377" s="113"/>
      <c r="BV1377" s="113"/>
      <c r="BW1377" s="113"/>
      <c r="BX1377" s="113"/>
      <c r="BY1377" s="113"/>
      <c r="BZ1377" s="113"/>
      <c r="CA1377" s="113"/>
      <c r="CB1377" s="113"/>
    </row>
    <row r="1378" spans="9:80" s="114" customFormat="1">
      <c r="I1378" s="113"/>
      <c r="J1378" s="113"/>
      <c r="K1378" s="113"/>
      <c r="L1378" s="113"/>
      <c r="M1378" s="113"/>
      <c r="N1378" s="113"/>
      <c r="O1378" s="113"/>
      <c r="P1378" s="113"/>
      <c r="Q1378" s="113"/>
      <c r="R1378" s="113"/>
      <c r="S1378" s="113"/>
      <c r="T1378" s="113"/>
      <c r="U1378" s="113"/>
      <c r="V1378" s="113"/>
      <c r="W1378" s="113"/>
      <c r="X1378" s="113"/>
      <c r="Y1378" s="113"/>
      <c r="Z1378" s="113"/>
      <c r="AA1378" s="113"/>
      <c r="AB1378" s="113"/>
      <c r="AC1378" s="113"/>
      <c r="AD1378" s="113"/>
      <c r="AE1378" s="113"/>
      <c r="AF1378" s="113"/>
      <c r="AG1378" s="113"/>
      <c r="AH1378" s="113"/>
      <c r="AI1378" s="113"/>
      <c r="AJ1378" s="113"/>
      <c r="AK1378" s="113"/>
      <c r="AL1378" s="113"/>
      <c r="AM1378" s="113"/>
      <c r="AN1378" s="113"/>
      <c r="AO1378" s="113"/>
      <c r="AP1378" s="113"/>
      <c r="AQ1378" s="113"/>
      <c r="AR1378" s="113"/>
      <c r="AS1378" s="113"/>
      <c r="AT1378" s="113"/>
      <c r="AU1378" s="113"/>
      <c r="AV1378" s="113"/>
      <c r="AW1378" s="113"/>
      <c r="AX1378" s="113"/>
      <c r="AY1378" s="113"/>
      <c r="AZ1378" s="113"/>
      <c r="BA1378" s="113"/>
      <c r="BB1378" s="113"/>
      <c r="BC1378" s="113"/>
      <c r="BD1378" s="113"/>
      <c r="BE1378" s="113"/>
      <c r="BF1378" s="113"/>
      <c r="BG1378" s="113"/>
      <c r="BH1378" s="113"/>
      <c r="BI1378" s="113"/>
      <c r="BJ1378" s="113"/>
      <c r="BK1378" s="113"/>
      <c r="BL1378" s="113"/>
      <c r="BM1378" s="113"/>
      <c r="BN1378" s="113"/>
      <c r="BO1378" s="113"/>
      <c r="BP1378" s="113"/>
      <c r="BQ1378" s="113"/>
      <c r="BR1378" s="113"/>
      <c r="BS1378" s="113"/>
      <c r="BT1378" s="113"/>
      <c r="BU1378" s="113"/>
      <c r="BV1378" s="113"/>
      <c r="BW1378" s="113"/>
      <c r="BX1378" s="113"/>
      <c r="BY1378" s="113"/>
      <c r="BZ1378" s="113"/>
      <c r="CA1378" s="113"/>
      <c r="CB1378" s="113"/>
    </row>
    <row r="1379" spans="9:80" s="114" customFormat="1">
      <c r="I1379" s="113"/>
      <c r="J1379" s="113"/>
      <c r="K1379" s="113"/>
      <c r="L1379" s="113"/>
      <c r="M1379" s="113"/>
      <c r="N1379" s="113"/>
      <c r="O1379" s="113"/>
      <c r="P1379" s="113"/>
      <c r="Q1379" s="113"/>
      <c r="R1379" s="113"/>
      <c r="S1379" s="113"/>
      <c r="T1379" s="113"/>
      <c r="U1379" s="113"/>
      <c r="V1379" s="113"/>
      <c r="W1379" s="113"/>
      <c r="X1379" s="113"/>
      <c r="Y1379" s="113"/>
      <c r="Z1379" s="113"/>
      <c r="AA1379" s="113"/>
      <c r="AB1379" s="113"/>
      <c r="AC1379" s="113"/>
      <c r="AD1379" s="113"/>
      <c r="AE1379" s="113"/>
      <c r="AF1379" s="113"/>
      <c r="AG1379" s="113"/>
      <c r="AH1379" s="113"/>
      <c r="AI1379" s="113"/>
      <c r="AJ1379" s="113"/>
      <c r="AK1379" s="113"/>
      <c r="AL1379" s="113"/>
      <c r="AM1379" s="113"/>
      <c r="AN1379" s="113"/>
      <c r="AO1379" s="113"/>
      <c r="AP1379" s="113"/>
      <c r="AQ1379" s="113"/>
      <c r="AR1379" s="113"/>
      <c r="AS1379" s="113"/>
      <c r="AT1379" s="113"/>
      <c r="AU1379" s="113"/>
      <c r="AV1379" s="113"/>
      <c r="AW1379" s="113"/>
      <c r="AX1379" s="113"/>
      <c r="AY1379" s="113"/>
      <c r="AZ1379" s="113"/>
      <c r="BA1379" s="113"/>
      <c r="BB1379" s="113"/>
      <c r="BC1379" s="113"/>
      <c r="BD1379" s="113"/>
      <c r="BE1379" s="113"/>
      <c r="BF1379" s="113"/>
      <c r="BG1379" s="113"/>
      <c r="BH1379" s="113"/>
      <c r="BI1379" s="113"/>
      <c r="BJ1379" s="113"/>
      <c r="BK1379" s="113"/>
      <c r="BL1379" s="113"/>
      <c r="BM1379" s="113"/>
      <c r="BN1379" s="113"/>
      <c r="BO1379" s="113"/>
      <c r="BP1379" s="113"/>
      <c r="BQ1379" s="113"/>
      <c r="BR1379" s="113"/>
      <c r="BS1379" s="113"/>
      <c r="BT1379" s="113"/>
      <c r="BU1379" s="113"/>
      <c r="BV1379" s="113"/>
      <c r="BW1379" s="113"/>
      <c r="BX1379" s="113"/>
      <c r="BY1379" s="113"/>
      <c r="BZ1379" s="113"/>
      <c r="CA1379" s="113"/>
      <c r="CB1379" s="113"/>
    </row>
    <row r="1380" spans="9:80" s="114" customFormat="1">
      <c r="I1380" s="113"/>
      <c r="J1380" s="113"/>
      <c r="K1380" s="113"/>
      <c r="L1380" s="113"/>
      <c r="M1380" s="113"/>
      <c r="N1380" s="113"/>
      <c r="O1380" s="113"/>
      <c r="P1380" s="113"/>
      <c r="Q1380" s="113"/>
      <c r="R1380" s="113"/>
      <c r="S1380" s="113"/>
      <c r="T1380" s="113"/>
      <c r="U1380" s="113"/>
      <c r="V1380" s="113"/>
      <c r="W1380" s="113"/>
      <c r="X1380" s="113"/>
      <c r="Y1380" s="113"/>
      <c r="Z1380" s="113"/>
      <c r="AA1380" s="113"/>
      <c r="AB1380" s="113"/>
      <c r="AC1380" s="113"/>
      <c r="AD1380" s="113"/>
      <c r="AE1380" s="113"/>
      <c r="AF1380" s="113"/>
      <c r="AG1380" s="113"/>
      <c r="AH1380" s="113"/>
      <c r="AI1380" s="113"/>
      <c r="AJ1380" s="113"/>
      <c r="AK1380" s="113"/>
      <c r="AL1380" s="113"/>
      <c r="AM1380" s="113"/>
      <c r="AN1380" s="113"/>
      <c r="AO1380" s="113"/>
      <c r="AP1380" s="113"/>
      <c r="AQ1380" s="113"/>
      <c r="AR1380" s="113"/>
      <c r="AS1380" s="113"/>
      <c r="AT1380" s="113"/>
      <c r="AU1380" s="113"/>
      <c r="AV1380" s="113"/>
      <c r="AW1380" s="113"/>
      <c r="AX1380" s="113"/>
      <c r="AY1380" s="113"/>
      <c r="AZ1380" s="113"/>
      <c r="BA1380" s="113"/>
      <c r="BB1380" s="113"/>
      <c r="BC1380" s="113"/>
      <c r="BD1380" s="113"/>
      <c r="BE1380" s="113"/>
      <c r="BF1380" s="113"/>
      <c r="BG1380" s="113"/>
      <c r="BH1380" s="113"/>
      <c r="BI1380" s="113"/>
      <c r="BJ1380" s="113"/>
      <c r="BK1380" s="113"/>
      <c r="BL1380" s="113"/>
      <c r="BM1380" s="113"/>
      <c r="BN1380" s="113"/>
      <c r="BO1380" s="113"/>
      <c r="BP1380" s="113"/>
      <c r="BQ1380" s="113"/>
      <c r="BR1380" s="113"/>
      <c r="BS1380" s="113"/>
      <c r="BT1380" s="113"/>
      <c r="BU1380" s="113"/>
      <c r="BV1380" s="113"/>
      <c r="BW1380" s="113"/>
      <c r="BX1380" s="113"/>
      <c r="BY1380" s="113"/>
      <c r="BZ1380" s="113"/>
      <c r="CA1380" s="113"/>
      <c r="CB1380" s="113"/>
    </row>
    <row r="1381" spans="9:80" s="114" customFormat="1">
      <c r="I1381" s="113"/>
      <c r="J1381" s="113"/>
      <c r="K1381" s="113"/>
      <c r="L1381" s="113"/>
      <c r="M1381" s="113"/>
      <c r="N1381" s="113"/>
      <c r="O1381" s="113"/>
      <c r="P1381" s="113"/>
      <c r="Q1381" s="113"/>
      <c r="R1381" s="113"/>
      <c r="S1381" s="113"/>
      <c r="T1381" s="113"/>
      <c r="U1381" s="113"/>
      <c r="V1381" s="113"/>
      <c r="W1381" s="113"/>
      <c r="X1381" s="113"/>
      <c r="Y1381" s="113"/>
      <c r="Z1381" s="113"/>
      <c r="AA1381" s="113"/>
      <c r="AB1381" s="113"/>
      <c r="AC1381" s="113"/>
      <c r="AD1381" s="113"/>
      <c r="AE1381" s="113"/>
      <c r="AF1381" s="113"/>
      <c r="AG1381" s="113"/>
      <c r="AH1381" s="113"/>
      <c r="AI1381" s="113"/>
      <c r="AJ1381" s="113"/>
      <c r="AK1381" s="113"/>
      <c r="AL1381" s="113"/>
      <c r="AM1381" s="113"/>
      <c r="AN1381" s="113"/>
      <c r="AO1381" s="113"/>
      <c r="AP1381" s="113"/>
      <c r="AQ1381" s="113"/>
      <c r="AR1381" s="113"/>
      <c r="AS1381" s="113"/>
      <c r="AT1381" s="113"/>
      <c r="AU1381" s="113"/>
      <c r="AV1381" s="113"/>
      <c r="AW1381" s="113"/>
      <c r="AX1381" s="113"/>
      <c r="AY1381" s="113"/>
      <c r="AZ1381" s="113"/>
      <c r="BA1381" s="113"/>
      <c r="BB1381" s="113"/>
      <c r="BC1381" s="113"/>
      <c r="BD1381" s="113"/>
      <c r="BE1381" s="113"/>
      <c r="BF1381" s="113"/>
      <c r="BG1381" s="113"/>
      <c r="BH1381" s="113"/>
      <c r="BI1381" s="113"/>
      <c r="BJ1381" s="113"/>
      <c r="BK1381" s="113"/>
      <c r="BL1381" s="113"/>
      <c r="BM1381" s="113"/>
      <c r="BN1381" s="113"/>
      <c r="BO1381" s="113"/>
      <c r="BP1381" s="113"/>
      <c r="BQ1381" s="113"/>
      <c r="BR1381" s="113"/>
      <c r="BS1381" s="113"/>
      <c r="BT1381" s="113"/>
      <c r="BU1381" s="113"/>
      <c r="BV1381" s="113"/>
      <c r="BW1381" s="113"/>
      <c r="BX1381" s="113"/>
      <c r="BY1381" s="113"/>
      <c r="BZ1381" s="113"/>
      <c r="CA1381" s="113"/>
      <c r="CB1381" s="113"/>
    </row>
    <row r="1382" spans="9:80" s="114" customFormat="1">
      <c r="I1382" s="113"/>
      <c r="J1382" s="113"/>
      <c r="K1382" s="113"/>
      <c r="L1382" s="113"/>
      <c r="M1382" s="113"/>
      <c r="N1382" s="113"/>
      <c r="O1382" s="113"/>
      <c r="P1382" s="113"/>
      <c r="Q1382" s="113"/>
      <c r="R1382" s="113"/>
      <c r="S1382" s="113"/>
      <c r="T1382" s="113"/>
      <c r="U1382" s="113"/>
      <c r="V1382" s="113"/>
      <c r="W1382" s="113"/>
      <c r="X1382" s="113"/>
      <c r="Y1382" s="113"/>
      <c r="Z1382" s="113"/>
      <c r="AA1382" s="113"/>
      <c r="AB1382" s="113"/>
      <c r="AC1382" s="113"/>
      <c r="AD1382" s="113"/>
      <c r="AE1382" s="113"/>
      <c r="AF1382" s="113"/>
      <c r="AG1382" s="113"/>
      <c r="AH1382" s="113"/>
      <c r="AI1382" s="113"/>
      <c r="AJ1382" s="113"/>
      <c r="AK1382" s="113"/>
      <c r="AL1382" s="113"/>
      <c r="AM1382" s="113"/>
      <c r="AN1382" s="113"/>
      <c r="AO1382" s="113"/>
      <c r="AP1382" s="113"/>
      <c r="AQ1382" s="113"/>
      <c r="AR1382" s="113"/>
      <c r="AS1382" s="113"/>
      <c r="AT1382" s="113"/>
      <c r="AU1382" s="113"/>
      <c r="AV1382" s="113"/>
      <c r="AW1382" s="113"/>
      <c r="AX1382" s="113"/>
      <c r="AY1382" s="113"/>
      <c r="AZ1382" s="113"/>
      <c r="BA1382" s="113"/>
      <c r="BB1382" s="113"/>
      <c r="BC1382" s="113"/>
      <c r="BD1382" s="113"/>
      <c r="BE1382" s="113"/>
      <c r="BF1382" s="113"/>
      <c r="BG1382" s="113"/>
      <c r="BH1382" s="113"/>
      <c r="BI1382" s="113"/>
      <c r="BJ1382" s="113"/>
      <c r="BK1382" s="113"/>
      <c r="BL1382" s="113"/>
      <c r="BM1382" s="113"/>
      <c r="BN1382" s="113"/>
      <c r="BO1382" s="113"/>
      <c r="BP1382" s="113"/>
      <c r="BQ1382" s="113"/>
      <c r="BR1382" s="113"/>
      <c r="BS1382" s="113"/>
      <c r="BT1382" s="113"/>
      <c r="BU1382" s="113"/>
      <c r="BV1382" s="113"/>
      <c r="BW1382" s="113"/>
      <c r="BX1382" s="113"/>
      <c r="BY1382" s="113"/>
      <c r="BZ1382" s="113"/>
      <c r="CA1382" s="113"/>
      <c r="CB1382" s="113"/>
    </row>
    <row r="1383" spans="9:80" s="114" customFormat="1">
      <c r="I1383" s="113"/>
      <c r="J1383" s="113"/>
      <c r="K1383" s="113"/>
      <c r="L1383" s="113"/>
      <c r="M1383" s="113"/>
      <c r="N1383" s="113"/>
      <c r="O1383" s="113"/>
      <c r="P1383" s="113"/>
      <c r="Q1383" s="113"/>
      <c r="R1383" s="113"/>
      <c r="S1383" s="113"/>
      <c r="T1383" s="113"/>
      <c r="U1383" s="113"/>
      <c r="V1383" s="113"/>
      <c r="W1383" s="113"/>
      <c r="X1383" s="113"/>
      <c r="Y1383" s="113"/>
      <c r="Z1383" s="113"/>
      <c r="AA1383" s="113"/>
      <c r="AB1383" s="113"/>
      <c r="AC1383" s="113"/>
      <c r="AD1383" s="113"/>
      <c r="AE1383" s="113"/>
      <c r="AF1383" s="113"/>
      <c r="AG1383" s="113"/>
      <c r="AH1383" s="113"/>
      <c r="AI1383" s="113"/>
      <c r="AJ1383" s="113"/>
      <c r="AK1383" s="113"/>
      <c r="AL1383" s="113"/>
      <c r="AM1383" s="113"/>
      <c r="AN1383" s="113"/>
      <c r="AO1383" s="113"/>
      <c r="AP1383" s="113"/>
      <c r="AQ1383" s="113"/>
      <c r="AR1383" s="113"/>
      <c r="AS1383" s="113"/>
      <c r="AT1383" s="113"/>
      <c r="AU1383" s="113"/>
      <c r="AV1383" s="113"/>
      <c r="AW1383" s="113"/>
      <c r="AX1383" s="113"/>
      <c r="AY1383" s="113"/>
      <c r="AZ1383" s="113"/>
      <c r="BA1383" s="113"/>
      <c r="BB1383" s="113"/>
      <c r="BC1383" s="113"/>
      <c r="BD1383" s="113"/>
      <c r="BE1383" s="113"/>
      <c r="BF1383" s="113"/>
      <c r="BG1383" s="113"/>
      <c r="BH1383" s="113"/>
      <c r="BI1383" s="113"/>
      <c r="BJ1383" s="113"/>
      <c r="BK1383" s="113"/>
      <c r="BL1383" s="113"/>
      <c r="BM1383" s="113"/>
      <c r="BN1383" s="113"/>
      <c r="BO1383" s="113"/>
      <c r="BP1383" s="113"/>
      <c r="BQ1383" s="113"/>
      <c r="BR1383" s="113"/>
      <c r="BS1383" s="113"/>
      <c r="BT1383" s="113"/>
      <c r="BU1383" s="113"/>
      <c r="BV1383" s="113"/>
      <c r="BW1383" s="113"/>
      <c r="BX1383" s="113"/>
      <c r="BY1383" s="113"/>
      <c r="BZ1383" s="113"/>
      <c r="CA1383" s="113"/>
      <c r="CB1383" s="113"/>
    </row>
    <row r="1384" spans="9:80" s="114" customFormat="1">
      <c r="I1384" s="113"/>
      <c r="J1384" s="113"/>
      <c r="K1384" s="113"/>
      <c r="L1384" s="113"/>
      <c r="M1384" s="113"/>
      <c r="N1384" s="113"/>
      <c r="O1384" s="113"/>
      <c r="P1384" s="113"/>
      <c r="Q1384" s="113"/>
      <c r="R1384" s="113"/>
      <c r="S1384" s="113"/>
      <c r="T1384" s="113"/>
      <c r="U1384" s="113"/>
      <c r="V1384" s="113"/>
      <c r="W1384" s="113"/>
      <c r="X1384" s="113"/>
      <c r="Y1384" s="113"/>
      <c r="Z1384" s="113"/>
      <c r="AA1384" s="113"/>
      <c r="AB1384" s="113"/>
      <c r="AC1384" s="113"/>
      <c r="AD1384" s="113"/>
      <c r="AE1384" s="113"/>
      <c r="AF1384" s="113"/>
      <c r="AG1384" s="113"/>
      <c r="AH1384" s="113"/>
      <c r="AI1384" s="113"/>
      <c r="AJ1384" s="113"/>
      <c r="AK1384" s="113"/>
      <c r="AL1384" s="113"/>
      <c r="AM1384" s="113"/>
      <c r="AN1384" s="113"/>
      <c r="AO1384" s="113"/>
      <c r="AP1384" s="113"/>
      <c r="AQ1384" s="113"/>
      <c r="AR1384" s="113"/>
      <c r="AS1384" s="113"/>
      <c r="AT1384" s="113"/>
      <c r="AU1384" s="113"/>
      <c r="AV1384" s="113"/>
      <c r="AW1384" s="113"/>
      <c r="AX1384" s="113"/>
      <c r="AY1384" s="113"/>
      <c r="AZ1384" s="113"/>
      <c r="BA1384" s="113"/>
      <c r="BB1384" s="113"/>
      <c r="BC1384" s="113"/>
      <c r="BD1384" s="113"/>
      <c r="BE1384" s="113"/>
      <c r="BF1384" s="113"/>
      <c r="BG1384" s="113"/>
      <c r="BH1384" s="113"/>
      <c r="BI1384" s="113"/>
      <c r="BJ1384" s="113"/>
      <c r="BK1384" s="113"/>
      <c r="BL1384" s="113"/>
      <c r="BM1384" s="113"/>
      <c r="BN1384" s="113"/>
      <c r="BO1384" s="113"/>
      <c r="BP1384" s="113"/>
      <c r="BQ1384" s="113"/>
      <c r="BR1384" s="113"/>
      <c r="BS1384" s="113"/>
      <c r="BT1384" s="113"/>
      <c r="BU1384" s="113"/>
      <c r="BV1384" s="113"/>
      <c r="BW1384" s="113"/>
      <c r="BX1384" s="113"/>
      <c r="BY1384" s="113"/>
      <c r="BZ1384" s="113"/>
      <c r="CA1384" s="113"/>
      <c r="CB1384" s="113"/>
    </row>
    <row r="1385" spans="9:80" s="114" customFormat="1">
      <c r="I1385" s="113"/>
      <c r="J1385" s="113"/>
      <c r="K1385" s="113"/>
      <c r="L1385" s="113"/>
      <c r="M1385" s="113"/>
      <c r="N1385" s="113"/>
      <c r="O1385" s="113"/>
      <c r="P1385" s="113"/>
      <c r="Q1385" s="113"/>
      <c r="R1385" s="113"/>
      <c r="S1385" s="113"/>
      <c r="T1385" s="113"/>
      <c r="U1385" s="113"/>
      <c r="V1385" s="113"/>
      <c r="W1385" s="113"/>
      <c r="X1385" s="113"/>
      <c r="Y1385" s="113"/>
      <c r="Z1385" s="113"/>
      <c r="AA1385" s="113"/>
      <c r="AB1385" s="113"/>
      <c r="AC1385" s="113"/>
      <c r="AD1385" s="113"/>
      <c r="AE1385" s="113"/>
      <c r="AF1385" s="113"/>
      <c r="AG1385" s="113"/>
      <c r="AH1385" s="113"/>
      <c r="AI1385" s="113"/>
      <c r="AJ1385" s="113"/>
      <c r="AK1385" s="113"/>
      <c r="AL1385" s="113"/>
      <c r="AM1385" s="113"/>
      <c r="AN1385" s="113"/>
      <c r="AO1385" s="113"/>
      <c r="AP1385" s="113"/>
      <c r="AQ1385" s="113"/>
      <c r="AR1385" s="113"/>
      <c r="AS1385" s="113"/>
      <c r="AT1385" s="113"/>
      <c r="AU1385" s="113"/>
      <c r="AV1385" s="113"/>
      <c r="AW1385" s="113"/>
      <c r="AX1385" s="113"/>
      <c r="AY1385" s="113"/>
      <c r="AZ1385" s="113"/>
      <c r="BA1385" s="113"/>
      <c r="BB1385" s="113"/>
      <c r="BC1385" s="113"/>
      <c r="BD1385" s="113"/>
      <c r="BE1385" s="113"/>
      <c r="BF1385" s="113"/>
      <c r="BG1385" s="113"/>
      <c r="BH1385" s="113"/>
      <c r="BI1385" s="113"/>
      <c r="BJ1385" s="113"/>
      <c r="BK1385" s="113"/>
      <c r="BL1385" s="113"/>
      <c r="BM1385" s="113"/>
      <c r="BN1385" s="113"/>
      <c r="BO1385" s="113"/>
      <c r="BP1385" s="113"/>
      <c r="BQ1385" s="113"/>
      <c r="BR1385" s="113"/>
      <c r="BS1385" s="113"/>
      <c r="BT1385" s="113"/>
      <c r="BU1385" s="113"/>
      <c r="BV1385" s="113"/>
      <c r="BW1385" s="113"/>
      <c r="BX1385" s="113"/>
      <c r="BY1385" s="113"/>
      <c r="BZ1385" s="113"/>
      <c r="CA1385" s="113"/>
      <c r="CB1385" s="113"/>
    </row>
    <row r="1386" spans="9:80" s="114" customFormat="1">
      <c r="I1386" s="113"/>
      <c r="J1386" s="113"/>
      <c r="K1386" s="113"/>
      <c r="L1386" s="113"/>
      <c r="M1386" s="113"/>
      <c r="N1386" s="113"/>
      <c r="O1386" s="113"/>
      <c r="P1386" s="113"/>
      <c r="Q1386" s="113"/>
      <c r="R1386" s="113"/>
      <c r="S1386" s="113"/>
      <c r="T1386" s="113"/>
      <c r="U1386" s="113"/>
      <c r="V1386" s="113"/>
      <c r="W1386" s="113"/>
      <c r="X1386" s="113"/>
      <c r="Y1386" s="113"/>
      <c r="Z1386" s="113"/>
      <c r="AA1386" s="113"/>
      <c r="AB1386" s="113"/>
      <c r="AC1386" s="113"/>
      <c r="AD1386" s="113"/>
      <c r="AE1386" s="113"/>
      <c r="AF1386" s="113"/>
      <c r="AG1386" s="113"/>
      <c r="AH1386" s="113"/>
      <c r="AI1386" s="113"/>
      <c r="AJ1386" s="113"/>
      <c r="AK1386" s="113"/>
      <c r="AL1386" s="113"/>
      <c r="AM1386" s="113"/>
      <c r="AN1386" s="113"/>
      <c r="AO1386" s="113"/>
      <c r="AP1386" s="113"/>
      <c r="AQ1386" s="113"/>
      <c r="AR1386" s="113"/>
      <c r="AS1386" s="113"/>
      <c r="AT1386" s="113"/>
      <c r="AU1386" s="113"/>
      <c r="AV1386" s="113"/>
      <c r="AW1386" s="113"/>
      <c r="AX1386" s="113"/>
      <c r="AY1386" s="113"/>
      <c r="AZ1386" s="113"/>
      <c r="BA1386" s="113"/>
      <c r="BB1386" s="113"/>
      <c r="BC1386" s="113"/>
      <c r="BD1386" s="113"/>
      <c r="BE1386" s="113"/>
      <c r="BF1386" s="113"/>
      <c r="BG1386" s="113"/>
      <c r="BH1386" s="113"/>
      <c r="BI1386" s="113"/>
      <c r="BJ1386" s="113"/>
      <c r="BK1386" s="113"/>
      <c r="BL1386" s="113"/>
      <c r="BM1386" s="113"/>
      <c r="BN1386" s="113"/>
      <c r="BO1386" s="113"/>
      <c r="BP1386" s="113"/>
      <c r="BQ1386" s="113"/>
      <c r="BR1386" s="113"/>
      <c r="BS1386" s="113"/>
      <c r="BT1386" s="113"/>
      <c r="BU1386" s="113"/>
      <c r="BV1386" s="113"/>
      <c r="BW1386" s="113"/>
      <c r="BX1386" s="113"/>
      <c r="BY1386" s="113"/>
      <c r="BZ1386" s="113"/>
      <c r="CA1386" s="113"/>
      <c r="CB1386" s="113"/>
    </row>
    <row r="1387" spans="9:80" s="114" customFormat="1">
      <c r="I1387" s="113"/>
      <c r="J1387" s="113"/>
      <c r="K1387" s="113"/>
      <c r="L1387" s="113"/>
      <c r="M1387" s="113"/>
      <c r="N1387" s="113"/>
      <c r="O1387" s="113"/>
      <c r="P1387" s="113"/>
      <c r="Q1387" s="113"/>
      <c r="R1387" s="113"/>
      <c r="S1387" s="113"/>
      <c r="T1387" s="113"/>
      <c r="U1387" s="113"/>
      <c r="V1387" s="113"/>
      <c r="W1387" s="113"/>
      <c r="X1387" s="113"/>
      <c r="Y1387" s="113"/>
      <c r="Z1387" s="113"/>
      <c r="AA1387" s="113"/>
      <c r="AB1387" s="113"/>
      <c r="AC1387" s="113"/>
      <c r="AD1387" s="113"/>
      <c r="AE1387" s="113"/>
      <c r="AF1387" s="113"/>
      <c r="AG1387" s="113"/>
      <c r="AH1387" s="113"/>
      <c r="AI1387" s="113"/>
      <c r="AJ1387" s="113"/>
      <c r="AK1387" s="113"/>
      <c r="AL1387" s="113"/>
      <c r="AM1387" s="113"/>
      <c r="AN1387" s="113"/>
      <c r="AO1387" s="113"/>
      <c r="AP1387" s="113"/>
      <c r="AQ1387" s="113"/>
      <c r="AR1387" s="113"/>
      <c r="AS1387" s="113"/>
      <c r="AT1387" s="113"/>
      <c r="AU1387" s="113"/>
      <c r="AV1387" s="113"/>
      <c r="AW1387" s="113"/>
      <c r="AX1387" s="113"/>
      <c r="AY1387" s="113"/>
      <c r="AZ1387" s="113"/>
      <c r="BA1387" s="113"/>
      <c r="BB1387" s="113"/>
      <c r="BC1387" s="113"/>
      <c r="BD1387" s="113"/>
      <c r="BE1387" s="113"/>
      <c r="BF1387" s="113"/>
      <c r="BG1387" s="113"/>
      <c r="BH1387" s="113"/>
      <c r="BI1387" s="113"/>
      <c r="BJ1387" s="113"/>
      <c r="BK1387" s="113"/>
      <c r="BL1387" s="113"/>
      <c r="BM1387" s="113"/>
      <c r="BN1387" s="113"/>
      <c r="BO1387" s="113"/>
      <c r="BP1387" s="113"/>
      <c r="BQ1387" s="113"/>
      <c r="BR1387" s="113"/>
      <c r="BS1387" s="113"/>
      <c r="BT1387" s="113"/>
      <c r="BU1387" s="113"/>
      <c r="BV1387" s="113"/>
      <c r="BW1387" s="113"/>
      <c r="BX1387" s="113"/>
      <c r="BY1387" s="113"/>
      <c r="BZ1387" s="113"/>
      <c r="CA1387" s="113"/>
      <c r="CB1387" s="113"/>
    </row>
    <row r="1388" spans="9:80" s="114" customFormat="1">
      <c r="I1388" s="113"/>
      <c r="J1388" s="113"/>
      <c r="K1388" s="113"/>
      <c r="L1388" s="113"/>
      <c r="M1388" s="113"/>
      <c r="N1388" s="113"/>
      <c r="O1388" s="113"/>
      <c r="P1388" s="113"/>
      <c r="Q1388" s="113"/>
      <c r="R1388" s="113"/>
      <c r="S1388" s="113"/>
      <c r="T1388" s="113"/>
      <c r="U1388" s="113"/>
      <c r="V1388" s="113"/>
      <c r="W1388" s="113"/>
      <c r="X1388" s="113"/>
      <c r="Y1388" s="113"/>
      <c r="Z1388" s="113"/>
      <c r="AA1388" s="113"/>
      <c r="AB1388" s="113"/>
      <c r="AC1388" s="113"/>
      <c r="AD1388" s="113"/>
      <c r="AE1388" s="113"/>
      <c r="AF1388" s="113"/>
      <c r="AG1388" s="113"/>
      <c r="AH1388" s="113"/>
      <c r="AI1388" s="113"/>
      <c r="AJ1388" s="113"/>
      <c r="AK1388" s="113"/>
      <c r="AL1388" s="113"/>
      <c r="AM1388" s="113"/>
      <c r="AN1388" s="113"/>
      <c r="AO1388" s="113"/>
      <c r="AP1388" s="113"/>
      <c r="AQ1388" s="113"/>
      <c r="AR1388" s="113"/>
      <c r="AS1388" s="113"/>
      <c r="AT1388" s="113"/>
      <c r="AU1388" s="113"/>
      <c r="AV1388" s="113"/>
      <c r="AW1388" s="113"/>
      <c r="AX1388" s="113"/>
      <c r="AY1388" s="113"/>
      <c r="AZ1388" s="113"/>
      <c r="BA1388" s="113"/>
      <c r="BB1388" s="113"/>
      <c r="BC1388" s="113"/>
      <c r="BD1388" s="113"/>
      <c r="BE1388" s="113"/>
      <c r="BF1388" s="113"/>
      <c r="BG1388" s="113"/>
      <c r="BH1388" s="113"/>
      <c r="BI1388" s="113"/>
      <c r="BJ1388" s="113"/>
      <c r="BK1388" s="113"/>
      <c r="BL1388" s="113"/>
      <c r="BM1388" s="113"/>
      <c r="BN1388" s="113"/>
      <c r="BO1388" s="113"/>
      <c r="BP1388" s="113"/>
      <c r="BQ1388" s="113"/>
      <c r="BR1388" s="113"/>
      <c r="BS1388" s="113"/>
      <c r="BT1388" s="113"/>
      <c r="BU1388" s="113"/>
      <c r="BV1388" s="113"/>
      <c r="BW1388" s="113"/>
      <c r="BX1388" s="113"/>
      <c r="BY1388" s="113"/>
      <c r="BZ1388" s="113"/>
      <c r="CA1388" s="113"/>
      <c r="CB1388" s="113"/>
    </row>
    <row r="1389" spans="9:80" s="114" customFormat="1">
      <c r="I1389" s="113"/>
      <c r="J1389" s="113"/>
      <c r="K1389" s="113"/>
      <c r="L1389" s="113"/>
      <c r="M1389" s="113"/>
      <c r="N1389" s="113"/>
      <c r="O1389" s="113"/>
      <c r="P1389" s="113"/>
      <c r="Q1389" s="113"/>
      <c r="R1389" s="113"/>
      <c r="S1389" s="113"/>
      <c r="T1389" s="113"/>
      <c r="U1389" s="113"/>
      <c r="V1389" s="113"/>
      <c r="W1389" s="113"/>
      <c r="X1389" s="113"/>
      <c r="Y1389" s="113"/>
      <c r="Z1389" s="113"/>
      <c r="AA1389" s="113"/>
      <c r="AB1389" s="113"/>
      <c r="AC1389" s="113"/>
      <c r="AD1389" s="113"/>
      <c r="AE1389" s="113"/>
      <c r="AF1389" s="113"/>
      <c r="AG1389" s="113"/>
      <c r="AH1389" s="113"/>
      <c r="AI1389" s="113"/>
      <c r="AJ1389" s="113"/>
      <c r="AK1389" s="113"/>
      <c r="AL1389" s="113"/>
      <c r="AM1389" s="113"/>
      <c r="AN1389" s="113"/>
      <c r="AO1389" s="113"/>
      <c r="AP1389" s="113"/>
      <c r="AQ1389" s="113"/>
      <c r="AR1389" s="113"/>
      <c r="AS1389" s="113"/>
      <c r="AT1389" s="113"/>
      <c r="AU1389" s="113"/>
      <c r="AV1389" s="113"/>
      <c r="AW1389" s="113"/>
      <c r="AX1389" s="113"/>
      <c r="AY1389" s="113"/>
      <c r="AZ1389" s="113"/>
      <c r="BA1389" s="113"/>
      <c r="BB1389" s="113"/>
      <c r="BC1389" s="113"/>
      <c r="BD1389" s="113"/>
      <c r="BE1389" s="113"/>
      <c r="BF1389" s="113"/>
      <c r="BG1389" s="113"/>
      <c r="BH1389" s="113"/>
      <c r="BI1389" s="113"/>
      <c r="BJ1389" s="113"/>
      <c r="BK1389" s="113"/>
      <c r="BL1389" s="113"/>
      <c r="BM1389" s="113"/>
      <c r="BN1389" s="113"/>
      <c r="BO1389" s="113"/>
      <c r="BP1389" s="113"/>
      <c r="BQ1389" s="113"/>
      <c r="BR1389" s="113"/>
      <c r="BS1389" s="113"/>
      <c r="BT1389" s="113"/>
      <c r="BU1389" s="113"/>
      <c r="BV1389" s="113"/>
      <c r="BW1389" s="113"/>
      <c r="BX1389" s="113"/>
      <c r="BY1389" s="113"/>
      <c r="BZ1389" s="113"/>
      <c r="CA1389" s="113"/>
      <c r="CB1389" s="113"/>
    </row>
    <row r="1390" spans="9:80" s="114" customFormat="1">
      <c r="I1390" s="113"/>
      <c r="J1390" s="113"/>
      <c r="K1390" s="113"/>
      <c r="L1390" s="113"/>
      <c r="M1390" s="113"/>
      <c r="N1390" s="113"/>
      <c r="O1390" s="113"/>
      <c r="P1390" s="113"/>
      <c r="Q1390" s="113"/>
      <c r="R1390" s="113"/>
      <c r="S1390" s="113"/>
      <c r="T1390" s="113"/>
      <c r="U1390" s="113"/>
      <c r="V1390" s="113"/>
      <c r="W1390" s="113"/>
      <c r="X1390" s="113"/>
      <c r="Y1390" s="113"/>
      <c r="Z1390" s="113"/>
      <c r="AA1390" s="113"/>
      <c r="AB1390" s="113"/>
      <c r="AC1390" s="113"/>
      <c r="AD1390" s="113"/>
      <c r="AE1390" s="113"/>
      <c r="AF1390" s="113"/>
      <c r="AG1390" s="113"/>
      <c r="AH1390" s="113"/>
      <c r="AI1390" s="113"/>
      <c r="AJ1390" s="113"/>
      <c r="AK1390" s="113"/>
      <c r="AL1390" s="113"/>
      <c r="AM1390" s="113"/>
      <c r="AN1390" s="113"/>
      <c r="AO1390" s="113"/>
      <c r="AP1390" s="113"/>
      <c r="AQ1390" s="113"/>
      <c r="AR1390" s="113"/>
      <c r="AS1390" s="113"/>
      <c r="AT1390" s="113"/>
      <c r="AU1390" s="113"/>
      <c r="AV1390" s="113"/>
      <c r="AW1390" s="113"/>
      <c r="AX1390" s="113"/>
      <c r="AY1390" s="113"/>
      <c r="AZ1390" s="113"/>
      <c r="BA1390" s="113"/>
      <c r="BB1390" s="113"/>
      <c r="BC1390" s="113"/>
      <c r="BD1390" s="113"/>
      <c r="BE1390" s="113"/>
      <c r="BF1390" s="113"/>
      <c r="BG1390" s="113"/>
      <c r="BH1390" s="113"/>
      <c r="BI1390" s="113"/>
      <c r="BJ1390" s="113"/>
      <c r="BK1390" s="113"/>
      <c r="BL1390" s="113"/>
      <c r="BM1390" s="113"/>
      <c r="BN1390" s="113"/>
      <c r="BO1390" s="113"/>
      <c r="BP1390" s="113"/>
      <c r="BQ1390" s="113"/>
      <c r="BR1390" s="113"/>
      <c r="BS1390" s="113"/>
      <c r="BT1390" s="113"/>
      <c r="BU1390" s="113"/>
      <c r="BV1390" s="113"/>
      <c r="BW1390" s="113"/>
      <c r="BX1390" s="113"/>
      <c r="BY1390" s="113"/>
      <c r="BZ1390" s="113"/>
      <c r="CA1390" s="113"/>
      <c r="CB1390" s="113"/>
    </row>
    <row r="1391" spans="9:80" s="114" customFormat="1">
      <c r="I1391" s="113"/>
      <c r="J1391" s="113"/>
      <c r="K1391" s="113"/>
      <c r="L1391" s="113"/>
      <c r="M1391" s="113"/>
      <c r="N1391" s="113"/>
      <c r="O1391" s="113"/>
      <c r="P1391" s="113"/>
      <c r="Q1391" s="113"/>
      <c r="R1391" s="113"/>
      <c r="S1391" s="113"/>
      <c r="T1391" s="113"/>
      <c r="U1391" s="113"/>
      <c r="V1391" s="113"/>
      <c r="W1391" s="113"/>
      <c r="X1391" s="113"/>
      <c r="Y1391" s="113"/>
      <c r="Z1391" s="113"/>
      <c r="AA1391" s="113"/>
      <c r="AB1391" s="113"/>
      <c r="AC1391" s="113"/>
      <c r="AD1391" s="113"/>
      <c r="AE1391" s="113"/>
      <c r="AF1391" s="113"/>
      <c r="AG1391" s="113"/>
      <c r="AH1391" s="113"/>
      <c r="AI1391" s="113"/>
      <c r="AJ1391" s="113"/>
      <c r="AK1391" s="113"/>
      <c r="AL1391" s="113"/>
      <c r="AM1391" s="113"/>
      <c r="AN1391" s="113"/>
      <c r="AO1391" s="113"/>
      <c r="AP1391" s="113"/>
      <c r="AQ1391" s="113"/>
      <c r="AR1391" s="113"/>
      <c r="AS1391" s="113"/>
      <c r="AT1391" s="113"/>
      <c r="AU1391" s="113"/>
      <c r="AV1391" s="113"/>
      <c r="AW1391" s="113"/>
      <c r="AX1391" s="113"/>
      <c r="AY1391" s="113"/>
      <c r="AZ1391" s="113"/>
      <c r="BA1391" s="113"/>
      <c r="BB1391" s="113"/>
      <c r="BC1391" s="113"/>
      <c r="BD1391" s="113"/>
      <c r="BE1391" s="113"/>
      <c r="BF1391" s="113"/>
      <c r="BG1391" s="113"/>
      <c r="BH1391" s="113"/>
      <c r="BI1391" s="113"/>
      <c r="BJ1391" s="113"/>
      <c r="BK1391" s="113"/>
      <c r="BL1391" s="113"/>
      <c r="BM1391" s="113"/>
      <c r="BN1391" s="113"/>
      <c r="BO1391" s="113"/>
      <c r="BP1391" s="113"/>
      <c r="BQ1391" s="113"/>
      <c r="BR1391" s="113"/>
      <c r="BS1391" s="113"/>
      <c r="BT1391" s="113"/>
      <c r="BU1391" s="113"/>
      <c r="BV1391" s="113"/>
      <c r="BW1391" s="113"/>
      <c r="BX1391" s="113"/>
      <c r="BY1391" s="113"/>
      <c r="BZ1391" s="113"/>
      <c r="CA1391" s="113"/>
      <c r="CB1391" s="113"/>
    </row>
    <row r="1392" spans="9:80" s="114" customFormat="1">
      <c r="I1392" s="113"/>
      <c r="J1392" s="113"/>
      <c r="K1392" s="113"/>
      <c r="L1392" s="113"/>
      <c r="M1392" s="113"/>
      <c r="N1392" s="113"/>
      <c r="O1392" s="113"/>
      <c r="P1392" s="113"/>
      <c r="Q1392" s="113"/>
      <c r="R1392" s="113"/>
      <c r="S1392" s="113"/>
      <c r="T1392" s="113"/>
      <c r="U1392" s="113"/>
      <c r="V1392" s="113"/>
      <c r="W1392" s="113"/>
      <c r="X1392" s="113"/>
      <c r="Y1392" s="113"/>
      <c r="Z1392" s="113"/>
      <c r="AA1392" s="113"/>
      <c r="AB1392" s="113"/>
      <c r="AC1392" s="113"/>
      <c r="AD1392" s="113"/>
      <c r="AE1392" s="113"/>
      <c r="AF1392" s="113"/>
      <c r="AG1392" s="113"/>
      <c r="AH1392" s="113"/>
      <c r="AI1392" s="113"/>
      <c r="AJ1392" s="113"/>
      <c r="AK1392" s="113"/>
      <c r="AL1392" s="113"/>
      <c r="AM1392" s="113"/>
      <c r="AN1392" s="113"/>
      <c r="AO1392" s="113"/>
      <c r="AP1392" s="113"/>
      <c r="AQ1392" s="113"/>
      <c r="AR1392" s="113"/>
      <c r="AS1392" s="113"/>
      <c r="AT1392" s="113"/>
      <c r="AU1392" s="113"/>
      <c r="AV1392" s="113"/>
      <c r="AW1392" s="113"/>
      <c r="AX1392" s="113"/>
      <c r="AY1392" s="113"/>
      <c r="AZ1392" s="113"/>
      <c r="BA1392" s="113"/>
      <c r="BB1392" s="113"/>
      <c r="BC1392" s="113"/>
      <c r="BD1392" s="113"/>
      <c r="BE1392" s="113"/>
      <c r="BF1392" s="113"/>
      <c r="BG1392" s="113"/>
      <c r="BH1392" s="113"/>
      <c r="BI1392" s="113"/>
      <c r="BJ1392" s="113"/>
      <c r="BK1392" s="113"/>
      <c r="BL1392" s="113"/>
      <c r="BM1392" s="113"/>
      <c r="BN1392" s="113"/>
      <c r="BO1392" s="113"/>
      <c r="BP1392" s="113"/>
      <c r="BQ1392" s="113"/>
      <c r="BR1392" s="113"/>
      <c r="BS1392" s="113"/>
      <c r="BT1392" s="113"/>
      <c r="BU1392" s="113"/>
      <c r="BV1392" s="113"/>
      <c r="BW1392" s="113"/>
      <c r="BX1392" s="113"/>
      <c r="BY1392" s="113"/>
      <c r="BZ1392" s="113"/>
      <c r="CA1392" s="113"/>
      <c r="CB1392" s="113"/>
    </row>
    <row r="1393" spans="9:80" s="114" customFormat="1">
      <c r="I1393" s="113"/>
      <c r="J1393" s="113"/>
      <c r="K1393" s="113"/>
      <c r="L1393" s="113"/>
      <c r="M1393" s="113"/>
      <c r="N1393" s="113"/>
      <c r="O1393" s="113"/>
      <c r="P1393" s="113"/>
      <c r="Q1393" s="113"/>
      <c r="R1393" s="113"/>
      <c r="S1393" s="113"/>
      <c r="T1393" s="113"/>
      <c r="U1393" s="113"/>
      <c r="V1393" s="113"/>
      <c r="W1393" s="113"/>
      <c r="X1393" s="113"/>
      <c r="Y1393" s="113"/>
      <c r="Z1393" s="113"/>
      <c r="AA1393" s="113"/>
      <c r="AB1393" s="113"/>
      <c r="AC1393" s="113"/>
      <c r="AD1393" s="113"/>
      <c r="AE1393" s="113"/>
      <c r="AF1393" s="113"/>
      <c r="AG1393" s="113"/>
      <c r="AH1393" s="113"/>
      <c r="AI1393" s="113"/>
      <c r="AJ1393" s="113"/>
      <c r="AK1393" s="113"/>
      <c r="AL1393" s="113"/>
      <c r="AM1393" s="113"/>
      <c r="AN1393" s="113"/>
      <c r="AO1393" s="113"/>
      <c r="AP1393" s="113"/>
      <c r="AQ1393" s="113"/>
      <c r="AR1393" s="113"/>
      <c r="AS1393" s="113"/>
      <c r="AT1393" s="113"/>
      <c r="AU1393" s="113"/>
      <c r="AV1393" s="113"/>
      <c r="AW1393" s="113"/>
      <c r="AX1393" s="113"/>
      <c r="AY1393" s="113"/>
      <c r="AZ1393" s="113"/>
      <c r="BA1393" s="113"/>
      <c r="BB1393" s="113"/>
      <c r="BC1393" s="113"/>
      <c r="BD1393" s="113"/>
      <c r="BE1393" s="113"/>
      <c r="BF1393" s="113"/>
      <c r="BG1393" s="113"/>
      <c r="BH1393" s="113"/>
      <c r="BI1393" s="113"/>
      <c r="BJ1393" s="113"/>
      <c r="BK1393" s="113"/>
      <c r="BL1393" s="113"/>
      <c r="BM1393" s="113"/>
      <c r="BN1393" s="113"/>
      <c r="BO1393" s="113"/>
      <c r="BP1393" s="113"/>
      <c r="BQ1393" s="113"/>
      <c r="BR1393" s="113"/>
      <c r="BS1393" s="113"/>
      <c r="BT1393" s="113"/>
      <c r="BU1393" s="113"/>
      <c r="BV1393" s="113"/>
      <c r="BW1393" s="113"/>
      <c r="BX1393" s="113"/>
      <c r="BY1393" s="113"/>
      <c r="BZ1393" s="113"/>
      <c r="CA1393" s="113"/>
      <c r="CB1393" s="113"/>
    </row>
    <row r="1394" spans="9:80" s="114" customFormat="1">
      <c r="I1394" s="113"/>
      <c r="J1394" s="113"/>
      <c r="K1394" s="113"/>
      <c r="L1394" s="113"/>
      <c r="M1394" s="113"/>
      <c r="N1394" s="113"/>
      <c r="O1394" s="113"/>
      <c r="P1394" s="113"/>
      <c r="Q1394" s="113"/>
      <c r="R1394" s="113"/>
      <c r="S1394" s="113"/>
      <c r="T1394" s="113"/>
      <c r="U1394" s="113"/>
      <c r="V1394" s="113"/>
      <c r="W1394" s="113"/>
      <c r="X1394" s="113"/>
      <c r="Y1394" s="113"/>
      <c r="Z1394" s="113"/>
      <c r="AA1394" s="113"/>
      <c r="AB1394" s="113"/>
      <c r="AC1394" s="113"/>
      <c r="AD1394" s="113"/>
      <c r="AE1394" s="113"/>
      <c r="AF1394" s="113"/>
      <c r="AG1394" s="113"/>
      <c r="AH1394" s="113"/>
      <c r="AI1394" s="113"/>
      <c r="AJ1394" s="113"/>
      <c r="AK1394" s="113"/>
      <c r="AL1394" s="113"/>
      <c r="AM1394" s="113"/>
      <c r="AN1394" s="113"/>
      <c r="AO1394" s="113"/>
      <c r="AP1394" s="113"/>
      <c r="AQ1394" s="113"/>
      <c r="AR1394" s="113"/>
      <c r="AS1394" s="113"/>
      <c r="AT1394" s="113"/>
      <c r="AU1394" s="113"/>
      <c r="AV1394" s="113"/>
      <c r="AW1394" s="113"/>
      <c r="AX1394" s="113"/>
      <c r="AY1394" s="113"/>
      <c r="AZ1394" s="113"/>
      <c r="BA1394" s="113"/>
      <c r="BB1394" s="113"/>
      <c r="BC1394" s="113"/>
      <c r="BD1394" s="113"/>
      <c r="BE1394" s="113"/>
      <c r="BF1394" s="113"/>
      <c r="BG1394" s="113"/>
      <c r="BH1394" s="113"/>
      <c r="BI1394" s="113"/>
      <c r="BJ1394" s="113"/>
      <c r="BK1394" s="113"/>
      <c r="BL1394" s="113"/>
      <c r="BM1394" s="113"/>
      <c r="BN1394" s="113"/>
      <c r="BO1394" s="113"/>
      <c r="BP1394" s="113"/>
      <c r="BQ1394" s="113"/>
      <c r="BR1394" s="113"/>
      <c r="BS1394" s="113"/>
      <c r="BT1394" s="113"/>
      <c r="BU1394" s="113"/>
      <c r="BV1394" s="113"/>
      <c r="BW1394" s="113"/>
      <c r="BX1394" s="113"/>
      <c r="BY1394" s="113"/>
      <c r="BZ1394" s="113"/>
      <c r="CA1394" s="113"/>
      <c r="CB1394" s="113"/>
    </row>
    <row r="1395" spans="9:80" s="114" customFormat="1">
      <c r="I1395" s="113"/>
      <c r="J1395" s="113"/>
      <c r="K1395" s="113"/>
      <c r="L1395" s="113"/>
      <c r="M1395" s="113"/>
      <c r="N1395" s="113"/>
      <c r="O1395" s="113"/>
      <c r="P1395" s="113"/>
      <c r="Q1395" s="113"/>
      <c r="R1395" s="113"/>
      <c r="S1395" s="113"/>
      <c r="T1395" s="113"/>
      <c r="U1395" s="113"/>
      <c r="V1395" s="113"/>
      <c r="W1395" s="113"/>
      <c r="X1395" s="113"/>
      <c r="Y1395" s="113"/>
      <c r="Z1395" s="113"/>
      <c r="AA1395" s="113"/>
      <c r="AB1395" s="113"/>
      <c r="AC1395" s="113"/>
      <c r="AD1395" s="113"/>
      <c r="AE1395" s="113"/>
      <c r="AF1395" s="113"/>
      <c r="AG1395" s="113"/>
      <c r="AH1395" s="113"/>
      <c r="AI1395" s="113"/>
      <c r="AJ1395" s="113"/>
      <c r="AK1395" s="113"/>
      <c r="AL1395" s="113"/>
      <c r="AM1395" s="113"/>
      <c r="AN1395" s="113"/>
      <c r="AO1395" s="113"/>
      <c r="AP1395" s="113"/>
      <c r="AQ1395" s="113"/>
      <c r="AR1395" s="113"/>
      <c r="AS1395" s="113"/>
      <c r="AT1395" s="113"/>
      <c r="AU1395" s="113"/>
      <c r="AV1395" s="113"/>
      <c r="AW1395" s="113"/>
      <c r="AX1395" s="113"/>
      <c r="AY1395" s="113"/>
      <c r="AZ1395" s="113"/>
      <c r="BA1395" s="113"/>
      <c r="BB1395" s="113"/>
      <c r="BC1395" s="113"/>
      <c r="BD1395" s="113"/>
      <c r="BE1395" s="113"/>
      <c r="BF1395" s="113"/>
      <c r="BG1395" s="113"/>
      <c r="BH1395" s="113"/>
      <c r="BI1395" s="113"/>
      <c r="BJ1395" s="113"/>
      <c r="BK1395" s="113"/>
      <c r="BL1395" s="113"/>
      <c r="BM1395" s="113"/>
      <c r="BN1395" s="113"/>
      <c r="BO1395" s="113"/>
      <c r="BP1395" s="113"/>
      <c r="BQ1395" s="113"/>
      <c r="BR1395" s="113"/>
      <c r="BS1395" s="113"/>
      <c r="BT1395" s="113"/>
      <c r="BU1395" s="113"/>
      <c r="BV1395" s="113"/>
      <c r="BW1395" s="113"/>
      <c r="BX1395" s="113"/>
      <c r="BY1395" s="113"/>
      <c r="BZ1395" s="113"/>
      <c r="CA1395" s="113"/>
      <c r="CB1395" s="113"/>
    </row>
    <row r="1396" spans="9:80" s="114" customFormat="1">
      <c r="I1396" s="113"/>
      <c r="J1396" s="113"/>
      <c r="K1396" s="113"/>
      <c r="L1396" s="113"/>
      <c r="M1396" s="113"/>
      <c r="N1396" s="113"/>
      <c r="O1396" s="113"/>
      <c r="P1396" s="113"/>
      <c r="Q1396" s="113"/>
      <c r="R1396" s="113"/>
      <c r="S1396" s="113"/>
      <c r="T1396" s="113"/>
      <c r="U1396" s="113"/>
      <c r="V1396" s="113"/>
      <c r="W1396" s="113"/>
      <c r="X1396" s="113"/>
      <c r="Y1396" s="113"/>
      <c r="Z1396" s="113"/>
      <c r="AA1396" s="113"/>
      <c r="AB1396" s="113"/>
      <c r="AC1396" s="113"/>
      <c r="AD1396" s="113"/>
      <c r="AE1396" s="113"/>
      <c r="AF1396" s="113"/>
      <c r="AG1396" s="113"/>
      <c r="AH1396" s="113"/>
      <c r="AI1396" s="113"/>
      <c r="AJ1396" s="113"/>
      <c r="AK1396" s="113"/>
      <c r="AL1396" s="113"/>
      <c r="AM1396" s="113"/>
      <c r="AN1396" s="113"/>
      <c r="AO1396" s="113"/>
      <c r="AP1396" s="113"/>
      <c r="AQ1396" s="113"/>
      <c r="AR1396" s="113"/>
      <c r="AS1396" s="113"/>
      <c r="AT1396" s="113"/>
      <c r="AU1396" s="113"/>
      <c r="AV1396" s="113"/>
      <c r="AW1396" s="113"/>
      <c r="AX1396" s="113"/>
      <c r="AY1396" s="113"/>
      <c r="AZ1396" s="113"/>
      <c r="BA1396" s="113"/>
      <c r="BB1396" s="113"/>
      <c r="BC1396" s="113"/>
      <c r="BD1396" s="113"/>
      <c r="BE1396" s="113"/>
      <c r="BF1396" s="113"/>
      <c r="BG1396" s="113"/>
      <c r="BH1396" s="113"/>
      <c r="BI1396" s="113"/>
      <c r="BJ1396" s="113"/>
      <c r="BK1396" s="113"/>
      <c r="BL1396" s="113"/>
      <c r="BM1396" s="113"/>
      <c r="BN1396" s="113"/>
      <c r="BO1396" s="113"/>
      <c r="BP1396" s="113"/>
      <c r="BQ1396" s="113"/>
      <c r="BR1396" s="113"/>
      <c r="BS1396" s="113"/>
      <c r="BT1396" s="113"/>
      <c r="BU1396" s="113"/>
      <c r="BV1396" s="113"/>
      <c r="BW1396" s="113"/>
      <c r="BX1396" s="113"/>
      <c r="BY1396" s="113"/>
      <c r="BZ1396" s="113"/>
      <c r="CA1396" s="113"/>
      <c r="CB1396" s="113"/>
    </row>
    <row r="1397" spans="9:80" s="114" customFormat="1">
      <c r="I1397" s="113"/>
      <c r="J1397" s="113"/>
      <c r="K1397" s="113"/>
      <c r="L1397" s="113"/>
      <c r="M1397" s="113"/>
      <c r="N1397" s="113"/>
      <c r="O1397" s="113"/>
      <c r="P1397" s="113"/>
      <c r="Q1397" s="113"/>
      <c r="R1397" s="113"/>
      <c r="S1397" s="113"/>
      <c r="T1397" s="113"/>
      <c r="U1397" s="113"/>
      <c r="V1397" s="113"/>
      <c r="W1397" s="113"/>
      <c r="X1397" s="113"/>
      <c r="Y1397" s="113"/>
      <c r="Z1397" s="113"/>
      <c r="AA1397" s="113"/>
      <c r="AB1397" s="113"/>
      <c r="AC1397" s="113"/>
      <c r="AD1397" s="113"/>
      <c r="AE1397" s="113"/>
      <c r="AF1397" s="113"/>
      <c r="AG1397" s="113"/>
      <c r="AH1397" s="113"/>
      <c r="AI1397" s="113"/>
      <c r="AJ1397" s="113"/>
      <c r="AK1397" s="113"/>
      <c r="AL1397" s="113"/>
      <c r="AM1397" s="113"/>
      <c r="AN1397" s="113"/>
      <c r="AO1397" s="113"/>
      <c r="AP1397" s="113"/>
      <c r="AQ1397" s="113"/>
      <c r="AR1397" s="113"/>
      <c r="AS1397" s="113"/>
      <c r="AT1397" s="113"/>
      <c r="AU1397" s="113"/>
      <c r="AV1397" s="113"/>
      <c r="AW1397" s="113"/>
      <c r="AX1397" s="113"/>
      <c r="AY1397" s="113"/>
      <c r="AZ1397" s="113"/>
      <c r="BA1397" s="113"/>
      <c r="BB1397" s="113"/>
      <c r="BC1397" s="113"/>
      <c r="BD1397" s="113"/>
      <c r="BE1397" s="113"/>
      <c r="BF1397" s="113"/>
      <c r="BG1397" s="113"/>
      <c r="BH1397" s="113"/>
      <c r="BI1397" s="113"/>
      <c r="BJ1397" s="113"/>
      <c r="BK1397" s="113"/>
      <c r="BL1397" s="113"/>
      <c r="BM1397" s="113"/>
      <c r="BN1397" s="113"/>
      <c r="BO1397" s="113"/>
      <c r="BP1397" s="113"/>
      <c r="BQ1397" s="113"/>
      <c r="BR1397" s="113"/>
      <c r="BS1397" s="113"/>
      <c r="BT1397" s="113"/>
      <c r="BU1397" s="113"/>
      <c r="BV1397" s="113"/>
      <c r="BW1397" s="113"/>
      <c r="BX1397" s="113"/>
      <c r="BY1397" s="113"/>
      <c r="BZ1397" s="113"/>
      <c r="CA1397" s="113"/>
      <c r="CB1397" s="113"/>
    </row>
    <row r="1398" spans="9:80" s="114" customFormat="1">
      <c r="I1398" s="113"/>
      <c r="J1398" s="113"/>
      <c r="K1398" s="113"/>
      <c r="L1398" s="113"/>
      <c r="M1398" s="113"/>
      <c r="N1398" s="113"/>
      <c r="O1398" s="113"/>
      <c r="P1398" s="113"/>
      <c r="Q1398" s="113"/>
      <c r="R1398" s="113"/>
      <c r="S1398" s="113"/>
      <c r="T1398" s="113"/>
      <c r="U1398" s="113"/>
      <c r="V1398" s="113"/>
      <c r="W1398" s="113"/>
      <c r="X1398" s="113"/>
      <c r="Y1398" s="113"/>
      <c r="Z1398" s="113"/>
      <c r="AA1398" s="113"/>
      <c r="AB1398" s="113"/>
      <c r="AC1398" s="113"/>
      <c r="AD1398" s="113"/>
      <c r="AE1398" s="113"/>
      <c r="AF1398" s="113"/>
      <c r="AG1398" s="113"/>
      <c r="AH1398" s="113"/>
      <c r="AI1398" s="113"/>
      <c r="AJ1398" s="113"/>
      <c r="AK1398" s="113"/>
      <c r="AL1398" s="113"/>
      <c r="AM1398" s="113"/>
      <c r="AN1398" s="113"/>
      <c r="AO1398" s="113"/>
      <c r="AP1398" s="113"/>
      <c r="AQ1398" s="113"/>
      <c r="AR1398" s="113"/>
      <c r="AS1398" s="113"/>
      <c r="AT1398" s="113"/>
      <c r="AU1398" s="113"/>
      <c r="AV1398" s="113"/>
      <c r="AW1398" s="113"/>
      <c r="AX1398" s="113"/>
      <c r="AY1398" s="113"/>
      <c r="AZ1398" s="113"/>
      <c r="BA1398" s="113"/>
      <c r="BB1398" s="113"/>
      <c r="BC1398" s="113"/>
      <c r="BD1398" s="113"/>
      <c r="BE1398" s="113"/>
      <c r="BF1398" s="113"/>
      <c r="BG1398" s="113"/>
      <c r="BH1398" s="113"/>
      <c r="BI1398" s="113"/>
      <c r="BJ1398" s="113"/>
      <c r="BK1398" s="113"/>
      <c r="BL1398" s="113"/>
      <c r="BM1398" s="113"/>
      <c r="BN1398" s="113"/>
      <c r="BO1398" s="113"/>
      <c r="BP1398" s="113"/>
      <c r="BQ1398" s="113"/>
      <c r="BR1398" s="113"/>
      <c r="BS1398" s="113"/>
      <c r="BT1398" s="113"/>
      <c r="BU1398" s="113"/>
      <c r="BV1398" s="113"/>
      <c r="BW1398" s="113"/>
      <c r="BX1398" s="113"/>
      <c r="BY1398" s="113"/>
      <c r="BZ1398" s="113"/>
      <c r="CA1398" s="113"/>
      <c r="CB1398" s="113"/>
    </row>
    <row r="1399" spans="9:80" s="114" customFormat="1">
      <c r="I1399" s="113"/>
      <c r="J1399" s="113"/>
      <c r="K1399" s="113"/>
      <c r="L1399" s="113"/>
      <c r="M1399" s="113"/>
      <c r="N1399" s="113"/>
      <c r="O1399" s="113"/>
      <c r="P1399" s="113"/>
      <c r="Q1399" s="113"/>
      <c r="R1399" s="113"/>
      <c r="S1399" s="113"/>
      <c r="T1399" s="113"/>
      <c r="U1399" s="113"/>
      <c r="V1399" s="113"/>
      <c r="W1399" s="113"/>
      <c r="X1399" s="113"/>
      <c r="Y1399" s="113"/>
      <c r="Z1399" s="113"/>
      <c r="AA1399" s="113"/>
      <c r="AB1399" s="113"/>
      <c r="AC1399" s="113"/>
      <c r="AD1399" s="113"/>
      <c r="AE1399" s="113"/>
      <c r="AF1399" s="113"/>
      <c r="AG1399" s="113"/>
      <c r="AH1399" s="113"/>
      <c r="AI1399" s="113"/>
      <c r="AJ1399" s="113"/>
      <c r="AK1399" s="113"/>
      <c r="AL1399" s="113"/>
      <c r="AM1399" s="113"/>
      <c r="AN1399" s="113"/>
      <c r="AO1399" s="113"/>
      <c r="AP1399" s="113"/>
      <c r="AQ1399" s="113"/>
      <c r="AR1399" s="113"/>
      <c r="AS1399" s="113"/>
      <c r="AT1399" s="113"/>
      <c r="AU1399" s="113"/>
      <c r="AV1399" s="113"/>
      <c r="AW1399" s="113"/>
      <c r="AX1399" s="113"/>
      <c r="AY1399" s="113"/>
      <c r="AZ1399" s="113"/>
      <c r="BA1399" s="113"/>
      <c r="BB1399" s="113"/>
      <c r="BC1399" s="113"/>
      <c r="BD1399" s="113"/>
      <c r="BE1399" s="113"/>
      <c r="BF1399" s="113"/>
      <c r="BG1399" s="113"/>
      <c r="BH1399" s="113"/>
      <c r="BI1399" s="113"/>
      <c r="BJ1399" s="113"/>
      <c r="BK1399" s="113"/>
      <c r="BL1399" s="113"/>
      <c r="BM1399" s="113"/>
      <c r="BN1399" s="113"/>
      <c r="BO1399" s="113"/>
      <c r="BP1399" s="113"/>
      <c r="BQ1399" s="113"/>
      <c r="BR1399" s="113"/>
      <c r="BS1399" s="113"/>
      <c r="BT1399" s="113"/>
      <c r="BU1399" s="113"/>
      <c r="BV1399" s="113"/>
      <c r="BW1399" s="113"/>
      <c r="BX1399" s="113"/>
      <c r="BY1399" s="113"/>
      <c r="BZ1399" s="113"/>
      <c r="CA1399" s="113"/>
      <c r="CB1399" s="113"/>
    </row>
    <row r="1400" spans="9:80" s="114" customFormat="1">
      <c r="I1400" s="113"/>
      <c r="J1400" s="113"/>
      <c r="K1400" s="113"/>
      <c r="L1400" s="113"/>
      <c r="M1400" s="113"/>
      <c r="N1400" s="113"/>
      <c r="O1400" s="113"/>
      <c r="P1400" s="113"/>
      <c r="Q1400" s="113"/>
      <c r="R1400" s="113"/>
      <c r="S1400" s="113"/>
      <c r="T1400" s="113"/>
      <c r="U1400" s="113"/>
      <c r="V1400" s="113"/>
      <c r="W1400" s="113"/>
      <c r="X1400" s="113"/>
      <c r="Y1400" s="113"/>
      <c r="Z1400" s="113"/>
      <c r="AA1400" s="113"/>
      <c r="AB1400" s="113"/>
      <c r="AC1400" s="113"/>
      <c r="AD1400" s="113"/>
      <c r="AE1400" s="113"/>
      <c r="AF1400" s="113"/>
      <c r="AG1400" s="113"/>
      <c r="AH1400" s="113"/>
      <c r="AI1400" s="113"/>
      <c r="AJ1400" s="113"/>
      <c r="AK1400" s="113"/>
      <c r="AL1400" s="113"/>
      <c r="AM1400" s="113"/>
      <c r="AN1400" s="113"/>
      <c r="AO1400" s="113"/>
      <c r="AP1400" s="113"/>
      <c r="AQ1400" s="113"/>
      <c r="AR1400" s="113"/>
      <c r="AS1400" s="113"/>
      <c r="AT1400" s="113"/>
      <c r="AU1400" s="113"/>
      <c r="AV1400" s="113"/>
      <c r="AW1400" s="113"/>
      <c r="AX1400" s="113"/>
      <c r="AY1400" s="113"/>
      <c r="AZ1400" s="113"/>
      <c r="BA1400" s="113"/>
      <c r="BB1400" s="113"/>
      <c r="BC1400" s="113"/>
      <c r="BD1400" s="113"/>
      <c r="BE1400" s="113"/>
      <c r="BF1400" s="113"/>
      <c r="BG1400" s="113"/>
      <c r="BH1400" s="113"/>
      <c r="BI1400" s="113"/>
      <c r="BJ1400" s="113"/>
      <c r="BK1400" s="113"/>
      <c r="BL1400" s="113"/>
      <c r="BM1400" s="113"/>
      <c r="BN1400" s="113"/>
      <c r="BO1400" s="113"/>
      <c r="BP1400" s="113"/>
      <c r="BQ1400" s="113"/>
      <c r="BR1400" s="113"/>
      <c r="BS1400" s="113"/>
      <c r="BT1400" s="113"/>
      <c r="BU1400" s="113"/>
      <c r="BV1400" s="113"/>
      <c r="BW1400" s="113"/>
      <c r="BX1400" s="113"/>
      <c r="BY1400" s="113"/>
      <c r="BZ1400" s="113"/>
      <c r="CA1400" s="113"/>
      <c r="CB1400" s="113"/>
    </row>
    <row r="1401" spans="9:80" s="114" customFormat="1">
      <c r="I1401" s="113"/>
      <c r="J1401" s="113"/>
      <c r="K1401" s="113"/>
      <c r="L1401" s="113"/>
      <c r="M1401" s="113"/>
      <c r="N1401" s="113"/>
      <c r="O1401" s="113"/>
      <c r="P1401" s="113"/>
      <c r="Q1401" s="113"/>
      <c r="R1401" s="113"/>
      <c r="S1401" s="113"/>
      <c r="T1401" s="113"/>
      <c r="U1401" s="113"/>
      <c r="V1401" s="113"/>
      <c r="W1401" s="113"/>
      <c r="X1401" s="113"/>
      <c r="Y1401" s="113"/>
      <c r="Z1401" s="113"/>
      <c r="AA1401" s="113"/>
      <c r="AB1401" s="113"/>
      <c r="AC1401" s="113"/>
      <c r="AD1401" s="113"/>
      <c r="AE1401" s="113"/>
      <c r="AF1401" s="113"/>
      <c r="AG1401" s="113"/>
      <c r="AH1401" s="113"/>
      <c r="AI1401" s="113"/>
      <c r="AJ1401" s="113"/>
      <c r="AK1401" s="113"/>
      <c r="AL1401" s="113"/>
      <c r="AM1401" s="113"/>
      <c r="AN1401" s="113"/>
      <c r="AO1401" s="113"/>
      <c r="AP1401" s="113"/>
      <c r="AQ1401" s="113"/>
      <c r="AR1401" s="113"/>
      <c r="AS1401" s="113"/>
      <c r="AT1401" s="113"/>
      <c r="AU1401" s="113"/>
      <c r="AV1401" s="113"/>
      <c r="AW1401" s="113"/>
      <c r="AX1401" s="113"/>
      <c r="AY1401" s="113"/>
      <c r="AZ1401" s="113"/>
      <c r="BA1401" s="113"/>
      <c r="BB1401" s="113"/>
      <c r="BC1401" s="113"/>
      <c r="BD1401" s="113"/>
      <c r="BE1401" s="113"/>
      <c r="BF1401" s="113"/>
      <c r="BG1401" s="113"/>
      <c r="BH1401" s="113"/>
      <c r="BI1401" s="113"/>
      <c r="BJ1401" s="113"/>
      <c r="BK1401" s="113"/>
      <c r="BL1401" s="113"/>
      <c r="BM1401" s="113"/>
      <c r="BN1401" s="113"/>
      <c r="BO1401" s="113"/>
      <c r="BP1401" s="113"/>
      <c r="BQ1401" s="113"/>
      <c r="BR1401" s="113"/>
      <c r="BS1401" s="113"/>
      <c r="BT1401" s="113"/>
      <c r="BU1401" s="113"/>
      <c r="BV1401" s="113"/>
      <c r="BW1401" s="113"/>
      <c r="BX1401" s="113"/>
      <c r="BY1401" s="113"/>
      <c r="BZ1401" s="113"/>
      <c r="CA1401" s="113"/>
      <c r="CB1401" s="113"/>
    </row>
    <row r="1402" spans="9:80" s="114" customFormat="1">
      <c r="I1402" s="113"/>
      <c r="J1402" s="113"/>
      <c r="K1402" s="113"/>
      <c r="L1402" s="113"/>
      <c r="M1402" s="113"/>
      <c r="N1402" s="113"/>
      <c r="O1402" s="113"/>
      <c r="P1402" s="113"/>
      <c r="Q1402" s="113"/>
      <c r="R1402" s="113"/>
      <c r="S1402" s="113"/>
      <c r="T1402" s="113"/>
      <c r="U1402" s="113"/>
      <c r="V1402" s="113"/>
      <c r="W1402" s="113"/>
      <c r="X1402" s="113"/>
      <c r="Y1402" s="113"/>
      <c r="Z1402" s="113"/>
      <c r="AA1402" s="113"/>
      <c r="AB1402" s="113"/>
      <c r="AC1402" s="113"/>
      <c r="AD1402" s="113"/>
      <c r="AE1402" s="113"/>
      <c r="AF1402" s="113"/>
      <c r="AG1402" s="113"/>
      <c r="AH1402" s="113"/>
      <c r="AI1402" s="113"/>
      <c r="AJ1402" s="113"/>
      <c r="AK1402" s="113"/>
      <c r="AL1402" s="113"/>
      <c r="AM1402" s="113"/>
      <c r="AN1402" s="113"/>
      <c r="AO1402" s="113"/>
      <c r="AP1402" s="113"/>
      <c r="AQ1402" s="113"/>
      <c r="AR1402" s="113"/>
      <c r="AS1402" s="113"/>
      <c r="AT1402" s="113"/>
      <c r="AU1402" s="113"/>
      <c r="AV1402" s="113"/>
      <c r="AW1402" s="113"/>
      <c r="AX1402" s="113"/>
      <c r="AY1402" s="113"/>
      <c r="AZ1402" s="113"/>
      <c r="BA1402" s="113"/>
      <c r="BB1402" s="113"/>
      <c r="BC1402" s="113"/>
      <c r="BD1402" s="113"/>
      <c r="BE1402" s="113"/>
      <c r="BF1402" s="113"/>
      <c r="BG1402" s="113"/>
      <c r="BH1402" s="113"/>
      <c r="BI1402" s="113"/>
      <c r="BJ1402" s="113"/>
      <c r="BK1402" s="113"/>
      <c r="BL1402" s="113"/>
      <c r="BM1402" s="113"/>
      <c r="BN1402" s="113"/>
      <c r="BO1402" s="113"/>
      <c r="BP1402" s="113"/>
      <c r="BQ1402" s="113"/>
      <c r="BR1402" s="113"/>
      <c r="BS1402" s="113"/>
      <c r="BT1402" s="113"/>
      <c r="BU1402" s="113"/>
      <c r="BV1402" s="113"/>
      <c r="BW1402" s="113"/>
      <c r="BX1402" s="113"/>
      <c r="BY1402" s="113"/>
      <c r="BZ1402" s="113"/>
      <c r="CA1402" s="113"/>
      <c r="CB1402" s="113"/>
    </row>
    <row r="1403" spans="9:80" s="114" customFormat="1">
      <c r="I1403" s="113"/>
      <c r="J1403" s="113"/>
      <c r="K1403" s="113"/>
      <c r="L1403" s="113"/>
      <c r="M1403" s="113"/>
      <c r="N1403" s="113"/>
      <c r="O1403" s="113"/>
      <c r="P1403" s="113"/>
      <c r="Q1403" s="113"/>
      <c r="R1403" s="113"/>
      <c r="S1403" s="113"/>
      <c r="T1403" s="113"/>
      <c r="U1403" s="113"/>
      <c r="V1403" s="113"/>
      <c r="W1403" s="113"/>
      <c r="X1403" s="113"/>
      <c r="Y1403" s="113"/>
      <c r="Z1403" s="113"/>
      <c r="AA1403" s="113"/>
      <c r="AB1403" s="113"/>
      <c r="AC1403" s="113"/>
      <c r="AD1403" s="113"/>
      <c r="AE1403" s="113"/>
      <c r="AF1403" s="113"/>
      <c r="AG1403" s="113"/>
      <c r="AH1403" s="113"/>
      <c r="AI1403" s="113"/>
      <c r="AJ1403" s="113"/>
      <c r="AK1403" s="113"/>
      <c r="AL1403" s="113"/>
      <c r="AM1403" s="113"/>
      <c r="AN1403" s="113"/>
      <c r="AO1403" s="113"/>
      <c r="AP1403" s="113"/>
      <c r="AQ1403" s="113"/>
      <c r="AR1403" s="113"/>
      <c r="AS1403" s="113"/>
      <c r="AT1403" s="113"/>
      <c r="AU1403" s="113"/>
      <c r="AV1403" s="113"/>
      <c r="AW1403" s="113"/>
      <c r="AX1403" s="113"/>
      <c r="AY1403" s="113"/>
      <c r="AZ1403" s="113"/>
      <c r="BA1403" s="113"/>
      <c r="BB1403" s="113"/>
      <c r="BC1403" s="113"/>
      <c r="BD1403" s="113"/>
      <c r="BE1403" s="113"/>
      <c r="BF1403" s="113"/>
      <c r="BG1403" s="113"/>
      <c r="BH1403" s="113"/>
      <c r="BI1403" s="113"/>
      <c r="BJ1403" s="113"/>
      <c r="BK1403" s="113"/>
      <c r="BL1403" s="113"/>
      <c r="BM1403" s="113"/>
      <c r="BN1403" s="113"/>
      <c r="BO1403" s="113"/>
      <c r="BP1403" s="113"/>
      <c r="BQ1403" s="113"/>
      <c r="BR1403" s="113"/>
      <c r="BS1403" s="113"/>
      <c r="BT1403" s="113"/>
      <c r="BU1403" s="113"/>
      <c r="BV1403" s="113"/>
      <c r="BW1403" s="113"/>
      <c r="BX1403" s="113"/>
      <c r="BY1403" s="113"/>
      <c r="BZ1403" s="113"/>
      <c r="CA1403" s="113"/>
      <c r="CB1403" s="113"/>
    </row>
    <row r="1404" spans="9:80" s="114" customFormat="1">
      <c r="I1404" s="113"/>
      <c r="J1404" s="113"/>
      <c r="K1404" s="113"/>
      <c r="L1404" s="113"/>
      <c r="M1404" s="113"/>
      <c r="N1404" s="113"/>
      <c r="O1404" s="113"/>
      <c r="P1404" s="113"/>
      <c r="Q1404" s="113"/>
      <c r="R1404" s="113"/>
      <c r="S1404" s="113"/>
      <c r="T1404" s="113"/>
      <c r="U1404" s="113"/>
      <c r="V1404" s="113"/>
      <c r="W1404" s="113"/>
      <c r="X1404" s="113"/>
      <c r="Y1404" s="113"/>
      <c r="Z1404" s="113"/>
      <c r="AA1404" s="113"/>
      <c r="AB1404" s="113"/>
      <c r="AC1404" s="113"/>
      <c r="AD1404" s="113"/>
      <c r="AE1404" s="113"/>
      <c r="AF1404" s="113"/>
      <c r="AG1404" s="113"/>
      <c r="AH1404" s="113"/>
      <c r="AI1404" s="113"/>
      <c r="AJ1404" s="113"/>
      <c r="AK1404" s="113"/>
      <c r="AL1404" s="113"/>
      <c r="AM1404" s="113"/>
      <c r="AN1404" s="113"/>
      <c r="AO1404" s="113"/>
      <c r="AP1404" s="113"/>
      <c r="AQ1404" s="113"/>
      <c r="AR1404" s="113"/>
      <c r="AS1404" s="113"/>
      <c r="AT1404" s="113"/>
      <c r="AU1404" s="113"/>
      <c r="AV1404" s="113"/>
      <c r="AW1404" s="113"/>
      <c r="AX1404" s="113"/>
      <c r="AY1404" s="113"/>
      <c r="AZ1404" s="113"/>
      <c r="BA1404" s="113"/>
      <c r="BB1404" s="113"/>
      <c r="BC1404" s="113"/>
      <c r="BD1404" s="113"/>
      <c r="BE1404" s="113"/>
      <c r="BF1404" s="113"/>
      <c r="BG1404" s="113"/>
      <c r="BH1404" s="113"/>
      <c r="BI1404" s="113"/>
      <c r="BJ1404" s="113"/>
      <c r="BK1404" s="113"/>
      <c r="BL1404" s="113"/>
      <c r="BM1404" s="113"/>
      <c r="BN1404" s="113"/>
      <c r="BO1404" s="113"/>
      <c r="BP1404" s="113"/>
      <c r="BQ1404" s="113"/>
      <c r="BR1404" s="113"/>
      <c r="BS1404" s="113"/>
      <c r="BT1404" s="113"/>
      <c r="BU1404" s="113"/>
      <c r="BV1404" s="113"/>
      <c r="BW1404" s="113"/>
      <c r="BX1404" s="113"/>
      <c r="BY1404" s="113"/>
      <c r="BZ1404" s="113"/>
      <c r="CA1404" s="113"/>
      <c r="CB1404" s="113"/>
    </row>
    <row r="1405" spans="9:80" s="114" customFormat="1">
      <c r="I1405" s="113"/>
      <c r="J1405" s="113"/>
      <c r="K1405" s="113"/>
      <c r="L1405" s="113"/>
      <c r="M1405" s="113"/>
      <c r="N1405" s="113"/>
      <c r="O1405" s="113"/>
      <c r="P1405" s="113"/>
      <c r="Q1405" s="113"/>
      <c r="R1405" s="113"/>
      <c r="S1405" s="113"/>
      <c r="T1405" s="113"/>
      <c r="U1405" s="113"/>
      <c r="V1405" s="113"/>
      <c r="W1405" s="113"/>
      <c r="X1405" s="113"/>
      <c r="Y1405" s="113"/>
      <c r="Z1405" s="113"/>
      <c r="AA1405" s="113"/>
      <c r="AB1405" s="113"/>
      <c r="AC1405" s="113"/>
      <c r="AD1405" s="113"/>
      <c r="AE1405" s="113"/>
      <c r="AF1405" s="113"/>
      <c r="AG1405" s="113"/>
      <c r="AH1405" s="113"/>
      <c r="AI1405" s="113"/>
      <c r="AJ1405" s="113"/>
      <c r="AK1405" s="113"/>
      <c r="AL1405" s="113"/>
      <c r="AM1405" s="113"/>
      <c r="AN1405" s="113"/>
      <c r="AO1405" s="113"/>
      <c r="AP1405" s="113"/>
      <c r="AQ1405" s="113"/>
      <c r="AR1405" s="113"/>
      <c r="AS1405" s="113"/>
      <c r="AT1405" s="113"/>
      <c r="AU1405" s="113"/>
      <c r="AV1405" s="113"/>
      <c r="AW1405" s="113"/>
      <c r="AX1405" s="113"/>
      <c r="AY1405" s="113"/>
      <c r="AZ1405" s="113"/>
      <c r="BA1405" s="113"/>
      <c r="BB1405" s="113"/>
      <c r="BC1405" s="113"/>
      <c r="BD1405" s="113"/>
      <c r="BE1405" s="113"/>
      <c r="BF1405" s="113"/>
      <c r="BG1405" s="113"/>
      <c r="BH1405" s="113"/>
      <c r="BI1405" s="113"/>
      <c r="BJ1405" s="113"/>
      <c r="BK1405" s="113"/>
      <c r="BL1405" s="113"/>
      <c r="BM1405" s="113"/>
      <c r="BN1405" s="113"/>
      <c r="BO1405" s="113"/>
      <c r="BP1405" s="113"/>
      <c r="BQ1405" s="113"/>
      <c r="BR1405" s="113"/>
      <c r="BS1405" s="113"/>
      <c r="BT1405" s="113"/>
      <c r="BU1405" s="113"/>
      <c r="BV1405" s="113"/>
      <c r="BW1405" s="113"/>
      <c r="BX1405" s="113"/>
      <c r="BY1405" s="113"/>
      <c r="BZ1405" s="113"/>
      <c r="CA1405" s="113"/>
      <c r="CB1405" s="113"/>
    </row>
    <row r="1406" spans="9:80" s="114" customFormat="1">
      <c r="I1406" s="113"/>
      <c r="J1406" s="113"/>
      <c r="K1406" s="113"/>
      <c r="L1406" s="113"/>
      <c r="M1406" s="113"/>
      <c r="N1406" s="113"/>
      <c r="O1406" s="113"/>
      <c r="P1406" s="113"/>
      <c r="Q1406" s="113"/>
      <c r="R1406" s="113"/>
      <c r="S1406" s="113"/>
      <c r="T1406" s="113"/>
      <c r="U1406" s="113"/>
      <c r="V1406" s="113"/>
      <c r="W1406" s="113"/>
      <c r="X1406" s="113"/>
      <c r="Y1406" s="113"/>
      <c r="Z1406" s="113"/>
      <c r="AA1406" s="113"/>
      <c r="AB1406" s="113"/>
      <c r="AC1406" s="113"/>
      <c r="AD1406" s="113"/>
      <c r="AE1406" s="113"/>
      <c r="AF1406" s="113"/>
      <c r="AG1406" s="113"/>
      <c r="AH1406" s="113"/>
      <c r="AI1406" s="113"/>
      <c r="AJ1406" s="113"/>
      <c r="AK1406" s="113"/>
      <c r="AL1406" s="113"/>
      <c r="AM1406" s="113"/>
      <c r="AN1406" s="113"/>
      <c r="AO1406" s="113"/>
      <c r="AP1406" s="113"/>
      <c r="AQ1406" s="113"/>
      <c r="AR1406" s="113"/>
      <c r="AS1406" s="113"/>
      <c r="AT1406" s="113"/>
      <c r="AU1406" s="113"/>
      <c r="AV1406" s="113"/>
      <c r="AW1406" s="113"/>
      <c r="AX1406" s="113"/>
      <c r="AY1406" s="113"/>
      <c r="AZ1406" s="113"/>
      <c r="BA1406" s="113"/>
      <c r="BB1406" s="113"/>
      <c r="BC1406" s="113"/>
      <c r="BD1406" s="113"/>
      <c r="BE1406" s="113"/>
      <c r="BF1406" s="113"/>
      <c r="BG1406" s="113"/>
      <c r="BH1406" s="113"/>
      <c r="BI1406" s="113"/>
      <c r="BJ1406" s="113"/>
      <c r="BK1406" s="113"/>
      <c r="BL1406" s="113"/>
      <c r="BM1406" s="113"/>
      <c r="BN1406" s="113"/>
      <c r="BO1406" s="113"/>
      <c r="BP1406" s="113"/>
      <c r="BQ1406" s="113"/>
      <c r="BR1406" s="113"/>
      <c r="BS1406" s="113"/>
      <c r="BT1406" s="113"/>
      <c r="BU1406" s="113"/>
      <c r="BV1406" s="113"/>
      <c r="BW1406" s="113"/>
      <c r="BX1406" s="113"/>
      <c r="BY1406" s="113"/>
      <c r="BZ1406" s="113"/>
      <c r="CA1406" s="113"/>
      <c r="CB1406" s="113"/>
    </row>
    <row r="1407" spans="9:80" s="114" customFormat="1">
      <c r="I1407" s="113"/>
      <c r="J1407" s="113"/>
      <c r="K1407" s="113"/>
      <c r="L1407" s="113"/>
      <c r="M1407" s="113"/>
      <c r="N1407" s="113"/>
      <c r="O1407" s="113"/>
      <c r="P1407" s="113"/>
      <c r="Q1407" s="113"/>
      <c r="R1407" s="113"/>
      <c r="S1407" s="113"/>
      <c r="T1407" s="113"/>
      <c r="U1407" s="113"/>
      <c r="V1407" s="113"/>
      <c r="W1407" s="113"/>
      <c r="X1407" s="113"/>
      <c r="Y1407" s="113"/>
      <c r="Z1407" s="113"/>
      <c r="AA1407" s="113"/>
      <c r="AB1407" s="113"/>
      <c r="AC1407" s="113"/>
      <c r="AD1407" s="113"/>
      <c r="AE1407" s="113"/>
      <c r="AF1407" s="113"/>
      <c r="AG1407" s="113"/>
      <c r="AH1407" s="113"/>
      <c r="AI1407" s="113"/>
      <c r="AJ1407" s="113"/>
      <c r="AK1407" s="113"/>
      <c r="AL1407" s="113"/>
      <c r="AM1407" s="113"/>
      <c r="AN1407" s="113"/>
      <c r="AO1407" s="113"/>
      <c r="AP1407" s="113"/>
      <c r="AQ1407" s="113"/>
      <c r="AR1407" s="113"/>
      <c r="AS1407" s="113"/>
      <c r="AT1407" s="113"/>
      <c r="AU1407" s="113"/>
      <c r="AV1407" s="113"/>
      <c r="AW1407" s="113"/>
      <c r="AX1407" s="113"/>
      <c r="AY1407" s="113"/>
      <c r="AZ1407" s="113"/>
      <c r="BA1407" s="113"/>
      <c r="BB1407" s="113"/>
      <c r="BC1407" s="113"/>
      <c r="BD1407" s="113"/>
      <c r="BE1407" s="113"/>
      <c r="BF1407" s="113"/>
      <c r="BG1407" s="113"/>
      <c r="BH1407" s="113"/>
      <c r="BI1407" s="113"/>
      <c r="BJ1407" s="113"/>
      <c r="BK1407" s="113"/>
      <c r="BL1407" s="113"/>
      <c r="BM1407" s="113"/>
      <c r="BN1407" s="113"/>
      <c r="BO1407" s="113"/>
      <c r="BP1407" s="113"/>
      <c r="BQ1407" s="113"/>
      <c r="BR1407" s="113"/>
      <c r="BS1407" s="113"/>
      <c r="BT1407" s="113"/>
      <c r="BU1407" s="113"/>
      <c r="BV1407" s="113"/>
      <c r="BW1407" s="113"/>
      <c r="BX1407" s="113"/>
      <c r="BY1407" s="113"/>
      <c r="BZ1407" s="113"/>
      <c r="CA1407" s="113"/>
      <c r="CB1407" s="113"/>
    </row>
    <row r="1408" spans="9:80" s="114" customFormat="1">
      <c r="I1408" s="113"/>
      <c r="J1408" s="113"/>
      <c r="K1408" s="113"/>
      <c r="L1408" s="113"/>
      <c r="M1408" s="113"/>
      <c r="N1408" s="113"/>
      <c r="O1408" s="113"/>
      <c r="P1408" s="113"/>
      <c r="Q1408" s="113"/>
      <c r="R1408" s="113"/>
      <c r="S1408" s="113"/>
      <c r="T1408" s="113"/>
      <c r="U1408" s="113"/>
      <c r="V1408" s="113"/>
      <c r="W1408" s="113"/>
      <c r="X1408" s="113"/>
      <c r="Y1408" s="113"/>
      <c r="Z1408" s="113"/>
      <c r="AA1408" s="113"/>
      <c r="AB1408" s="113"/>
      <c r="AC1408" s="113"/>
      <c r="AD1408" s="113"/>
      <c r="AE1408" s="113"/>
      <c r="AF1408" s="113"/>
      <c r="AG1408" s="113"/>
      <c r="AH1408" s="113"/>
      <c r="AI1408" s="113"/>
      <c r="AJ1408" s="113"/>
      <c r="AK1408" s="113"/>
      <c r="AL1408" s="113"/>
      <c r="AM1408" s="113"/>
      <c r="AN1408" s="113"/>
      <c r="AO1408" s="113"/>
      <c r="AP1408" s="113"/>
      <c r="AQ1408" s="113"/>
      <c r="AR1408" s="113"/>
      <c r="AS1408" s="113"/>
      <c r="AT1408" s="113"/>
      <c r="AU1408" s="113"/>
      <c r="AV1408" s="113"/>
      <c r="AW1408" s="113"/>
      <c r="AX1408" s="113"/>
      <c r="AY1408" s="113"/>
      <c r="AZ1408" s="113"/>
      <c r="BA1408" s="113"/>
      <c r="BB1408" s="113"/>
      <c r="BC1408" s="113"/>
      <c r="BD1408" s="113"/>
      <c r="BE1408" s="113"/>
      <c r="BF1408" s="113"/>
      <c r="BG1408" s="113"/>
      <c r="BH1408" s="113"/>
      <c r="BI1408" s="113"/>
      <c r="BJ1408" s="113"/>
      <c r="BK1408" s="113"/>
      <c r="BL1408" s="113"/>
      <c r="BM1408" s="113"/>
      <c r="BN1408" s="113"/>
      <c r="BO1408" s="113"/>
      <c r="BP1408" s="113"/>
      <c r="BQ1408" s="113"/>
      <c r="BR1408" s="113"/>
      <c r="BS1408" s="113"/>
      <c r="BT1408" s="113"/>
      <c r="BU1408" s="113"/>
      <c r="BV1408" s="113"/>
      <c r="BW1408" s="113"/>
      <c r="BX1408" s="113"/>
      <c r="BY1408" s="113"/>
      <c r="BZ1408" s="113"/>
      <c r="CA1408" s="113"/>
      <c r="CB1408" s="113"/>
    </row>
    <row r="1409" spans="9:80" s="114" customFormat="1">
      <c r="I1409" s="113"/>
      <c r="J1409" s="113"/>
      <c r="K1409" s="113"/>
      <c r="L1409" s="113"/>
      <c r="M1409" s="113"/>
      <c r="N1409" s="113"/>
      <c r="O1409" s="113"/>
      <c r="P1409" s="113"/>
      <c r="Q1409" s="113"/>
      <c r="R1409" s="113"/>
      <c r="S1409" s="113"/>
      <c r="T1409" s="113"/>
      <c r="U1409" s="113"/>
      <c r="V1409" s="113"/>
      <c r="W1409" s="113"/>
      <c r="X1409" s="113"/>
      <c r="Y1409" s="113"/>
      <c r="Z1409" s="113"/>
      <c r="AA1409" s="113"/>
      <c r="AB1409" s="113"/>
      <c r="AC1409" s="113"/>
      <c r="AD1409" s="113"/>
      <c r="AE1409" s="113"/>
      <c r="AF1409" s="113"/>
      <c r="AG1409" s="113"/>
      <c r="AH1409" s="113"/>
      <c r="AI1409" s="113"/>
      <c r="AJ1409" s="113"/>
      <c r="AK1409" s="113"/>
      <c r="AL1409" s="113"/>
      <c r="AM1409" s="113"/>
      <c r="AN1409" s="113"/>
      <c r="AO1409" s="113"/>
      <c r="AP1409" s="113"/>
      <c r="AQ1409" s="113"/>
      <c r="AR1409" s="113"/>
      <c r="AS1409" s="113"/>
      <c r="AT1409" s="113"/>
      <c r="AU1409" s="113"/>
      <c r="AV1409" s="113"/>
      <c r="AW1409" s="113"/>
      <c r="AX1409" s="113"/>
      <c r="AY1409" s="113"/>
      <c r="AZ1409" s="113"/>
      <c r="BA1409" s="113"/>
      <c r="BB1409" s="113"/>
      <c r="BC1409" s="113"/>
      <c r="BD1409" s="113"/>
      <c r="BE1409" s="113"/>
      <c r="BF1409" s="113"/>
      <c r="BG1409" s="113"/>
      <c r="BH1409" s="113"/>
      <c r="BI1409" s="113"/>
      <c r="BJ1409" s="113"/>
      <c r="BK1409" s="113"/>
      <c r="BL1409" s="113"/>
      <c r="BM1409" s="113"/>
      <c r="BN1409" s="113"/>
      <c r="BO1409" s="113"/>
      <c r="BP1409" s="113"/>
      <c r="BQ1409" s="113"/>
      <c r="BR1409" s="113"/>
      <c r="BS1409" s="113"/>
      <c r="BT1409" s="113"/>
      <c r="BU1409" s="113"/>
      <c r="BV1409" s="113"/>
      <c r="BW1409" s="113"/>
      <c r="BX1409" s="113"/>
      <c r="BY1409" s="113"/>
      <c r="BZ1409" s="113"/>
      <c r="CA1409" s="113"/>
      <c r="CB1409" s="113"/>
    </row>
    <row r="1410" spans="9:80" s="114" customFormat="1">
      <c r="I1410" s="113"/>
      <c r="J1410" s="113"/>
      <c r="K1410" s="113"/>
      <c r="L1410" s="113"/>
      <c r="M1410" s="113"/>
      <c r="N1410" s="113"/>
      <c r="O1410" s="113"/>
      <c r="P1410" s="113"/>
      <c r="Q1410" s="113"/>
      <c r="R1410" s="113"/>
      <c r="S1410" s="113"/>
      <c r="T1410" s="113"/>
      <c r="U1410" s="113"/>
      <c r="V1410" s="113"/>
      <c r="W1410" s="113"/>
      <c r="X1410" s="113"/>
      <c r="Y1410" s="113"/>
      <c r="Z1410" s="113"/>
      <c r="AA1410" s="113"/>
      <c r="AB1410" s="113"/>
      <c r="AC1410" s="113"/>
      <c r="AD1410" s="113"/>
      <c r="AE1410" s="113"/>
      <c r="AF1410" s="113"/>
      <c r="AG1410" s="113"/>
      <c r="AH1410" s="113"/>
      <c r="AI1410" s="113"/>
      <c r="AJ1410" s="113"/>
      <c r="AK1410" s="113"/>
      <c r="AL1410" s="113"/>
      <c r="AM1410" s="113"/>
      <c r="AN1410" s="113"/>
      <c r="AO1410" s="113"/>
      <c r="AP1410" s="113"/>
      <c r="AQ1410" s="113"/>
      <c r="AR1410" s="113"/>
      <c r="AS1410" s="113"/>
      <c r="AT1410" s="113"/>
      <c r="AU1410" s="113"/>
      <c r="AV1410" s="113"/>
      <c r="AW1410" s="113"/>
      <c r="AX1410" s="113"/>
      <c r="AY1410" s="113"/>
      <c r="AZ1410" s="113"/>
      <c r="BA1410" s="113"/>
      <c r="BB1410" s="113"/>
      <c r="BC1410" s="113"/>
      <c r="BD1410" s="113"/>
      <c r="BE1410" s="113"/>
      <c r="BF1410" s="113"/>
      <c r="BG1410" s="113"/>
      <c r="BH1410" s="113"/>
      <c r="BI1410" s="113"/>
      <c r="BJ1410" s="113"/>
      <c r="BK1410" s="113"/>
      <c r="BL1410" s="113"/>
      <c r="BM1410" s="113"/>
      <c r="BN1410" s="113"/>
      <c r="BO1410" s="113"/>
      <c r="BP1410" s="113"/>
      <c r="BQ1410" s="113"/>
      <c r="BR1410" s="113"/>
      <c r="BS1410" s="113"/>
      <c r="BT1410" s="113"/>
      <c r="BU1410" s="113"/>
      <c r="BV1410" s="113"/>
      <c r="BW1410" s="113"/>
      <c r="BX1410" s="113"/>
      <c r="BY1410" s="113"/>
      <c r="BZ1410" s="113"/>
      <c r="CA1410" s="113"/>
      <c r="CB1410" s="113"/>
    </row>
    <row r="1411" spans="9:80" s="114" customFormat="1">
      <c r="I1411" s="113"/>
      <c r="J1411" s="113"/>
      <c r="K1411" s="113"/>
      <c r="L1411" s="113"/>
      <c r="M1411" s="113"/>
      <c r="N1411" s="113"/>
      <c r="O1411" s="113"/>
      <c r="P1411" s="113"/>
      <c r="Q1411" s="113"/>
      <c r="R1411" s="113"/>
      <c r="S1411" s="113"/>
      <c r="T1411" s="113"/>
      <c r="U1411" s="113"/>
      <c r="V1411" s="113"/>
      <c r="W1411" s="113"/>
      <c r="X1411" s="113"/>
      <c r="Y1411" s="113"/>
      <c r="Z1411" s="113"/>
      <c r="AA1411" s="113"/>
      <c r="AB1411" s="113"/>
      <c r="AC1411" s="113"/>
      <c r="AD1411" s="113"/>
      <c r="AE1411" s="113"/>
      <c r="AF1411" s="113"/>
      <c r="AG1411" s="113"/>
      <c r="AH1411" s="113"/>
      <c r="AI1411" s="113"/>
      <c r="AJ1411" s="113"/>
      <c r="AK1411" s="113"/>
      <c r="AL1411" s="113"/>
      <c r="AM1411" s="113"/>
      <c r="AN1411" s="113"/>
      <c r="AO1411" s="113"/>
      <c r="AP1411" s="113"/>
      <c r="AQ1411" s="113"/>
      <c r="AR1411" s="113"/>
      <c r="AS1411" s="113"/>
      <c r="AT1411" s="113"/>
      <c r="AU1411" s="113"/>
      <c r="AV1411" s="113"/>
      <c r="AW1411" s="113"/>
      <c r="AX1411" s="113"/>
      <c r="AY1411" s="113"/>
      <c r="AZ1411" s="113"/>
      <c r="BA1411" s="113"/>
      <c r="BB1411" s="113"/>
      <c r="BC1411" s="113"/>
      <c r="BD1411" s="113"/>
      <c r="BE1411" s="113"/>
      <c r="BF1411" s="113"/>
      <c r="BG1411" s="113"/>
      <c r="BH1411" s="113"/>
      <c r="BI1411" s="113"/>
      <c r="BJ1411" s="113"/>
      <c r="BK1411" s="113"/>
      <c r="BL1411" s="113"/>
      <c r="BM1411" s="113"/>
      <c r="BN1411" s="113"/>
      <c r="BO1411" s="113"/>
      <c r="BP1411" s="113"/>
      <c r="BQ1411" s="113"/>
      <c r="BR1411" s="113"/>
      <c r="BS1411" s="113"/>
      <c r="BT1411" s="113"/>
      <c r="BU1411" s="113"/>
      <c r="BV1411" s="113"/>
      <c r="BW1411" s="113"/>
      <c r="BX1411" s="113"/>
      <c r="BY1411" s="113"/>
      <c r="BZ1411" s="113"/>
      <c r="CA1411" s="113"/>
      <c r="CB1411" s="113"/>
    </row>
    <row r="1412" spans="9:80" s="114" customFormat="1">
      <c r="I1412" s="113"/>
      <c r="J1412" s="113"/>
      <c r="K1412" s="113"/>
      <c r="L1412" s="113"/>
      <c r="M1412" s="113"/>
      <c r="N1412" s="113"/>
      <c r="O1412" s="113"/>
      <c r="P1412" s="113"/>
      <c r="Q1412" s="113"/>
      <c r="R1412" s="113"/>
      <c r="S1412" s="113"/>
      <c r="T1412" s="113"/>
      <c r="U1412" s="113"/>
      <c r="V1412" s="113"/>
      <c r="W1412" s="113"/>
      <c r="X1412" s="113"/>
      <c r="Y1412" s="113"/>
      <c r="Z1412" s="113"/>
      <c r="AA1412" s="113"/>
      <c r="AB1412" s="113"/>
      <c r="AC1412" s="113"/>
      <c r="AD1412" s="113"/>
      <c r="AE1412" s="113"/>
      <c r="AF1412" s="113"/>
      <c r="AG1412" s="113"/>
      <c r="AH1412" s="113"/>
      <c r="AI1412" s="113"/>
      <c r="AJ1412" s="113"/>
      <c r="AK1412" s="113"/>
      <c r="AL1412" s="113"/>
      <c r="AM1412" s="113"/>
      <c r="AN1412" s="113"/>
      <c r="AO1412" s="113"/>
      <c r="AP1412" s="113"/>
      <c r="AQ1412" s="113"/>
      <c r="AR1412" s="113"/>
      <c r="AS1412" s="113"/>
      <c r="AT1412" s="113"/>
      <c r="AU1412" s="113"/>
      <c r="AV1412" s="113"/>
      <c r="AW1412" s="113"/>
      <c r="AX1412" s="113"/>
      <c r="AY1412" s="113"/>
      <c r="AZ1412" s="113"/>
      <c r="BA1412" s="113"/>
      <c r="BB1412" s="113"/>
      <c r="BC1412" s="113"/>
      <c r="BD1412" s="113"/>
      <c r="BE1412" s="113"/>
      <c r="BF1412" s="113"/>
      <c r="BG1412" s="113"/>
      <c r="BH1412" s="113"/>
      <c r="BI1412" s="113"/>
      <c r="BJ1412" s="113"/>
      <c r="BK1412" s="113"/>
      <c r="BL1412" s="113"/>
      <c r="BM1412" s="113"/>
      <c r="BN1412" s="113"/>
      <c r="BO1412" s="113"/>
      <c r="BP1412" s="113"/>
      <c r="BQ1412" s="113"/>
      <c r="BR1412" s="113"/>
      <c r="BS1412" s="113"/>
      <c r="BT1412" s="113"/>
      <c r="BU1412" s="113"/>
      <c r="BV1412" s="113"/>
      <c r="BW1412" s="113"/>
      <c r="BX1412" s="113"/>
      <c r="BY1412" s="113"/>
      <c r="BZ1412" s="113"/>
      <c r="CA1412" s="113"/>
      <c r="CB1412" s="113"/>
    </row>
    <row r="1413" spans="9:80" s="114" customFormat="1">
      <c r="I1413" s="113"/>
      <c r="J1413" s="113"/>
      <c r="K1413" s="113"/>
      <c r="L1413" s="113"/>
      <c r="M1413" s="113"/>
      <c r="N1413" s="113"/>
      <c r="O1413" s="113"/>
      <c r="P1413" s="113"/>
      <c r="Q1413" s="113"/>
      <c r="R1413" s="113"/>
      <c r="S1413" s="113"/>
      <c r="T1413" s="113"/>
      <c r="U1413" s="113"/>
      <c r="V1413" s="113"/>
      <c r="W1413" s="113"/>
      <c r="X1413" s="113"/>
      <c r="Y1413" s="113"/>
      <c r="Z1413" s="113"/>
      <c r="AA1413" s="113"/>
      <c r="AB1413" s="113"/>
      <c r="AC1413" s="113"/>
      <c r="AD1413" s="113"/>
      <c r="AE1413" s="113"/>
      <c r="AF1413" s="113"/>
      <c r="AG1413" s="113"/>
      <c r="AH1413" s="113"/>
      <c r="AI1413" s="113"/>
      <c r="AJ1413" s="113"/>
      <c r="AK1413" s="113"/>
      <c r="AL1413" s="113"/>
      <c r="AM1413" s="113"/>
      <c r="AN1413" s="113"/>
      <c r="AO1413" s="113"/>
      <c r="AP1413" s="113"/>
      <c r="AQ1413" s="113"/>
      <c r="AR1413" s="113"/>
      <c r="AS1413" s="113"/>
      <c r="AT1413" s="113"/>
      <c r="AU1413" s="113"/>
      <c r="AV1413" s="113"/>
      <c r="AW1413" s="113"/>
      <c r="AX1413" s="113"/>
      <c r="AY1413" s="113"/>
      <c r="AZ1413" s="113"/>
      <c r="BA1413" s="113"/>
      <c r="BB1413" s="113"/>
      <c r="BC1413" s="113"/>
      <c r="BD1413" s="113"/>
      <c r="BE1413" s="113"/>
      <c r="BF1413" s="113"/>
      <c r="BG1413" s="113"/>
      <c r="BH1413" s="113"/>
      <c r="BI1413" s="113"/>
      <c r="BJ1413" s="113"/>
      <c r="BK1413" s="113"/>
      <c r="BL1413" s="113"/>
      <c r="BM1413" s="113"/>
      <c r="BN1413" s="113"/>
      <c r="BO1413" s="113"/>
      <c r="BP1413" s="113"/>
      <c r="BQ1413" s="113"/>
      <c r="BR1413" s="113"/>
      <c r="BS1413" s="113"/>
      <c r="BT1413" s="113"/>
      <c r="BU1413" s="113"/>
      <c r="BV1413" s="113"/>
      <c r="BW1413" s="113"/>
      <c r="BX1413" s="113"/>
      <c r="BY1413" s="113"/>
      <c r="BZ1413" s="113"/>
      <c r="CA1413" s="113"/>
      <c r="CB1413" s="113"/>
    </row>
    <row r="1414" spans="9:80" s="114" customFormat="1">
      <c r="I1414" s="113"/>
      <c r="J1414" s="113"/>
      <c r="K1414" s="113"/>
      <c r="L1414" s="113"/>
      <c r="M1414" s="113"/>
      <c r="N1414" s="113"/>
      <c r="O1414" s="113"/>
      <c r="P1414" s="113"/>
      <c r="Q1414" s="113"/>
      <c r="R1414" s="113"/>
      <c r="S1414" s="113"/>
      <c r="T1414" s="113"/>
      <c r="U1414" s="113"/>
      <c r="V1414" s="113"/>
      <c r="W1414" s="113"/>
      <c r="X1414" s="113"/>
      <c r="Y1414" s="113"/>
      <c r="Z1414" s="113"/>
      <c r="AA1414" s="113"/>
      <c r="AB1414" s="113"/>
      <c r="AC1414" s="113"/>
      <c r="AD1414" s="113"/>
      <c r="AE1414" s="113"/>
      <c r="AF1414" s="113"/>
      <c r="AG1414" s="113"/>
      <c r="AH1414" s="113"/>
      <c r="AI1414" s="113"/>
      <c r="AJ1414" s="113"/>
      <c r="AK1414" s="113"/>
      <c r="AL1414" s="113"/>
      <c r="AM1414" s="113"/>
      <c r="AN1414" s="113"/>
      <c r="AO1414" s="113"/>
      <c r="AP1414" s="113"/>
      <c r="AQ1414" s="113"/>
      <c r="AR1414" s="113"/>
      <c r="AS1414" s="113"/>
      <c r="AT1414" s="113"/>
      <c r="AU1414" s="113"/>
      <c r="AV1414" s="113"/>
      <c r="AW1414" s="113"/>
      <c r="AX1414" s="113"/>
      <c r="AY1414" s="113"/>
      <c r="AZ1414" s="113"/>
      <c r="BA1414" s="113"/>
      <c r="BB1414" s="113"/>
      <c r="BC1414" s="113"/>
      <c r="BD1414" s="113"/>
      <c r="BE1414" s="113"/>
      <c r="BF1414" s="113"/>
      <c r="BG1414" s="113"/>
      <c r="BH1414" s="113"/>
      <c r="BI1414" s="113"/>
      <c r="BJ1414" s="113"/>
      <c r="BK1414" s="113"/>
      <c r="BL1414" s="113"/>
      <c r="BM1414" s="113"/>
      <c r="BN1414" s="113"/>
      <c r="BO1414" s="113"/>
      <c r="BP1414" s="113"/>
      <c r="BQ1414" s="113"/>
      <c r="BR1414" s="113"/>
      <c r="BS1414" s="113"/>
      <c r="BT1414" s="113"/>
      <c r="BU1414" s="113"/>
      <c r="BV1414" s="113"/>
      <c r="BW1414" s="113"/>
      <c r="BX1414" s="113"/>
      <c r="BY1414" s="113"/>
      <c r="BZ1414" s="113"/>
      <c r="CA1414" s="113"/>
      <c r="CB1414" s="113"/>
    </row>
    <row r="1415" spans="9:80" s="114" customFormat="1">
      <c r="I1415" s="113"/>
      <c r="J1415" s="113"/>
      <c r="K1415" s="113"/>
      <c r="L1415" s="113"/>
      <c r="M1415" s="113"/>
      <c r="N1415" s="113"/>
      <c r="O1415" s="113"/>
      <c r="P1415" s="113"/>
      <c r="Q1415" s="113"/>
      <c r="R1415" s="113"/>
      <c r="S1415" s="113"/>
      <c r="T1415" s="113"/>
      <c r="U1415" s="113"/>
      <c r="V1415" s="113"/>
      <c r="W1415" s="113"/>
      <c r="X1415" s="113"/>
      <c r="Y1415" s="113"/>
      <c r="Z1415" s="113"/>
      <c r="AA1415" s="113"/>
      <c r="AB1415" s="113"/>
      <c r="AC1415" s="113"/>
      <c r="AD1415" s="113"/>
      <c r="AE1415" s="113"/>
      <c r="AF1415" s="113"/>
      <c r="AG1415" s="113"/>
      <c r="AH1415" s="113"/>
      <c r="AI1415" s="113"/>
      <c r="AJ1415" s="113"/>
      <c r="AK1415" s="113"/>
      <c r="AL1415" s="113"/>
      <c r="AM1415" s="113"/>
      <c r="AN1415" s="113"/>
      <c r="AO1415" s="113"/>
      <c r="AP1415" s="113"/>
      <c r="AQ1415" s="113"/>
      <c r="AR1415" s="113"/>
      <c r="AS1415" s="113"/>
      <c r="AT1415" s="113"/>
      <c r="AU1415" s="113"/>
      <c r="AV1415" s="113"/>
      <c r="AW1415" s="113"/>
      <c r="AX1415" s="113"/>
      <c r="AY1415" s="113"/>
      <c r="AZ1415" s="113"/>
      <c r="BA1415" s="113"/>
      <c r="BB1415" s="113"/>
      <c r="BC1415" s="113"/>
      <c r="BD1415" s="113"/>
      <c r="BE1415" s="113"/>
      <c r="BF1415" s="113"/>
      <c r="BG1415" s="113"/>
      <c r="BH1415" s="113"/>
      <c r="BI1415" s="113"/>
      <c r="BJ1415" s="113"/>
      <c r="BK1415" s="113"/>
      <c r="BL1415" s="113"/>
      <c r="BM1415" s="113"/>
      <c r="BN1415" s="113"/>
      <c r="BO1415" s="113"/>
      <c r="BP1415" s="113"/>
      <c r="BQ1415" s="113"/>
      <c r="BR1415" s="113"/>
      <c r="BS1415" s="113"/>
      <c r="BT1415" s="113"/>
      <c r="BU1415" s="113"/>
      <c r="BV1415" s="113"/>
      <c r="BW1415" s="113"/>
      <c r="BX1415" s="113"/>
      <c r="BY1415" s="113"/>
      <c r="BZ1415" s="113"/>
      <c r="CA1415" s="113"/>
      <c r="CB1415" s="113"/>
    </row>
    <row r="1416" spans="9:80" s="114" customFormat="1">
      <c r="I1416" s="113"/>
      <c r="J1416" s="113"/>
      <c r="K1416" s="113"/>
      <c r="L1416" s="113"/>
      <c r="M1416" s="113"/>
      <c r="N1416" s="113"/>
      <c r="O1416" s="113"/>
      <c r="P1416" s="113"/>
      <c r="Q1416" s="113"/>
      <c r="R1416" s="113"/>
      <c r="S1416" s="113"/>
      <c r="T1416" s="113"/>
      <c r="U1416" s="113"/>
      <c r="V1416" s="113"/>
      <c r="W1416" s="113"/>
      <c r="X1416" s="113"/>
      <c r="Y1416" s="113"/>
      <c r="Z1416" s="113"/>
      <c r="AA1416" s="113"/>
      <c r="AB1416" s="113"/>
      <c r="AC1416" s="113"/>
      <c r="AD1416" s="113"/>
      <c r="AE1416" s="113"/>
      <c r="AF1416" s="113"/>
      <c r="AG1416" s="113"/>
      <c r="AH1416" s="113"/>
      <c r="AI1416" s="113"/>
      <c r="AJ1416" s="113"/>
      <c r="AK1416" s="113"/>
      <c r="AL1416" s="113"/>
      <c r="AM1416" s="113"/>
      <c r="AN1416" s="113"/>
      <c r="AO1416" s="113"/>
      <c r="AP1416" s="113"/>
      <c r="AQ1416" s="113"/>
      <c r="AR1416" s="113"/>
      <c r="AS1416" s="113"/>
      <c r="AT1416" s="113"/>
      <c r="AU1416" s="113"/>
      <c r="AV1416" s="113"/>
      <c r="AW1416" s="113"/>
      <c r="AX1416" s="113"/>
      <c r="AY1416" s="113"/>
      <c r="AZ1416" s="113"/>
      <c r="BA1416" s="113"/>
      <c r="BB1416" s="113"/>
      <c r="BC1416" s="113"/>
      <c r="BD1416" s="113"/>
      <c r="BE1416" s="113"/>
      <c r="BF1416" s="113"/>
      <c r="BG1416" s="113"/>
      <c r="BH1416" s="113"/>
      <c r="BI1416" s="113"/>
      <c r="BJ1416" s="113"/>
      <c r="BK1416" s="113"/>
      <c r="BL1416" s="113"/>
      <c r="BM1416" s="113"/>
      <c r="BN1416" s="113"/>
      <c r="BO1416" s="113"/>
      <c r="BP1416" s="113"/>
      <c r="BQ1416" s="113"/>
      <c r="BR1416" s="113"/>
      <c r="BS1416" s="113"/>
      <c r="BT1416" s="113"/>
      <c r="BU1416" s="113"/>
      <c r="BV1416" s="113"/>
      <c r="BW1416" s="113"/>
      <c r="BX1416" s="113"/>
      <c r="BY1416" s="113"/>
      <c r="BZ1416" s="113"/>
      <c r="CA1416" s="113"/>
      <c r="CB1416" s="113"/>
    </row>
    <row r="1417" spans="9:80" s="114" customFormat="1">
      <c r="I1417" s="113"/>
      <c r="J1417" s="113"/>
      <c r="K1417" s="113"/>
      <c r="L1417" s="113"/>
      <c r="M1417" s="113"/>
      <c r="N1417" s="113"/>
      <c r="O1417" s="113"/>
      <c r="P1417" s="113"/>
      <c r="Q1417" s="113"/>
      <c r="R1417" s="113"/>
      <c r="S1417" s="113"/>
      <c r="T1417" s="113"/>
      <c r="U1417" s="113"/>
      <c r="V1417" s="113"/>
      <c r="W1417" s="113"/>
      <c r="X1417" s="113"/>
      <c r="Y1417" s="113"/>
      <c r="Z1417" s="113"/>
      <c r="AA1417" s="113"/>
      <c r="AB1417" s="113"/>
      <c r="AC1417" s="113"/>
      <c r="AD1417" s="113"/>
      <c r="AE1417" s="113"/>
      <c r="AF1417" s="113"/>
      <c r="AG1417" s="113"/>
      <c r="AH1417" s="113"/>
      <c r="AI1417" s="113"/>
      <c r="AJ1417" s="113"/>
      <c r="AK1417" s="113"/>
      <c r="AL1417" s="113"/>
      <c r="AM1417" s="113"/>
      <c r="AN1417" s="113"/>
      <c r="AO1417" s="113"/>
      <c r="AP1417" s="113"/>
      <c r="AQ1417" s="113"/>
      <c r="AR1417" s="113"/>
      <c r="AS1417" s="113"/>
      <c r="AT1417" s="113"/>
      <c r="AU1417" s="113"/>
      <c r="AV1417" s="113"/>
      <c r="AW1417" s="113"/>
      <c r="AX1417" s="113"/>
      <c r="AY1417" s="113"/>
      <c r="AZ1417" s="113"/>
      <c r="BA1417" s="113"/>
      <c r="BB1417" s="113"/>
      <c r="BC1417" s="113"/>
      <c r="BD1417" s="113"/>
      <c r="BE1417" s="113"/>
      <c r="BF1417" s="113"/>
      <c r="BG1417" s="113"/>
      <c r="BH1417" s="113"/>
      <c r="BI1417" s="113"/>
      <c r="BJ1417" s="113"/>
      <c r="BK1417" s="113"/>
      <c r="BL1417" s="113"/>
      <c r="BM1417" s="113"/>
      <c r="BN1417" s="113"/>
      <c r="BO1417" s="113"/>
      <c r="BP1417" s="113"/>
      <c r="BQ1417" s="113"/>
      <c r="BR1417" s="113"/>
      <c r="BS1417" s="113"/>
      <c r="BT1417" s="113"/>
      <c r="BU1417" s="113"/>
      <c r="BV1417" s="113"/>
      <c r="BW1417" s="113"/>
      <c r="BX1417" s="113"/>
      <c r="BY1417" s="113"/>
      <c r="BZ1417" s="113"/>
      <c r="CA1417" s="113"/>
      <c r="CB1417" s="113"/>
    </row>
    <row r="1418" spans="9:80" s="114" customFormat="1">
      <c r="I1418" s="113"/>
      <c r="J1418" s="113"/>
      <c r="K1418" s="113"/>
      <c r="L1418" s="113"/>
      <c r="M1418" s="113"/>
      <c r="N1418" s="113"/>
      <c r="O1418" s="113"/>
      <c r="P1418" s="113"/>
      <c r="Q1418" s="113"/>
      <c r="R1418" s="113"/>
      <c r="S1418" s="113"/>
      <c r="T1418" s="113"/>
      <c r="U1418" s="113"/>
      <c r="V1418" s="113"/>
      <c r="W1418" s="113"/>
      <c r="X1418" s="113"/>
      <c r="Y1418" s="113"/>
      <c r="Z1418" s="113"/>
      <c r="AA1418" s="113"/>
      <c r="AB1418" s="113"/>
      <c r="AC1418" s="113"/>
      <c r="AD1418" s="113"/>
      <c r="AE1418" s="113"/>
      <c r="AF1418" s="113"/>
      <c r="AG1418" s="113"/>
      <c r="AH1418" s="113"/>
      <c r="AI1418" s="113"/>
      <c r="AJ1418" s="113"/>
      <c r="AK1418" s="113"/>
      <c r="AL1418" s="113"/>
      <c r="AM1418" s="113"/>
      <c r="AN1418" s="113"/>
      <c r="AO1418" s="113"/>
      <c r="AP1418" s="113"/>
      <c r="AQ1418" s="113"/>
      <c r="AR1418" s="113"/>
      <c r="AS1418" s="113"/>
      <c r="AT1418" s="113"/>
      <c r="AU1418" s="113"/>
      <c r="AV1418" s="113"/>
      <c r="AW1418" s="113"/>
      <c r="AX1418" s="113"/>
      <c r="AY1418" s="113"/>
      <c r="AZ1418" s="113"/>
      <c r="BA1418" s="113"/>
      <c r="BB1418" s="113"/>
      <c r="BC1418" s="113"/>
      <c r="BD1418" s="113"/>
      <c r="BE1418" s="113"/>
      <c r="BF1418" s="113"/>
      <c r="BG1418" s="113"/>
      <c r="BH1418" s="113"/>
      <c r="BI1418" s="113"/>
      <c r="BJ1418" s="113"/>
      <c r="BK1418" s="113"/>
      <c r="BL1418" s="113"/>
      <c r="BM1418" s="113"/>
      <c r="BN1418" s="113"/>
      <c r="BO1418" s="113"/>
      <c r="BP1418" s="113"/>
      <c r="BQ1418" s="113"/>
      <c r="BR1418" s="113"/>
      <c r="BS1418" s="113"/>
      <c r="BT1418" s="113"/>
      <c r="BU1418" s="113"/>
      <c r="BV1418" s="113"/>
      <c r="BW1418" s="113"/>
      <c r="BX1418" s="113"/>
      <c r="BY1418" s="113"/>
      <c r="BZ1418" s="113"/>
      <c r="CA1418" s="113"/>
      <c r="CB1418" s="113"/>
    </row>
    <row r="1419" spans="9:80" s="114" customFormat="1">
      <c r="I1419" s="113"/>
      <c r="J1419" s="113"/>
      <c r="K1419" s="113"/>
      <c r="L1419" s="113"/>
      <c r="M1419" s="113"/>
      <c r="N1419" s="113"/>
      <c r="O1419" s="113"/>
      <c r="P1419" s="113"/>
      <c r="Q1419" s="113"/>
      <c r="R1419" s="113"/>
      <c r="S1419" s="113"/>
      <c r="T1419" s="113"/>
      <c r="U1419" s="113"/>
      <c r="V1419" s="113"/>
      <c r="W1419" s="113"/>
      <c r="X1419" s="113"/>
      <c r="Y1419" s="113"/>
      <c r="Z1419" s="113"/>
      <c r="AA1419" s="113"/>
      <c r="AB1419" s="113"/>
      <c r="AC1419" s="113"/>
      <c r="AD1419" s="113"/>
      <c r="AE1419" s="113"/>
      <c r="AF1419" s="113"/>
      <c r="AG1419" s="113"/>
      <c r="AH1419" s="113"/>
      <c r="AI1419" s="113"/>
      <c r="AJ1419" s="113"/>
      <c r="AK1419" s="113"/>
      <c r="AL1419" s="113"/>
      <c r="AM1419" s="113"/>
      <c r="AN1419" s="113"/>
      <c r="AO1419" s="113"/>
      <c r="AP1419" s="113"/>
      <c r="AQ1419" s="113"/>
      <c r="AR1419" s="113"/>
      <c r="AS1419" s="113"/>
      <c r="AT1419" s="113"/>
      <c r="AU1419" s="113"/>
      <c r="AV1419" s="113"/>
      <c r="AW1419" s="113"/>
      <c r="AX1419" s="113"/>
      <c r="AY1419" s="113"/>
      <c r="AZ1419" s="113"/>
      <c r="BA1419" s="113"/>
      <c r="BB1419" s="113"/>
      <c r="BC1419" s="113"/>
      <c r="BD1419" s="113"/>
      <c r="BE1419" s="113"/>
      <c r="BF1419" s="113"/>
      <c r="BG1419" s="113"/>
      <c r="BH1419" s="113"/>
      <c r="BI1419" s="113"/>
      <c r="BJ1419" s="113"/>
      <c r="BK1419" s="113"/>
      <c r="BL1419" s="113"/>
      <c r="BM1419" s="113"/>
      <c r="BN1419" s="113"/>
      <c r="BO1419" s="113"/>
      <c r="BP1419" s="113"/>
      <c r="BQ1419" s="113"/>
      <c r="BR1419" s="113"/>
      <c r="BS1419" s="113"/>
      <c r="BT1419" s="113"/>
      <c r="BU1419" s="113"/>
      <c r="BV1419" s="113"/>
      <c r="BW1419" s="113"/>
      <c r="BX1419" s="113"/>
      <c r="BY1419" s="113"/>
      <c r="BZ1419" s="113"/>
      <c r="CA1419" s="113"/>
      <c r="CB1419" s="113"/>
    </row>
    <row r="1420" spans="9:80" s="114" customFormat="1">
      <c r="I1420" s="113"/>
      <c r="J1420" s="113"/>
      <c r="K1420" s="113"/>
      <c r="L1420" s="113"/>
      <c r="M1420" s="113"/>
      <c r="N1420" s="113"/>
      <c r="O1420" s="113"/>
      <c r="P1420" s="113"/>
      <c r="Q1420" s="113"/>
      <c r="R1420" s="113"/>
      <c r="S1420" s="113"/>
      <c r="T1420" s="113"/>
      <c r="U1420" s="113"/>
      <c r="V1420" s="113"/>
      <c r="W1420" s="113"/>
      <c r="X1420" s="113"/>
      <c r="Y1420" s="113"/>
      <c r="Z1420" s="113"/>
      <c r="AA1420" s="113"/>
      <c r="AB1420" s="113"/>
      <c r="AC1420" s="113"/>
      <c r="AD1420" s="113"/>
      <c r="AE1420" s="113"/>
      <c r="AF1420" s="113"/>
      <c r="AG1420" s="113"/>
      <c r="AH1420" s="113"/>
      <c r="AI1420" s="113"/>
      <c r="AJ1420" s="113"/>
      <c r="AK1420" s="113"/>
      <c r="AL1420" s="113"/>
      <c r="AM1420" s="113"/>
      <c r="AN1420" s="113"/>
      <c r="AO1420" s="113"/>
      <c r="AP1420" s="113"/>
      <c r="AQ1420" s="113"/>
      <c r="AR1420" s="113"/>
      <c r="AS1420" s="113"/>
      <c r="AT1420" s="113"/>
      <c r="AU1420" s="113"/>
      <c r="AV1420" s="113"/>
      <c r="AW1420" s="113"/>
      <c r="AX1420" s="113"/>
      <c r="AY1420" s="113"/>
      <c r="AZ1420" s="113"/>
      <c r="BA1420" s="113"/>
      <c r="BB1420" s="113"/>
      <c r="BC1420" s="113"/>
      <c r="BD1420" s="113"/>
      <c r="BE1420" s="113"/>
      <c r="BF1420" s="113"/>
      <c r="BG1420" s="113"/>
      <c r="BH1420" s="113"/>
      <c r="BI1420" s="113"/>
      <c r="BJ1420" s="113"/>
      <c r="BK1420" s="113"/>
      <c r="BL1420" s="113"/>
      <c r="BM1420" s="113"/>
      <c r="BN1420" s="113"/>
      <c r="BO1420" s="113"/>
      <c r="BP1420" s="113"/>
      <c r="BQ1420" s="113"/>
      <c r="BR1420" s="113"/>
      <c r="BS1420" s="113"/>
      <c r="BT1420" s="113"/>
      <c r="BU1420" s="113"/>
      <c r="BV1420" s="113"/>
      <c r="BW1420" s="113"/>
      <c r="BX1420" s="113"/>
      <c r="BY1420" s="113"/>
      <c r="BZ1420" s="113"/>
      <c r="CA1420" s="113"/>
      <c r="CB1420" s="113"/>
    </row>
    <row r="1421" spans="9:80" s="114" customFormat="1">
      <c r="I1421" s="113"/>
      <c r="J1421" s="113"/>
      <c r="K1421" s="113"/>
      <c r="L1421" s="113"/>
      <c r="M1421" s="113"/>
      <c r="N1421" s="113"/>
      <c r="O1421" s="113"/>
      <c r="P1421" s="113"/>
      <c r="Q1421" s="113"/>
      <c r="R1421" s="113"/>
      <c r="S1421" s="113"/>
      <c r="T1421" s="113"/>
      <c r="U1421" s="113"/>
      <c r="V1421" s="113"/>
      <c r="W1421" s="113"/>
      <c r="X1421" s="113"/>
      <c r="Y1421" s="113"/>
      <c r="Z1421" s="113"/>
      <c r="AA1421" s="113"/>
      <c r="AB1421" s="113"/>
      <c r="AC1421" s="113"/>
      <c r="AD1421" s="113"/>
      <c r="AE1421" s="113"/>
      <c r="AF1421" s="113"/>
      <c r="AG1421" s="113"/>
      <c r="AH1421" s="113"/>
      <c r="AI1421" s="113"/>
      <c r="AJ1421" s="113"/>
      <c r="AK1421" s="113"/>
      <c r="AL1421" s="113"/>
      <c r="AM1421" s="113"/>
      <c r="AN1421" s="113"/>
      <c r="AO1421" s="113"/>
      <c r="AP1421" s="113"/>
      <c r="AQ1421" s="113"/>
      <c r="AR1421" s="113"/>
      <c r="AS1421" s="113"/>
      <c r="AT1421" s="113"/>
      <c r="AU1421" s="113"/>
      <c r="AV1421" s="113"/>
      <c r="AW1421" s="113"/>
      <c r="AX1421" s="113"/>
      <c r="AY1421" s="113"/>
      <c r="AZ1421" s="113"/>
      <c r="BA1421" s="113"/>
      <c r="BB1421" s="113"/>
      <c r="BC1421" s="113"/>
      <c r="BD1421" s="113"/>
      <c r="BE1421" s="113"/>
      <c r="BF1421" s="113"/>
      <c r="BG1421" s="113"/>
      <c r="BH1421" s="113"/>
      <c r="BI1421" s="113"/>
      <c r="BJ1421" s="113"/>
      <c r="BK1421" s="113"/>
      <c r="BL1421" s="113"/>
      <c r="BM1421" s="113"/>
      <c r="BN1421" s="113"/>
      <c r="BO1421" s="113"/>
      <c r="BP1421" s="113"/>
      <c r="BQ1421" s="113"/>
      <c r="BR1421" s="113"/>
      <c r="BS1421" s="113"/>
      <c r="BT1421" s="113"/>
      <c r="BU1421" s="113"/>
      <c r="BV1421" s="113"/>
      <c r="BW1421" s="113"/>
      <c r="BX1421" s="113"/>
      <c r="BY1421" s="113"/>
      <c r="BZ1421" s="113"/>
      <c r="CA1421" s="113"/>
      <c r="CB1421" s="113"/>
    </row>
    <row r="1422" spans="9:80" s="114" customFormat="1">
      <c r="I1422" s="113"/>
      <c r="J1422" s="113"/>
      <c r="K1422" s="113"/>
      <c r="L1422" s="113"/>
      <c r="M1422" s="113"/>
      <c r="N1422" s="113"/>
      <c r="O1422" s="113"/>
      <c r="P1422" s="113"/>
      <c r="Q1422" s="113"/>
      <c r="R1422" s="113"/>
      <c r="S1422" s="113"/>
      <c r="T1422" s="113"/>
      <c r="U1422" s="113"/>
      <c r="V1422" s="113"/>
      <c r="W1422" s="113"/>
      <c r="X1422" s="113"/>
      <c r="Y1422" s="113"/>
      <c r="Z1422" s="113"/>
      <c r="AA1422" s="113"/>
      <c r="AB1422" s="113"/>
      <c r="AC1422" s="113"/>
      <c r="AD1422" s="113"/>
      <c r="AE1422" s="113"/>
      <c r="AF1422" s="113"/>
      <c r="AG1422" s="113"/>
      <c r="AH1422" s="113"/>
      <c r="AI1422" s="113"/>
      <c r="AJ1422" s="113"/>
      <c r="AK1422" s="113"/>
      <c r="AL1422" s="113"/>
      <c r="AM1422" s="113"/>
      <c r="AN1422" s="113"/>
      <c r="AO1422" s="113"/>
      <c r="AP1422" s="113"/>
      <c r="AQ1422" s="113"/>
      <c r="AR1422" s="113"/>
      <c r="AS1422" s="113"/>
      <c r="AT1422" s="113"/>
      <c r="AU1422" s="113"/>
      <c r="AV1422" s="113"/>
      <c r="AW1422" s="113"/>
      <c r="AX1422" s="113"/>
      <c r="AY1422" s="113"/>
      <c r="AZ1422" s="113"/>
      <c r="BA1422" s="113"/>
      <c r="BB1422" s="113"/>
      <c r="BC1422" s="113"/>
      <c r="BD1422" s="113"/>
      <c r="BE1422" s="113"/>
      <c r="BF1422" s="113"/>
      <c r="BG1422" s="113"/>
      <c r="BH1422" s="113"/>
      <c r="BI1422" s="113"/>
      <c r="BJ1422" s="113"/>
      <c r="BK1422" s="113"/>
      <c r="BL1422" s="113"/>
      <c r="BM1422" s="113"/>
      <c r="BN1422" s="113"/>
      <c r="BO1422" s="113"/>
      <c r="BP1422" s="113"/>
      <c r="BQ1422" s="113"/>
      <c r="BR1422" s="113"/>
      <c r="BS1422" s="113"/>
      <c r="BT1422" s="113"/>
      <c r="BU1422" s="113"/>
      <c r="BV1422" s="113"/>
      <c r="BW1422" s="113"/>
      <c r="BX1422" s="113"/>
      <c r="BY1422" s="113"/>
      <c r="BZ1422" s="113"/>
      <c r="CA1422" s="113"/>
      <c r="CB1422" s="113"/>
    </row>
    <row r="1423" spans="9:80" s="114" customFormat="1">
      <c r="I1423" s="113"/>
      <c r="J1423" s="113"/>
      <c r="K1423" s="113"/>
      <c r="L1423" s="113"/>
      <c r="M1423" s="113"/>
      <c r="N1423" s="113"/>
      <c r="O1423" s="113"/>
      <c r="P1423" s="113"/>
      <c r="Q1423" s="113"/>
      <c r="R1423" s="113"/>
      <c r="S1423" s="113"/>
      <c r="T1423" s="113"/>
      <c r="U1423" s="113"/>
      <c r="V1423" s="113"/>
      <c r="W1423" s="113"/>
      <c r="X1423" s="113"/>
      <c r="Y1423" s="113"/>
      <c r="Z1423" s="113"/>
      <c r="AA1423" s="113"/>
      <c r="AB1423" s="113"/>
      <c r="AC1423" s="113"/>
      <c r="AD1423" s="113"/>
      <c r="AE1423" s="113"/>
      <c r="AF1423" s="113"/>
      <c r="AG1423" s="113"/>
      <c r="AH1423" s="113"/>
      <c r="AI1423" s="113"/>
      <c r="AJ1423" s="113"/>
      <c r="AK1423" s="113"/>
      <c r="AL1423" s="113"/>
      <c r="AM1423" s="113"/>
      <c r="AN1423" s="113"/>
      <c r="AO1423" s="113"/>
      <c r="AP1423" s="113"/>
      <c r="AQ1423" s="113"/>
      <c r="AR1423" s="113"/>
      <c r="AS1423" s="113"/>
      <c r="AT1423" s="113"/>
      <c r="AU1423" s="113"/>
      <c r="AV1423" s="113"/>
      <c r="AW1423" s="113"/>
      <c r="AX1423" s="113"/>
      <c r="AY1423" s="113"/>
      <c r="AZ1423" s="113"/>
      <c r="BA1423" s="113"/>
      <c r="BB1423" s="113"/>
      <c r="BC1423" s="113"/>
      <c r="BD1423" s="113"/>
      <c r="BE1423" s="113"/>
      <c r="BF1423" s="113"/>
      <c r="BG1423" s="113"/>
      <c r="BH1423" s="113"/>
      <c r="BI1423" s="113"/>
      <c r="BJ1423" s="113"/>
      <c r="BK1423" s="113"/>
      <c r="BL1423" s="113"/>
      <c r="BM1423" s="113"/>
      <c r="BN1423" s="113"/>
      <c r="BO1423" s="113"/>
      <c r="BP1423" s="113"/>
      <c r="BQ1423" s="113"/>
      <c r="BR1423" s="113"/>
      <c r="BS1423" s="113"/>
      <c r="BT1423" s="113"/>
      <c r="BU1423" s="113"/>
      <c r="BV1423" s="113"/>
      <c r="BW1423" s="113"/>
      <c r="BX1423" s="113"/>
      <c r="BY1423" s="113"/>
      <c r="BZ1423" s="113"/>
      <c r="CA1423" s="113"/>
      <c r="CB1423" s="113"/>
    </row>
    <row r="1424" spans="9:80" s="114" customFormat="1">
      <c r="I1424" s="113"/>
      <c r="J1424" s="113"/>
      <c r="K1424" s="113"/>
      <c r="L1424" s="113"/>
      <c r="M1424" s="113"/>
      <c r="N1424" s="113"/>
      <c r="O1424" s="113"/>
      <c r="P1424" s="113"/>
      <c r="Q1424" s="113"/>
      <c r="R1424" s="113"/>
      <c r="S1424" s="113"/>
      <c r="T1424" s="113"/>
      <c r="U1424" s="113"/>
      <c r="V1424" s="113"/>
      <c r="W1424" s="113"/>
      <c r="X1424" s="113"/>
      <c r="Y1424" s="113"/>
      <c r="Z1424" s="113"/>
      <c r="AA1424" s="113"/>
      <c r="AB1424" s="113"/>
      <c r="AC1424" s="113"/>
      <c r="AD1424" s="113"/>
      <c r="AE1424" s="113"/>
      <c r="AF1424" s="113"/>
      <c r="AG1424" s="113"/>
      <c r="AH1424" s="113"/>
      <c r="AI1424" s="113"/>
      <c r="AJ1424" s="113"/>
      <c r="AK1424" s="113"/>
      <c r="AL1424" s="113"/>
      <c r="AM1424" s="113"/>
      <c r="AN1424" s="113"/>
      <c r="AO1424" s="113"/>
      <c r="AP1424" s="113"/>
      <c r="AQ1424" s="113"/>
      <c r="AR1424" s="113"/>
      <c r="AS1424" s="113"/>
      <c r="AT1424" s="113"/>
      <c r="AU1424" s="113"/>
      <c r="AV1424" s="113"/>
      <c r="AW1424" s="113"/>
      <c r="AX1424" s="113"/>
      <c r="AY1424" s="113"/>
      <c r="AZ1424" s="113"/>
      <c r="BA1424" s="113"/>
      <c r="BB1424" s="113"/>
      <c r="BC1424" s="113"/>
      <c r="BD1424" s="113"/>
      <c r="BE1424" s="113"/>
      <c r="BF1424" s="113"/>
      <c r="BG1424" s="113"/>
      <c r="BH1424" s="113"/>
      <c r="BI1424" s="113"/>
      <c r="BJ1424" s="113"/>
      <c r="BK1424" s="113"/>
      <c r="BL1424" s="113"/>
      <c r="BM1424" s="113"/>
      <c r="BN1424" s="113"/>
      <c r="BO1424" s="113"/>
      <c r="BP1424" s="113"/>
      <c r="BQ1424" s="113"/>
      <c r="BR1424" s="113"/>
      <c r="BS1424" s="113"/>
      <c r="BT1424" s="113"/>
      <c r="BU1424" s="113"/>
      <c r="BV1424" s="113"/>
      <c r="BW1424" s="113"/>
      <c r="BX1424" s="113"/>
      <c r="BY1424" s="113"/>
      <c r="BZ1424" s="113"/>
      <c r="CA1424" s="113"/>
      <c r="CB1424" s="113"/>
    </row>
    <row r="1425" spans="9:80" s="114" customFormat="1">
      <c r="I1425" s="113"/>
      <c r="J1425" s="113"/>
      <c r="K1425" s="113"/>
      <c r="L1425" s="113"/>
      <c r="M1425" s="113"/>
      <c r="N1425" s="113"/>
      <c r="O1425" s="113"/>
      <c r="P1425" s="113"/>
      <c r="Q1425" s="113"/>
      <c r="R1425" s="113"/>
      <c r="S1425" s="113"/>
      <c r="T1425" s="113"/>
      <c r="U1425" s="113"/>
      <c r="V1425" s="113"/>
      <c r="W1425" s="113"/>
      <c r="X1425" s="113"/>
      <c r="Y1425" s="113"/>
      <c r="Z1425" s="113"/>
      <c r="AA1425" s="113"/>
      <c r="AB1425" s="113"/>
      <c r="AC1425" s="113"/>
      <c r="AD1425" s="113"/>
      <c r="AE1425" s="113"/>
      <c r="AF1425" s="113"/>
      <c r="AG1425" s="113"/>
      <c r="AH1425" s="113"/>
      <c r="AI1425" s="113"/>
      <c r="AJ1425" s="113"/>
      <c r="AK1425" s="113"/>
      <c r="AL1425" s="113"/>
      <c r="AM1425" s="113"/>
      <c r="AN1425" s="113"/>
      <c r="AO1425" s="113"/>
      <c r="AP1425" s="113"/>
      <c r="AQ1425" s="113"/>
      <c r="AR1425" s="113"/>
      <c r="AS1425" s="113"/>
      <c r="AT1425" s="113"/>
      <c r="AU1425" s="113"/>
      <c r="AV1425" s="113"/>
      <c r="AW1425" s="113"/>
      <c r="AX1425" s="113"/>
      <c r="AY1425" s="113"/>
      <c r="AZ1425" s="113"/>
      <c r="BA1425" s="113"/>
      <c r="BB1425" s="113"/>
      <c r="BC1425" s="113"/>
      <c r="BD1425" s="113"/>
      <c r="BE1425" s="113"/>
      <c r="BF1425" s="113"/>
      <c r="BG1425" s="113"/>
      <c r="BH1425" s="113"/>
      <c r="BI1425" s="113"/>
      <c r="BJ1425" s="113"/>
      <c r="BK1425" s="113"/>
      <c r="BL1425" s="113"/>
      <c r="BM1425" s="113"/>
      <c r="BN1425" s="113"/>
      <c r="BO1425" s="113"/>
      <c r="BP1425" s="113"/>
      <c r="BQ1425" s="113"/>
      <c r="BR1425" s="113"/>
      <c r="BS1425" s="113"/>
      <c r="BT1425" s="113"/>
      <c r="BU1425" s="113"/>
      <c r="BV1425" s="113"/>
      <c r="BW1425" s="113"/>
      <c r="BX1425" s="113"/>
      <c r="BY1425" s="113"/>
      <c r="BZ1425" s="113"/>
      <c r="CA1425" s="113"/>
      <c r="CB1425" s="113"/>
    </row>
    <row r="1426" spans="9:80" s="114" customFormat="1">
      <c r="I1426" s="113"/>
      <c r="J1426" s="113"/>
      <c r="K1426" s="113"/>
      <c r="L1426" s="113"/>
      <c r="M1426" s="113"/>
      <c r="N1426" s="113"/>
      <c r="O1426" s="113"/>
      <c r="P1426" s="113"/>
      <c r="Q1426" s="113"/>
      <c r="R1426" s="113"/>
      <c r="S1426" s="113"/>
      <c r="T1426" s="113"/>
      <c r="U1426" s="113"/>
      <c r="V1426" s="113"/>
      <c r="W1426" s="113"/>
      <c r="X1426" s="113"/>
      <c r="Y1426" s="113"/>
      <c r="Z1426" s="113"/>
      <c r="AA1426" s="113"/>
      <c r="AB1426" s="113"/>
      <c r="AC1426" s="113"/>
      <c r="AD1426" s="113"/>
      <c r="AE1426" s="113"/>
      <c r="AF1426" s="113"/>
      <c r="AG1426" s="113"/>
      <c r="AH1426" s="113"/>
      <c r="AI1426" s="113"/>
      <c r="AJ1426" s="113"/>
      <c r="AK1426" s="113"/>
      <c r="AL1426" s="113"/>
      <c r="AM1426" s="113"/>
      <c r="AN1426" s="113"/>
      <c r="AO1426" s="113"/>
      <c r="AP1426" s="113"/>
      <c r="AQ1426" s="113"/>
      <c r="AR1426" s="113"/>
      <c r="AS1426" s="113"/>
      <c r="AT1426" s="113"/>
      <c r="AU1426" s="113"/>
      <c r="AV1426" s="113"/>
      <c r="AW1426" s="113"/>
      <c r="AX1426" s="113"/>
      <c r="AY1426" s="113"/>
      <c r="AZ1426" s="113"/>
      <c r="BA1426" s="113"/>
      <c r="BB1426" s="113"/>
      <c r="BC1426" s="113"/>
      <c r="BD1426" s="113"/>
      <c r="BE1426" s="113"/>
      <c r="BF1426" s="113"/>
      <c r="BG1426" s="113"/>
      <c r="BH1426" s="113"/>
      <c r="BI1426" s="113"/>
      <c r="BJ1426" s="113"/>
      <c r="BK1426" s="113"/>
      <c r="BL1426" s="113"/>
      <c r="BM1426" s="113"/>
      <c r="BN1426" s="113"/>
      <c r="BO1426" s="113"/>
      <c r="BP1426" s="113"/>
      <c r="BQ1426" s="113"/>
      <c r="BR1426" s="113"/>
      <c r="BS1426" s="113"/>
      <c r="BT1426" s="113"/>
      <c r="BU1426" s="113"/>
      <c r="BV1426" s="113"/>
      <c r="BW1426" s="113"/>
      <c r="BX1426" s="113"/>
      <c r="BY1426" s="113"/>
      <c r="BZ1426" s="113"/>
      <c r="CA1426" s="113"/>
      <c r="CB1426" s="113"/>
    </row>
    <row r="1427" spans="9:80" s="114" customFormat="1">
      <c r="I1427" s="113"/>
      <c r="J1427" s="113"/>
      <c r="K1427" s="113"/>
      <c r="L1427" s="113"/>
      <c r="M1427" s="113"/>
      <c r="N1427" s="113"/>
      <c r="O1427" s="113"/>
      <c r="P1427" s="113"/>
      <c r="Q1427" s="113"/>
      <c r="R1427" s="113"/>
      <c r="S1427" s="113"/>
      <c r="T1427" s="113"/>
      <c r="U1427" s="113"/>
      <c r="V1427" s="113"/>
      <c r="W1427" s="113"/>
      <c r="X1427" s="113"/>
      <c r="Y1427" s="113"/>
      <c r="Z1427" s="113"/>
      <c r="AA1427" s="113"/>
      <c r="AB1427" s="113"/>
      <c r="AC1427" s="113"/>
      <c r="AD1427" s="113"/>
      <c r="AE1427" s="113"/>
      <c r="AF1427" s="113"/>
      <c r="AG1427" s="113"/>
      <c r="AH1427" s="113"/>
      <c r="AI1427" s="113"/>
      <c r="AJ1427" s="113"/>
      <c r="AK1427" s="113"/>
      <c r="AL1427" s="113"/>
      <c r="AM1427" s="113"/>
      <c r="AN1427" s="113"/>
      <c r="AO1427" s="113"/>
      <c r="AP1427" s="113"/>
      <c r="AQ1427" s="113"/>
      <c r="AR1427" s="113"/>
      <c r="AS1427" s="113"/>
      <c r="AT1427" s="113"/>
      <c r="AU1427" s="113"/>
      <c r="AV1427" s="113"/>
      <c r="AW1427" s="113"/>
      <c r="AX1427" s="113"/>
      <c r="AY1427" s="113"/>
      <c r="AZ1427" s="113"/>
      <c r="BA1427" s="113"/>
      <c r="BB1427" s="113"/>
      <c r="BC1427" s="113"/>
      <c r="BD1427" s="113"/>
      <c r="BE1427" s="113"/>
      <c r="BF1427" s="113"/>
      <c r="BG1427" s="113"/>
      <c r="BH1427" s="113"/>
      <c r="BI1427" s="113"/>
      <c r="BJ1427" s="113"/>
      <c r="BK1427" s="113"/>
      <c r="BL1427" s="113"/>
      <c r="BM1427" s="113"/>
      <c r="BN1427" s="113"/>
      <c r="BO1427" s="113"/>
      <c r="BP1427" s="113"/>
      <c r="BQ1427" s="113"/>
      <c r="BR1427" s="113"/>
      <c r="BS1427" s="113"/>
      <c r="BT1427" s="113"/>
      <c r="BU1427" s="113"/>
      <c r="BV1427" s="113"/>
      <c r="BW1427" s="113"/>
      <c r="BX1427" s="113"/>
      <c r="BY1427" s="113"/>
      <c r="BZ1427" s="113"/>
      <c r="CA1427" s="113"/>
      <c r="CB1427" s="113"/>
    </row>
    <row r="1428" spans="9:80" s="114" customFormat="1">
      <c r="I1428" s="113"/>
      <c r="J1428" s="113"/>
      <c r="K1428" s="113"/>
      <c r="L1428" s="113"/>
      <c r="M1428" s="113"/>
      <c r="N1428" s="113"/>
      <c r="O1428" s="113"/>
      <c r="P1428" s="113"/>
      <c r="Q1428" s="113"/>
      <c r="R1428" s="113"/>
      <c r="S1428" s="113"/>
      <c r="T1428" s="113"/>
      <c r="U1428" s="113"/>
      <c r="V1428" s="113"/>
      <c r="W1428" s="113"/>
      <c r="X1428" s="113"/>
      <c r="Y1428" s="113"/>
      <c r="Z1428" s="113"/>
      <c r="AA1428" s="113"/>
      <c r="AB1428" s="113"/>
      <c r="AC1428" s="113"/>
      <c r="AD1428" s="113"/>
      <c r="AE1428" s="113"/>
      <c r="AF1428" s="113"/>
      <c r="AG1428" s="113"/>
      <c r="AH1428" s="113"/>
      <c r="AI1428" s="113"/>
      <c r="AJ1428" s="113"/>
      <c r="AK1428" s="113"/>
      <c r="AL1428" s="113"/>
      <c r="AM1428" s="113"/>
      <c r="AN1428" s="113"/>
      <c r="AO1428" s="113"/>
      <c r="AP1428" s="113"/>
      <c r="AQ1428" s="113"/>
      <c r="AR1428" s="113"/>
      <c r="AS1428" s="113"/>
      <c r="AT1428" s="113"/>
      <c r="AU1428" s="113"/>
      <c r="AV1428" s="113"/>
      <c r="AW1428" s="113"/>
      <c r="AX1428" s="113"/>
      <c r="AY1428" s="113"/>
      <c r="AZ1428" s="113"/>
      <c r="BA1428" s="113"/>
      <c r="BB1428" s="113"/>
      <c r="BC1428" s="113"/>
      <c r="BD1428" s="113"/>
      <c r="BE1428" s="113"/>
      <c r="BF1428" s="113"/>
      <c r="BG1428" s="113"/>
      <c r="BH1428" s="113"/>
      <c r="BI1428" s="113"/>
      <c r="BJ1428" s="113"/>
      <c r="BK1428" s="113"/>
      <c r="BL1428" s="113"/>
      <c r="BM1428" s="113"/>
      <c r="BN1428" s="113"/>
      <c r="BO1428" s="113"/>
      <c r="BP1428" s="113"/>
      <c r="BQ1428" s="113"/>
      <c r="BR1428" s="113"/>
      <c r="BS1428" s="113"/>
      <c r="BT1428" s="113"/>
      <c r="BU1428" s="113"/>
      <c r="BV1428" s="113"/>
      <c r="BW1428" s="113"/>
      <c r="BX1428" s="113"/>
      <c r="BY1428" s="113"/>
      <c r="BZ1428" s="113"/>
      <c r="CA1428" s="113"/>
      <c r="CB1428" s="113"/>
    </row>
    <row r="1429" spans="9:80" s="114" customFormat="1">
      <c r="I1429" s="113"/>
      <c r="J1429" s="113"/>
      <c r="K1429" s="113"/>
      <c r="L1429" s="113"/>
      <c r="M1429" s="113"/>
      <c r="N1429" s="113"/>
      <c r="O1429" s="113"/>
      <c r="P1429" s="113"/>
      <c r="Q1429" s="113"/>
      <c r="R1429" s="113"/>
      <c r="S1429" s="113"/>
      <c r="T1429" s="113"/>
      <c r="U1429" s="113"/>
      <c r="V1429" s="113"/>
      <c r="W1429" s="113"/>
      <c r="X1429" s="113"/>
      <c r="Y1429" s="113"/>
      <c r="Z1429" s="113"/>
      <c r="AA1429" s="113"/>
      <c r="AB1429" s="113"/>
      <c r="AC1429" s="113"/>
      <c r="AD1429" s="113"/>
      <c r="AE1429" s="113"/>
      <c r="AF1429" s="113"/>
      <c r="AG1429" s="113"/>
      <c r="AH1429" s="113"/>
      <c r="AI1429" s="113"/>
      <c r="AJ1429" s="113"/>
      <c r="AK1429" s="113"/>
      <c r="AL1429" s="113"/>
      <c r="AM1429" s="113"/>
      <c r="AN1429" s="113"/>
      <c r="AO1429" s="113"/>
      <c r="AP1429" s="113"/>
      <c r="AQ1429" s="113"/>
      <c r="AR1429" s="113"/>
      <c r="AS1429" s="113"/>
      <c r="AT1429" s="113"/>
      <c r="AU1429" s="113"/>
      <c r="AV1429" s="113"/>
      <c r="AW1429" s="113"/>
      <c r="AX1429" s="113"/>
      <c r="AY1429" s="113"/>
      <c r="AZ1429" s="113"/>
      <c r="BA1429" s="113"/>
      <c r="BB1429" s="113"/>
      <c r="BC1429" s="113"/>
      <c r="BD1429" s="113"/>
      <c r="BE1429" s="113"/>
      <c r="BF1429" s="113"/>
      <c r="BG1429" s="113"/>
      <c r="BH1429" s="113"/>
      <c r="BI1429" s="113"/>
      <c r="BJ1429" s="113"/>
      <c r="BK1429" s="113"/>
      <c r="BL1429" s="113"/>
      <c r="BM1429" s="113"/>
      <c r="BN1429" s="113"/>
      <c r="BO1429" s="113"/>
      <c r="BP1429" s="113"/>
      <c r="BQ1429" s="113"/>
      <c r="BR1429" s="113"/>
      <c r="BS1429" s="113"/>
      <c r="BT1429" s="113"/>
      <c r="BU1429" s="113"/>
      <c r="BV1429" s="113"/>
      <c r="BW1429" s="113"/>
      <c r="BX1429" s="113"/>
      <c r="BY1429" s="113"/>
      <c r="BZ1429" s="113"/>
      <c r="CA1429" s="113"/>
      <c r="CB1429" s="113"/>
    </row>
    <row r="1430" spans="9:80" s="114" customFormat="1">
      <c r="I1430" s="113"/>
      <c r="J1430" s="113"/>
      <c r="K1430" s="113"/>
      <c r="L1430" s="113"/>
      <c r="M1430" s="113"/>
      <c r="N1430" s="113"/>
      <c r="O1430" s="113"/>
      <c r="P1430" s="113"/>
      <c r="Q1430" s="113"/>
      <c r="R1430" s="113"/>
      <c r="S1430" s="113"/>
      <c r="T1430" s="113"/>
      <c r="U1430" s="113"/>
      <c r="V1430" s="113"/>
      <c r="W1430" s="113"/>
      <c r="X1430" s="113"/>
      <c r="Y1430" s="113"/>
      <c r="Z1430" s="113"/>
      <c r="AA1430" s="113"/>
      <c r="AB1430" s="113"/>
      <c r="AC1430" s="113"/>
      <c r="AD1430" s="113"/>
      <c r="AE1430" s="113"/>
      <c r="AF1430" s="113"/>
      <c r="AG1430" s="113"/>
      <c r="AH1430" s="113"/>
      <c r="AI1430" s="113"/>
      <c r="AJ1430" s="113"/>
      <c r="AK1430" s="113"/>
      <c r="AL1430" s="113"/>
      <c r="AM1430" s="113"/>
      <c r="AN1430" s="113"/>
      <c r="AO1430" s="113"/>
      <c r="AP1430" s="113"/>
      <c r="AQ1430" s="113"/>
      <c r="AR1430" s="113"/>
      <c r="AS1430" s="113"/>
      <c r="AT1430" s="113"/>
      <c r="AU1430" s="113"/>
      <c r="AV1430" s="113"/>
      <c r="AW1430" s="113"/>
      <c r="AX1430" s="113"/>
      <c r="AY1430" s="113"/>
      <c r="AZ1430" s="113"/>
      <c r="BA1430" s="113"/>
      <c r="BB1430" s="113"/>
      <c r="BC1430" s="113"/>
      <c r="BD1430" s="113"/>
      <c r="BE1430" s="113"/>
      <c r="BF1430" s="113"/>
      <c r="BG1430" s="113"/>
      <c r="BH1430" s="113"/>
      <c r="BI1430" s="113"/>
      <c r="BJ1430" s="113"/>
      <c r="BK1430" s="113"/>
      <c r="BL1430" s="113"/>
      <c r="BM1430" s="113"/>
      <c r="BN1430" s="113"/>
      <c r="BO1430" s="113"/>
      <c r="BP1430" s="113"/>
      <c r="BQ1430" s="113"/>
      <c r="BR1430" s="113"/>
      <c r="BS1430" s="113"/>
      <c r="BT1430" s="113"/>
      <c r="BU1430" s="113"/>
      <c r="BV1430" s="113"/>
      <c r="BW1430" s="113"/>
      <c r="BX1430" s="113"/>
      <c r="BY1430" s="113"/>
      <c r="BZ1430" s="113"/>
      <c r="CA1430" s="113"/>
      <c r="CB1430" s="113"/>
    </row>
    <row r="1431" spans="9:80" s="114" customFormat="1">
      <c r="I1431" s="113"/>
      <c r="J1431" s="113"/>
      <c r="K1431" s="113"/>
      <c r="L1431" s="113"/>
      <c r="M1431" s="113"/>
      <c r="N1431" s="113"/>
      <c r="O1431" s="113"/>
      <c r="P1431" s="113"/>
      <c r="Q1431" s="113"/>
      <c r="R1431" s="113"/>
      <c r="S1431" s="113"/>
      <c r="T1431" s="113"/>
      <c r="U1431" s="113"/>
      <c r="V1431" s="113"/>
      <c r="W1431" s="113"/>
      <c r="X1431" s="113"/>
      <c r="Y1431" s="113"/>
      <c r="Z1431" s="113"/>
      <c r="AA1431" s="113"/>
      <c r="AB1431" s="113"/>
      <c r="AC1431" s="113"/>
      <c r="AD1431" s="113"/>
      <c r="AE1431" s="113"/>
      <c r="AF1431" s="113"/>
      <c r="AG1431" s="113"/>
      <c r="AH1431" s="113"/>
      <c r="AI1431" s="113"/>
      <c r="AJ1431" s="113"/>
      <c r="AK1431" s="113"/>
      <c r="AL1431" s="113"/>
      <c r="AM1431" s="113"/>
      <c r="AN1431" s="113"/>
      <c r="AO1431" s="113"/>
      <c r="AP1431" s="113"/>
      <c r="AQ1431" s="113"/>
      <c r="AR1431" s="113"/>
      <c r="AS1431" s="113"/>
      <c r="AT1431" s="113"/>
      <c r="AU1431" s="113"/>
      <c r="AV1431" s="113"/>
      <c r="AW1431" s="113"/>
      <c r="AX1431" s="113"/>
      <c r="AY1431" s="113"/>
      <c r="AZ1431" s="113"/>
      <c r="BA1431" s="113"/>
      <c r="BB1431" s="113"/>
      <c r="BC1431" s="113"/>
      <c r="BD1431" s="113"/>
      <c r="BE1431" s="113"/>
      <c r="BF1431" s="113"/>
      <c r="BG1431" s="113"/>
      <c r="BH1431" s="113"/>
      <c r="BI1431" s="113"/>
      <c r="BJ1431" s="113"/>
      <c r="BK1431" s="113"/>
      <c r="BL1431" s="113"/>
      <c r="BM1431" s="113"/>
      <c r="BN1431" s="113"/>
      <c r="BO1431" s="113"/>
      <c r="BP1431" s="113"/>
      <c r="BQ1431" s="113"/>
      <c r="BR1431" s="113"/>
      <c r="BS1431" s="113"/>
      <c r="BT1431" s="113"/>
      <c r="BU1431" s="113"/>
      <c r="BV1431" s="113"/>
      <c r="BW1431" s="113"/>
      <c r="BX1431" s="113"/>
      <c r="BY1431" s="113"/>
      <c r="BZ1431" s="113"/>
      <c r="CA1431" s="113"/>
      <c r="CB1431" s="113"/>
    </row>
    <row r="1432" spans="9:80" s="114" customFormat="1">
      <c r="I1432" s="113"/>
      <c r="J1432" s="113"/>
      <c r="K1432" s="113"/>
      <c r="L1432" s="113"/>
      <c r="M1432" s="113"/>
      <c r="N1432" s="113"/>
      <c r="O1432" s="113"/>
      <c r="P1432" s="113"/>
      <c r="Q1432" s="113"/>
      <c r="R1432" s="113"/>
      <c r="S1432" s="113"/>
      <c r="T1432" s="113"/>
      <c r="U1432" s="113"/>
      <c r="V1432" s="113"/>
      <c r="W1432" s="113"/>
      <c r="X1432" s="113"/>
      <c r="Y1432" s="113"/>
      <c r="Z1432" s="113"/>
      <c r="AA1432" s="113"/>
      <c r="AB1432" s="113"/>
      <c r="AC1432" s="113"/>
      <c r="AD1432" s="113"/>
      <c r="AE1432" s="113"/>
      <c r="AF1432" s="113"/>
      <c r="AG1432" s="113"/>
      <c r="AH1432" s="113"/>
      <c r="AI1432" s="113"/>
      <c r="AJ1432" s="113"/>
      <c r="AK1432" s="113"/>
      <c r="AL1432" s="113"/>
      <c r="AM1432" s="113"/>
      <c r="AN1432" s="113"/>
      <c r="AO1432" s="113"/>
      <c r="AP1432" s="113"/>
      <c r="AQ1432" s="113"/>
      <c r="AR1432" s="113"/>
      <c r="AS1432" s="113"/>
      <c r="AT1432" s="113"/>
      <c r="AU1432" s="113"/>
      <c r="AV1432" s="113"/>
      <c r="AW1432" s="113"/>
      <c r="AX1432" s="113"/>
      <c r="AY1432" s="113"/>
      <c r="AZ1432" s="113"/>
      <c r="BA1432" s="113"/>
      <c r="BB1432" s="113"/>
      <c r="BC1432" s="113"/>
      <c r="BD1432" s="113"/>
      <c r="BE1432" s="113"/>
      <c r="BF1432" s="113"/>
      <c r="BG1432" s="113"/>
      <c r="BH1432" s="113"/>
      <c r="BI1432" s="113"/>
      <c r="BJ1432" s="113"/>
      <c r="BK1432" s="113"/>
      <c r="BL1432" s="113"/>
      <c r="BM1432" s="113"/>
      <c r="BN1432" s="113"/>
      <c r="BO1432" s="113"/>
      <c r="BP1432" s="113"/>
      <c r="BQ1432" s="113"/>
      <c r="BR1432" s="113"/>
      <c r="BS1432" s="113"/>
      <c r="BT1432" s="113"/>
      <c r="BU1432" s="113"/>
      <c r="BV1432" s="113"/>
      <c r="BW1432" s="113"/>
      <c r="BX1432" s="113"/>
      <c r="BY1432" s="113"/>
      <c r="BZ1432" s="113"/>
      <c r="CA1432" s="113"/>
      <c r="CB1432" s="113"/>
    </row>
    <row r="1433" spans="9:80" s="114" customFormat="1">
      <c r="I1433" s="113"/>
      <c r="J1433" s="113"/>
      <c r="K1433" s="113"/>
      <c r="L1433" s="113"/>
      <c r="M1433" s="113"/>
      <c r="N1433" s="113"/>
      <c r="O1433" s="113"/>
      <c r="P1433" s="113"/>
      <c r="Q1433" s="113"/>
      <c r="R1433" s="113"/>
      <c r="S1433" s="113"/>
      <c r="T1433" s="113"/>
      <c r="U1433" s="113"/>
      <c r="V1433" s="113"/>
      <c r="W1433" s="113"/>
      <c r="X1433" s="113"/>
      <c r="Y1433" s="113"/>
      <c r="Z1433" s="113"/>
      <c r="AA1433" s="113"/>
      <c r="AB1433" s="113"/>
      <c r="AC1433" s="113"/>
      <c r="AD1433" s="113"/>
      <c r="AE1433" s="113"/>
      <c r="AF1433" s="113"/>
      <c r="AG1433" s="113"/>
      <c r="AH1433" s="113"/>
      <c r="AI1433" s="113"/>
      <c r="AJ1433" s="113"/>
      <c r="AK1433" s="113"/>
      <c r="AL1433" s="113"/>
      <c r="AM1433" s="113"/>
      <c r="AN1433" s="113"/>
      <c r="AO1433" s="113"/>
      <c r="AP1433" s="113"/>
      <c r="AQ1433" s="113"/>
      <c r="AR1433" s="113"/>
      <c r="AS1433" s="113"/>
      <c r="AT1433" s="113"/>
      <c r="AU1433" s="113"/>
      <c r="AV1433" s="113"/>
      <c r="AW1433" s="113"/>
      <c r="AX1433" s="113"/>
      <c r="AY1433" s="113"/>
      <c r="AZ1433" s="113"/>
      <c r="BA1433" s="113"/>
      <c r="BB1433" s="113"/>
      <c r="BC1433" s="113"/>
      <c r="BD1433" s="113"/>
      <c r="BE1433" s="113"/>
      <c r="BF1433" s="113"/>
      <c r="BG1433" s="113"/>
      <c r="BH1433" s="113"/>
      <c r="BI1433" s="113"/>
      <c r="BJ1433" s="113"/>
      <c r="BK1433" s="113"/>
      <c r="BL1433" s="113"/>
      <c r="BM1433" s="113"/>
      <c r="BN1433" s="113"/>
      <c r="BO1433" s="113"/>
      <c r="BP1433" s="113"/>
      <c r="BQ1433" s="113"/>
      <c r="BR1433" s="113"/>
      <c r="BS1433" s="113"/>
      <c r="BT1433" s="113"/>
      <c r="BU1433" s="113"/>
      <c r="BV1433" s="113"/>
      <c r="BW1433" s="113"/>
      <c r="BX1433" s="113"/>
      <c r="BY1433" s="113"/>
      <c r="BZ1433" s="113"/>
      <c r="CA1433" s="113"/>
      <c r="CB1433" s="113"/>
    </row>
    <row r="1434" spans="9:80" s="114" customFormat="1">
      <c r="I1434" s="113"/>
      <c r="J1434" s="113"/>
      <c r="K1434" s="113"/>
      <c r="L1434" s="113"/>
      <c r="M1434" s="113"/>
      <c r="N1434" s="113"/>
      <c r="O1434" s="113"/>
      <c r="P1434" s="113"/>
      <c r="Q1434" s="113"/>
      <c r="R1434" s="113"/>
      <c r="S1434" s="113"/>
      <c r="T1434" s="113"/>
      <c r="U1434" s="113"/>
      <c r="V1434" s="113"/>
      <c r="W1434" s="113"/>
      <c r="X1434" s="113"/>
      <c r="Y1434" s="113"/>
      <c r="Z1434" s="113"/>
      <c r="AA1434" s="113"/>
      <c r="AB1434" s="113"/>
      <c r="AC1434" s="113"/>
      <c r="AD1434" s="113"/>
      <c r="AE1434" s="113"/>
      <c r="AF1434" s="113"/>
      <c r="AG1434" s="113"/>
      <c r="AH1434" s="113"/>
      <c r="AI1434" s="113"/>
      <c r="AJ1434" s="113"/>
      <c r="AK1434" s="113"/>
      <c r="AL1434" s="113"/>
      <c r="AM1434" s="113"/>
      <c r="AN1434" s="113"/>
      <c r="AO1434" s="113"/>
      <c r="AP1434" s="113"/>
      <c r="AQ1434" s="113"/>
      <c r="AR1434" s="113"/>
      <c r="AS1434" s="113"/>
      <c r="AT1434" s="113"/>
      <c r="AU1434" s="113"/>
      <c r="AV1434" s="113"/>
      <c r="AW1434" s="113"/>
      <c r="AX1434" s="113"/>
      <c r="AY1434" s="113"/>
      <c r="AZ1434" s="113"/>
      <c r="BA1434" s="113"/>
      <c r="BB1434" s="113"/>
      <c r="BC1434" s="113"/>
      <c r="BD1434" s="113"/>
      <c r="BE1434" s="113"/>
      <c r="BF1434" s="113"/>
      <c r="BG1434" s="113"/>
      <c r="BH1434" s="113"/>
      <c r="BI1434" s="113"/>
      <c r="BJ1434" s="113"/>
      <c r="BK1434" s="113"/>
      <c r="BL1434" s="113"/>
      <c r="BM1434" s="113"/>
      <c r="BN1434" s="113"/>
      <c r="BO1434" s="113"/>
      <c r="BP1434" s="113"/>
      <c r="BQ1434" s="113"/>
      <c r="BR1434" s="113"/>
      <c r="BS1434" s="113"/>
      <c r="BT1434" s="113"/>
      <c r="BU1434" s="113"/>
      <c r="BV1434" s="113"/>
      <c r="BW1434" s="113"/>
      <c r="BX1434" s="113"/>
      <c r="BY1434" s="113"/>
      <c r="BZ1434" s="113"/>
      <c r="CA1434" s="113"/>
      <c r="CB1434" s="113"/>
    </row>
    <row r="1435" spans="9:80" s="114" customFormat="1">
      <c r="I1435" s="113"/>
      <c r="J1435" s="113"/>
      <c r="K1435" s="113"/>
      <c r="L1435" s="113"/>
      <c r="M1435" s="113"/>
      <c r="N1435" s="113"/>
      <c r="O1435" s="113"/>
      <c r="P1435" s="113"/>
      <c r="Q1435" s="113"/>
      <c r="R1435" s="113"/>
      <c r="S1435" s="113"/>
      <c r="T1435" s="113"/>
      <c r="U1435" s="113"/>
      <c r="V1435" s="113"/>
      <c r="W1435" s="113"/>
      <c r="X1435" s="113"/>
      <c r="Y1435" s="113"/>
      <c r="Z1435" s="113"/>
      <c r="AA1435" s="113"/>
      <c r="AB1435" s="113"/>
      <c r="AC1435" s="113"/>
      <c r="AD1435" s="113"/>
      <c r="AE1435" s="113"/>
      <c r="AF1435" s="113"/>
      <c r="AG1435" s="113"/>
      <c r="AH1435" s="113"/>
      <c r="AI1435" s="113"/>
      <c r="AJ1435" s="113"/>
      <c r="AK1435" s="113"/>
      <c r="AL1435" s="113"/>
      <c r="AM1435" s="113"/>
      <c r="AN1435" s="113"/>
      <c r="AO1435" s="113"/>
      <c r="AP1435" s="113"/>
      <c r="AQ1435" s="113"/>
      <c r="AR1435" s="113"/>
      <c r="AS1435" s="113"/>
      <c r="AT1435" s="113"/>
      <c r="AU1435" s="113"/>
      <c r="AV1435" s="113"/>
      <c r="AW1435" s="113"/>
      <c r="AX1435" s="113"/>
      <c r="AY1435" s="113"/>
      <c r="AZ1435" s="113"/>
      <c r="BA1435" s="113"/>
      <c r="BB1435" s="113"/>
      <c r="BC1435" s="113"/>
      <c r="BD1435" s="113"/>
      <c r="BE1435" s="113"/>
      <c r="BF1435" s="113"/>
      <c r="BG1435" s="113"/>
      <c r="BH1435" s="113"/>
      <c r="BI1435" s="113"/>
      <c r="BJ1435" s="113"/>
      <c r="BK1435" s="113"/>
      <c r="BL1435" s="113"/>
      <c r="BM1435" s="113"/>
      <c r="BN1435" s="113"/>
      <c r="BO1435" s="113"/>
      <c r="BP1435" s="113"/>
      <c r="BQ1435" s="113"/>
      <c r="BR1435" s="113"/>
      <c r="BS1435" s="113"/>
      <c r="BT1435" s="113"/>
      <c r="BU1435" s="113"/>
      <c r="BV1435" s="113"/>
      <c r="BW1435" s="113"/>
      <c r="BX1435" s="113"/>
      <c r="BY1435" s="113"/>
      <c r="BZ1435" s="113"/>
      <c r="CA1435" s="113"/>
      <c r="CB1435" s="113"/>
    </row>
    <row r="1436" spans="9:80" s="114" customFormat="1">
      <c r="I1436" s="113"/>
      <c r="J1436" s="113"/>
      <c r="K1436" s="113"/>
      <c r="L1436" s="113"/>
      <c r="M1436" s="113"/>
      <c r="N1436" s="113"/>
      <c r="O1436" s="113"/>
      <c r="P1436" s="113"/>
      <c r="Q1436" s="113"/>
      <c r="R1436" s="113"/>
      <c r="S1436" s="113"/>
      <c r="T1436" s="113"/>
      <c r="U1436" s="113"/>
      <c r="V1436" s="113"/>
      <c r="W1436" s="113"/>
      <c r="X1436" s="113"/>
      <c r="Y1436" s="113"/>
      <c r="Z1436" s="113"/>
      <c r="AA1436" s="113"/>
      <c r="AB1436" s="113"/>
      <c r="AC1436" s="113"/>
      <c r="AD1436" s="113"/>
      <c r="AE1436" s="113"/>
      <c r="AF1436" s="113"/>
      <c r="AG1436" s="113"/>
      <c r="AH1436" s="113"/>
      <c r="AI1436" s="113"/>
      <c r="AJ1436" s="113"/>
      <c r="AK1436" s="113"/>
      <c r="AL1436" s="113"/>
      <c r="AM1436" s="113"/>
      <c r="AN1436" s="113"/>
      <c r="AO1436" s="113"/>
      <c r="AP1436" s="113"/>
      <c r="AQ1436" s="113"/>
      <c r="AR1436" s="113"/>
      <c r="AS1436" s="113"/>
      <c r="AT1436" s="113"/>
      <c r="AU1436" s="113"/>
      <c r="AV1436" s="113"/>
      <c r="AW1436" s="113"/>
      <c r="AX1436" s="113"/>
      <c r="AY1436" s="113"/>
      <c r="AZ1436" s="113"/>
      <c r="BA1436" s="113"/>
      <c r="BB1436" s="113"/>
      <c r="BC1436" s="113"/>
      <c r="BD1436" s="113"/>
      <c r="BE1436" s="113"/>
      <c r="BF1436" s="113"/>
      <c r="BG1436" s="113"/>
      <c r="BH1436" s="113"/>
      <c r="BI1436" s="113"/>
      <c r="BJ1436" s="113"/>
      <c r="BK1436" s="113"/>
      <c r="BL1436" s="113"/>
      <c r="BM1436" s="113"/>
      <c r="BN1436" s="113"/>
      <c r="BO1436" s="113"/>
      <c r="BP1436" s="113"/>
      <c r="BQ1436" s="113"/>
      <c r="BR1436" s="113"/>
      <c r="BS1436" s="113"/>
      <c r="BT1436" s="113"/>
      <c r="BU1436" s="113"/>
      <c r="BV1436" s="113"/>
      <c r="BW1436" s="113"/>
      <c r="BX1436" s="113"/>
      <c r="BY1436" s="113"/>
      <c r="BZ1436" s="113"/>
      <c r="CA1436" s="113"/>
      <c r="CB1436" s="113"/>
    </row>
    <row r="1437" spans="9:80" s="114" customFormat="1">
      <c r="I1437" s="113"/>
      <c r="J1437" s="113"/>
      <c r="K1437" s="113"/>
      <c r="L1437" s="113"/>
      <c r="M1437" s="113"/>
      <c r="N1437" s="113"/>
      <c r="O1437" s="113"/>
      <c r="P1437" s="113"/>
      <c r="Q1437" s="113"/>
      <c r="R1437" s="113"/>
      <c r="S1437" s="113"/>
      <c r="T1437" s="113"/>
      <c r="U1437" s="113"/>
      <c r="V1437" s="113"/>
      <c r="W1437" s="113"/>
      <c r="X1437" s="113"/>
      <c r="Y1437" s="113"/>
      <c r="Z1437" s="113"/>
      <c r="AA1437" s="113"/>
      <c r="AB1437" s="113"/>
      <c r="AC1437" s="113"/>
      <c r="AD1437" s="113"/>
      <c r="AE1437" s="113"/>
      <c r="AF1437" s="113"/>
      <c r="AG1437" s="113"/>
      <c r="AH1437" s="113"/>
      <c r="AI1437" s="113"/>
      <c r="AJ1437" s="113"/>
      <c r="AK1437" s="113"/>
      <c r="AL1437" s="113"/>
      <c r="AM1437" s="113"/>
      <c r="AN1437" s="113"/>
      <c r="AO1437" s="113"/>
      <c r="AP1437" s="113"/>
      <c r="AQ1437" s="113"/>
      <c r="AR1437" s="113"/>
      <c r="AS1437" s="113"/>
      <c r="AT1437" s="113"/>
      <c r="AU1437" s="113"/>
      <c r="AV1437" s="113"/>
      <c r="AW1437" s="113"/>
      <c r="AX1437" s="113"/>
      <c r="AY1437" s="113"/>
      <c r="AZ1437" s="113"/>
      <c r="BA1437" s="113"/>
      <c r="BB1437" s="113"/>
      <c r="BC1437" s="113"/>
      <c r="BD1437" s="113"/>
      <c r="BE1437" s="113"/>
      <c r="BF1437" s="113"/>
      <c r="BG1437" s="113"/>
      <c r="BH1437" s="113"/>
      <c r="BI1437" s="113"/>
      <c r="BJ1437" s="113"/>
      <c r="BK1437" s="113"/>
      <c r="BL1437" s="113"/>
      <c r="BM1437" s="113"/>
      <c r="BN1437" s="113"/>
      <c r="BO1437" s="113"/>
      <c r="BP1437" s="113"/>
      <c r="BQ1437" s="113"/>
      <c r="BR1437" s="113"/>
      <c r="BS1437" s="113"/>
      <c r="BT1437" s="113"/>
      <c r="BU1437" s="113"/>
      <c r="BV1437" s="113"/>
      <c r="BW1437" s="113"/>
      <c r="BX1437" s="113"/>
      <c r="BY1437" s="113"/>
      <c r="BZ1437" s="113"/>
      <c r="CA1437" s="113"/>
      <c r="CB1437" s="113"/>
    </row>
    <row r="1438" spans="9:80" s="114" customFormat="1">
      <c r="I1438" s="113"/>
      <c r="J1438" s="113"/>
      <c r="K1438" s="113"/>
      <c r="L1438" s="113"/>
      <c r="M1438" s="113"/>
      <c r="N1438" s="113"/>
      <c r="O1438" s="113"/>
      <c r="P1438" s="113"/>
      <c r="Q1438" s="113"/>
      <c r="R1438" s="113"/>
      <c r="S1438" s="113"/>
      <c r="T1438" s="113"/>
      <c r="U1438" s="113"/>
      <c r="V1438" s="113"/>
      <c r="W1438" s="113"/>
      <c r="X1438" s="113"/>
      <c r="Y1438" s="113"/>
      <c r="Z1438" s="113"/>
      <c r="AA1438" s="113"/>
      <c r="AB1438" s="113"/>
      <c r="AC1438" s="113"/>
      <c r="AD1438" s="113"/>
      <c r="AE1438" s="113"/>
      <c r="AF1438" s="113"/>
      <c r="AG1438" s="113"/>
      <c r="AH1438" s="113"/>
      <c r="AI1438" s="113"/>
      <c r="AJ1438" s="113"/>
      <c r="AK1438" s="113"/>
      <c r="AL1438" s="113"/>
      <c r="AM1438" s="113"/>
      <c r="AN1438" s="113"/>
      <c r="AO1438" s="113"/>
      <c r="AP1438" s="113"/>
      <c r="AQ1438" s="113"/>
      <c r="AR1438" s="113"/>
      <c r="AS1438" s="113"/>
      <c r="AT1438" s="113"/>
      <c r="AU1438" s="113"/>
      <c r="AV1438" s="113"/>
      <c r="AW1438" s="113"/>
      <c r="AX1438" s="113"/>
      <c r="AY1438" s="113"/>
      <c r="AZ1438" s="113"/>
      <c r="BA1438" s="113"/>
      <c r="BB1438" s="113"/>
      <c r="BC1438" s="113"/>
      <c r="BD1438" s="113"/>
      <c r="BE1438" s="113"/>
      <c r="BF1438" s="113"/>
      <c r="BG1438" s="113"/>
      <c r="BH1438" s="113"/>
      <c r="BI1438" s="113"/>
      <c r="BJ1438" s="113"/>
      <c r="BK1438" s="113"/>
      <c r="BL1438" s="113"/>
      <c r="BM1438" s="113"/>
      <c r="BN1438" s="113"/>
      <c r="BO1438" s="113"/>
      <c r="BP1438" s="113"/>
      <c r="BQ1438" s="113"/>
      <c r="BR1438" s="113"/>
      <c r="BS1438" s="113"/>
      <c r="BT1438" s="113"/>
      <c r="BU1438" s="113"/>
      <c r="BV1438" s="113"/>
      <c r="BW1438" s="113"/>
      <c r="BX1438" s="113"/>
      <c r="BY1438" s="113"/>
      <c r="BZ1438" s="113"/>
      <c r="CA1438" s="113"/>
      <c r="CB1438" s="113"/>
    </row>
    <row r="1439" spans="9:80" s="114" customFormat="1">
      <c r="I1439" s="113"/>
      <c r="J1439" s="113"/>
      <c r="K1439" s="113"/>
      <c r="L1439" s="113"/>
      <c r="M1439" s="113"/>
      <c r="N1439" s="113"/>
      <c r="O1439" s="113"/>
      <c r="P1439" s="113"/>
      <c r="Q1439" s="113"/>
      <c r="R1439" s="113"/>
      <c r="S1439" s="113"/>
      <c r="T1439" s="113"/>
      <c r="U1439" s="113"/>
      <c r="V1439" s="113"/>
      <c r="W1439" s="113"/>
      <c r="X1439" s="113"/>
      <c r="Y1439" s="113"/>
      <c r="Z1439" s="113"/>
      <c r="AA1439" s="113"/>
      <c r="AB1439" s="113"/>
      <c r="AC1439" s="113"/>
      <c r="AD1439" s="113"/>
      <c r="AE1439" s="113"/>
      <c r="AF1439" s="113"/>
      <c r="AG1439" s="113"/>
      <c r="AH1439" s="113"/>
      <c r="AI1439" s="113"/>
      <c r="AJ1439" s="113"/>
      <c r="AK1439" s="113"/>
      <c r="AL1439" s="113"/>
      <c r="AM1439" s="113"/>
      <c r="AN1439" s="113"/>
      <c r="AO1439" s="113"/>
      <c r="AP1439" s="113"/>
      <c r="AQ1439" s="113"/>
      <c r="AR1439" s="113"/>
      <c r="AS1439" s="113"/>
      <c r="AT1439" s="113"/>
      <c r="AU1439" s="113"/>
      <c r="AV1439" s="113"/>
      <c r="AW1439" s="113"/>
      <c r="AX1439" s="113"/>
      <c r="AY1439" s="113"/>
      <c r="AZ1439" s="113"/>
      <c r="BA1439" s="113"/>
      <c r="BB1439" s="113"/>
      <c r="BC1439" s="113"/>
      <c r="BD1439" s="113"/>
      <c r="BE1439" s="113"/>
      <c r="BF1439" s="113"/>
      <c r="BG1439" s="113"/>
      <c r="BH1439" s="113"/>
      <c r="BI1439" s="113"/>
      <c r="BJ1439" s="113"/>
      <c r="BK1439" s="113"/>
      <c r="BL1439" s="113"/>
      <c r="BM1439" s="113"/>
      <c r="BN1439" s="113"/>
      <c r="BO1439" s="113"/>
      <c r="BP1439" s="113"/>
      <c r="BQ1439" s="113"/>
      <c r="BR1439" s="113"/>
      <c r="BS1439" s="113"/>
      <c r="BT1439" s="113"/>
      <c r="BU1439" s="113"/>
      <c r="BV1439" s="113"/>
      <c r="BW1439" s="113"/>
      <c r="BX1439" s="113"/>
      <c r="BY1439" s="113"/>
      <c r="BZ1439" s="113"/>
      <c r="CA1439" s="113"/>
      <c r="CB1439" s="113"/>
    </row>
    <row r="1440" spans="9:80" s="114" customFormat="1">
      <c r="I1440" s="113"/>
      <c r="J1440" s="113"/>
      <c r="K1440" s="113"/>
      <c r="L1440" s="113"/>
      <c r="M1440" s="113"/>
      <c r="N1440" s="113"/>
      <c r="O1440" s="113"/>
      <c r="P1440" s="113"/>
      <c r="Q1440" s="113"/>
      <c r="R1440" s="113"/>
      <c r="S1440" s="113"/>
      <c r="T1440" s="113"/>
      <c r="U1440" s="113"/>
      <c r="V1440" s="113"/>
      <c r="W1440" s="113"/>
      <c r="X1440" s="113"/>
      <c r="Y1440" s="113"/>
      <c r="Z1440" s="113"/>
      <c r="AA1440" s="113"/>
      <c r="AB1440" s="113"/>
      <c r="AC1440" s="113"/>
      <c r="AD1440" s="113"/>
      <c r="AE1440" s="113"/>
      <c r="AF1440" s="113"/>
      <c r="AG1440" s="113"/>
      <c r="AH1440" s="113"/>
      <c r="AI1440" s="113"/>
      <c r="AJ1440" s="113"/>
      <c r="AK1440" s="113"/>
      <c r="AL1440" s="113"/>
      <c r="AM1440" s="113"/>
      <c r="AN1440" s="113"/>
      <c r="AO1440" s="113"/>
      <c r="AP1440" s="113"/>
      <c r="AQ1440" s="113"/>
      <c r="AR1440" s="113"/>
      <c r="AS1440" s="113"/>
      <c r="AT1440" s="113"/>
      <c r="AU1440" s="113"/>
      <c r="AV1440" s="113"/>
      <c r="AW1440" s="113"/>
      <c r="AX1440" s="113"/>
      <c r="AY1440" s="113"/>
      <c r="AZ1440" s="113"/>
      <c r="BA1440" s="113"/>
      <c r="BB1440" s="113"/>
      <c r="BC1440" s="113"/>
      <c r="BD1440" s="113"/>
      <c r="BE1440" s="113"/>
      <c r="BF1440" s="113"/>
      <c r="BG1440" s="113"/>
      <c r="BH1440" s="113"/>
      <c r="BI1440" s="113"/>
      <c r="BJ1440" s="113"/>
      <c r="BK1440" s="113"/>
      <c r="BL1440" s="113"/>
      <c r="BM1440" s="113"/>
      <c r="BN1440" s="113"/>
      <c r="BO1440" s="113"/>
      <c r="BP1440" s="113"/>
      <c r="BQ1440" s="113"/>
      <c r="BR1440" s="113"/>
      <c r="BS1440" s="113"/>
      <c r="BT1440" s="113"/>
      <c r="BU1440" s="113"/>
      <c r="BV1440" s="113"/>
      <c r="BW1440" s="113"/>
      <c r="BX1440" s="113"/>
      <c r="BY1440" s="113"/>
      <c r="BZ1440" s="113"/>
      <c r="CA1440" s="113"/>
      <c r="CB1440" s="113"/>
    </row>
    <row r="1441" spans="9:80" s="114" customFormat="1">
      <c r="I1441" s="113"/>
      <c r="J1441" s="113"/>
      <c r="K1441" s="113"/>
      <c r="L1441" s="113"/>
      <c r="M1441" s="113"/>
      <c r="N1441" s="113"/>
      <c r="O1441" s="113"/>
      <c r="P1441" s="113"/>
      <c r="Q1441" s="113"/>
      <c r="R1441" s="113"/>
      <c r="S1441" s="113"/>
      <c r="T1441" s="113"/>
      <c r="U1441" s="113"/>
      <c r="V1441" s="113"/>
      <c r="W1441" s="113"/>
      <c r="X1441" s="113"/>
      <c r="Y1441" s="113"/>
      <c r="Z1441" s="113"/>
      <c r="AA1441" s="113"/>
      <c r="AB1441" s="113"/>
      <c r="AC1441" s="113"/>
      <c r="AD1441" s="113"/>
      <c r="AE1441" s="113"/>
      <c r="AF1441" s="113"/>
      <c r="AG1441" s="113"/>
      <c r="AH1441" s="113"/>
      <c r="AI1441" s="113"/>
      <c r="AJ1441" s="113"/>
      <c r="AK1441" s="113"/>
      <c r="AL1441" s="113"/>
      <c r="AM1441" s="113"/>
      <c r="AN1441" s="113"/>
      <c r="AO1441" s="113"/>
      <c r="AP1441" s="113"/>
      <c r="AQ1441" s="113"/>
      <c r="AR1441" s="113"/>
      <c r="AS1441" s="113"/>
      <c r="AT1441" s="113"/>
      <c r="AU1441" s="113"/>
      <c r="AV1441" s="113"/>
      <c r="AW1441" s="113"/>
      <c r="AX1441" s="113"/>
      <c r="AY1441" s="113"/>
      <c r="AZ1441" s="113"/>
      <c r="BA1441" s="113"/>
      <c r="BB1441" s="113"/>
      <c r="BC1441" s="113"/>
      <c r="BD1441" s="113"/>
      <c r="BE1441" s="113"/>
      <c r="BF1441" s="113"/>
      <c r="BG1441" s="113"/>
      <c r="BH1441" s="113"/>
      <c r="BI1441" s="113"/>
      <c r="BJ1441" s="113"/>
      <c r="BK1441" s="113"/>
      <c r="BL1441" s="113"/>
      <c r="BM1441" s="113"/>
      <c r="BN1441" s="113"/>
      <c r="BO1441" s="113"/>
      <c r="BP1441" s="113"/>
      <c r="BQ1441" s="113"/>
      <c r="BR1441" s="113"/>
      <c r="BS1441" s="113"/>
      <c r="BT1441" s="113"/>
      <c r="BU1441" s="113"/>
      <c r="BV1441" s="113"/>
      <c r="BW1441" s="113"/>
      <c r="BX1441" s="113"/>
      <c r="BY1441" s="113"/>
      <c r="BZ1441" s="113"/>
      <c r="CA1441" s="113"/>
      <c r="CB1441" s="113"/>
    </row>
    <row r="1442" spans="9:80" s="114" customFormat="1">
      <c r="I1442" s="113"/>
      <c r="J1442" s="113"/>
      <c r="K1442" s="113"/>
      <c r="L1442" s="113"/>
      <c r="M1442" s="113"/>
      <c r="N1442" s="113"/>
      <c r="O1442" s="113"/>
      <c r="P1442" s="113"/>
      <c r="Q1442" s="113"/>
      <c r="R1442" s="113"/>
      <c r="S1442" s="113"/>
      <c r="T1442" s="113"/>
      <c r="U1442" s="113"/>
      <c r="V1442" s="113"/>
      <c r="W1442" s="113"/>
      <c r="X1442" s="113"/>
      <c r="Y1442" s="113"/>
      <c r="Z1442" s="113"/>
      <c r="AA1442" s="113"/>
      <c r="AB1442" s="113"/>
      <c r="AC1442" s="113"/>
      <c r="AD1442" s="113"/>
      <c r="AE1442" s="113"/>
      <c r="AF1442" s="113"/>
      <c r="AG1442" s="113"/>
      <c r="AH1442" s="113"/>
      <c r="AI1442" s="113"/>
      <c r="AJ1442" s="113"/>
      <c r="AK1442" s="113"/>
      <c r="AL1442" s="113"/>
      <c r="AM1442" s="113"/>
      <c r="AN1442" s="113"/>
      <c r="AO1442" s="113"/>
      <c r="AP1442" s="113"/>
      <c r="AQ1442" s="113"/>
      <c r="AR1442" s="113"/>
      <c r="AS1442" s="113"/>
      <c r="AT1442" s="113"/>
      <c r="AU1442" s="113"/>
      <c r="AV1442" s="113"/>
      <c r="AW1442" s="113"/>
      <c r="AX1442" s="113"/>
      <c r="AY1442" s="113"/>
      <c r="AZ1442" s="113"/>
      <c r="BA1442" s="113"/>
      <c r="BB1442" s="113"/>
      <c r="BC1442" s="113"/>
      <c r="BD1442" s="113"/>
      <c r="BE1442" s="113"/>
      <c r="BF1442" s="113"/>
      <c r="BG1442" s="113"/>
      <c r="BH1442" s="113"/>
      <c r="BI1442" s="113"/>
      <c r="BJ1442" s="113"/>
      <c r="BK1442" s="113"/>
      <c r="BL1442" s="113"/>
      <c r="BM1442" s="113"/>
      <c r="BN1442" s="113"/>
      <c r="BO1442" s="113"/>
      <c r="BP1442" s="113"/>
      <c r="BQ1442" s="113"/>
      <c r="BR1442" s="113"/>
      <c r="BS1442" s="113"/>
      <c r="BT1442" s="113"/>
      <c r="BU1442" s="113"/>
      <c r="BV1442" s="113"/>
      <c r="BW1442" s="113"/>
      <c r="BX1442" s="113"/>
      <c r="BY1442" s="113"/>
      <c r="BZ1442" s="113"/>
      <c r="CA1442" s="113"/>
      <c r="CB1442" s="113"/>
    </row>
    <row r="1443" spans="9:80" s="114" customFormat="1">
      <c r="I1443" s="113"/>
      <c r="J1443" s="113"/>
      <c r="K1443" s="113"/>
      <c r="L1443" s="113"/>
      <c r="M1443" s="113"/>
      <c r="N1443" s="113"/>
      <c r="O1443" s="113"/>
      <c r="P1443" s="113"/>
      <c r="Q1443" s="113"/>
      <c r="R1443" s="113"/>
      <c r="S1443" s="113"/>
      <c r="T1443" s="113"/>
      <c r="U1443" s="113"/>
      <c r="V1443" s="113"/>
      <c r="W1443" s="113"/>
      <c r="X1443" s="113"/>
      <c r="Y1443" s="113"/>
      <c r="Z1443" s="113"/>
      <c r="AA1443" s="113"/>
      <c r="AB1443" s="113"/>
      <c r="AC1443" s="113"/>
      <c r="AD1443" s="113"/>
      <c r="AE1443" s="113"/>
      <c r="AF1443" s="113"/>
      <c r="AG1443" s="113"/>
      <c r="AH1443" s="113"/>
      <c r="AI1443" s="113"/>
      <c r="AJ1443" s="113"/>
      <c r="AK1443" s="113"/>
      <c r="AL1443" s="113"/>
      <c r="AM1443" s="113"/>
      <c r="AN1443" s="113"/>
      <c r="AO1443" s="113"/>
      <c r="AP1443" s="113"/>
      <c r="AQ1443" s="113"/>
      <c r="AR1443" s="113"/>
      <c r="AS1443" s="113"/>
      <c r="AT1443" s="113"/>
      <c r="AU1443" s="113"/>
      <c r="AV1443" s="113"/>
      <c r="AW1443" s="113"/>
      <c r="AX1443" s="113"/>
      <c r="AY1443" s="113"/>
      <c r="AZ1443" s="113"/>
      <c r="BA1443" s="113"/>
      <c r="BB1443" s="113"/>
      <c r="BC1443" s="113"/>
      <c r="BD1443" s="113"/>
      <c r="BE1443" s="113"/>
      <c r="BF1443" s="113"/>
      <c r="BG1443" s="113"/>
      <c r="BH1443" s="113"/>
      <c r="BI1443" s="113"/>
      <c r="BJ1443" s="113"/>
      <c r="BK1443" s="113"/>
      <c r="BL1443" s="113"/>
      <c r="BM1443" s="113"/>
      <c r="BN1443" s="113"/>
      <c r="BO1443" s="113"/>
      <c r="BP1443" s="113"/>
      <c r="BQ1443" s="113"/>
      <c r="BR1443" s="113"/>
      <c r="BS1443" s="113"/>
      <c r="BT1443" s="113"/>
      <c r="BU1443" s="113"/>
      <c r="BV1443" s="113"/>
      <c r="BW1443" s="113"/>
      <c r="BX1443" s="113"/>
      <c r="BY1443" s="113"/>
      <c r="BZ1443" s="113"/>
      <c r="CA1443" s="113"/>
      <c r="CB1443" s="113"/>
    </row>
    <row r="1444" spans="9:80" s="114" customFormat="1">
      <c r="I1444" s="113"/>
      <c r="J1444" s="113"/>
      <c r="K1444" s="113"/>
      <c r="L1444" s="113"/>
      <c r="M1444" s="113"/>
      <c r="N1444" s="113"/>
      <c r="O1444" s="113"/>
      <c r="P1444" s="113"/>
      <c r="Q1444" s="113"/>
      <c r="R1444" s="113"/>
      <c r="S1444" s="113"/>
      <c r="T1444" s="113"/>
      <c r="U1444" s="113"/>
      <c r="V1444" s="113"/>
      <c r="W1444" s="113"/>
      <c r="X1444" s="113"/>
      <c r="Y1444" s="113"/>
      <c r="Z1444" s="113"/>
      <c r="AA1444" s="113"/>
      <c r="AB1444" s="113"/>
      <c r="AC1444" s="113"/>
      <c r="AD1444" s="113"/>
      <c r="AE1444" s="113"/>
      <c r="AF1444" s="113"/>
      <c r="AG1444" s="113"/>
      <c r="AH1444" s="113"/>
      <c r="AI1444" s="113"/>
      <c r="AJ1444" s="113"/>
      <c r="AK1444" s="113"/>
      <c r="AL1444" s="113"/>
      <c r="AM1444" s="113"/>
      <c r="AN1444" s="113"/>
      <c r="AO1444" s="113"/>
      <c r="AP1444" s="113"/>
      <c r="AQ1444" s="113"/>
      <c r="AR1444" s="113"/>
      <c r="AS1444" s="113"/>
      <c r="AT1444" s="113"/>
      <c r="AU1444" s="113"/>
      <c r="AV1444" s="113"/>
      <c r="AW1444" s="113"/>
      <c r="AX1444" s="113"/>
      <c r="AY1444" s="113"/>
      <c r="AZ1444" s="113"/>
      <c r="BA1444" s="113"/>
      <c r="BB1444" s="113"/>
      <c r="BC1444" s="113"/>
      <c r="BD1444" s="113"/>
      <c r="BE1444" s="113"/>
      <c r="BF1444" s="113"/>
      <c r="BG1444" s="113"/>
      <c r="BH1444" s="113"/>
      <c r="BI1444" s="113"/>
      <c r="BJ1444" s="113"/>
      <c r="BK1444" s="113"/>
      <c r="BL1444" s="113"/>
      <c r="BM1444" s="113"/>
      <c r="BN1444" s="113"/>
      <c r="BO1444" s="113"/>
      <c r="BP1444" s="113"/>
      <c r="BQ1444" s="113"/>
      <c r="BR1444" s="113"/>
      <c r="BS1444" s="113"/>
      <c r="BT1444" s="113"/>
      <c r="BU1444" s="113"/>
      <c r="BV1444" s="113"/>
      <c r="BW1444" s="113"/>
      <c r="BX1444" s="113"/>
      <c r="BY1444" s="113"/>
      <c r="BZ1444" s="113"/>
      <c r="CA1444" s="113"/>
      <c r="CB1444" s="113"/>
    </row>
    <row r="1445" spans="9:80" s="114" customFormat="1">
      <c r="I1445" s="113"/>
      <c r="J1445" s="113"/>
      <c r="K1445" s="113"/>
      <c r="L1445" s="113"/>
      <c r="M1445" s="113"/>
      <c r="N1445" s="113"/>
      <c r="O1445" s="113"/>
      <c r="P1445" s="113"/>
      <c r="Q1445" s="113"/>
      <c r="R1445" s="113"/>
      <c r="S1445" s="113"/>
      <c r="T1445" s="113"/>
      <c r="U1445" s="113"/>
      <c r="V1445" s="113"/>
      <c r="W1445" s="113"/>
      <c r="X1445" s="113"/>
      <c r="Y1445" s="113"/>
      <c r="Z1445" s="113"/>
      <c r="AA1445" s="113"/>
      <c r="AB1445" s="113"/>
      <c r="AC1445" s="113"/>
      <c r="AD1445" s="113"/>
      <c r="AE1445" s="113"/>
      <c r="AF1445" s="113"/>
      <c r="AG1445" s="113"/>
      <c r="AH1445" s="113"/>
      <c r="AI1445" s="113"/>
      <c r="AJ1445" s="113"/>
      <c r="AK1445" s="113"/>
      <c r="AL1445" s="113"/>
      <c r="AM1445" s="113"/>
      <c r="AN1445" s="113"/>
      <c r="AO1445" s="113"/>
      <c r="AP1445" s="113"/>
      <c r="AQ1445" s="113"/>
      <c r="AR1445" s="113"/>
      <c r="AS1445" s="113"/>
      <c r="AT1445" s="113"/>
      <c r="AU1445" s="113"/>
      <c r="AV1445" s="113"/>
      <c r="AW1445" s="113"/>
      <c r="AX1445" s="113"/>
      <c r="AY1445" s="113"/>
      <c r="AZ1445" s="113"/>
      <c r="BA1445" s="113"/>
      <c r="BB1445" s="113"/>
      <c r="BC1445" s="113"/>
      <c r="BD1445" s="113"/>
      <c r="BE1445" s="113"/>
      <c r="BF1445" s="113"/>
      <c r="BG1445" s="113"/>
      <c r="BH1445" s="113"/>
      <c r="BI1445" s="113"/>
      <c r="BJ1445" s="113"/>
      <c r="BK1445" s="113"/>
      <c r="BL1445" s="113"/>
      <c r="BM1445" s="113"/>
      <c r="BN1445" s="113"/>
      <c r="BO1445" s="113"/>
      <c r="BP1445" s="113"/>
      <c r="BQ1445" s="113"/>
      <c r="BR1445" s="113"/>
      <c r="BS1445" s="113"/>
      <c r="BT1445" s="113"/>
      <c r="BU1445" s="113"/>
      <c r="BV1445" s="113"/>
      <c r="BW1445" s="113"/>
      <c r="BX1445" s="113"/>
      <c r="BY1445" s="113"/>
      <c r="BZ1445" s="113"/>
      <c r="CA1445" s="113"/>
      <c r="CB1445" s="113"/>
    </row>
    <row r="1446" spans="9:80" s="114" customFormat="1">
      <c r="I1446" s="113"/>
      <c r="J1446" s="113"/>
      <c r="K1446" s="113"/>
      <c r="L1446" s="113"/>
      <c r="M1446" s="113"/>
      <c r="N1446" s="113"/>
      <c r="O1446" s="113"/>
      <c r="P1446" s="113"/>
      <c r="Q1446" s="113"/>
      <c r="R1446" s="113"/>
      <c r="S1446" s="113"/>
      <c r="T1446" s="113"/>
      <c r="U1446" s="113"/>
      <c r="V1446" s="113"/>
      <c r="W1446" s="113"/>
      <c r="X1446" s="113"/>
      <c r="Y1446" s="113"/>
      <c r="Z1446" s="113"/>
      <c r="AA1446" s="113"/>
      <c r="AB1446" s="113"/>
      <c r="AC1446" s="113"/>
      <c r="AD1446" s="113"/>
      <c r="AE1446" s="113"/>
      <c r="AF1446" s="113"/>
      <c r="AG1446" s="113"/>
      <c r="AH1446" s="113"/>
      <c r="AI1446" s="113"/>
      <c r="AJ1446" s="113"/>
      <c r="AK1446" s="113"/>
      <c r="AL1446" s="113"/>
      <c r="AM1446" s="113"/>
      <c r="AN1446" s="113"/>
      <c r="AO1446" s="113"/>
      <c r="AP1446" s="113"/>
      <c r="AQ1446" s="113"/>
      <c r="AR1446" s="113"/>
      <c r="AS1446" s="113"/>
      <c r="AT1446" s="113"/>
      <c r="AU1446" s="113"/>
      <c r="AV1446" s="113"/>
      <c r="AW1446" s="113"/>
      <c r="AX1446" s="113"/>
      <c r="AY1446" s="113"/>
      <c r="AZ1446" s="113"/>
      <c r="BA1446" s="113"/>
      <c r="BB1446" s="113"/>
      <c r="BC1446" s="113"/>
      <c r="BD1446" s="113"/>
      <c r="BE1446" s="113"/>
      <c r="BF1446" s="113"/>
      <c r="BG1446" s="113"/>
      <c r="BH1446" s="113"/>
      <c r="BI1446" s="113"/>
      <c r="BJ1446" s="113"/>
      <c r="BK1446" s="113"/>
      <c r="BL1446" s="113"/>
      <c r="BM1446" s="113"/>
      <c r="BN1446" s="113"/>
      <c r="BO1446" s="113"/>
      <c r="BP1446" s="113"/>
      <c r="BQ1446" s="113"/>
      <c r="BR1446" s="113"/>
      <c r="BS1446" s="113"/>
      <c r="BT1446" s="113"/>
      <c r="BU1446" s="113"/>
      <c r="BV1446" s="113"/>
      <c r="BW1446" s="113"/>
      <c r="BX1446" s="113"/>
      <c r="BY1446" s="113"/>
      <c r="BZ1446" s="113"/>
      <c r="CA1446" s="113"/>
      <c r="CB1446" s="113"/>
    </row>
    <row r="1447" spans="9:80" s="114" customFormat="1">
      <c r="I1447" s="113"/>
      <c r="J1447" s="113"/>
      <c r="K1447" s="113"/>
      <c r="L1447" s="113"/>
      <c r="M1447" s="113"/>
      <c r="N1447" s="113"/>
      <c r="O1447" s="113"/>
      <c r="P1447" s="113"/>
      <c r="Q1447" s="113"/>
      <c r="R1447" s="113"/>
      <c r="S1447" s="113"/>
      <c r="T1447" s="113"/>
      <c r="U1447" s="113"/>
      <c r="V1447" s="113"/>
      <c r="W1447" s="113"/>
      <c r="X1447" s="113"/>
      <c r="Y1447" s="113"/>
      <c r="Z1447" s="113"/>
      <c r="AA1447" s="113"/>
      <c r="AB1447" s="113"/>
      <c r="AC1447" s="113"/>
      <c r="AD1447" s="113"/>
      <c r="AE1447" s="113"/>
      <c r="AF1447" s="113"/>
      <c r="AG1447" s="113"/>
      <c r="AH1447" s="113"/>
      <c r="AI1447" s="113"/>
      <c r="AJ1447" s="113"/>
      <c r="AK1447" s="113"/>
      <c r="AL1447" s="113"/>
      <c r="AM1447" s="113"/>
      <c r="AN1447" s="113"/>
      <c r="AO1447" s="113"/>
      <c r="AP1447" s="113"/>
      <c r="AQ1447" s="113"/>
      <c r="AR1447" s="113"/>
      <c r="AS1447" s="113"/>
      <c r="AT1447" s="113"/>
      <c r="AU1447" s="113"/>
      <c r="AV1447" s="113"/>
      <c r="AW1447" s="113"/>
      <c r="AX1447" s="113"/>
      <c r="AY1447" s="113"/>
      <c r="AZ1447" s="113"/>
      <c r="BA1447" s="113"/>
      <c r="BB1447" s="113"/>
      <c r="BC1447" s="113"/>
      <c r="BD1447" s="113"/>
      <c r="BE1447" s="113"/>
      <c r="BF1447" s="113"/>
      <c r="BG1447" s="113"/>
      <c r="BH1447" s="113"/>
      <c r="BI1447" s="113"/>
      <c r="BJ1447" s="113"/>
      <c r="BK1447" s="113"/>
      <c r="BL1447" s="113"/>
      <c r="BM1447" s="113"/>
      <c r="BN1447" s="113"/>
      <c r="BO1447" s="113"/>
      <c r="BP1447" s="113"/>
      <c r="BQ1447" s="113"/>
      <c r="BR1447" s="113"/>
      <c r="BS1447" s="113"/>
      <c r="BT1447" s="113"/>
      <c r="BU1447" s="113"/>
      <c r="BV1447" s="113"/>
      <c r="BW1447" s="113"/>
      <c r="BX1447" s="113"/>
      <c r="BY1447" s="113"/>
      <c r="BZ1447" s="113"/>
      <c r="CA1447" s="113"/>
      <c r="CB1447" s="113"/>
    </row>
    <row r="1448" spans="9:80" s="114" customFormat="1">
      <c r="I1448" s="113"/>
      <c r="J1448" s="113"/>
      <c r="K1448" s="113"/>
      <c r="L1448" s="113"/>
      <c r="M1448" s="113"/>
      <c r="N1448" s="113"/>
      <c r="O1448" s="113"/>
      <c r="P1448" s="113"/>
      <c r="Q1448" s="113"/>
      <c r="R1448" s="113"/>
      <c r="S1448" s="113"/>
      <c r="T1448" s="113"/>
      <c r="U1448" s="113"/>
      <c r="V1448" s="113"/>
      <c r="W1448" s="113"/>
      <c r="X1448" s="113"/>
      <c r="Y1448" s="113"/>
      <c r="Z1448" s="113"/>
      <c r="AA1448" s="113"/>
      <c r="AB1448" s="113"/>
      <c r="AC1448" s="113"/>
      <c r="AD1448" s="113"/>
      <c r="AE1448" s="113"/>
      <c r="AF1448" s="113"/>
      <c r="AG1448" s="113"/>
      <c r="AH1448" s="113"/>
      <c r="AI1448" s="113"/>
      <c r="AJ1448" s="113"/>
      <c r="AK1448" s="113"/>
      <c r="AL1448" s="113"/>
      <c r="AM1448" s="113"/>
      <c r="AN1448" s="113"/>
      <c r="AO1448" s="113"/>
      <c r="AP1448" s="113"/>
      <c r="AQ1448" s="113"/>
      <c r="AR1448" s="113"/>
      <c r="AS1448" s="113"/>
      <c r="AT1448" s="113"/>
      <c r="AU1448" s="113"/>
      <c r="AV1448" s="113"/>
      <c r="AW1448" s="113"/>
      <c r="AX1448" s="113"/>
      <c r="AY1448" s="113"/>
      <c r="AZ1448" s="113"/>
      <c r="BA1448" s="113"/>
      <c r="BB1448" s="113"/>
      <c r="BC1448" s="113"/>
      <c r="BD1448" s="113"/>
      <c r="BE1448" s="113"/>
      <c r="BF1448" s="113"/>
      <c r="BG1448" s="113"/>
      <c r="BH1448" s="113"/>
      <c r="BI1448" s="113"/>
      <c r="BJ1448" s="113"/>
      <c r="BK1448" s="113"/>
      <c r="BL1448" s="113"/>
      <c r="BM1448" s="113"/>
      <c r="BN1448" s="113"/>
      <c r="BO1448" s="113"/>
      <c r="BP1448" s="113"/>
      <c r="BQ1448" s="113"/>
      <c r="BR1448" s="113"/>
      <c r="BS1448" s="113"/>
      <c r="BT1448" s="113"/>
      <c r="BU1448" s="113"/>
      <c r="BV1448" s="113"/>
      <c r="BW1448" s="113"/>
      <c r="BX1448" s="113"/>
      <c r="BY1448" s="113"/>
      <c r="BZ1448" s="113"/>
      <c r="CA1448" s="113"/>
      <c r="CB1448" s="113"/>
    </row>
    <row r="1449" spans="9:80" s="114" customFormat="1">
      <c r="I1449" s="113"/>
      <c r="J1449" s="113"/>
      <c r="K1449" s="113"/>
      <c r="L1449" s="113"/>
      <c r="M1449" s="113"/>
      <c r="N1449" s="113"/>
      <c r="O1449" s="113"/>
      <c r="P1449" s="113"/>
      <c r="Q1449" s="113"/>
      <c r="R1449" s="113"/>
      <c r="S1449" s="113"/>
      <c r="T1449" s="113"/>
      <c r="U1449" s="113"/>
      <c r="V1449" s="113"/>
      <c r="W1449" s="113"/>
      <c r="X1449" s="113"/>
      <c r="Y1449" s="113"/>
      <c r="Z1449" s="113"/>
      <c r="AA1449" s="113"/>
      <c r="AB1449" s="113"/>
      <c r="AC1449" s="113"/>
      <c r="AD1449" s="113"/>
      <c r="AE1449" s="113"/>
      <c r="AF1449" s="113"/>
      <c r="AG1449" s="113"/>
      <c r="AH1449" s="113"/>
      <c r="AI1449" s="113"/>
      <c r="AJ1449" s="113"/>
      <c r="AK1449" s="113"/>
      <c r="AL1449" s="113"/>
      <c r="AM1449" s="113"/>
      <c r="AN1449" s="113"/>
      <c r="AO1449" s="113"/>
      <c r="AP1449" s="113"/>
      <c r="AQ1449" s="113"/>
      <c r="AR1449" s="113"/>
      <c r="AS1449" s="113"/>
      <c r="AT1449" s="113"/>
      <c r="AU1449" s="113"/>
      <c r="AV1449" s="113"/>
      <c r="AW1449" s="113"/>
      <c r="AX1449" s="113"/>
      <c r="AY1449" s="113"/>
      <c r="AZ1449" s="113"/>
      <c r="BA1449" s="113"/>
      <c r="BB1449" s="113"/>
      <c r="BC1449" s="113"/>
      <c r="BD1449" s="113"/>
      <c r="BE1449" s="113"/>
      <c r="BF1449" s="113"/>
      <c r="BG1449" s="113"/>
      <c r="BH1449" s="113"/>
      <c r="BI1449" s="113"/>
      <c r="BJ1449" s="113"/>
      <c r="BK1449" s="113"/>
      <c r="BL1449" s="113"/>
      <c r="BM1449" s="113"/>
      <c r="BN1449" s="113"/>
      <c r="BO1449" s="113"/>
      <c r="BP1449" s="113"/>
      <c r="BQ1449" s="113"/>
      <c r="BR1449" s="113"/>
      <c r="BS1449" s="113"/>
      <c r="BT1449" s="113"/>
      <c r="BU1449" s="113"/>
      <c r="BV1449" s="113"/>
      <c r="BW1449" s="113"/>
      <c r="BX1449" s="113"/>
      <c r="BY1449" s="113"/>
      <c r="BZ1449" s="113"/>
      <c r="CA1449" s="113"/>
      <c r="CB1449" s="113"/>
    </row>
    <row r="1450" spans="9:80" s="114" customFormat="1">
      <c r="I1450" s="113"/>
      <c r="J1450" s="113"/>
      <c r="K1450" s="113"/>
      <c r="L1450" s="113"/>
      <c r="M1450" s="113"/>
      <c r="N1450" s="113"/>
      <c r="O1450" s="113"/>
      <c r="P1450" s="113"/>
      <c r="Q1450" s="113"/>
      <c r="R1450" s="113"/>
      <c r="S1450" s="113"/>
      <c r="T1450" s="113"/>
      <c r="U1450" s="113"/>
      <c r="V1450" s="113"/>
      <c r="W1450" s="113"/>
      <c r="X1450" s="113"/>
      <c r="Y1450" s="113"/>
      <c r="Z1450" s="113"/>
      <c r="AA1450" s="113"/>
      <c r="AB1450" s="113"/>
      <c r="AC1450" s="113"/>
      <c r="AD1450" s="113"/>
      <c r="AE1450" s="113"/>
      <c r="AF1450" s="113"/>
      <c r="AG1450" s="113"/>
      <c r="AH1450" s="113"/>
      <c r="AI1450" s="113"/>
      <c r="AJ1450" s="113"/>
      <c r="AK1450" s="113"/>
      <c r="AL1450" s="113"/>
      <c r="AM1450" s="113"/>
      <c r="AN1450" s="113"/>
      <c r="AO1450" s="113"/>
      <c r="AP1450" s="113"/>
      <c r="AQ1450" s="113"/>
      <c r="AR1450" s="113"/>
      <c r="AS1450" s="113"/>
      <c r="AT1450" s="113"/>
      <c r="AU1450" s="113"/>
      <c r="AV1450" s="113"/>
      <c r="AW1450" s="113"/>
      <c r="AX1450" s="113"/>
      <c r="AY1450" s="113"/>
      <c r="AZ1450" s="113"/>
      <c r="BA1450" s="113"/>
      <c r="BB1450" s="113"/>
      <c r="BC1450" s="113"/>
      <c r="BD1450" s="113"/>
      <c r="BE1450" s="113"/>
      <c r="BF1450" s="113"/>
      <c r="BG1450" s="113"/>
      <c r="BH1450" s="113"/>
      <c r="BI1450" s="113"/>
      <c r="BJ1450" s="113"/>
      <c r="BK1450" s="113"/>
      <c r="BL1450" s="113"/>
      <c r="BM1450" s="113"/>
      <c r="BN1450" s="113"/>
      <c r="BO1450" s="113"/>
      <c r="BP1450" s="113"/>
      <c r="BQ1450" s="113"/>
      <c r="BR1450" s="113"/>
      <c r="BS1450" s="113"/>
      <c r="BT1450" s="113"/>
      <c r="BU1450" s="113"/>
      <c r="BV1450" s="113"/>
      <c r="BW1450" s="113"/>
      <c r="BX1450" s="113"/>
      <c r="BY1450" s="113"/>
      <c r="BZ1450" s="113"/>
      <c r="CA1450" s="113"/>
      <c r="CB1450" s="113"/>
    </row>
    <row r="1451" spans="9:80" s="114" customFormat="1">
      <c r="I1451" s="113"/>
      <c r="J1451" s="113"/>
      <c r="K1451" s="113"/>
      <c r="L1451" s="113"/>
      <c r="M1451" s="113"/>
      <c r="N1451" s="113"/>
      <c r="O1451" s="113"/>
      <c r="P1451" s="113"/>
      <c r="Q1451" s="113"/>
      <c r="R1451" s="113"/>
      <c r="S1451" s="113"/>
      <c r="T1451" s="113"/>
      <c r="U1451" s="113"/>
      <c r="V1451" s="113"/>
      <c r="W1451" s="113"/>
      <c r="X1451" s="113"/>
      <c r="Y1451" s="113"/>
      <c r="Z1451" s="113"/>
      <c r="AA1451" s="113"/>
      <c r="AB1451" s="113"/>
      <c r="AC1451" s="113"/>
      <c r="AD1451" s="113"/>
      <c r="AE1451" s="113"/>
      <c r="AF1451" s="113"/>
      <c r="AG1451" s="113"/>
      <c r="AH1451" s="113"/>
      <c r="AI1451" s="113"/>
      <c r="AJ1451" s="113"/>
      <c r="AK1451" s="113"/>
      <c r="AL1451" s="113"/>
      <c r="AM1451" s="113"/>
      <c r="AN1451" s="113"/>
      <c r="AO1451" s="113"/>
      <c r="AP1451" s="113"/>
      <c r="AQ1451" s="113"/>
      <c r="AR1451" s="113"/>
      <c r="AS1451" s="113"/>
      <c r="AT1451" s="113"/>
      <c r="AU1451" s="113"/>
      <c r="AV1451" s="113"/>
      <c r="AW1451" s="113"/>
      <c r="AX1451" s="113"/>
      <c r="AY1451" s="113"/>
      <c r="AZ1451" s="113"/>
      <c r="BA1451" s="113"/>
      <c r="BB1451" s="113"/>
      <c r="BC1451" s="113"/>
      <c r="BD1451" s="113"/>
      <c r="BE1451" s="113"/>
      <c r="BF1451" s="113"/>
      <c r="BG1451" s="113"/>
      <c r="BH1451" s="113"/>
      <c r="BI1451" s="113"/>
      <c r="BJ1451" s="113"/>
      <c r="BK1451" s="113"/>
      <c r="BL1451" s="113"/>
      <c r="BM1451" s="113"/>
      <c r="BN1451" s="113"/>
      <c r="BO1451" s="113"/>
      <c r="BP1451" s="113"/>
      <c r="BQ1451" s="113"/>
      <c r="BR1451" s="113"/>
      <c r="BS1451" s="113"/>
      <c r="BT1451" s="113"/>
      <c r="BU1451" s="113"/>
      <c r="BV1451" s="113"/>
      <c r="BW1451" s="113"/>
      <c r="BX1451" s="113"/>
      <c r="BY1451" s="113"/>
      <c r="BZ1451" s="113"/>
      <c r="CA1451" s="113"/>
      <c r="CB1451" s="113"/>
    </row>
    <row r="1452" spans="9:80" s="114" customFormat="1">
      <c r="I1452" s="113"/>
      <c r="J1452" s="113"/>
      <c r="K1452" s="113"/>
      <c r="L1452" s="113"/>
      <c r="M1452" s="113"/>
      <c r="N1452" s="113"/>
      <c r="O1452" s="113"/>
      <c r="P1452" s="113"/>
      <c r="Q1452" s="113"/>
      <c r="R1452" s="113"/>
      <c r="S1452" s="113"/>
      <c r="T1452" s="113"/>
      <c r="U1452" s="113"/>
      <c r="V1452" s="113"/>
      <c r="W1452" s="113"/>
      <c r="X1452" s="113"/>
      <c r="Y1452" s="113"/>
      <c r="Z1452" s="113"/>
      <c r="AA1452" s="113"/>
      <c r="AB1452" s="113"/>
      <c r="AC1452" s="113"/>
      <c r="AD1452" s="113"/>
      <c r="AE1452" s="113"/>
      <c r="AF1452" s="113"/>
      <c r="AG1452" s="113"/>
      <c r="AH1452" s="113"/>
      <c r="AI1452" s="113"/>
      <c r="AJ1452" s="113"/>
      <c r="AK1452" s="113"/>
      <c r="AL1452" s="113"/>
      <c r="AM1452" s="113"/>
      <c r="AN1452" s="113"/>
      <c r="AO1452" s="113"/>
      <c r="AP1452" s="113"/>
      <c r="AQ1452" s="113"/>
      <c r="AR1452" s="113"/>
      <c r="AS1452" s="113"/>
      <c r="AT1452" s="113"/>
      <c r="AU1452" s="113"/>
      <c r="AV1452" s="113"/>
      <c r="AW1452" s="113"/>
      <c r="AX1452" s="113"/>
      <c r="AY1452" s="113"/>
      <c r="AZ1452" s="113"/>
      <c r="BA1452" s="113"/>
      <c r="BB1452" s="113"/>
      <c r="BC1452" s="113"/>
      <c r="BD1452" s="113"/>
      <c r="BE1452" s="113"/>
      <c r="BF1452" s="113"/>
      <c r="BG1452" s="113"/>
      <c r="BH1452" s="113"/>
      <c r="BI1452" s="113"/>
      <c r="BJ1452" s="113"/>
      <c r="BK1452" s="113"/>
      <c r="BL1452" s="113"/>
      <c r="BM1452" s="113"/>
      <c r="BN1452" s="113"/>
      <c r="BO1452" s="113"/>
      <c r="BP1452" s="113"/>
      <c r="BQ1452" s="113"/>
      <c r="BR1452" s="113"/>
      <c r="BS1452" s="113"/>
      <c r="BT1452" s="113"/>
      <c r="BU1452" s="113"/>
      <c r="BV1452" s="113"/>
      <c r="BW1452" s="113"/>
      <c r="BX1452" s="113"/>
      <c r="BY1452" s="113"/>
      <c r="BZ1452" s="113"/>
      <c r="CA1452" s="113"/>
      <c r="CB1452" s="113"/>
    </row>
    <row r="1453" spans="9:80" s="114" customFormat="1">
      <c r="I1453" s="113"/>
      <c r="J1453" s="113"/>
      <c r="K1453" s="113"/>
      <c r="L1453" s="113"/>
      <c r="M1453" s="113"/>
      <c r="N1453" s="113"/>
      <c r="O1453" s="113"/>
      <c r="P1453" s="113"/>
      <c r="Q1453" s="113"/>
      <c r="R1453" s="113"/>
      <c r="S1453" s="113"/>
      <c r="T1453" s="113"/>
      <c r="U1453" s="113"/>
      <c r="V1453" s="113"/>
      <c r="W1453" s="113"/>
      <c r="X1453" s="113"/>
      <c r="Y1453" s="113"/>
      <c r="Z1453" s="113"/>
      <c r="AA1453" s="113"/>
      <c r="AB1453" s="113"/>
      <c r="AC1453" s="113"/>
      <c r="AD1453" s="113"/>
      <c r="AE1453" s="113"/>
      <c r="AF1453" s="113"/>
      <c r="AG1453" s="113"/>
      <c r="AH1453" s="113"/>
      <c r="AI1453" s="113"/>
      <c r="AJ1453" s="113"/>
      <c r="AK1453" s="113"/>
      <c r="AL1453" s="113"/>
      <c r="AM1453" s="113"/>
      <c r="AN1453" s="113"/>
      <c r="AO1453" s="113"/>
      <c r="AP1453" s="113"/>
      <c r="AQ1453" s="113"/>
      <c r="AR1453" s="113"/>
      <c r="AS1453" s="113"/>
      <c r="AT1453" s="113"/>
      <c r="AU1453" s="113"/>
      <c r="AV1453" s="113"/>
      <c r="AW1453" s="113"/>
      <c r="AX1453" s="113"/>
      <c r="AY1453" s="113"/>
      <c r="AZ1453" s="113"/>
      <c r="BA1453" s="113"/>
      <c r="BB1453" s="113"/>
      <c r="BC1453" s="113"/>
      <c r="BD1453" s="113"/>
      <c r="BE1453" s="113"/>
      <c r="BF1453" s="113"/>
      <c r="BG1453" s="113"/>
      <c r="BH1453" s="113"/>
      <c r="BI1453" s="113"/>
      <c r="BJ1453" s="113"/>
      <c r="BK1453" s="113"/>
      <c r="BL1453" s="113"/>
      <c r="BM1453" s="113"/>
      <c r="BN1453" s="113"/>
      <c r="BO1453" s="113"/>
      <c r="BP1453" s="113"/>
      <c r="BQ1453" s="113"/>
      <c r="BR1453" s="113"/>
      <c r="BS1453" s="113"/>
      <c r="BT1453" s="113"/>
      <c r="BU1453" s="113"/>
      <c r="BV1453" s="113"/>
      <c r="BW1453" s="113"/>
      <c r="BX1453" s="113"/>
      <c r="BY1453" s="113"/>
      <c r="BZ1453" s="113"/>
      <c r="CA1453" s="113"/>
      <c r="CB1453" s="113"/>
    </row>
    <row r="1454" spans="9:80" s="114" customFormat="1">
      <c r="I1454" s="113"/>
      <c r="J1454" s="113"/>
      <c r="K1454" s="113"/>
      <c r="L1454" s="113"/>
      <c r="M1454" s="113"/>
      <c r="N1454" s="113"/>
      <c r="O1454" s="113"/>
      <c r="P1454" s="113"/>
      <c r="Q1454" s="113"/>
      <c r="R1454" s="113"/>
      <c r="S1454" s="113"/>
      <c r="T1454" s="113"/>
      <c r="U1454" s="113"/>
      <c r="V1454" s="113"/>
      <c r="W1454" s="113"/>
      <c r="X1454" s="113"/>
      <c r="Y1454" s="113"/>
      <c r="Z1454" s="113"/>
      <c r="AA1454" s="113"/>
      <c r="AB1454" s="113"/>
      <c r="AC1454" s="113"/>
      <c r="AD1454" s="113"/>
      <c r="AE1454" s="113"/>
      <c r="AF1454" s="113"/>
      <c r="AG1454" s="113"/>
      <c r="AH1454" s="113"/>
      <c r="AI1454" s="113"/>
      <c r="AJ1454" s="113"/>
      <c r="AK1454" s="113"/>
      <c r="AL1454" s="113"/>
      <c r="AM1454" s="113"/>
      <c r="AN1454" s="113"/>
      <c r="AO1454" s="113"/>
      <c r="AP1454" s="113"/>
      <c r="AQ1454" s="113"/>
      <c r="AR1454" s="113"/>
      <c r="AS1454" s="113"/>
      <c r="AT1454" s="113"/>
      <c r="AU1454" s="113"/>
      <c r="AV1454" s="113"/>
      <c r="AW1454" s="113"/>
      <c r="AX1454" s="113"/>
      <c r="AY1454" s="113"/>
      <c r="AZ1454" s="113"/>
      <c r="BA1454" s="113"/>
      <c r="BB1454" s="113"/>
      <c r="BC1454" s="113"/>
      <c r="BD1454" s="113"/>
      <c r="BE1454" s="113"/>
      <c r="BF1454" s="113"/>
      <c r="BG1454" s="113"/>
      <c r="BH1454" s="113"/>
      <c r="BI1454" s="113"/>
      <c r="BJ1454" s="113"/>
      <c r="BK1454" s="113"/>
      <c r="BL1454" s="113"/>
      <c r="BM1454" s="113"/>
      <c r="BN1454" s="113"/>
      <c r="BO1454" s="113"/>
      <c r="BP1454" s="113"/>
      <c r="BQ1454" s="113"/>
      <c r="BR1454" s="113"/>
      <c r="BS1454" s="113"/>
      <c r="BT1454" s="113"/>
      <c r="BU1454" s="113"/>
      <c r="BV1454" s="113"/>
      <c r="BW1454" s="113"/>
      <c r="BX1454" s="113"/>
      <c r="BY1454" s="113"/>
      <c r="BZ1454" s="113"/>
      <c r="CA1454" s="113"/>
      <c r="CB1454" s="113"/>
    </row>
    <row r="1455" spans="9:80" s="114" customFormat="1">
      <c r="I1455" s="113"/>
      <c r="J1455" s="113"/>
      <c r="K1455" s="113"/>
      <c r="L1455" s="113"/>
      <c r="M1455" s="113"/>
      <c r="N1455" s="113"/>
      <c r="O1455" s="113"/>
      <c r="P1455" s="113"/>
      <c r="Q1455" s="113"/>
      <c r="R1455" s="113"/>
      <c r="S1455" s="113"/>
      <c r="T1455" s="113"/>
      <c r="U1455" s="113"/>
      <c r="V1455" s="113"/>
      <c r="W1455" s="113"/>
      <c r="X1455" s="113"/>
      <c r="Y1455" s="113"/>
      <c r="Z1455" s="113"/>
      <c r="AA1455" s="113"/>
      <c r="AB1455" s="113"/>
      <c r="AC1455" s="113"/>
      <c r="AD1455" s="113"/>
      <c r="AE1455" s="113"/>
      <c r="AF1455" s="113"/>
      <c r="AG1455" s="113"/>
      <c r="AH1455" s="113"/>
      <c r="AI1455" s="113"/>
      <c r="AJ1455" s="113"/>
      <c r="AK1455" s="113"/>
      <c r="AL1455" s="113"/>
      <c r="AM1455" s="113"/>
      <c r="AN1455" s="113"/>
      <c r="AO1455" s="113"/>
      <c r="AP1455" s="113"/>
      <c r="AQ1455" s="113"/>
      <c r="AR1455" s="113"/>
      <c r="AS1455" s="113"/>
      <c r="AT1455" s="113"/>
      <c r="AU1455" s="113"/>
      <c r="AV1455" s="113"/>
      <c r="AW1455" s="113"/>
      <c r="AX1455" s="113"/>
      <c r="AY1455" s="113"/>
      <c r="AZ1455" s="113"/>
      <c r="BA1455" s="113"/>
      <c r="BB1455" s="113"/>
      <c r="BC1455" s="113"/>
      <c r="BD1455" s="113"/>
      <c r="BE1455" s="113"/>
      <c r="BF1455" s="113"/>
      <c r="BG1455" s="113"/>
      <c r="BH1455" s="113"/>
      <c r="BI1455" s="113"/>
      <c r="BJ1455" s="113"/>
      <c r="BK1455" s="113"/>
      <c r="BL1455" s="113"/>
      <c r="BM1455" s="113"/>
      <c r="BN1455" s="113"/>
      <c r="BO1455" s="113"/>
      <c r="BP1455" s="113"/>
      <c r="BQ1455" s="113"/>
      <c r="BR1455" s="113"/>
      <c r="BS1455" s="113"/>
      <c r="BT1455" s="113"/>
      <c r="BU1455" s="113"/>
      <c r="BV1455" s="113"/>
      <c r="BW1455" s="113"/>
      <c r="BX1455" s="113"/>
      <c r="BY1455" s="113"/>
      <c r="BZ1455" s="113"/>
      <c r="CA1455" s="113"/>
      <c r="CB1455" s="113"/>
    </row>
    <row r="1456" spans="9:80" s="114" customFormat="1">
      <c r="I1456" s="113"/>
      <c r="J1456" s="113"/>
      <c r="K1456" s="113"/>
      <c r="L1456" s="113"/>
      <c r="M1456" s="113"/>
      <c r="N1456" s="113"/>
      <c r="O1456" s="113"/>
      <c r="P1456" s="113"/>
      <c r="Q1456" s="113"/>
      <c r="R1456" s="113"/>
      <c r="S1456" s="113"/>
      <c r="T1456" s="113"/>
      <c r="U1456" s="113"/>
      <c r="V1456" s="113"/>
      <c r="W1456" s="113"/>
      <c r="X1456" s="113"/>
      <c r="Y1456" s="113"/>
      <c r="Z1456" s="113"/>
      <c r="AA1456" s="113"/>
      <c r="AB1456" s="113"/>
      <c r="AC1456" s="113"/>
      <c r="AD1456" s="113"/>
      <c r="AE1456" s="113"/>
      <c r="AF1456" s="113"/>
      <c r="AG1456" s="113"/>
      <c r="AH1456" s="113"/>
      <c r="AI1456" s="113"/>
      <c r="AJ1456" s="113"/>
      <c r="AK1456" s="113"/>
      <c r="AL1456" s="113"/>
      <c r="AM1456" s="113"/>
      <c r="AN1456" s="113"/>
      <c r="AO1456" s="113"/>
      <c r="AP1456" s="113"/>
      <c r="AQ1456" s="113"/>
      <c r="AR1456" s="113"/>
      <c r="AS1456" s="113"/>
      <c r="AT1456" s="113"/>
      <c r="AU1456" s="113"/>
      <c r="AV1456" s="113"/>
      <c r="AW1456" s="113"/>
      <c r="AX1456" s="113"/>
      <c r="AY1456" s="113"/>
      <c r="AZ1456" s="113"/>
      <c r="BA1456" s="113"/>
      <c r="BB1456" s="113"/>
      <c r="BC1456" s="113"/>
      <c r="BD1456" s="113"/>
      <c r="BE1456" s="113"/>
      <c r="BF1456" s="113"/>
      <c r="BG1456" s="113"/>
      <c r="BH1456" s="113"/>
      <c r="BI1456" s="113"/>
      <c r="BJ1456" s="113"/>
      <c r="BK1456" s="113"/>
      <c r="BL1456" s="113"/>
      <c r="BM1456" s="113"/>
      <c r="BN1456" s="113"/>
      <c r="BO1456" s="113"/>
      <c r="BP1456" s="113"/>
      <c r="BQ1456" s="113"/>
      <c r="BR1456" s="113"/>
      <c r="BS1456" s="113"/>
      <c r="BT1456" s="113"/>
      <c r="BU1456" s="113"/>
      <c r="BV1456" s="113"/>
      <c r="BW1456" s="113"/>
      <c r="BX1456" s="113"/>
      <c r="BY1456" s="113"/>
      <c r="BZ1456" s="113"/>
      <c r="CA1456" s="113"/>
      <c r="CB1456" s="113"/>
    </row>
    <row r="1457" spans="9:80" s="114" customFormat="1">
      <c r="I1457" s="113"/>
      <c r="J1457" s="113"/>
      <c r="K1457" s="113"/>
      <c r="L1457" s="113"/>
      <c r="M1457" s="113"/>
      <c r="N1457" s="113"/>
      <c r="O1457" s="113"/>
      <c r="P1457" s="113"/>
      <c r="Q1457" s="113"/>
      <c r="R1457" s="113"/>
      <c r="S1457" s="113"/>
      <c r="T1457" s="113"/>
      <c r="U1457" s="113"/>
      <c r="V1457" s="113"/>
      <c r="W1457" s="113"/>
      <c r="X1457" s="113"/>
      <c r="Y1457" s="113"/>
      <c r="Z1457" s="113"/>
      <c r="AA1457" s="113"/>
      <c r="AB1457" s="113"/>
      <c r="AC1457" s="113"/>
      <c r="AD1457" s="113"/>
      <c r="AE1457" s="113"/>
      <c r="AF1457" s="113"/>
      <c r="AG1457" s="113"/>
      <c r="AH1457" s="113"/>
      <c r="AI1457" s="113"/>
      <c r="AJ1457" s="113"/>
      <c r="AK1457" s="113"/>
      <c r="AL1457" s="113"/>
      <c r="AM1457" s="113"/>
      <c r="AN1457" s="113"/>
      <c r="AO1457" s="113"/>
      <c r="AP1457" s="113"/>
      <c r="AQ1457" s="113"/>
      <c r="AR1457" s="113"/>
      <c r="AS1457" s="113"/>
      <c r="AT1457" s="113"/>
      <c r="AU1457" s="113"/>
      <c r="AV1457" s="113"/>
      <c r="AW1457" s="113"/>
      <c r="AX1457" s="113"/>
      <c r="AY1457" s="113"/>
      <c r="AZ1457" s="113"/>
      <c r="BA1457" s="113"/>
      <c r="BB1457" s="113"/>
      <c r="BC1457" s="113"/>
      <c r="BD1457" s="113"/>
      <c r="BE1457" s="113"/>
      <c r="BF1457" s="113"/>
      <c r="BG1457" s="113"/>
      <c r="BH1457" s="113"/>
      <c r="BI1457" s="113"/>
      <c r="BJ1457" s="113"/>
      <c r="BK1457" s="113"/>
      <c r="BL1457" s="113"/>
      <c r="BM1457" s="113"/>
      <c r="BN1457" s="113"/>
      <c r="BO1457" s="113"/>
      <c r="BP1457" s="113"/>
      <c r="BQ1457" s="113"/>
      <c r="BR1457" s="113"/>
      <c r="BS1457" s="113"/>
      <c r="BT1457" s="113"/>
      <c r="BU1457" s="113"/>
      <c r="BV1457" s="113"/>
      <c r="BW1457" s="113"/>
      <c r="BX1457" s="113"/>
      <c r="BY1457" s="113"/>
      <c r="BZ1457" s="113"/>
      <c r="CA1457" s="113"/>
      <c r="CB1457" s="113"/>
    </row>
    <row r="1458" spans="9:80" s="114" customFormat="1">
      <c r="I1458" s="113"/>
      <c r="J1458" s="113"/>
      <c r="K1458" s="113"/>
      <c r="L1458" s="113"/>
      <c r="M1458" s="113"/>
      <c r="N1458" s="113"/>
      <c r="O1458" s="113"/>
      <c r="P1458" s="113"/>
      <c r="Q1458" s="113"/>
      <c r="R1458" s="113"/>
      <c r="S1458" s="113"/>
      <c r="T1458" s="113"/>
      <c r="U1458" s="113"/>
      <c r="V1458" s="113"/>
      <c r="W1458" s="113"/>
      <c r="X1458" s="113"/>
      <c r="Y1458" s="113"/>
      <c r="Z1458" s="113"/>
      <c r="AA1458" s="113"/>
      <c r="AB1458" s="113"/>
      <c r="AC1458" s="113"/>
      <c r="AD1458" s="113"/>
      <c r="AE1458" s="113"/>
      <c r="AF1458" s="113"/>
      <c r="AG1458" s="113"/>
      <c r="AH1458" s="113"/>
      <c r="AI1458" s="113"/>
      <c r="AJ1458" s="113"/>
      <c r="AK1458" s="113"/>
      <c r="AL1458" s="113"/>
      <c r="AM1458" s="113"/>
      <c r="AN1458" s="113"/>
      <c r="AO1458" s="113"/>
      <c r="AP1458" s="113"/>
      <c r="AQ1458" s="113"/>
      <c r="AR1458" s="113"/>
      <c r="AS1458" s="113"/>
      <c r="AT1458" s="113"/>
      <c r="AU1458" s="113"/>
      <c r="AV1458" s="113"/>
      <c r="AW1458" s="113"/>
      <c r="AX1458" s="113"/>
      <c r="AY1458" s="113"/>
      <c r="AZ1458" s="113"/>
      <c r="BA1458" s="113"/>
      <c r="BB1458" s="113"/>
      <c r="BC1458" s="113"/>
      <c r="BD1458" s="113"/>
      <c r="BE1458" s="113"/>
      <c r="BF1458" s="113"/>
      <c r="BG1458" s="113"/>
      <c r="BH1458" s="113"/>
      <c r="BI1458" s="113"/>
      <c r="BJ1458" s="113"/>
      <c r="BK1458" s="113"/>
      <c r="BL1458" s="113"/>
      <c r="BM1458" s="113"/>
      <c r="BN1458" s="113"/>
      <c r="BO1458" s="113"/>
      <c r="BP1458" s="113"/>
      <c r="BQ1458" s="113"/>
      <c r="BR1458" s="113"/>
      <c r="BS1458" s="113"/>
      <c r="BT1458" s="113"/>
      <c r="BU1458" s="113"/>
      <c r="BV1458" s="113"/>
      <c r="BW1458" s="113"/>
      <c r="BX1458" s="113"/>
      <c r="BY1458" s="113"/>
      <c r="BZ1458" s="113"/>
      <c r="CA1458" s="113"/>
      <c r="CB1458" s="113"/>
    </row>
    <row r="1459" spans="9:80" s="114" customFormat="1">
      <c r="I1459" s="113"/>
      <c r="J1459" s="113"/>
      <c r="K1459" s="113"/>
      <c r="L1459" s="113"/>
      <c r="M1459" s="113"/>
      <c r="N1459" s="113"/>
      <c r="O1459" s="113"/>
      <c r="P1459" s="113"/>
      <c r="Q1459" s="113"/>
      <c r="R1459" s="113"/>
      <c r="S1459" s="113"/>
      <c r="T1459" s="113"/>
      <c r="U1459" s="113"/>
      <c r="V1459" s="113"/>
      <c r="W1459" s="113"/>
      <c r="X1459" s="113"/>
      <c r="Y1459" s="113"/>
      <c r="Z1459" s="113"/>
      <c r="AA1459" s="113"/>
      <c r="AB1459" s="113"/>
      <c r="AC1459" s="113"/>
      <c r="AD1459" s="113"/>
      <c r="AE1459" s="113"/>
      <c r="AF1459" s="113"/>
      <c r="AG1459" s="113"/>
      <c r="AH1459" s="113"/>
      <c r="AI1459" s="113"/>
      <c r="AJ1459" s="113"/>
      <c r="AK1459" s="113"/>
      <c r="AL1459" s="113"/>
      <c r="AM1459" s="113"/>
      <c r="AN1459" s="113"/>
      <c r="AO1459" s="113"/>
      <c r="AP1459" s="113"/>
      <c r="AQ1459" s="113"/>
      <c r="AR1459" s="113"/>
      <c r="AS1459" s="113"/>
      <c r="AT1459" s="113"/>
      <c r="AU1459" s="113"/>
      <c r="AV1459" s="113"/>
      <c r="AW1459" s="113"/>
      <c r="AX1459" s="113"/>
      <c r="AY1459" s="113"/>
      <c r="AZ1459" s="113"/>
      <c r="BA1459" s="113"/>
      <c r="BB1459" s="113"/>
      <c r="BC1459" s="113"/>
      <c r="BD1459" s="113"/>
      <c r="BE1459" s="113"/>
      <c r="BF1459" s="113"/>
      <c r="BG1459" s="113"/>
      <c r="BH1459" s="113"/>
      <c r="BI1459" s="113"/>
      <c r="BJ1459" s="113"/>
      <c r="BK1459" s="113"/>
      <c r="BL1459" s="113"/>
      <c r="BM1459" s="113"/>
      <c r="BN1459" s="113"/>
      <c r="BO1459" s="113"/>
      <c r="BP1459" s="113"/>
      <c r="BQ1459" s="113"/>
      <c r="BR1459" s="113"/>
      <c r="BS1459" s="113"/>
      <c r="BT1459" s="113"/>
      <c r="BU1459" s="113"/>
      <c r="BV1459" s="113"/>
      <c r="BW1459" s="113"/>
      <c r="BX1459" s="113"/>
      <c r="BY1459" s="113"/>
      <c r="BZ1459" s="113"/>
      <c r="CA1459" s="113"/>
      <c r="CB1459" s="113"/>
    </row>
    <row r="1460" spans="9:80" s="114" customFormat="1">
      <c r="I1460" s="113"/>
      <c r="J1460" s="113"/>
      <c r="K1460" s="113"/>
      <c r="L1460" s="113"/>
      <c r="M1460" s="113"/>
      <c r="N1460" s="113"/>
      <c r="O1460" s="113"/>
      <c r="P1460" s="113"/>
      <c r="Q1460" s="113"/>
      <c r="R1460" s="113"/>
      <c r="S1460" s="113"/>
      <c r="T1460" s="113"/>
      <c r="U1460" s="113"/>
      <c r="V1460" s="113"/>
      <c r="W1460" s="113"/>
      <c r="X1460" s="113"/>
      <c r="Y1460" s="113"/>
      <c r="Z1460" s="113"/>
      <c r="AA1460" s="113"/>
      <c r="AB1460" s="113"/>
      <c r="AC1460" s="113"/>
      <c r="AD1460" s="113"/>
      <c r="AE1460" s="113"/>
      <c r="AF1460" s="113"/>
      <c r="AG1460" s="113"/>
      <c r="AH1460" s="113"/>
      <c r="AI1460" s="113"/>
      <c r="AJ1460" s="113"/>
      <c r="AK1460" s="113"/>
      <c r="AL1460" s="113"/>
      <c r="AM1460" s="113"/>
      <c r="AN1460" s="113"/>
      <c r="AO1460" s="113"/>
      <c r="AP1460" s="113"/>
      <c r="AQ1460" s="113"/>
      <c r="AR1460" s="113"/>
      <c r="AS1460" s="113"/>
      <c r="AT1460" s="113"/>
      <c r="AU1460" s="113"/>
      <c r="AV1460" s="113"/>
      <c r="AW1460" s="113"/>
      <c r="AX1460" s="113"/>
      <c r="AY1460" s="113"/>
      <c r="AZ1460" s="113"/>
      <c r="BA1460" s="113"/>
      <c r="BB1460" s="113"/>
      <c r="BC1460" s="113"/>
      <c r="BD1460" s="113"/>
      <c r="BE1460" s="113"/>
      <c r="BF1460" s="113"/>
      <c r="BG1460" s="113"/>
      <c r="BH1460" s="113"/>
      <c r="BI1460" s="113"/>
      <c r="BJ1460" s="113"/>
      <c r="BK1460" s="113"/>
      <c r="BL1460" s="113"/>
      <c r="BM1460" s="113"/>
      <c r="BN1460" s="113"/>
      <c r="BO1460" s="113"/>
      <c r="BP1460" s="113"/>
      <c r="BQ1460" s="113"/>
      <c r="BR1460" s="113"/>
      <c r="BS1460" s="113"/>
      <c r="BT1460" s="113"/>
      <c r="BU1460" s="113"/>
      <c r="BV1460" s="113"/>
      <c r="BW1460" s="113"/>
      <c r="BX1460" s="113"/>
      <c r="BY1460" s="113"/>
      <c r="BZ1460" s="113"/>
      <c r="CA1460" s="113"/>
      <c r="CB1460" s="113"/>
    </row>
    <row r="1461" spans="9:80" s="114" customFormat="1">
      <c r="I1461" s="113"/>
      <c r="J1461" s="113"/>
      <c r="K1461" s="113"/>
      <c r="L1461" s="113"/>
      <c r="M1461" s="113"/>
      <c r="N1461" s="113"/>
      <c r="O1461" s="113"/>
      <c r="P1461" s="113"/>
      <c r="Q1461" s="113"/>
      <c r="R1461" s="113"/>
      <c r="S1461" s="113"/>
      <c r="T1461" s="113"/>
      <c r="U1461" s="113"/>
      <c r="V1461" s="113"/>
      <c r="W1461" s="113"/>
      <c r="X1461" s="113"/>
      <c r="Y1461" s="113"/>
      <c r="Z1461" s="113"/>
      <c r="AA1461" s="113"/>
      <c r="AB1461" s="113"/>
      <c r="AC1461" s="113"/>
      <c r="AD1461" s="113"/>
      <c r="AE1461" s="113"/>
      <c r="AF1461" s="113"/>
      <c r="AG1461" s="113"/>
      <c r="AH1461" s="113"/>
      <c r="AI1461" s="113"/>
      <c r="AJ1461" s="113"/>
      <c r="AK1461" s="113"/>
      <c r="AL1461" s="113"/>
      <c r="AM1461" s="113"/>
      <c r="AN1461" s="113"/>
      <c r="AO1461" s="113"/>
      <c r="AP1461" s="113"/>
      <c r="AQ1461" s="113"/>
      <c r="AR1461" s="113"/>
      <c r="AS1461" s="113"/>
      <c r="AT1461" s="113"/>
      <c r="AU1461" s="113"/>
      <c r="AV1461" s="113"/>
      <c r="AW1461" s="113"/>
      <c r="AX1461" s="113"/>
      <c r="AY1461" s="113"/>
      <c r="AZ1461" s="113"/>
      <c r="BA1461" s="113"/>
      <c r="BB1461" s="113"/>
      <c r="BC1461" s="113"/>
      <c r="BD1461" s="113"/>
      <c r="BE1461" s="113"/>
      <c r="BF1461" s="113"/>
      <c r="BG1461" s="113"/>
      <c r="BH1461" s="113"/>
      <c r="BI1461" s="113"/>
      <c r="BJ1461" s="113"/>
      <c r="BK1461" s="113"/>
      <c r="BL1461" s="113"/>
      <c r="BM1461" s="113"/>
      <c r="BN1461" s="113"/>
      <c r="BO1461" s="113"/>
      <c r="BP1461" s="113"/>
      <c r="BQ1461" s="113"/>
      <c r="BR1461" s="113"/>
      <c r="BS1461" s="113"/>
      <c r="BT1461" s="113"/>
      <c r="BU1461" s="113"/>
      <c r="BV1461" s="113"/>
      <c r="BW1461" s="113"/>
      <c r="BX1461" s="113"/>
      <c r="BY1461" s="113"/>
      <c r="BZ1461" s="113"/>
      <c r="CA1461" s="113"/>
      <c r="CB1461" s="113"/>
    </row>
    <row r="1462" spans="9:80" s="114" customFormat="1">
      <c r="I1462" s="113"/>
      <c r="J1462" s="113"/>
      <c r="K1462" s="113"/>
      <c r="L1462" s="113"/>
      <c r="M1462" s="113"/>
      <c r="N1462" s="113"/>
      <c r="O1462" s="113"/>
      <c r="P1462" s="113"/>
      <c r="Q1462" s="113"/>
      <c r="R1462" s="113"/>
      <c r="S1462" s="113"/>
      <c r="T1462" s="113"/>
      <c r="U1462" s="113"/>
      <c r="V1462" s="113"/>
      <c r="W1462" s="113"/>
      <c r="X1462" s="113"/>
      <c r="Y1462" s="113"/>
      <c r="Z1462" s="113"/>
      <c r="AA1462" s="113"/>
      <c r="AB1462" s="113"/>
      <c r="AC1462" s="113"/>
      <c r="AD1462" s="113"/>
      <c r="AE1462" s="113"/>
      <c r="AF1462" s="113"/>
      <c r="AG1462" s="113"/>
      <c r="AH1462" s="113"/>
      <c r="AI1462" s="113"/>
      <c r="AJ1462" s="113"/>
      <c r="AK1462" s="113"/>
      <c r="AL1462" s="113"/>
      <c r="AM1462" s="113"/>
      <c r="AN1462" s="113"/>
      <c r="AO1462" s="113"/>
      <c r="AP1462" s="113"/>
      <c r="AQ1462" s="113"/>
      <c r="AR1462" s="113"/>
      <c r="AS1462" s="113"/>
      <c r="AT1462" s="113"/>
      <c r="AU1462" s="113"/>
      <c r="AV1462" s="113"/>
      <c r="AW1462" s="113"/>
      <c r="AX1462" s="113"/>
      <c r="AY1462" s="113"/>
      <c r="AZ1462" s="113"/>
      <c r="BA1462" s="113"/>
      <c r="BB1462" s="113"/>
      <c r="BC1462" s="113"/>
      <c r="BD1462" s="113"/>
      <c r="BE1462" s="113"/>
      <c r="BF1462" s="113"/>
      <c r="BG1462" s="113"/>
      <c r="BH1462" s="113"/>
      <c r="BI1462" s="113"/>
      <c r="BJ1462" s="113"/>
      <c r="BK1462" s="113"/>
      <c r="BL1462" s="113"/>
      <c r="BM1462" s="113"/>
      <c r="BN1462" s="113"/>
      <c r="BO1462" s="113"/>
      <c r="BP1462" s="113"/>
      <c r="BQ1462" s="113"/>
      <c r="BR1462" s="113"/>
      <c r="BS1462" s="113"/>
      <c r="BT1462" s="113"/>
      <c r="BU1462" s="113"/>
      <c r="BV1462" s="113"/>
      <c r="BW1462" s="113"/>
      <c r="BX1462" s="113"/>
      <c r="BY1462" s="113"/>
      <c r="BZ1462" s="113"/>
      <c r="CA1462" s="113"/>
      <c r="CB1462" s="113"/>
    </row>
    <row r="1463" spans="9:80" s="114" customFormat="1">
      <c r="I1463" s="113"/>
      <c r="J1463" s="113"/>
      <c r="K1463" s="113"/>
      <c r="L1463" s="113"/>
      <c r="M1463" s="113"/>
      <c r="N1463" s="113"/>
      <c r="O1463" s="113"/>
      <c r="P1463" s="113"/>
      <c r="Q1463" s="113"/>
      <c r="R1463" s="113"/>
      <c r="S1463" s="113"/>
      <c r="T1463" s="113"/>
      <c r="U1463" s="113"/>
      <c r="V1463" s="113"/>
      <c r="W1463" s="113"/>
      <c r="X1463" s="113"/>
      <c r="Y1463" s="113"/>
      <c r="Z1463" s="113"/>
      <c r="AA1463" s="113"/>
      <c r="AB1463" s="113"/>
      <c r="AC1463" s="113"/>
      <c r="AD1463" s="113"/>
      <c r="AE1463" s="113"/>
      <c r="AF1463" s="113"/>
      <c r="AG1463" s="113"/>
      <c r="AH1463" s="113"/>
      <c r="AI1463" s="113"/>
      <c r="AJ1463" s="113"/>
      <c r="AK1463" s="113"/>
      <c r="AL1463" s="113"/>
      <c r="AM1463" s="113"/>
      <c r="AN1463" s="113"/>
      <c r="AO1463" s="113"/>
      <c r="AP1463" s="113"/>
      <c r="AQ1463" s="113"/>
      <c r="AR1463" s="113"/>
      <c r="AS1463" s="113"/>
      <c r="AT1463" s="113"/>
      <c r="AU1463" s="113"/>
      <c r="AV1463" s="113"/>
      <c r="AW1463" s="113"/>
      <c r="AX1463" s="113"/>
      <c r="AY1463" s="113"/>
      <c r="AZ1463" s="113"/>
      <c r="BA1463" s="113"/>
      <c r="BB1463" s="113"/>
      <c r="BC1463" s="113"/>
      <c r="BD1463" s="113"/>
      <c r="BE1463" s="113"/>
      <c r="BF1463" s="113"/>
      <c r="BG1463" s="113"/>
      <c r="BH1463" s="113"/>
      <c r="BI1463" s="113"/>
      <c r="BJ1463" s="113"/>
      <c r="BK1463" s="113"/>
      <c r="BL1463" s="113"/>
      <c r="BM1463" s="113"/>
      <c r="BN1463" s="113"/>
      <c r="BO1463" s="113"/>
      <c r="BP1463" s="113"/>
      <c r="BQ1463" s="113"/>
      <c r="BR1463" s="113"/>
      <c r="BS1463" s="113"/>
      <c r="BT1463" s="113"/>
      <c r="BU1463" s="113"/>
      <c r="BV1463" s="113"/>
      <c r="BW1463" s="113"/>
      <c r="BX1463" s="113"/>
      <c r="BY1463" s="113"/>
      <c r="BZ1463" s="113"/>
      <c r="CA1463" s="113"/>
      <c r="CB1463" s="113"/>
    </row>
    <row r="1464" spans="9:80" s="114" customFormat="1">
      <c r="I1464" s="113"/>
      <c r="J1464" s="113"/>
      <c r="K1464" s="113"/>
      <c r="L1464" s="113"/>
      <c r="M1464" s="113"/>
      <c r="N1464" s="113"/>
      <c r="O1464" s="113"/>
      <c r="P1464" s="113"/>
      <c r="Q1464" s="113"/>
      <c r="R1464" s="113"/>
      <c r="S1464" s="113"/>
      <c r="T1464" s="113"/>
      <c r="U1464" s="113"/>
      <c r="V1464" s="113"/>
      <c r="W1464" s="113"/>
      <c r="X1464" s="113"/>
      <c r="Y1464" s="113"/>
      <c r="Z1464" s="113"/>
      <c r="AA1464" s="113"/>
      <c r="AB1464" s="113"/>
      <c r="AC1464" s="113"/>
      <c r="AD1464" s="113"/>
      <c r="AE1464" s="113"/>
      <c r="AF1464" s="113"/>
      <c r="AG1464" s="113"/>
      <c r="AH1464" s="113"/>
      <c r="AI1464" s="113"/>
      <c r="AJ1464" s="113"/>
      <c r="AK1464" s="113"/>
      <c r="AL1464" s="113"/>
      <c r="AM1464" s="113"/>
      <c r="AN1464" s="113"/>
      <c r="AO1464" s="113"/>
      <c r="AP1464" s="113"/>
      <c r="AQ1464" s="113"/>
      <c r="AR1464" s="113"/>
      <c r="AS1464" s="113"/>
      <c r="AT1464" s="113"/>
      <c r="AU1464" s="113"/>
      <c r="AV1464" s="113"/>
      <c r="AW1464" s="113"/>
      <c r="AX1464" s="113"/>
      <c r="AY1464" s="113"/>
      <c r="AZ1464" s="113"/>
      <c r="BA1464" s="113"/>
      <c r="BB1464" s="113"/>
      <c r="BC1464" s="113"/>
      <c r="BD1464" s="113"/>
      <c r="BE1464" s="113"/>
      <c r="BF1464" s="113"/>
      <c r="BG1464" s="113"/>
      <c r="BH1464" s="113"/>
      <c r="BI1464" s="113"/>
      <c r="BJ1464" s="113"/>
      <c r="BK1464" s="113"/>
      <c r="BL1464" s="113"/>
      <c r="BM1464" s="113"/>
      <c r="BN1464" s="113"/>
      <c r="BO1464" s="113"/>
      <c r="BP1464" s="113"/>
      <c r="BQ1464" s="113"/>
      <c r="BR1464" s="113"/>
      <c r="BS1464" s="113"/>
      <c r="BT1464" s="113"/>
      <c r="BU1464" s="113"/>
      <c r="BV1464" s="113"/>
      <c r="BW1464" s="113"/>
      <c r="BX1464" s="113"/>
      <c r="BY1464" s="113"/>
      <c r="BZ1464" s="113"/>
      <c r="CA1464" s="113"/>
      <c r="CB1464" s="113"/>
    </row>
    <row r="1465" spans="9:80" s="114" customFormat="1">
      <c r="I1465" s="113"/>
      <c r="J1465" s="113"/>
      <c r="K1465" s="113"/>
      <c r="L1465" s="113"/>
      <c r="M1465" s="113"/>
      <c r="N1465" s="113"/>
      <c r="O1465" s="113"/>
      <c r="P1465" s="113"/>
      <c r="Q1465" s="113"/>
      <c r="R1465" s="113"/>
      <c r="S1465" s="113"/>
      <c r="T1465" s="113"/>
      <c r="U1465" s="113"/>
      <c r="V1465" s="113"/>
      <c r="W1465" s="113"/>
      <c r="X1465" s="113"/>
      <c r="Y1465" s="113"/>
      <c r="Z1465" s="113"/>
      <c r="AA1465" s="113"/>
      <c r="AB1465" s="113"/>
      <c r="AC1465" s="113"/>
      <c r="AD1465" s="113"/>
      <c r="AE1465" s="113"/>
      <c r="AF1465" s="113"/>
      <c r="AG1465" s="113"/>
      <c r="AH1465" s="113"/>
      <c r="AI1465" s="113"/>
      <c r="AJ1465" s="113"/>
      <c r="AK1465" s="113"/>
      <c r="AL1465" s="113"/>
      <c r="AM1465" s="113"/>
      <c r="AN1465" s="113"/>
      <c r="AO1465" s="113"/>
      <c r="AP1465" s="113"/>
      <c r="AQ1465" s="113"/>
      <c r="AR1465" s="113"/>
      <c r="AS1465" s="113"/>
      <c r="AT1465" s="113"/>
      <c r="AU1465" s="113"/>
      <c r="AV1465" s="113"/>
      <c r="AW1465" s="113"/>
      <c r="AX1465" s="113"/>
      <c r="AY1465" s="113"/>
      <c r="AZ1465" s="113"/>
      <c r="BA1465" s="113"/>
      <c r="BB1465" s="113"/>
      <c r="BC1465" s="113"/>
      <c r="BD1465" s="113"/>
      <c r="BE1465" s="113"/>
      <c r="BF1465" s="113"/>
      <c r="BG1465" s="113"/>
      <c r="BH1465" s="113"/>
      <c r="BI1465" s="113"/>
      <c r="BJ1465" s="113"/>
      <c r="BK1465" s="113"/>
      <c r="BL1465" s="113"/>
      <c r="BM1465" s="113"/>
      <c r="BN1465" s="113"/>
      <c r="BO1465" s="113"/>
      <c r="BP1465" s="113"/>
      <c r="BQ1465" s="113"/>
      <c r="BR1465" s="113"/>
      <c r="BS1465" s="113"/>
      <c r="BT1465" s="113"/>
      <c r="BU1465" s="113"/>
      <c r="BV1465" s="113"/>
      <c r="BW1465" s="113"/>
      <c r="BX1465" s="113"/>
      <c r="BY1465" s="113"/>
      <c r="BZ1465" s="113"/>
      <c r="CA1465" s="113"/>
      <c r="CB1465" s="113"/>
    </row>
    <row r="1466" spans="9:80" s="114" customFormat="1">
      <c r="I1466" s="113"/>
      <c r="J1466" s="113"/>
      <c r="K1466" s="113"/>
      <c r="L1466" s="113"/>
      <c r="M1466" s="113"/>
      <c r="N1466" s="113"/>
      <c r="O1466" s="113"/>
      <c r="P1466" s="113"/>
      <c r="Q1466" s="113"/>
      <c r="R1466" s="113"/>
      <c r="S1466" s="113"/>
      <c r="T1466" s="113"/>
      <c r="U1466" s="113"/>
      <c r="V1466" s="113"/>
      <c r="W1466" s="113"/>
      <c r="X1466" s="113"/>
      <c r="Y1466" s="113"/>
      <c r="Z1466" s="113"/>
      <c r="AA1466" s="113"/>
      <c r="AB1466" s="113"/>
      <c r="AC1466" s="113"/>
      <c r="AD1466" s="113"/>
      <c r="AE1466" s="113"/>
      <c r="AF1466" s="113"/>
      <c r="AG1466" s="113"/>
      <c r="AH1466" s="113"/>
      <c r="AI1466" s="113"/>
      <c r="AJ1466" s="113"/>
      <c r="AK1466" s="113"/>
      <c r="AL1466" s="113"/>
      <c r="AM1466" s="113"/>
      <c r="AN1466" s="113"/>
      <c r="AO1466" s="113"/>
      <c r="AP1466" s="113"/>
      <c r="AQ1466" s="113"/>
      <c r="AR1466" s="113"/>
      <c r="AS1466" s="113"/>
      <c r="AT1466" s="113"/>
      <c r="AU1466" s="113"/>
      <c r="AV1466" s="113"/>
      <c r="AW1466" s="113"/>
      <c r="AX1466" s="113"/>
      <c r="AY1466" s="113"/>
      <c r="AZ1466" s="113"/>
      <c r="BA1466" s="113"/>
      <c r="BB1466" s="113"/>
      <c r="BC1466" s="113"/>
      <c r="BD1466" s="113"/>
      <c r="BE1466" s="113"/>
      <c r="BF1466" s="113"/>
      <c r="BG1466" s="113"/>
      <c r="BH1466" s="113"/>
      <c r="BI1466" s="113"/>
      <c r="BJ1466" s="113"/>
      <c r="BK1466" s="113"/>
      <c r="BL1466" s="113"/>
      <c r="BM1466" s="113"/>
      <c r="BN1466" s="113"/>
      <c r="BO1466" s="113"/>
      <c r="BP1466" s="113"/>
      <c r="BQ1466" s="113"/>
      <c r="BR1466" s="113"/>
      <c r="BS1466" s="113"/>
      <c r="BT1466" s="113"/>
      <c r="BU1466" s="113"/>
      <c r="BV1466" s="113"/>
      <c r="BW1466" s="113"/>
      <c r="BX1466" s="113"/>
      <c r="BY1466" s="113"/>
      <c r="BZ1466" s="113"/>
      <c r="CA1466" s="113"/>
      <c r="CB1466" s="113"/>
    </row>
    <row r="1467" spans="9:80" s="114" customFormat="1">
      <c r="I1467" s="113"/>
      <c r="J1467" s="113"/>
      <c r="K1467" s="113"/>
      <c r="L1467" s="113"/>
      <c r="M1467" s="113"/>
      <c r="N1467" s="113"/>
      <c r="O1467" s="113"/>
      <c r="P1467" s="113"/>
      <c r="Q1467" s="113"/>
      <c r="R1467" s="113"/>
      <c r="S1467" s="113"/>
      <c r="T1467" s="113"/>
      <c r="U1467" s="113"/>
      <c r="V1467" s="113"/>
      <c r="W1467" s="113"/>
      <c r="X1467" s="113"/>
      <c r="Y1467" s="113"/>
      <c r="Z1467" s="113"/>
      <c r="AA1467" s="113"/>
      <c r="AB1467" s="113"/>
      <c r="AC1467" s="113"/>
      <c r="AD1467" s="113"/>
      <c r="AE1467" s="113"/>
      <c r="AF1467" s="113"/>
      <c r="AG1467" s="113"/>
      <c r="AH1467" s="113"/>
      <c r="AI1467" s="113"/>
      <c r="AJ1467" s="113"/>
      <c r="AK1467" s="113"/>
      <c r="AL1467" s="113"/>
      <c r="AM1467" s="113"/>
      <c r="AN1467" s="113"/>
      <c r="AO1467" s="113"/>
      <c r="AP1467" s="113"/>
      <c r="AQ1467" s="113"/>
      <c r="AR1467" s="113"/>
      <c r="AS1467" s="113"/>
      <c r="AT1467" s="113"/>
      <c r="AU1467" s="113"/>
      <c r="AV1467" s="113"/>
      <c r="AW1467" s="113"/>
      <c r="AX1467" s="113"/>
      <c r="AY1467" s="113"/>
      <c r="AZ1467" s="113"/>
      <c r="BA1467" s="113"/>
      <c r="BB1467" s="113"/>
      <c r="BC1467" s="113"/>
      <c r="BD1467" s="113"/>
      <c r="BE1467" s="113"/>
      <c r="BF1467" s="113"/>
      <c r="BG1467" s="113"/>
      <c r="BH1467" s="113"/>
      <c r="BI1467" s="113"/>
      <c r="BJ1467" s="113"/>
      <c r="BK1467" s="113"/>
      <c r="BL1467" s="113"/>
      <c r="BM1467" s="113"/>
      <c r="BN1467" s="113"/>
      <c r="BO1467" s="113"/>
      <c r="BP1467" s="113"/>
      <c r="BQ1467" s="113"/>
      <c r="BR1467" s="113"/>
      <c r="BS1467" s="113"/>
      <c r="BT1467" s="113"/>
      <c r="BU1467" s="113"/>
      <c r="BV1467" s="113"/>
      <c r="BW1467" s="113"/>
      <c r="BX1467" s="113"/>
      <c r="BY1467" s="113"/>
      <c r="BZ1467" s="113"/>
      <c r="CA1467" s="113"/>
      <c r="CB1467" s="113"/>
    </row>
    <row r="1468" spans="9:80" s="114" customFormat="1">
      <c r="I1468" s="113"/>
      <c r="J1468" s="113"/>
      <c r="K1468" s="113"/>
      <c r="L1468" s="113"/>
      <c r="M1468" s="113"/>
      <c r="N1468" s="113"/>
      <c r="O1468" s="113"/>
      <c r="P1468" s="113"/>
      <c r="Q1468" s="113"/>
      <c r="R1468" s="113"/>
      <c r="S1468" s="113"/>
      <c r="T1468" s="113"/>
      <c r="U1468" s="113"/>
      <c r="V1468" s="113"/>
      <c r="W1468" s="113"/>
      <c r="X1468" s="113"/>
      <c r="Y1468" s="113"/>
      <c r="Z1468" s="113"/>
      <c r="AA1468" s="113"/>
      <c r="AB1468" s="113"/>
      <c r="AC1468" s="113"/>
      <c r="AD1468" s="113"/>
      <c r="AE1468" s="113"/>
      <c r="AF1468" s="113"/>
      <c r="AG1468" s="113"/>
      <c r="AH1468" s="113"/>
      <c r="AI1468" s="113"/>
      <c r="AJ1468" s="113"/>
      <c r="AK1468" s="113"/>
      <c r="AL1468" s="113"/>
      <c r="AM1468" s="113"/>
      <c r="AN1468" s="113"/>
      <c r="AO1468" s="113"/>
      <c r="AP1468" s="113"/>
      <c r="AQ1468" s="113"/>
      <c r="AR1468" s="113"/>
      <c r="AS1468" s="113"/>
      <c r="AT1468" s="113"/>
      <c r="AU1468" s="113"/>
      <c r="AV1468" s="113"/>
      <c r="AW1468" s="113"/>
      <c r="AX1468" s="113"/>
      <c r="AY1468" s="113"/>
      <c r="AZ1468" s="113"/>
      <c r="BA1468" s="113"/>
      <c r="BB1468" s="113"/>
      <c r="BC1468" s="113"/>
      <c r="BD1468" s="113"/>
      <c r="BE1468" s="113"/>
      <c r="BF1468" s="113"/>
      <c r="BG1468" s="113"/>
      <c r="BH1468" s="113"/>
      <c r="BI1468" s="113"/>
      <c r="BJ1468" s="113"/>
      <c r="BK1468" s="113"/>
      <c r="BL1468" s="113"/>
      <c r="BM1468" s="113"/>
      <c r="BN1468" s="113"/>
      <c r="BO1468" s="113"/>
      <c r="BP1468" s="113"/>
      <c r="BQ1468" s="113"/>
      <c r="BR1468" s="113"/>
      <c r="BS1468" s="113"/>
      <c r="BT1468" s="113"/>
      <c r="BU1468" s="113"/>
      <c r="BV1468" s="113"/>
      <c r="BW1468" s="113"/>
      <c r="BX1468" s="113"/>
      <c r="BY1468" s="113"/>
      <c r="BZ1468" s="113"/>
      <c r="CA1468" s="113"/>
      <c r="CB1468" s="113"/>
    </row>
    <row r="1469" spans="9:80" s="114" customFormat="1">
      <c r="I1469" s="113"/>
      <c r="J1469" s="113"/>
      <c r="K1469" s="113"/>
      <c r="L1469" s="113"/>
      <c r="M1469" s="113"/>
      <c r="N1469" s="113"/>
      <c r="O1469" s="113"/>
      <c r="P1469" s="113"/>
      <c r="Q1469" s="113"/>
      <c r="R1469" s="113"/>
      <c r="S1469" s="113"/>
      <c r="T1469" s="113"/>
      <c r="U1469" s="113"/>
      <c r="V1469" s="113"/>
      <c r="W1469" s="113"/>
      <c r="X1469" s="113"/>
      <c r="Y1469" s="113"/>
      <c r="Z1469" s="113"/>
      <c r="AA1469" s="113"/>
      <c r="AB1469" s="113"/>
      <c r="AC1469" s="113"/>
      <c r="AD1469" s="113"/>
      <c r="AE1469" s="113"/>
      <c r="AF1469" s="113"/>
      <c r="AG1469" s="113"/>
      <c r="AH1469" s="113"/>
      <c r="AI1469" s="113"/>
      <c r="AJ1469" s="113"/>
      <c r="AK1469" s="113"/>
      <c r="AL1469" s="113"/>
      <c r="AM1469" s="113"/>
      <c r="AN1469" s="113"/>
      <c r="AO1469" s="113"/>
      <c r="AP1469" s="113"/>
      <c r="AQ1469" s="113"/>
      <c r="AR1469" s="113"/>
      <c r="AS1469" s="113"/>
      <c r="AT1469" s="113"/>
      <c r="AU1469" s="113"/>
      <c r="AV1469" s="113"/>
      <c r="AW1469" s="113"/>
      <c r="AX1469" s="113"/>
      <c r="AY1469" s="113"/>
      <c r="AZ1469" s="113"/>
      <c r="BA1469" s="113"/>
      <c r="BB1469" s="113"/>
      <c r="BC1469" s="113"/>
      <c r="BD1469" s="113"/>
      <c r="BE1469" s="113"/>
      <c r="BF1469" s="113"/>
      <c r="BG1469" s="113"/>
      <c r="BH1469" s="113"/>
      <c r="BI1469" s="113"/>
      <c r="BJ1469" s="113"/>
      <c r="BK1469" s="113"/>
      <c r="BL1469" s="113"/>
      <c r="BM1469" s="113"/>
      <c r="BN1469" s="113"/>
      <c r="BO1469" s="113"/>
      <c r="BP1469" s="113"/>
      <c r="BQ1469" s="113"/>
      <c r="BR1469" s="113"/>
      <c r="BS1469" s="113"/>
      <c r="BT1469" s="113"/>
      <c r="BU1469" s="113"/>
      <c r="BV1469" s="113"/>
      <c r="BW1469" s="113"/>
      <c r="BX1469" s="113"/>
      <c r="BY1469" s="113"/>
      <c r="BZ1469" s="113"/>
      <c r="CA1469" s="113"/>
      <c r="CB1469" s="113"/>
    </row>
    <row r="1470" spans="9:80" s="114" customFormat="1">
      <c r="I1470" s="113"/>
      <c r="J1470" s="113"/>
      <c r="K1470" s="113"/>
      <c r="L1470" s="113"/>
      <c r="M1470" s="113"/>
      <c r="N1470" s="113"/>
      <c r="O1470" s="113"/>
      <c r="P1470" s="113"/>
      <c r="Q1470" s="113"/>
      <c r="R1470" s="113"/>
      <c r="S1470" s="113"/>
      <c r="T1470" s="113"/>
      <c r="U1470" s="113"/>
      <c r="V1470" s="113"/>
      <c r="W1470" s="113"/>
      <c r="X1470" s="113"/>
      <c r="Y1470" s="113"/>
      <c r="Z1470" s="113"/>
      <c r="AA1470" s="113"/>
      <c r="AB1470" s="113"/>
      <c r="AC1470" s="113"/>
      <c r="AD1470" s="113"/>
      <c r="AE1470" s="113"/>
      <c r="AF1470" s="113"/>
      <c r="AG1470" s="113"/>
      <c r="AH1470" s="113"/>
      <c r="AI1470" s="113"/>
      <c r="AJ1470" s="113"/>
      <c r="AK1470" s="113"/>
      <c r="AL1470" s="113"/>
      <c r="AM1470" s="113"/>
      <c r="AN1470" s="113"/>
      <c r="AO1470" s="113"/>
      <c r="AP1470" s="113"/>
      <c r="AQ1470" s="113"/>
      <c r="AR1470" s="113"/>
      <c r="AS1470" s="113"/>
      <c r="AT1470" s="113"/>
      <c r="AU1470" s="113"/>
      <c r="AV1470" s="113"/>
      <c r="AW1470" s="113"/>
      <c r="AX1470" s="113"/>
      <c r="AY1470" s="113"/>
      <c r="AZ1470" s="113"/>
      <c r="BA1470" s="113"/>
      <c r="BB1470" s="113"/>
      <c r="BC1470" s="113"/>
      <c r="BD1470" s="113"/>
      <c r="BE1470" s="113"/>
      <c r="BF1470" s="113"/>
      <c r="BG1470" s="113"/>
      <c r="BH1470" s="113"/>
      <c r="BI1470" s="113"/>
      <c r="BJ1470" s="113"/>
      <c r="BK1470" s="113"/>
      <c r="BL1470" s="113"/>
      <c r="BM1470" s="113"/>
      <c r="BN1470" s="113"/>
      <c r="BO1470" s="113"/>
      <c r="BP1470" s="113"/>
      <c r="BQ1470" s="113"/>
      <c r="BR1470" s="113"/>
      <c r="BS1470" s="113"/>
      <c r="BT1470" s="113"/>
      <c r="BU1470" s="113"/>
      <c r="BV1470" s="113"/>
      <c r="BW1470" s="113"/>
      <c r="BX1470" s="113"/>
      <c r="BY1470" s="113"/>
      <c r="BZ1470" s="113"/>
      <c r="CA1470" s="113"/>
      <c r="CB1470" s="113"/>
    </row>
    <row r="1471" spans="9:80" s="114" customFormat="1">
      <c r="I1471" s="113"/>
      <c r="J1471" s="113"/>
      <c r="K1471" s="113"/>
      <c r="L1471" s="113"/>
      <c r="M1471" s="113"/>
      <c r="N1471" s="113"/>
      <c r="O1471" s="113"/>
      <c r="P1471" s="113"/>
      <c r="Q1471" s="113"/>
      <c r="R1471" s="113"/>
      <c r="S1471" s="113"/>
      <c r="T1471" s="113"/>
      <c r="U1471" s="113"/>
      <c r="V1471" s="113"/>
      <c r="W1471" s="113"/>
      <c r="X1471" s="113"/>
      <c r="Y1471" s="113"/>
      <c r="Z1471" s="113"/>
      <c r="AA1471" s="113"/>
      <c r="AB1471" s="113"/>
      <c r="AC1471" s="113"/>
      <c r="AD1471" s="113"/>
      <c r="AE1471" s="113"/>
      <c r="AF1471" s="113"/>
      <c r="AG1471" s="113"/>
      <c r="AH1471" s="113"/>
      <c r="AI1471" s="113"/>
      <c r="AJ1471" s="113"/>
      <c r="AK1471" s="113"/>
      <c r="AL1471" s="113"/>
      <c r="AM1471" s="113"/>
      <c r="AN1471" s="113"/>
      <c r="AO1471" s="113"/>
      <c r="AP1471" s="113"/>
      <c r="AQ1471" s="113"/>
      <c r="AR1471" s="113"/>
      <c r="AS1471" s="113"/>
      <c r="AT1471" s="113"/>
      <c r="AU1471" s="113"/>
      <c r="AV1471" s="113"/>
      <c r="AW1471" s="113"/>
      <c r="AX1471" s="113"/>
      <c r="AY1471" s="113"/>
      <c r="AZ1471" s="113"/>
      <c r="BA1471" s="113"/>
      <c r="BB1471" s="113"/>
      <c r="BC1471" s="113"/>
      <c r="BD1471" s="113"/>
      <c r="BE1471" s="113"/>
      <c r="BF1471" s="113"/>
      <c r="BG1471" s="113"/>
      <c r="BH1471" s="113"/>
      <c r="BI1471" s="113"/>
      <c r="BJ1471" s="113"/>
      <c r="BK1471" s="113"/>
      <c r="BL1471" s="113"/>
      <c r="BM1471" s="113"/>
      <c r="BN1471" s="113"/>
      <c r="BO1471" s="113"/>
      <c r="BP1471" s="113"/>
      <c r="BQ1471" s="113"/>
      <c r="BR1471" s="113"/>
      <c r="BS1471" s="113"/>
      <c r="BT1471" s="113"/>
      <c r="BU1471" s="113"/>
      <c r="BV1471" s="113"/>
      <c r="BW1471" s="113"/>
      <c r="BX1471" s="113"/>
      <c r="BY1471" s="113"/>
      <c r="BZ1471" s="113"/>
      <c r="CA1471" s="113"/>
      <c r="CB1471" s="113"/>
    </row>
    <row r="1472" spans="9:80" s="114" customFormat="1">
      <c r="I1472" s="113"/>
      <c r="J1472" s="113"/>
      <c r="K1472" s="113"/>
      <c r="L1472" s="113"/>
      <c r="M1472" s="113"/>
      <c r="N1472" s="113"/>
      <c r="O1472" s="113"/>
      <c r="P1472" s="113"/>
      <c r="Q1472" s="113"/>
      <c r="R1472" s="113"/>
      <c r="S1472" s="113"/>
      <c r="T1472" s="113"/>
      <c r="U1472" s="113"/>
      <c r="V1472" s="113"/>
      <c r="W1472" s="113"/>
      <c r="X1472" s="113"/>
      <c r="Y1472" s="113"/>
      <c r="Z1472" s="113"/>
      <c r="AA1472" s="113"/>
      <c r="AB1472" s="113"/>
      <c r="AC1472" s="113"/>
      <c r="AD1472" s="113"/>
      <c r="AE1472" s="113"/>
      <c r="AF1472" s="113"/>
      <c r="AG1472" s="113"/>
      <c r="AH1472" s="113"/>
      <c r="AI1472" s="113"/>
      <c r="AJ1472" s="113"/>
      <c r="AK1472" s="113"/>
      <c r="AL1472" s="113"/>
      <c r="AM1472" s="113"/>
      <c r="AN1472" s="113"/>
      <c r="AO1472" s="113"/>
      <c r="AP1472" s="113"/>
      <c r="AQ1472" s="113"/>
      <c r="AR1472" s="113"/>
      <c r="AS1472" s="113"/>
      <c r="AT1472" s="113"/>
      <c r="AU1472" s="113"/>
      <c r="AV1472" s="113"/>
      <c r="AW1472" s="113"/>
      <c r="AX1472" s="113"/>
      <c r="AY1472" s="113"/>
      <c r="AZ1472" s="113"/>
      <c r="BA1472" s="113"/>
      <c r="BB1472" s="113"/>
      <c r="BC1472" s="113"/>
      <c r="BD1472" s="113"/>
      <c r="BE1472" s="113"/>
      <c r="BF1472" s="113"/>
      <c r="BG1472" s="113"/>
      <c r="BH1472" s="113"/>
      <c r="BI1472" s="113"/>
      <c r="BJ1472" s="113"/>
      <c r="BK1472" s="113"/>
      <c r="BL1472" s="113"/>
      <c r="BM1472" s="113"/>
      <c r="BN1472" s="113"/>
      <c r="BO1472" s="113"/>
      <c r="BP1472" s="113"/>
      <c r="BQ1472" s="113"/>
      <c r="BR1472" s="113"/>
      <c r="BS1472" s="113"/>
      <c r="BT1472" s="113"/>
      <c r="BU1472" s="113"/>
      <c r="BV1472" s="113"/>
      <c r="BW1472" s="113"/>
      <c r="BX1472" s="113"/>
      <c r="BY1472" s="113"/>
      <c r="BZ1472" s="113"/>
      <c r="CA1472" s="113"/>
      <c r="CB1472" s="113"/>
    </row>
    <row r="1473" spans="9:80" s="114" customFormat="1">
      <c r="I1473" s="113"/>
      <c r="J1473" s="113"/>
      <c r="K1473" s="113"/>
      <c r="L1473" s="113"/>
      <c r="M1473" s="113"/>
      <c r="N1473" s="113"/>
      <c r="O1473" s="113"/>
      <c r="P1473" s="113"/>
      <c r="Q1473" s="113"/>
      <c r="R1473" s="113"/>
      <c r="S1473" s="113"/>
      <c r="T1473" s="113"/>
      <c r="U1473" s="113"/>
      <c r="V1473" s="113"/>
      <c r="W1473" s="113"/>
      <c r="X1473" s="113"/>
      <c r="Y1473" s="113"/>
      <c r="Z1473" s="113"/>
      <c r="AA1473" s="113"/>
      <c r="AB1473" s="113"/>
      <c r="AC1473" s="113"/>
      <c r="AD1473" s="113"/>
      <c r="AE1473" s="113"/>
      <c r="AF1473" s="113"/>
      <c r="AG1473" s="113"/>
      <c r="AH1473" s="113"/>
      <c r="AI1473" s="113"/>
      <c r="AJ1473" s="113"/>
      <c r="AK1473" s="113"/>
      <c r="AL1473" s="113"/>
      <c r="AM1473" s="113"/>
      <c r="AN1473" s="113"/>
      <c r="AO1473" s="113"/>
      <c r="AP1473" s="113"/>
      <c r="AQ1473" s="113"/>
      <c r="AR1473" s="113"/>
      <c r="AS1473" s="113"/>
      <c r="AT1473" s="113"/>
      <c r="AU1473" s="113"/>
      <c r="AV1473" s="113"/>
      <c r="AW1473" s="113"/>
      <c r="AX1473" s="113"/>
      <c r="AY1473" s="113"/>
      <c r="AZ1473" s="113"/>
      <c r="BA1473" s="113"/>
      <c r="BB1473" s="113"/>
      <c r="BC1473" s="113"/>
      <c r="BD1473" s="113"/>
      <c r="BE1473" s="113"/>
      <c r="BF1473" s="113"/>
      <c r="BG1473" s="113"/>
      <c r="BH1473" s="113"/>
      <c r="BI1473" s="113"/>
      <c r="BJ1473" s="113"/>
      <c r="BK1473" s="113"/>
      <c r="BL1473" s="113"/>
      <c r="BM1473" s="113"/>
      <c r="BN1473" s="113"/>
      <c r="BO1473" s="113"/>
      <c r="BP1473" s="113"/>
      <c r="BQ1473" s="113"/>
      <c r="BR1473" s="113"/>
      <c r="BS1473" s="113"/>
      <c r="BT1473" s="113"/>
      <c r="BU1473" s="113"/>
      <c r="BV1473" s="113"/>
      <c r="BW1473" s="113"/>
      <c r="BX1473" s="113"/>
      <c r="BY1473" s="113"/>
      <c r="BZ1473" s="113"/>
      <c r="CA1473" s="113"/>
      <c r="CB1473" s="113"/>
    </row>
    <row r="1474" spans="9:80" s="114" customFormat="1">
      <c r="I1474" s="113"/>
      <c r="J1474" s="113"/>
      <c r="K1474" s="113"/>
      <c r="L1474" s="113"/>
      <c r="M1474" s="113"/>
      <c r="N1474" s="113"/>
      <c r="O1474" s="113"/>
      <c r="P1474" s="113"/>
      <c r="Q1474" s="113"/>
      <c r="R1474" s="113"/>
      <c r="S1474" s="113"/>
      <c r="T1474" s="113"/>
      <c r="U1474" s="113"/>
      <c r="V1474" s="113"/>
      <c r="W1474" s="113"/>
      <c r="X1474" s="113"/>
      <c r="Y1474" s="113"/>
      <c r="Z1474" s="113"/>
      <c r="AA1474" s="113"/>
      <c r="AB1474" s="113"/>
      <c r="AC1474" s="113"/>
      <c r="AD1474" s="113"/>
      <c r="AE1474" s="113"/>
      <c r="AF1474" s="113"/>
      <c r="AG1474" s="113"/>
      <c r="AH1474" s="113"/>
      <c r="AI1474" s="113"/>
      <c r="AJ1474" s="113"/>
      <c r="AK1474" s="113"/>
      <c r="AL1474" s="113"/>
      <c r="AM1474" s="113"/>
      <c r="AN1474" s="113"/>
      <c r="AO1474" s="113"/>
      <c r="AP1474" s="113"/>
      <c r="AQ1474" s="113"/>
      <c r="AR1474" s="113"/>
      <c r="AS1474" s="113"/>
      <c r="AT1474" s="113"/>
      <c r="AU1474" s="113"/>
      <c r="AV1474" s="113"/>
      <c r="AW1474" s="113"/>
      <c r="AX1474" s="113"/>
      <c r="AY1474" s="113"/>
      <c r="AZ1474" s="113"/>
      <c r="BA1474" s="113"/>
      <c r="BB1474" s="113"/>
      <c r="BC1474" s="113"/>
      <c r="BD1474" s="113"/>
      <c r="BE1474" s="113"/>
      <c r="BF1474" s="113"/>
      <c r="BG1474" s="113"/>
      <c r="BH1474" s="113"/>
      <c r="BI1474" s="113"/>
      <c r="BJ1474" s="113"/>
      <c r="BK1474" s="113"/>
      <c r="BL1474" s="113"/>
      <c r="BM1474" s="113"/>
      <c r="BN1474" s="113"/>
      <c r="BO1474" s="113"/>
      <c r="BP1474" s="113"/>
      <c r="BQ1474" s="113"/>
      <c r="BR1474" s="113"/>
      <c r="BS1474" s="113"/>
      <c r="BT1474" s="113"/>
      <c r="BU1474" s="113"/>
      <c r="BV1474" s="113"/>
      <c r="BW1474" s="113"/>
      <c r="BX1474" s="113"/>
      <c r="BY1474" s="113"/>
      <c r="BZ1474" s="113"/>
      <c r="CA1474" s="113"/>
      <c r="CB1474" s="113"/>
    </row>
    <row r="1475" spans="9:80" s="114" customFormat="1">
      <c r="I1475" s="113"/>
      <c r="J1475" s="113"/>
      <c r="K1475" s="113"/>
      <c r="L1475" s="113"/>
      <c r="M1475" s="113"/>
      <c r="N1475" s="113"/>
      <c r="O1475" s="113"/>
      <c r="P1475" s="113"/>
      <c r="Q1475" s="113"/>
      <c r="R1475" s="113"/>
      <c r="S1475" s="113"/>
      <c r="T1475" s="113"/>
      <c r="U1475" s="113"/>
      <c r="V1475" s="113"/>
      <c r="W1475" s="113"/>
      <c r="X1475" s="113"/>
      <c r="Y1475" s="113"/>
      <c r="Z1475" s="113"/>
      <c r="AA1475" s="113"/>
      <c r="AB1475" s="113"/>
      <c r="AC1475" s="113"/>
      <c r="AD1475" s="113"/>
      <c r="AE1475" s="113"/>
      <c r="AF1475" s="113"/>
      <c r="AG1475" s="113"/>
      <c r="AH1475" s="113"/>
      <c r="AI1475" s="113"/>
      <c r="AJ1475" s="113"/>
      <c r="AK1475" s="113"/>
      <c r="AL1475" s="113"/>
      <c r="AM1475" s="113"/>
      <c r="AN1475" s="113"/>
      <c r="AO1475" s="113"/>
      <c r="AP1475" s="113"/>
      <c r="AQ1475" s="113"/>
      <c r="AR1475" s="113"/>
      <c r="AS1475" s="113"/>
      <c r="AT1475" s="113"/>
      <c r="AU1475" s="113"/>
      <c r="AV1475" s="113"/>
      <c r="AW1475" s="113"/>
      <c r="AX1475" s="113"/>
      <c r="AY1475" s="113"/>
      <c r="AZ1475" s="113"/>
      <c r="BA1475" s="113"/>
      <c r="BB1475" s="113"/>
      <c r="BC1475" s="113"/>
      <c r="BD1475" s="113"/>
      <c r="BE1475" s="113"/>
      <c r="BF1475" s="113"/>
      <c r="BG1475" s="113"/>
      <c r="BH1475" s="113"/>
      <c r="BI1475" s="113"/>
      <c r="BJ1475" s="113"/>
      <c r="BK1475" s="113"/>
      <c r="BL1475" s="113"/>
      <c r="BM1475" s="113"/>
      <c r="BN1475" s="113"/>
      <c r="BO1475" s="113"/>
      <c r="BP1475" s="113"/>
      <c r="BQ1475" s="113"/>
      <c r="BR1475" s="113"/>
      <c r="BS1475" s="113"/>
      <c r="BT1475" s="113"/>
      <c r="BU1475" s="113"/>
      <c r="BV1475" s="113"/>
      <c r="BW1475" s="113"/>
      <c r="BX1475" s="113"/>
      <c r="BY1475" s="113"/>
      <c r="BZ1475" s="113"/>
      <c r="CA1475" s="113"/>
      <c r="CB1475" s="113"/>
    </row>
    <row r="1476" spans="9:80" s="114" customFormat="1">
      <c r="I1476" s="113"/>
      <c r="J1476" s="113"/>
      <c r="K1476" s="113"/>
      <c r="L1476" s="113"/>
      <c r="M1476" s="113"/>
      <c r="N1476" s="113"/>
      <c r="O1476" s="113"/>
      <c r="P1476" s="113"/>
      <c r="Q1476" s="113"/>
      <c r="R1476" s="113"/>
      <c r="S1476" s="113"/>
      <c r="T1476" s="113"/>
      <c r="U1476" s="113"/>
      <c r="V1476" s="113"/>
      <c r="W1476" s="113"/>
      <c r="X1476" s="113"/>
      <c r="Y1476" s="113"/>
      <c r="Z1476" s="113"/>
      <c r="AA1476" s="113"/>
      <c r="AB1476" s="113"/>
      <c r="AC1476" s="113"/>
      <c r="AD1476" s="113"/>
      <c r="AE1476" s="113"/>
      <c r="AF1476" s="113"/>
      <c r="AG1476" s="113"/>
      <c r="AH1476" s="113"/>
      <c r="AI1476" s="113"/>
      <c r="AJ1476" s="113"/>
      <c r="AK1476" s="113"/>
      <c r="AL1476" s="113"/>
      <c r="AM1476" s="113"/>
      <c r="AN1476" s="113"/>
      <c r="AO1476" s="113"/>
      <c r="AP1476" s="113"/>
      <c r="AQ1476" s="113"/>
      <c r="AR1476" s="113"/>
      <c r="AS1476" s="113"/>
      <c r="AT1476" s="113"/>
      <c r="AU1476" s="113"/>
      <c r="AV1476" s="113"/>
      <c r="AW1476" s="113"/>
      <c r="AX1476" s="113"/>
      <c r="AY1476" s="113"/>
      <c r="AZ1476" s="113"/>
      <c r="BA1476" s="113"/>
      <c r="BB1476" s="113"/>
      <c r="BC1476" s="113"/>
      <c r="BD1476" s="113"/>
      <c r="BE1476" s="113"/>
      <c r="BF1476" s="113"/>
      <c r="BG1476" s="113"/>
      <c r="BH1476" s="113"/>
      <c r="BI1476" s="113"/>
      <c r="BJ1476" s="113"/>
      <c r="BK1476" s="113"/>
      <c r="BL1476" s="113"/>
      <c r="BM1476" s="113"/>
      <c r="BN1476" s="113"/>
      <c r="BO1476" s="113"/>
      <c r="BP1476" s="113"/>
      <c r="BQ1476" s="113"/>
      <c r="BR1476" s="113"/>
      <c r="BS1476" s="113"/>
      <c r="BT1476" s="113"/>
      <c r="BU1476" s="113"/>
      <c r="BV1476" s="113"/>
      <c r="BW1476" s="113"/>
      <c r="BX1476" s="113"/>
      <c r="BY1476" s="113"/>
      <c r="BZ1476" s="113"/>
      <c r="CA1476" s="113"/>
      <c r="CB1476" s="113"/>
    </row>
    <row r="1477" spans="9:80" s="114" customFormat="1">
      <c r="I1477" s="113"/>
      <c r="J1477" s="113"/>
      <c r="K1477" s="113"/>
      <c r="L1477" s="113"/>
      <c r="M1477" s="113"/>
      <c r="N1477" s="113"/>
      <c r="O1477" s="113"/>
      <c r="P1477" s="113"/>
      <c r="Q1477" s="113"/>
      <c r="R1477" s="113"/>
      <c r="S1477" s="113"/>
      <c r="T1477" s="113"/>
      <c r="U1477" s="113"/>
      <c r="V1477" s="113"/>
      <c r="W1477" s="113"/>
      <c r="X1477" s="113"/>
      <c r="Y1477" s="113"/>
      <c r="Z1477" s="113"/>
      <c r="AA1477" s="113"/>
      <c r="AB1477" s="113"/>
      <c r="AC1477" s="113"/>
      <c r="AD1477" s="113"/>
      <c r="AE1477" s="113"/>
      <c r="AF1477" s="113"/>
      <c r="AG1477" s="113"/>
      <c r="AH1477" s="113"/>
      <c r="AI1477" s="113"/>
      <c r="AJ1477" s="113"/>
      <c r="AK1477" s="113"/>
      <c r="AL1477" s="113"/>
      <c r="AM1477" s="113"/>
      <c r="AN1477" s="113"/>
      <c r="AO1477" s="113"/>
      <c r="AP1477" s="113"/>
      <c r="AQ1477" s="113"/>
      <c r="AR1477" s="113"/>
      <c r="AS1477" s="113"/>
      <c r="AT1477" s="113"/>
      <c r="AU1477" s="113"/>
      <c r="AV1477" s="113"/>
      <c r="AW1477" s="113"/>
      <c r="AX1477" s="113"/>
      <c r="AY1477" s="113"/>
      <c r="AZ1477" s="113"/>
      <c r="BA1477" s="113"/>
      <c r="BB1477" s="113"/>
      <c r="BC1477" s="113"/>
      <c r="BD1477" s="113"/>
      <c r="BE1477" s="113"/>
      <c r="BF1477" s="113"/>
      <c r="BG1477" s="113"/>
      <c r="BH1477" s="113"/>
      <c r="BI1477" s="113"/>
      <c r="BJ1477" s="113"/>
      <c r="BK1477" s="113"/>
      <c r="BL1477" s="113"/>
      <c r="BM1477" s="113"/>
      <c r="BN1477" s="113"/>
      <c r="BO1477" s="113"/>
      <c r="BP1477" s="113"/>
      <c r="BQ1477" s="113"/>
      <c r="BR1477" s="113"/>
      <c r="BS1477" s="113"/>
      <c r="BT1477" s="113"/>
      <c r="BU1477" s="113"/>
      <c r="BV1477" s="113"/>
      <c r="BW1477" s="113"/>
      <c r="BX1477" s="113"/>
      <c r="BY1477" s="113"/>
      <c r="BZ1477" s="113"/>
      <c r="CA1477" s="113"/>
      <c r="CB1477" s="113"/>
    </row>
    <row r="1478" spans="9:80" s="114" customFormat="1">
      <c r="I1478" s="113"/>
      <c r="J1478" s="113"/>
      <c r="K1478" s="113"/>
      <c r="L1478" s="113"/>
      <c r="M1478" s="113"/>
      <c r="N1478" s="113"/>
      <c r="O1478" s="113"/>
      <c r="P1478" s="113"/>
      <c r="Q1478" s="113"/>
      <c r="R1478" s="113"/>
      <c r="S1478" s="113"/>
      <c r="T1478" s="113"/>
      <c r="U1478" s="113"/>
      <c r="V1478" s="113"/>
      <c r="W1478" s="113"/>
      <c r="X1478" s="113"/>
      <c r="Y1478" s="113"/>
      <c r="Z1478" s="113"/>
      <c r="AA1478" s="113"/>
      <c r="AB1478" s="113"/>
      <c r="AC1478" s="113"/>
      <c r="AD1478" s="113"/>
      <c r="AE1478" s="113"/>
      <c r="AF1478" s="113"/>
      <c r="AG1478" s="113"/>
      <c r="AH1478" s="113"/>
      <c r="AI1478" s="113"/>
      <c r="AJ1478" s="113"/>
      <c r="AK1478" s="113"/>
      <c r="AL1478" s="113"/>
      <c r="AM1478" s="113"/>
      <c r="AN1478" s="113"/>
      <c r="AO1478" s="113"/>
      <c r="AP1478" s="113"/>
      <c r="AQ1478" s="113"/>
      <c r="AR1478" s="113"/>
      <c r="AS1478" s="113"/>
      <c r="AT1478" s="113"/>
      <c r="AU1478" s="113"/>
      <c r="AV1478" s="113"/>
      <c r="AW1478" s="113"/>
      <c r="AX1478" s="113"/>
      <c r="AY1478" s="113"/>
      <c r="AZ1478" s="113"/>
      <c r="BA1478" s="113"/>
      <c r="BB1478" s="113"/>
      <c r="BC1478" s="113"/>
      <c r="BD1478" s="113"/>
      <c r="BE1478" s="113"/>
      <c r="BF1478" s="113"/>
      <c r="BG1478" s="113"/>
      <c r="BH1478" s="113"/>
      <c r="BI1478" s="113"/>
      <c r="BJ1478" s="113"/>
      <c r="BK1478" s="113"/>
      <c r="BL1478" s="113"/>
      <c r="BM1478" s="113"/>
      <c r="BN1478" s="113"/>
      <c r="BO1478" s="113"/>
      <c r="BP1478" s="113"/>
      <c r="BQ1478" s="113"/>
      <c r="BR1478" s="113"/>
      <c r="BS1478" s="113"/>
      <c r="BT1478" s="113"/>
      <c r="BU1478" s="113"/>
      <c r="BV1478" s="113"/>
      <c r="BW1478" s="113"/>
      <c r="BX1478" s="113"/>
      <c r="BY1478" s="113"/>
      <c r="BZ1478" s="113"/>
      <c r="CA1478" s="113"/>
      <c r="CB1478" s="113"/>
    </row>
    <row r="1479" spans="9:80" s="114" customFormat="1">
      <c r="I1479" s="113"/>
      <c r="J1479" s="113"/>
      <c r="K1479" s="113"/>
      <c r="L1479" s="113"/>
      <c r="M1479" s="113"/>
      <c r="N1479" s="113"/>
      <c r="O1479" s="113"/>
      <c r="P1479" s="113"/>
      <c r="Q1479" s="113"/>
      <c r="R1479" s="113"/>
      <c r="S1479" s="113"/>
      <c r="T1479" s="113"/>
      <c r="U1479" s="113"/>
      <c r="V1479" s="113"/>
      <c r="W1479" s="113"/>
      <c r="X1479" s="113"/>
      <c r="Y1479" s="113"/>
      <c r="Z1479" s="113"/>
      <c r="AA1479" s="113"/>
      <c r="AB1479" s="113"/>
      <c r="AC1479" s="113"/>
      <c r="AD1479" s="113"/>
      <c r="AE1479" s="113"/>
      <c r="AF1479" s="113"/>
      <c r="AG1479" s="113"/>
      <c r="AH1479" s="113"/>
      <c r="AI1479" s="113"/>
      <c r="AJ1479" s="113"/>
      <c r="AK1479" s="113"/>
      <c r="AL1479" s="113"/>
      <c r="AM1479" s="113"/>
      <c r="AN1479" s="113"/>
      <c r="AO1479" s="113"/>
      <c r="AP1479" s="113"/>
      <c r="AQ1479" s="113"/>
      <c r="AR1479" s="113"/>
      <c r="AS1479" s="113"/>
      <c r="AT1479" s="113"/>
      <c r="AU1479" s="113"/>
      <c r="AV1479" s="113"/>
      <c r="AW1479" s="113"/>
      <c r="AX1479" s="113"/>
      <c r="AY1479" s="113"/>
      <c r="AZ1479" s="113"/>
      <c r="BA1479" s="113"/>
      <c r="BB1479" s="113"/>
      <c r="BC1479" s="113"/>
      <c r="BD1479" s="113"/>
      <c r="BE1479" s="113"/>
      <c r="BF1479" s="113"/>
      <c r="BG1479" s="113"/>
      <c r="BH1479" s="113"/>
      <c r="BI1479" s="113"/>
      <c r="BJ1479" s="113"/>
      <c r="BK1479" s="113"/>
      <c r="BL1479" s="113"/>
      <c r="BM1479" s="113"/>
      <c r="BN1479" s="113"/>
      <c r="BO1479" s="113"/>
      <c r="BP1479" s="113"/>
      <c r="BQ1479" s="113"/>
      <c r="BR1479" s="113"/>
      <c r="BS1479" s="113"/>
      <c r="BT1479" s="113"/>
      <c r="BU1479" s="113"/>
      <c r="BV1479" s="113"/>
      <c r="BW1479" s="113"/>
      <c r="BX1479" s="113"/>
      <c r="BY1479" s="113"/>
      <c r="BZ1479" s="113"/>
      <c r="CA1479" s="113"/>
      <c r="CB1479" s="113"/>
    </row>
    <row r="1480" spans="9:80" s="114" customFormat="1">
      <c r="I1480" s="113"/>
      <c r="J1480" s="113"/>
      <c r="K1480" s="113"/>
      <c r="L1480" s="113"/>
      <c r="M1480" s="113"/>
      <c r="N1480" s="113"/>
      <c r="O1480" s="113"/>
      <c r="P1480" s="113"/>
      <c r="Q1480" s="113"/>
      <c r="R1480" s="113"/>
      <c r="S1480" s="113"/>
      <c r="T1480" s="113"/>
      <c r="U1480" s="113"/>
      <c r="V1480" s="113"/>
      <c r="W1480" s="113"/>
      <c r="X1480" s="113"/>
      <c r="Y1480" s="113"/>
      <c r="Z1480" s="113"/>
      <c r="AA1480" s="113"/>
      <c r="AB1480" s="113"/>
      <c r="AC1480" s="113"/>
      <c r="AD1480" s="113"/>
      <c r="AE1480" s="113"/>
      <c r="AF1480" s="113"/>
      <c r="AG1480" s="113"/>
      <c r="AH1480" s="113"/>
      <c r="AI1480" s="113"/>
      <c r="AJ1480" s="113"/>
      <c r="AK1480" s="113"/>
      <c r="AL1480" s="113"/>
      <c r="AM1480" s="113"/>
      <c r="AN1480" s="113"/>
      <c r="AO1480" s="113"/>
      <c r="AP1480" s="113"/>
      <c r="AQ1480" s="113"/>
      <c r="AR1480" s="113"/>
      <c r="AS1480" s="113"/>
      <c r="AT1480" s="113"/>
      <c r="AU1480" s="113"/>
      <c r="AV1480" s="113"/>
      <c r="AW1480" s="113"/>
      <c r="AX1480" s="113"/>
      <c r="AY1480" s="113"/>
      <c r="AZ1480" s="113"/>
      <c r="BA1480" s="113"/>
      <c r="BB1480" s="113"/>
      <c r="BC1480" s="113"/>
      <c r="BD1480" s="113"/>
      <c r="BE1480" s="113"/>
      <c r="BF1480" s="113"/>
      <c r="BG1480" s="113"/>
      <c r="BH1480" s="113"/>
      <c r="BI1480" s="113"/>
      <c r="BJ1480" s="113"/>
      <c r="BK1480" s="113"/>
      <c r="BL1480" s="113"/>
      <c r="BM1480" s="113"/>
      <c r="BN1480" s="113"/>
      <c r="BO1480" s="113"/>
      <c r="BP1480" s="113"/>
      <c r="BQ1480" s="113"/>
      <c r="BR1480" s="113"/>
      <c r="BS1480" s="113"/>
      <c r="BT1480" s="113"/>
      <c r="BU1480" s="113"/>
      <c r="BV1480" s="113"/>
      <c r="BW1480" s="113"/>
      <c r="BX1480" s="113"/>
      <c r="BY1480" s="113"/>
      <c r="BZ1480" s="113"/>
      <c r="CA1480" s="113"/>
      <c r="CB1480" s="113"/>
    </row>
    <row r="1481" spans="9:80" s="114" customFormat="1">
      <c r="I1481" s="113"/>
      <c r="J1481" s="113"/>
      <c r="K1481" s="113"/>
      <c r="L1481" s="113"/>
      <c r="M1481" s="113"/>
      <c r="N1481" s="113"/>
      <c r="O1481" s="113"/>
      <c r="P1481" s="113"/>
      <c r="Q1481" s="113"/>
      <c r="R1481" s="113"/>
      <c r="S1481" s="113"/>
      <c r="T1481" s="113"/>
      <c r="U1481" s="113"/>
      <c r="V1481" s="113"/>
      <c r="W1481" s="113"/>
      <c r="X1481" s="113"/>
      <c r="Y1481" s="113"/>
      <c r="Z1481" s="113"/>
      <c r="AA1481" s="113"/>
      <c r="AB1481" s="113"/>
      <c r="AC1481" s="113"/>
      <c r="AD1481" s="113"/>
      <c r="AE1481" s="113"/>
      <c r="AF1481" s="113"/>
      <c r="AG1481" s="113"/>
      <c r="AH1481" s="113"/>
      <c r="AI1481" s="113"/>
      <c r="AJ1481" s="113"/>
      <c r="AK1481" s="113"/>
      <c r="AL1481" s="113"/>
      <c r="AM1481" s="113"/>
      <c r="AN1481" s="113"/>
      <c r="AO1481" s="113"/>
      <c r="AP1481" s="113"/>
      <c r="AQ1481" s="113"/>
      <c r="AR1481" s="113"/>
      <c r="AS1481" s="113"/>
      <c r="AT1481" s="113"/>
      <c r="AU1481" s="113"/>
      <c r="AV1481" s="113"/>
      <c r="AW1481" s="113"/>
      <c r="AX1481" s="113"/>
      <c r="AY1481" s="113"/>
      <c r="AZ1481" s="113"/>
      <c r="BA1481" s="113"/>
      <c r="BB1481" s="113"/>
      <c r="BC1481" s="113"/>
      <c r="BD1481" s="113"/>
      <c r="BE1481" s="113"/>
      <c r="BF1481" s="113"/>
      <c r="BG1481" s="113"/>
      <c r="BH1481" s="113"/>
      <c r="BI1481" s="113"/>
      <c r="BJ1481" s="113"/>
      <c r="BK1481" s="113"/>
      <c r="BL1481" s="113"/>
      <c r="BM1481" s="113"/>
      <c r="BN1481" s="113"/>
      <c r="BO1481" s="113"/>
      <c r="BP1481" s="113"/>
      <c r="BQ1481" s="113"/>
      <c r="BR1481" s="113"/>
      <c r="BS1481" s="113"/>
      <c r="BT1481" s="113"/>
      <c r="BU1481" s="113"/>
      <c r="BV1481" s="113"/>
      <c r="BW1481" s="113"/>
      <c r="BX1481" s="113"/>
      <c r="BY1481" s="113"/>
      <c r="BZ1481" s="113"/>
      <c r="CA1481" s="113"/>
      <c r="CB1481" s="113"/>
    </row>
    <row r="1482" spans="9:80" s="114" customFormat="1">
      <c r="I1482" s="113"/>
      <c r="J1482" s="113"/>
      <c r="K1482" s="113"/>
      <c r="L1482" s="113"/>
      <c r="M1482" s="113"/>
      <c r="N1482" s="113"/>
      <c r="O1482" s="113"/>
      <c r="P1482" s="113"/>
      <c r="Q1482" s="113"/>
      <c r="R1482" s="113"/>
      <c r="S1482" s="113"/>
      <c r="T1482" s="113"/>
      <c r="U1482" s="113"/>
      <c r="V1482" s="113"/>
      <c r="W1482" s="113"/>
      <c r="X1482" s="113"/>
      <c r="Y1482" s="113"/>
      <c r="Z1482" s="113"/>
      <c r="AA1482" s="113"/>
      <c r="AB1482" s="113"/>
      <c r="AC1482" s="113"/>
      <c r="AD1482" s="113"/>
      <c r="AE1482" s="113"/>
      <c r="AF1482" s="113"/>
      <c r="AG1482" s="113"/>
      <c r="AH1482" s="113"/>
      <c r="AI1482" s="113"/>
      <c r="AJ1482" s="113"/>
      <c r="AK1482" s="113"/>
      <c r="AL1482" s="113"/>
      <c r="AM1482" s="113"/>
      <c r="AN1482" s="113"/>
      <c r="AO1482" s="113"/>
      <c r="AP1482" s="113"/>
      <c r="AQ1482" s="113"/>
      <c r="AR1482" s="113"/>
      <c r="AS1482" s="113"/>
      <c r="AT1482" s="113"/>
      <c r="AU1482" s="113"/>
      <c r="AV1482" s="113"/>
      <c r="AW1482" s="113"/>
      <c r="AX1482" s="113"/>
      <c r="AY1482" s="113"/>
      <c r="AZ1482" s="113"/>
      <c r="BA1482" s="113"/>
      <c r="BB1482" s="113"/>
      <c r="BC1482" s="113"/>
      <c r="BD1482" s="113"/>
      <c r="BE1482" s="113"/>
      <c r="BF1482" s="113"/>
      <c r="BG1482" s="113"/>
      <c r="BH1482" s="113"/>
      <c r="BI1482" s="113"/>
      <c r="BJ1482" s="113"/>
      <c r="BK1482" s="113"/>
      <c r="BL1482" s="113"/>
      <c r="BM1482" s="113"/>
      <c r="BN1482" s="113"/>
      <c r="BO1482" s="113"/>
      <c r="BP1482" s="113"/>
      <c r="BQ1482" s="113"/>
      <c r="BR1482" s="113"/>
      <c r="BS1482" s="113"/>
      <c r="BT1482" s="113"/>
      <c r="BU1482" s="113"/>
      <c r="BV1482" s="113"/>
      <c r="BW1482" s="113"/>
      <c r="BX1482" s="113"/>
      <c r="BY1482" s="113"/>
      <c r="BZ1482" s="113"/>
      <c r="CA1482" s="113"/>
      <c r="CB1482" s="113"/>
    </row>
    <row r="1483" spans="9:80" s="114" customFormat="1">
      <c r="I1483" s="113"/>
      <c r="J1483" s="113"/>
      <c r="K1483" s="113"/>
      <c r="L1483" s="113"/>
      <c r="M1483" s="113"/>
      <c r="N1483" s="113"/>
      <c r="O1483" s="113"/>
      <c r="P1483" s="113"/>
      <c r="Q1483" s="113"/>
      <c r="R1483" s="113"/>
      <c r="S1483" s="113"/>
      <c r="T1483" s="113"/>
      <c r="U1483" s="113"/>
      <c r="V1483" s="113"/>
      <c r="W1483" s="113"/>
      <c r="X1483" s="113"/>
      <c r="Y1483" s="113"/>
      <c r="Z1483" s="113"/>
      <c r="AA1483" s="113"/>
      <c r="AB1483" s="113"/>
      <c r="AC1483" s="113"/>
      <c r="AD1483" s="113"/>
      <c r="AE1483" s="113"/>
      <c r="AF1483" s="113"/>
      <c r="AG1483" s="113"/>
      <c r="AH1483" s="113"/>
      <c r="AI1483" s="113"/>
      <c r="AJ1483" s="113"/>
      <c r="AK1483" s="113"/>
      <c r="AL1483" s="113"/>
      <c r="AM1483" s="113"/>
      <c r="AN1483" s="113"/>
      <c r="AO1483" s="113"/>
      <c r="AP1483" s="113"/>
      <c r="AQ1483" s="113"/>
      <c r="AR1483" s="113"/>
      <c r="AS1483" s="113"/>
      <c r="AT1483" s="113"/>
      <c r="AU1483" s="113"/>
      <c r="AV1483" s="113"/>
      <c r="AW1483" s="113"/>
      <c r="AX1483" s="113"/>
      <c r="AY1483" s="113"/>
      <c r="AZ1483" s="113"/>
      <c r="BA1483" s="113"/>
      <c r="BB1483" s="113"/>
      <c r="BC1483" s="113"/>
      <c r="BD1483" s="113"/>
      <c r="BE1483" s="113"/>
      <c r="BF1483" s="113"/>
      <c r="BG1483" s="113"/>
      <c r="BH1483" s="113"/>
      <c r="BI1483" s="113"/>
      <c r="BJ1483" s="113"/>
      <c r="BK1483" s="113"/>
      <c r="BL1483" s="113"/>
      <c r="BM1483" s="113"/>
      <c r="BN1483" s="113"/>
      <c r="BO1483" s="113"/>
      <c r="BP1483" s="113"/>
      <c r="BQ1483" s="113"/>
      <c r="BR1483" s="113"/>
      <c r="BS1483" s="113"/>
      <c r="BT1483" s="113"/>
      <c r="BU1483" s="113"/>
      <c r="BV1483" s="113"/>
      <c r="BW1483" s="113"/>
      <c r="BX1483" s="113"/>
      <c r="BY1483" s="113"/>
      <c r="BZ1483" s="113"/>
      <c r="CA1483" s="113"/>
      <c r="CB1483" s="113"/>
    </row>
    <row r="1484" spans="9:80" s="114" customFormat="1">
      <c r="I1484" s="113"/>
      <c r="J1484" s="113"/>
      <c r="K1484" s="113"/>
      <c r="L1484" s="113"/>
      <c r="M1484" s="113"/>
      <c r="N1484" s="113"/>
      <c r="O1484" s="113"/>
      <c r="P1484" s="113"/>
      <c r="Q1484" s="113"/>
      <c r="R1484" s="113"/>
      <c r="S1484" s="113"/>
      <c r="T1484" s="113"/>
      <c r="U1484" s="113"/>
      <c r="V1484" s="113"/>
      <c r="W1484" s="113"/>
      <c r="X1484" s="113"/>
      <c r="Y1484" s="113"/>
      <c r="Z1484" s="113"/>
      <c r="AA1484" s="113"/>
      <c r="AB1484" s="113"/>
      <c r="AC1484" s="113"/>
      <c r="AD1484" s="113"/>
      <c r="AE1484" s="113"/>
      <c r="AF1484" s="113"/>
      <c r="AG1484" s="113"/>
      <c r="AH1484" s="113"/>
      <c r="AI1484" s="113"/>
      <c r="AJ1484" s="113"/>
      <c r="AK1484" s="113"/>
      <c r="AL1484" s="113"/>
      <c r="AM1484" s="113"/>
      <c r="AN1484" s="113"/>
      <c r="AO1484" s="113"/>
      <c r="AP1484" s="113"/>
      <c r="AQ1484" s="113"/>
      <c r="AR1484" s="113"/>
      <c r="AS1484" s="113"/>
      <c r="AT1484" s="113"/>
      <c r="AU1484" s="113"/>
      <c r="AV1484" s="113"/>
      <c r="AW1484" s="113"/>
      <c r="AX1484" s="113"/>
      <c r="AY1484" s="113"/>
      <c r="AZ1484" s="113"/>
      <c r="BA1484" s="113"/>
      <c r="BB1484" s="113"/>
      <c r="BC1484" s="113"/>
      <c r="BD1484" s="113"/>
      <c r="BE1484" s="113"/>
      <c r="BF1484" s="113"/>
      <c r="BG1484" s="113"/>
      <c r="BH1484" s="113"/>
      <c r="BI1484" s="113"/>
      <c r="BJ1484" s="113"/>
      <c r="BK1484" s="113"/>
      <c r="BL1484" s="113"/>
      <c r="BM1484" s="113"/>
      <c r="BN1484" s="113"/>
      <c r="BO1484" s="113"/>
      <c r="BP1484" s="113"/>
      <c r="BQ1484" s="113"/>
      <c r="BR1484" s="113"/>
      <c r="BS1484" s="113"/>
      <c r="BT1484" s="113"/>
      <c r="BU1484" s="113"/>
      <c r="BV1484" s="113"/>
      <c r="BW1484" s="113"/>
      <c r="BX1484" s="113"/>
      <c r="BY1484" s="113"/>
      <c r="BZ1484" s="113"/>
      <c r="CA1484" s="113"/>
      <c r="CB1484" s="113"/>
    </row>
    <row r="1485" spans="9:80" s="114" customFormat="1">
      <c r="I1485" s="113"/>
      <c r="J1485" s="113"/>
      <c r="K1485" s="113"/>
      <c r="L1485" s="113"/>
      <c r="M1485" s="113"/>
      <c r="N1485" s="113"/>
      <c r="O1485" s="113"/>
      <c r="P1485" s="113"/>
      <c r="Q1485" s="113"/>
      <c r="R1485" s="113"/>
      <c r="S1485" s="113"/>
      <c r="T1485" s="113"/>
      <c r="U1485" s="113"/>
      <c r="V1485" s="113"/>
      <c r="W1485" s="113"/>
      <c r="X1485" s="113"/>
      <c r="Y1485" s="113"/>
      <c r="Z1485" s="113"/>
      <c r="AA1485" s="113"/>
      <c r="AB1485" s="113"/>
      <c r="AC1485" s="113"/>
      <c r="AD1485" s="113"/>
      <c r="AE1485" s="113"/>
      <c r="AF1485" s="113"/>
      <c r="AG1485" s="113"/>
      <c r="AH1485" s="113"/>
      <c r="AI1485" s="113"/>
      <c r="AJ1485" s="113"/>
      <c r="AK1485" s="113"/>
      <c r="AL1485" s="113"/>
      <c r="AM1485" s="113"/>
      <c r="AN1485" s="113"/>
      <c r="AO1485" s="113"/>
      <c r="AP1485" s="113"/>
      <c r="AQ1485" s="113"/>
      <c r="AR1485" s="113"/>
      <c r="AS1485" s="113"/>
      <c r="AT1485" s="113"/>
      <c r="AU1485" s="113"/>
      <c r="AV1485" s="113"/>
      <c r="AW1485" s="113"/>
      <c r="AX1485" s="113"/>
      <c r="AY1485" s="113"/>
      <c r="AZ1485" s="113"/>
      <c r="BA1485" s="113"/>
      <c r="BB1485" s="113"/>
      <c r="BC1485" s="113"/>
      <c r="BD1485" s="113"/>
      <c r="BE1485" s="113"/>
      <c r="BF1485" s="113"/>
      <c r="BG1485" s="113"/>
      <c r="BH1485" s="113"/>
      <c r="BI1485" s="113"/>
      <c r="BJ1485" s="113"/>
      <c r="BK1485" s="113"/>
      <c r="BL1485" s="113"/>
      <c r="BM1485" s="113"/>
      <c r="BN1485" s="113"/>
      <c r="BO1485" s="113"/>
      <c r="BP1485" s="113"/>
      <c r="BQ1485" s="113"/>
      <c r="BR1485" s="113"/>
      <c r="BS1485" s="113"/>
      <c r="BT1485" s="113"/>
      <c r="BU1485" s="113"/>
      <c r="BV1485" s="113"/>
      <c r="BW1485" s="113"/>
      <c r="BX1485" s="113"/>
      <c r="BY1485" s="113"/>
      <c r="BZ1485" s="113"/>
      <c r="CA1485" s="113"/>
      <c r="CB1485" s="113"/>
    </row>
    <row r="1486" spans="9:80" s="114" customFormat="1">
      <c r="I1486" s="113"/>
      <c r="J1486" s="113"/>
      <c r="K1486" s="113"/>
      <c r="L1486" s="113"/>
      <c r="M1486" s="113"/>
      <c r="N1486" s="113"/>
      <c r="O1486" s="113"/>
      <c r="P1486" s="113"/>
      <c r="Q1486" s="113"/>
      <c r="R1486" s="113"/>
      <c r="S1486" s="113"/>
      <c r="T1486" s="113"/>
      <c r="U1486" s="113"/>
      <c r="V1486" s="113"/>
      <c r="W1486" s="113"/>
      <c r="X1486" s="113"/>
      <c r="Y1486" s="113"/>
      <c r="Z1486" s="113"/>
      <c r="AA1486" s="113"/>
      <c r="AB1486" s="113"/>
      <c r="AC1486" s="113"/>
      <c r="AD1486" s="113"/>
      <c r="AE1486" s="113"/>
      <c r="AF1486" s="113"/>
      <c r="AG1486" s="113"/>
      <c r="AH1486" s="113"/>
      <c r="AI1486" s="113"/>
      <c r="AJ1486" s="113"/>
      <c r="AK1486" s="113"/>
      <c r="AL1486" s="113"/>
      <c r="AM1486" s="113"/>
      <c r="AN1486" s="113"/>
      <c r="AO1486" s="113"/>
      <c r="AP1486" s="113"/>
      <c r="AQ1486" s="113"/>
      <c r="AR1486" s="113"/>
      <c r="AS1486" s="113"/>
      <c r="AT1486" s="113"/>
      <c r="AU1486" s="113"/>
      <c r="AV1486" s="113"/>
      <c r="AW1486" s="113"/>
      <c r="AX1486" s="113"/>
      <c r="AY1486" s="113"/>
      <c r="AZ1486" s="113"/>
      <c r="BA1486" s="113"/>
      <c r="BB1486" s="113"/>
      <c r="BC1486" s="113"/>
      <c r="BD1486" s="113"/>
      <c r="BE1486" s="113"/>
      <c r="BF1486" s="113"/>
      <c r="BG1486" s="113"/>
      <c r="BH1486" s="113"/>
      <c r="BI1486" s="113"/>
      <c r="BJ1486" s="113"/>
      <c r="BK1486" s="113"/>
      <c r="BL1486" s="113"/>
      <c r="BM1486" s="113"/>
      <c r="BN1486" s="113"/>
      <c r="BO1486" s="113"/>
      <c r="BP1486" s="113"/>
      <c r="BQ1486" s="113"/>
      <c r="BR1486" s="113"/>
      <c r="BS1486" s="113"/>
      <c r="BT1486" s="113"/>
      <c r="BU1486" s="113"/>
      <c r="BV1486" s="113"/>
      <c r="BW1486" s="113"/>
      <c r="BX1486" s="113"/>
      <c r="BY1486" s="113"/>
      <c r="BZ1486" s="113"/>
      <c r="CA1486" s="113"/>
      <c r="CB1486" s="113"/>
    </row>
    <row r="1487" spans="9:80" s="114" customFormat="1">
      <c r="I1487" s="113"/>
      <c r="J1487" s="113"/>
      <c r="K1487" s="113"/>
      <c r="L1487" s="113"/>
      <c r="M1487" s="113"/>
      <c r="N1487" s="113"/>
      <c r="O1487" s="113"/>
      <c r="P1487" s="113"/>
      <c r="Q1487" s="113"/>
      <c r="R1487" s="113"/>
      <c r="S1487" s="113"/>
      <c r="T1487" s="113"/>
      <c r="U1487" s="113"/>
      <c r="V1487" s="113"/>
      <c r="W1487" s="113"/>
      <c r="X1487" s="113"/>
      <c r="Y1487" s="113"/>
      <c r="Z1487" s="113"/>
      <c r="AA1487" s="113"/>
      <c r="AB1487" s="113"/>
      <c r="AC1487" s="113"/>
      <c r="AD1487" s="113"/>
      <c r="AE1487" s="113"/>
      <c r="AF1487" s="113"/>
      <c r="AG1487" s="113"/>
      <c r="AH1487" s="113"/>
      <c r="AI1487" s="113"/>
      <c r="AJ1487" s="113"/>
      <c r="AK1487" s="113"/>
      <c r="AL1487" s="113"/>
      <c r="AM1487" s="113"/>
      <c r="AN1487" s="113"/>
      <c r="AO1487" s="113"/>
      <c r="AP1487" s="113"/>
      <c r="AQ1487" s="113"/>
      <c r="AR1487" s="113"/>
      <c r="AS1487" s="113"/>
      <c r="AT1487" s="113"/>
      <c r="AU1487" s="113"/>
      <c r="AV1487" s="113"/>
      <c r="AW1487" s="113"/>
      <c r="AX1487" s="113"/>
      <c r="AY1487" s="113"/>
      <c r="AZ1487" s="113"/>
      <c r="BA1487" s="113"/>
      <c r="BB1487" s="113"/>
      <c r="BC1487" s="113"/>
      <c r="BD1487" s="113"/>
      <c r="BE1487" s="113"/>
      <c r="BF1487" s="113"/>
      <c r="BG1487" s="113"/>
      <c r="BH1487" s="113"/>
      <c r="BI1487" s="113"/>
      <c r="BJ1487" s="113"/>
      <c r="BK1487" s="113"/>
      <c r="BL1487" s="113"/>
      <c r="BM1487" s="113"/>
      <c r="BN1487" s="113"/>
      <c r="BO1487" s="113"/>
      <c r="BP1487" s="113"/>
      <c r="BQ1487" s="113"/>
      <c r="BR1487" s="113"/>
      <c r="BS1487" s="113"/>
      <c r="BT1487" s="113"/>
      <c r="BU1487" s="113"/>
      <c r="BV1487" s="113"/>
      <c r="BW1487" s="113"/>
      <c r="BX1487" s="113"/>
      <c r="BY1487" s="113"/>
      <c r="BZ1487" s="113"/>
      <c r="CA1487" s="113"/>
      <c r="CB1487" s="113"/>
    </row>
    <row r="1488" spans="9:80" s="114" customFormat="1">
      <c r="I1488" s="113"/>
      <c r="J1488" s="113"/>
      <c r="K1488" s="113"/>
      <c r="L1488" s="113"/>
      <c r="M1488" s="113"/>
      <c r="N1488" s="113"/>
      <c r="O1488" s="113"/>
      <c r="P1488" s="113"/>
      <c r="Q1488" s="113"/>
      <c r="R1488" s="113"/>
      <c r="S1488" s="113"/>
      <c r="T1488" s="113"/>
      <c r="U1488" s="113"/>
      <c r="V1488" s="113"/>
      <c r="W1488" s="113"/>
      <c r="X1488" s="113"/>
      <c r="Y1488" s="113"/>
      <c r="Z1488" s="113"/>
      <c r="AA1488" s="113"/>
      <c r="AB1488" s="113"/>
      <c r="AC1488" s="113"/>
      <c r="AD1488" s="113"/>
      <c r="AE1488" s="113"/>
      <c r="AF1488" s="113"/>
      <c r="AG1488" s="113"/>
      <c r="AH1488" s="113"/>
      <c r="AI1488" s="113"/>
      <c r="AJ1488" s="113"/>
      <c r="AK1488" s="113"/>
      <c r="AL1488" s="113"/>
      <c r="AM1488" s="113"/>
      <c r="AN1488" s="113"/>
      <c r="AO1488" s="113"/>
      <c r="AP1488" s="113"/>
      <c r="AQ1488" s="113"/>
      <c r="AR1488" s="113"/>
      <c r="AS1488" s="113"/>
      <c r="AT1488" s="113"/>
      <c r="AU1488" s="113"/>
      <c r="AV1488" s="113"/>
      <c r="AW1488" s="113"/>
      <c r="AX1488" s="113"/>
      <c r="AY1488" s="113"/>
      <c r="AZ1488" s="113"/>
      <c r="BA1488" s="113"/>
      <c r="BB1488" s="113"/>
      <c r="BC1488" s="113"/>
      <c r="BD1488" s="113"/>
      <c r="BE1488" s="113"/>
      <c r="BF1488" s="113"/>
      <c r="BG1488" s="113"/>
      <c r="BH1488" s="113"/>
      <c r="BI1488" s="113"/>
      <c r="BJ1488" s="113"/>
      <c r="BK1488" s="113"/>
      <c r="BL1488" s="113"/>
      <c r="BM1488" s="113"/>
      <c r="BN1488" s="113"/>
      <c r="BO1488" s="113"/>
      <c r="BP1488" s="113"/>
      <c r="BQ1488" s="113"/>
      <c r="BR1488" s="113"/>
      <c r="BS1488" s="113"/>
      <c r="BT1488" s="113"/>
      <c r="BU1488" s="113"/>
      <c r="BV1488" s="113"/>
      <c r="BW1488" s="113"/>
      <c r="BX1488" s="113"/>
      <c r="BY1488" s="113"/>
      <c r="BZ1488" s="113"/>
      <c r="CA1488" s="113"/>
      <c r="CB1488" s="113"/>
    </row>
    <row r="1489" spans="9:80" s="114" customFormat="1">
      <c r="I1489" s="113"/>
      <c r="J1489" s="113"/>
      <c r="K1489" s="113"/>
      <c r="L1489" s="113"/>
      <c r="M1489" s="113"/>
      <c r="N1489" s="113"/>
      <c r="O1489" s="113"/>
      <c r="P1489" s="113"/>
      <c r="Q1489" s="113"/>
      <c r="R1489" s="113"/>
      <c r="S1489" s="113"/>
      <c r="T1489" s="113"/>
      <c r="U1489" s="113"/>
      <c r="V1489" s="113"/>
      <c r="W1489" s="113"/>
      <c r="X1489" s="113"/>
      <c r="Y1489" s="113"/>
      <c r="Z1489" s="113"/>
      <c r="AA1489" s="113"/>
      <c r="AB1489" s="113"/>
      <c r="AC1489" s="113"/>
      <c r="AD1489" s="113"/>
      <c r="AE1489" s="113"/>
      <c r="AF1489" s="113"/>
      <c r="AG1489" s="113"/>
      <c r="AH1489" s="113"/>
      <c r="AI1489" s="113"/>
      <c r="AJ1489" s="113"/>
      <c r="AK1489" s="113"/>
      <c r="AL1489" s="113"/>
      <c r="AM1489" s="113"/>
      <c r="AN1489" s="113"/>
      <c r="AO1489" s="113"/>
      <c r="AP1489" s="113"/>
      <c r="AQ1489" s="113"/>
      <c r="AR1489" s="113"/>
      <c r="AS1489" s="113"/>
      <c r="AT1489" s="113"/>
      <c r="AU1489" s="113"/>
      <c r="AV1489" s="113"/>
      <c r="AW1489" s="113"/>
      <c r="AX1489" s="113"/>
      <c r="AY1489" s="113"/>
      <c r="AZ1489" s="113"/>
      <c r="BA1489" s="113"/>
      <c r="BB1489" s="113"/>
      <c r="BC1489" s="113"/>
      <c r="BD1489" s="113"/>
      <c r="BE1489" s="113"/>
      <c r="BF1489" s="113"/>
      <c r="BG1489" s="113"/>
      <c r="BH1489" s="113"/>
      <c r="BI1489" s="113"/>
      <c r="BJ1489" s="113"/>
      <c r="BK1489" s="113"/>
      <c r="BL1489" s="113"/>
      <c r="BM1489" s="113"/>
      <c r="BN1489" s="113"/>
      <c r="BO1489" s="113"/>
      <c r="BP1489" s="113"/>
      <c r="BQ1489" s="113"/>
      <c r="BR1489" s="113"/>
      <c r="BS1489" s="113"/>
      <c r="BT1489" s="113"/>
      <c r="BU1489" s="113"/>
      <c r="BV1489" s="113"/>
      <c r="BW1489" s="113"/>
      <c r="BX1489" s="113"/>
      <c r="BY1489" s="113"/>
      <c r="BZ1489" s="113"/>
      <c r="CA1489" s="113"/>
      <c r="CB1489" s="113"/>
    </row>
    <row r="1490" spans="9:80" s="114" customFormat="1">
      <c r="I1490" s="113"/>
      <c r="J1490" s="113"/>
      <c r="K1490" s="113"/>
      <c r="L1490" s="113"/>
      <c r="M1490" s="113"/>
      <c r="N1490" s="113"/>
      <c r="O1490" s="113"/>
      <c r="P1490" s="113"/>
      <c r="Q1490" s="113"/>
      <c r="R1490" s="113"/>
      <c r="S1490" s="113"/>
      <c r="T1490" s="113"/>
      <c r="U1490" s="113"/>
      <c r="V1490" s="113"/>
      <c r="W1490" s="113"/>
      <c r="X1490" s="113"/>
      <c r="Y1490" s="113"/>
      <c r="Z1490" s="113"/>
      <c r="AA1490" s="113"/>
      <c r="AB1490" s="113"/>
      <c r="AC1490" s="113"/>
      <c r="AD1490" s="113"/>
      <c r="AE1490" s="113"/>
      <c r="AF1490" s="113"/>
      <c r="AG1490" s="113"/>
      <c r="AH1490" s="113"/>
      <c r="AI1490" s="113"/>
      <c r="AJ1490" s="113"/>
      <c r="AK1490" s="113"/>
      <c r="AL1490" s="113"/>
      <c r="AM1490" s="113"/>
      <c r="AN1490" s="113"/>
      <c r="AO1490" s="113"/>
      <c r="AP1490" s="113"/>
      <c r="AQ1490" s="113"/>
      <c r="AR1490" s="113"/>
      <c r="AS1490" s="113"/>
      <c r="AT1490" s="113"/>
      <c r="AU1490" s="113"/>
      <c r="AV1490" s="113"/>
      <c r="AW1490" s="113"/>
      <c r="AX1490" s="113"/>
      <c r="AY1490" s="113"/>
      <c r="AZ1490" s="113"/>
      <c r="BA1490" s="113"/>
      <c r="BB1490" s="113"/>
      <c r="BC1490" s="113"/>
      <c r="BD1490" s="113"/>
      <c r="BE1490" s="113"/>
      <c r="BF1490" s="113"/>
      <c r="BG1490" s="113"/>
      <c r="BH1490" s="113"/>
      <c r="BI1490" s="113"/>
      <c r="BJ1490" s="113"/>
      <c r="BK1490" s="113"/>
      <c r="BL1490" s="113"/>
      <c r="BM1490" s="113"/>
      <c r="BN1490" s="113"/>
      <c r="BO1490" s="113"/>
      <c r="BP1490" s="113"/>
      <c r="BQ1490" s="113"/>
      <c r="BR1490" s="113"/>
      <c r="BS1490" s="113"/>
      <c r="BT1490" s="113"/>
      <c r="BU1490" s="113"/>
      <c r="BV1490" s="113"/>
      <c r="BW1490" s="113"/>
      <c r="BX1490" s="113"/>
      <c r="BY1490" s="113"/>
      <c r="BZ1490" s="113"/>
      <c r="CA1490" s="113"/>
      <c r="CB1490" s="113"/>
    </row>
    <row r="1491" spans="9:80" s="114" customFormat="1">
      <c r="I1491" s="113"/>
      <c r="J1491" s="113"/>
      <c r="K1491" s="113"/>
      <c r="L1491" s="113"/>
      <c r="M1491" s="113"/>
      <c r="N1491" s="113"/>
      <c r="O1491" s="113"/>
      <c r="P1491" s="113"/>
      <c r="Q1491" s="113"/>
      <c r="R1491" s="113"/>
      <c r="S1491" s="113"/>
      <c r="T1491" s="113"/>
      <c r="U1491" s="113"/>
      <c r="V1491" s="113"/>
      <c r="W1491" s="113"/>
      <c r="X1491" s="113"/>
      <c r="Y1491" s="113"/>
      <c r="Z1491" s="113"/>
      <c r="AA1491" s="113"/>
      <c r="AB1491" s="113"/>
      <c r="AC1491" s="113"/>
      <c r="AD1491" s="113"/>
      <c r="AE1491" s="113"/>
      <c r="AF1491" s="113"/>
      <c r="AG1491" s="113"/>
      <c r="AH1491" s="113"/>
      <c r="AI1491" s="113"/>
      <c r="AJ1491" s="113"/>
      <c r="AK1491" s="113"/>
      <c r="AL1491" s="113"/>
      <c r="AM1491" s="113"/>
      <c r="AN1491" s="113"/>
      <c r="AO1491" s="113"/>
      <c r="AP1491" s="113"/>
      <c r="AQ1491" s="113"/>
      <c r="AR1491" s="113"/>
      <c r="AS1491" s="113"/>
      <c r="AT1491" s="113"/>
      <c r="AU1491" s="113"/>
      <c r="AV1491" s="113"/>
      <c r="AW1491" s="113"/>
      <c r="AX1491" s="113"/>
      <c r="AY1491" s="113"/>
      <c r="AZ1491" s="113"/>
      <c r="BA1491" s="113"/>
      <c r="BB1491" s="113"/>
      <c r="BC1491" s="113"/>
      <c r="BD1491" s="113"/>
      <c r="BE1491" s="113"/>
      <c r="BF1491" s="113"/>
      <c r="BG1491" s="113"/>
      <c r="BH1491" s="113"/>
      <c r="BI1491" s="113"/>
      <c r="BJ1491" s="113"/>
      <c r="BK1491" s="113"/>
      <c r="BL1491" s="113"/>
      <c r="BM1491" s="113"/>
      <c r="BN1491" s="113"/>
      <c r="BO1491" s="113"/>
      <c r="BP1491" s="113"/>
      <c r="BQ1491" s="113"/>
      <c r="BR1491" s="113"/>
      <c r="BS1491" s="113"/>
      <c r="BT1491" s="113"/>
      <c r="BU1491" s="113"/>
      <c r="BV1491" s="113"/>
      <c r="BW1491" s="113"/>
      <c r="BX1491" s="113"/>
      <c r="BY1491" s="113"/>
      <c r="BZ1491" s="113"/>
      <c r="CA1491" s="113"/>
      <c r="CB1491" s="113"/>
    </row>
    <row r="1492" spans="9:80" s="114" customFormat="1">
      <c r="I1492" s="113"/>
      <c r="J1492" s="113"/>
      <c r="K1492" s="113"/>
      <c r="L1492" s="113"/>
      <c r="M1492" s="113"/>
      <c r="N1492" s="113"/>
      <c r="O1492" s="113"/>
      <c r="P1492" s="113"/>
      <c r="Q1492" s="113"/>
      <c r="R1492" s="113"/>
      <c r="S1492" s="113"/>
      <c r="T1492" s="113"/>
      <c r="U1492" s="113"/>
      <c r="V1492" s="113"/>
      <c r="W1492" s="113"/>
      <c r="X1492" s="113"/>
      <c r="Y1492" s="113"/>
      <c r="Z1492" s="113"/>
      <c r="AA1492" s="113"/>
      <c r="AB1492" s="113"/>
      <c r="AC1492" s="113"/>
      <c r="AD1492" s="113"/>
      <c r="AE1492" s="113"/>
      <c r="AF1492" s="113"/>
      <c r="AG1492" s="113"/>
      <c r="AH1492" s="113"/>
      <c r="AI1492" s="113"/>
      <c r="AJ1492" s="113"/>
      <c r="AK1492" s="113"/>
      <c r="AL1492" s="113"/>
      <c r="AM1492" s="113"/>
      <c r="AN1492" s="113"/>
      <c r="AO1492" s="113"/>
      <c r="AP1492" s="113"/>
      <c r="AQ1492" s="113"/>
      <c r="AR1492" s="113"/>
      <c r="AS1492" s="113"/>
      <c r="AT1492" s="113"/>
      <c r="AU1492" s="113"/>
      <c r="AV1492" s="113"/>
      <c r="AW1492" s="113"/>
      <c r="AX1492" s="113"/>
      <c r="AY1492" s="113"/>
      <c r="AZ1492" s="113"/>
      <c r="BA1492" s="113"/>
      <c r="BB1492" s="113"/>
      <c r="BC1492" s="113"/>
      <c r="BD1492" s="113"/>
      <c r="BE1492" s="113"/>
      <c r="BF1492" s="113"/>
      <c r="BG1492" s="113"/>
      <c r="BH1492" s="113"/>
      <c r="BI1492" s="113"/>
      <c r="BJ1492" s="113"/>
      <c r="BK1492" s="113"/>
      <c r="BL1492" s="113"/>
      <c r="BM1492" s="113"/>
      <c r="BN1492" s="113"/>
      <c r="BO1492" s="113"/>
      <c r="BP1492" s="113"/>
      <c r="BQ1492" s="113"/>
      <c r="BR1492" s="113"/>
      <c r="BS1492" s="113"/>
      <c r="BT1492" s="113"/>
      <c r="BU1492" s="113"/>
      <c r="BV1492" s="113"/>
      <c r="BW1492" s="113"/>
      <c r="BX1492" s="113"/>
      <c r="BY1492" s="113"/>
      <c r="BZ1492" s="113"/>
      <c r="CA1492" s="113"/>
      <c r="CB1492" s="113"/>
    </row>
    <row r="1493" spans="9:80" s="114" customFormat="1">
      <c r="I1493" s="113"/>
      <c r="J1493" s="113"/>
      <c r="K1493" s="113"/>
      <c r="L1493" s="113"/>
      <c r="M1493" s="113"/>
      <c r="N1493" s="113"/>
      <c r="O1493" s="113"/>
      <c r="P1493" s="113"/>
      <c r="Q1493" s="113"/>
      <c r="R1493" s="113"/>
      <c r="S1493" s="113"/>
      <c r="T1493" s="113"/>
      <c r="U1493" s="113"/>
      <c r="V1493" s="113"/>
      <c r="W1493" s="113"/>
      <c r="X1493" s="113"/>
      <c r="Y1493" s="113"/>
      <c r="Z1493" s="113"/>
      <c r="AA1493" s="113"/>
      <c r="AB1493" s="113"/>
      <c r="AC1493" s="113"/>
      <c r="AD1493" s="113"/>
      <c r="AE1493" s="113"/>
      <c r="AF1493" s="113"/>
      <c r="AG1493" s="113"/>
      <c r="AH1493" s="113"/>
      <c r="AI1493" s="113"/>
      <c r="AJ1493" s="113"/>
      <c r="AK1493" s="113"/>
      <c r="AL1493" s="113"/>
      <c r="AM1493" s="113"/>
      <c r="AN1493" s="113"/>
      <c r="AO1493" s="113"/>
      <c r="AP1493" s="113"/>
      <c r="AQ1493" s="113"/>
      <c r="AR1493" s="113"/>
      <c r="AS1493" s="113"/>
      <c r="AT1493" s="113"/>
      <c r="AU1493" s="113"/>
      <c r="AV1493" s="113"/>
      <c r="AW1493" s="113"/>
      <c r="AX1493" s="113"/>
      <c r="AY1493" s="113"/>
      <c r="AZ1493" s="113"/>
      <c r="BA1493" s="113"/>
      <c r="BB1493" s="113"/>
      <c r="BC1493" s="113"/>
      <c r="BD1493" s="113"/>
      <c r="BE1493" s="113"/>
      <c r="BF1493" s="113"/>
      <c r="BG1493" s="113"/>
      <c r="BH1493" s="113"/>
      <c r="BI1493" s="113"/>
      <c r="BJ1493" s="113"/>
      <c r="BK1493" s="113"/>
      <c r="BL1493" s="113"/>
      <c r="BM1493" s="113"/>
      <c r="BN1493" s="113"/>
      <c r="BO1493" s="113"/>
      <c r="BP1493" s="113"/>
      <c r="BQ1493" s="113"/>
      <c r="BR1493" s="113"/>
      <c r="BS1493" s="113"/>
      <c r="BT1493" s="113"/>
      <c r="BU1493" s="113"/>
      <c r="BV1493" s="113"/>
      <c r="BW1493" s="113"/>
      <c r="BX1493" s="113"/>
      <c r="BY1493" s="113"/>
      <c r="BZ1493" s="113"/>
      <c r="CA1493" s="113"/>
      <c r="CB1493" s="113"/>
    </row>
    <row r="1494" spans="9:80" s="114" customFormat="1">
      <c r="I1494" s="113"/>
      <c r="J1494" s="113"/>
      <c r="K1494" s="113"/>
      <c r="L1494" s="113"/>
      <c r="M1494" s="113"/>
      <c r="N1494" s="113"/>
      <c r="O1494" s="113"/>
      <c r="P1494" s="113"/>
      <c r="Q1494" s="113"/>
      <c r="R1494" s="113"/>
      <c r="S1494" s="113"/>
      <c r="T1494" s="113"/>
      <c r="U1494" s="113"/>
      <c r="V1494" s="113"/>
      <c r="W1494" s="113"/>
      <c r="X1494" s="113"/>
      <c r="Y1494" s="113"/>
      <c r="Z1494" s="113"/>
      <c r="AA1494" s="113"/>
      <c r="AB1494" s="113"/>
      <c r="AC1494" s="113"/>
      <c r="AD1494" s="113"/>
      <c r="AE1494" s="113"/>
      <c r="AF1494" s="113"/>
      <c r="AG1494" s="113"/>
      <c r="AH1494" s="113"/>
      <c r="AI1494" s="113"/>
      <c r="AJ1494" s="113"/>
      <c r="AK1494" s="113"/>
      <c r="AL1494" s="113"/>
      <c r="AM1494" s="113"/>
      <c r="AN1494" s="113"/>
      <c r="AO1494" s="113"/>
      <c r="AP1494" s="113"/>
      <c r="AQ1494" s="113"/>
      <c r="AR1494" s="113"/>
      <c r="AS1494" s="113"/>
      <c r="AT1494" s="113"/>
      <c r="AU1494" s="113"/>
      <c r="AV1494" s="113"/>
      <c r="AW1494" s="113"/>
      <c r="AX1494" s="113"/>
      <c r="AY1494" s="113"/>
      <c r="AZ1494" s="113"/>
      <c r="BA1494" s="113"/>
      <c r="BB1494" s="113"/>
      <c r="BC1494" s="113"/>
      <c r="BD1494" s="113"/>
      <c r="BE1494" s="113"/>
      <c r="BF1494" s="113"/>
      <c r="BG1494" s="113"/>
      <c r="BH1494" s="113"/>
      <c r="BI1494" s="113"/>
      <c r="BJ1494" s="113"/>
      <c r="BK1494" s="113"/>
      <c r="BL1494" s="113"/>
      <c r="BM1494" s="113"/>
      <c r="BN1494" s="113"/>
      <c r="BO1494" s="113"/>
      <c r="BP1494" s="113"/>
      <c r="BQ1494" s="113"/>
      <c r="BR1494" s="113"/>
      <c r="BS1494" s="113"/>
      <c r="BT1494" s="113"/>
      <c r="BU1494" s="113"/>
      <c r="BV1494" s="113"/>
      <c r="BW1494" s="113"/>
      <c r="BX1494" s="113"/>
      <c r="BY1494" s="113"/>
      <c r="BZ1494" s="113"/>
      <c r="CA1494" s="113"/>
      <c r="CB1494" s="113"/>
    </row>
    <row r="1495" spans="9:80" s="114" customFormat="1">
      <c r="I1495" s="113"/>
      <c r="J1495" s="113"/>
      <c r="K1495" s="113"/>
      <c r="L1495" s="113"/>
      <c r="M1495" s="113"/>
      <c r="N1495" s="113"/>
      <c r="O1495" s="113"/>
      <c r="P1495" s="113"/>
      <c r="Q1495" s="113"/>
      <c r="R1495" s="113"/>
      <c r="S1495" s="113"/>
      <c r="T1495" s="113"/>
      <c r="U1495" s="113"/>
      <c r="V1495" s="113"/>
      <c r="W1495" s="113"/>
      <c r="X1495" s="113"/>
      <c r="Y1495" s="113"/>
      <c r="Z1495" s="113"/>
      <c r="AA1495" s="113"/>
      <c r="AB1495" s="113"/>
      <c r="AC1495" s="113"/>
      <c r="AD1495" s="113"/>
      <c r="AE1495" s="113"/>
      <c r="AF1495" s="113"/>
      <c r="AG1495" s="113"/>
      <c r="AH1495" s="113"/>
      <c r="AI1495" s="113"/>
      <c r="AJ1495" s="113"/>
      <c r="AK1495" s="113"/>
      <c r="AL1495" s="113"/>
      <c r="AM1495" s="113"/>
      <c r="AN1495" s="113"/>
      <c r="AO1495" s="113"/>
      <c r="AP1495" s="113"/>
      <c r="AQ1495" s="113"/>
      <c r="AR1495" s="113"/>
      <c r="AS1495" s="113"/>
      <c r="AT1495" s="113"/>
      <c r="AU1495" s="113"/>
      <c r="AV1495" s="113"/>
      <c r="AW1495" s="113"/>
      <c r="AX1495" s="113"/>
      <c r="AY1495" s="113"/>
      <c r="AZ1495" s="113"/>
      <c r="BA1495" s="113"/>
      <c r="BB1495" s="113"/>
      <c r="BC1495" s="113"/>
      <c r="BD1495" s="113"/>
      <c r="BE1495" s="113"/>
      <c r="BF1495" s="113"/>
      <c r="BG1495" s="113"/>
      <c r="BH1495" s="113"/>
      <c r="BI1495" s="113"/>
      <c r="BJ1495" s="113"/>
      <c r="BK1495" s="113"/>
      <c r="BL1495" s="113"/>
      <c r="BM1495" s="113"/>
      <c r="BN1495" s="113"/>
      <c r="BO1495" s="113"/>
      <c r="BP1495" s="113"/>
      <c r="BQ1495" s="113"/>
      <c r="BR1495" s="113"/>
      <c r="BS1495" s="113"/>
      <c r="BT1495" s="113"/>
      <c r="BU1495" s="113"/>
      <c r="BV1495" s="113"/>
      <c r="BW1495" s="113"/>
      <c r="BX1495" s="113"/>
      <c r="BY1495" s="113"/>
      <c r="BZ1495" s="113"/>
      <c r="CA1495" s="113"/>
      <c r="CB1495" s="113"/>
    </row>
    <row r="1496" spans="9:80" s="114" customFormat="1">
      <c r="I1496" s="113"/>
      <c r="J1496" s="113"/>
      <c r="K1496" s="113"/>
      <c r="L1496" s="113"/>
      <c r="M1496" s="113"/>
      <c r="N1496" s="113"/>
      <c r="O1496" s="113"/>
      <c r="P1496" s="113"/>
      <c r="Q1496" s="113"/>
      <c r="R1496" s="113"/>
      <c r="S1496" s="113"/>
      <c r="T1496" s="113"/>
      <c r="U1496" s="113"/>
      <c r="V1496" s="113"/>
      <c r="W1496" s="113"/>
      <c r="X1496" s="113"/>
      <c r="Y1496" s="113"/>
      <c r="Z1496" s="113"/>
      <c r="AA1496" s="113"/>
      <c r="AB1496" s="113"/>
      <c r="AC1496" s="113"/>
      <c r="AD1496" s="113"/>
      <c r="AE1496" s="113"/>
      <c r="AF1496" s="113"/>
      <c r="AG1496" s="113"/>
      <c r="AH1496" s="113"/>
      <c r="AI1496" s="113"/>
      <c r="AJ1496" s="113"/>
      <c r="AK1496" s="113"/>
      <c r="AL1496" s="113"/>
      <c r="AM1496" s="113"/>
      <c r="AN1496" s="113"/>
      <c r="AO1496" s="113"/>
      <c r="AP1496" s="113"/>
      <c r="AQ1496" s="113"/>
      <c r="AR1496" s="113"/>
      <c r="AS1496" s="113"/>
      <c r="AT1496" s="113"/>
      <c r="AU1496" s="113"/>
      <c r="AV1496" s="113"/>
      <c r="AW1496" s="113"/>
      <c r="AX1496" s="113"/>
      <c r="AY1496" s="113"/>
      <c r="AZ1496" s="113"/>
      <c r="BA1496" s="113"/>
      <c r="BB1496" s="113"/>
      <c r="BC1496" s="113"/>
      <c r="BD1496" s="113"/>
      <c r="BE1496" s="113"/>
      <c r="BF1496" s="113"/>
      <c r="BG1496" s="113"/>
      <c r="BH1496" s="113"/>
      <c r="BI1496" s="113"/>
      <c r="BJ1496" s="113"/>
      <c r="BK1496" s="113"/>
      <c r="BL1496" s="113"/>
      <c r="BM1496" s="113"/>
      <c r="BN1496" s="113"/>
      <c r="BO1496" s="113"/>
      <c r="BP1496" s="113"/>
      <c r="BQ1496" s="113"/>
      <c r="BR1496" s="113"/>
      <c r="BS1496" s="113"/>
      <c r="BT1496" s="113"/>
      <c r="BU1496" s="113"/>
      <c r="BV1496" s="113"/>
      <c r="BW1496" s="113"/>
      <c r="BX1496" s="113"/>
      <c r="BY1496" s="113"/>
      <c r="BZ1496" s="113"/>
      <c r="CA1496" s="113"/>
      <c r="CB1496" s="113"/>
    </row>
    <row r="1497" spans="9:80" s="114" customFormat="1">
      <c r="I1497" s="113"/>
      <c r="J1497" s="113"/>
      <c r="K1497" s="113"/>
      <c r="L1497" s="113"/>
      <c r="M1497" s="113"/>
      <c r="N1497" s="113"/>
      <c r="O1497" s="113"/>
      <c r="P1497" s="113"/>
      <c r="Q1497" s="113"/>
      <c r="R1497" s="113"/>
      <c r="S1497" s="113"/>
      <c r="T1497" s="113"/>
      <c r="U1497" s="113"/>
      <c r="V1497" s="113"/>
      <c r="W1497" s="113"/>
      <c r="X1497" s="113"/>
      <c r="Y1497" s="113"/>
      <c r="Z1497" s="113"/>
      <c r="AA1497" s="113"/>
      <c r="AB1497" s="113"/>
      <c r="AC1497" s="113"/>
      <c r="AD1497" s="113"/>
      <c r="AE1497" s="113"/>
      <c r="AF1497" s="113"/>
      <c r="AG1497" s="113"/>
      <c r="AH1497" s="113"/>
      <c r="AI1497" s="113"/>
      <c r="AJ1497" s="113"/>
      <c r="AK1497" s="113"/>
      <c r="AL1497" s="113"/>
      <c r="AM1497" s="113"/>
      <c r="AN1497" s="113"/>
      <c r="AO1497" s="113"/>
      <c r="AP1497" s="113"/>
      <c r="AQ1497" s="113"/>
      <c r="AR1497" s="113"/>
      <c r="AS1497" s="113"/>
      <c r="AT1497" s="113"/>
      <c r="AU1497" s="113"/>
      <c r="AV1497" s="113"/>
      <c r="AW1497" s="113"/>
      <c r="AX1497" s="113"/>
      <c r="AY1497" s="113"/>
      <c r="AZ1497" s="113"/>
      <c r="BA1497" s="113"/>
      <c r="BB1497" s="113"/>
      <c r="BC1497" s="113"/>
      <c r="BD1497" s="113"/>
      <c r="BE1497" s="113"/>
      <c r="BF1497" s="113"/>
      <c r="BG1497" s="113"/>
      <c r="BH1497" s="113"/>
      <c r="BI1497" s="113"/>
      <c r="BJ1497" s="113"/>
      <c r="BK1497" s="113"/>
      <c r="BL1497" s="113"/>
      <c r="BM1497" s="113"/>
      <c r="BN1497" s="113"/>
      <c r="BO1497" s="113"/>
      <c r="BP1497" s="113"/>
      <c r="BQ1497" s="113"/>
      <c r="BR1497" s="113"/>
      <c r="BS1497" s="113"/>
      <c r="BT1497" s="113"/>
      <c r="BU1497" s="113"/>
      <c r="BV1497" s="113"/>
      <c r="BW1497" s="113"/>
      <c r="BX1497" s="113"/>
      <c r="BY1497" s="113"/>
      <c r="BZ1497" s="113"/>
      <c r="CA1497" s="113"/>
      <c r="CB1497" s="113"/>
    </row>
    <row r="1498" spans="9:80" s="114" customFormat="1">
      <c r="I1498" s="113"/>
      <c r="J1498" s="113"/>
      <c r="K1498" s="113"/>
      <c r="L1498" s="113"/>
      <c r="M1498" s="113"/>
      <c r="N1498" s="113"/>
      <c r="O1498" s="113"/>
      <c r="P1498" s="113"/>
      <c r="Q1498" s="113"/>
      <c r="R1498" s="113"/>
      <c r="S1498" s="113"/>
      <c r="T1498" s="113"/>
      <c r="U1498" s="113"/>
      <c r="V1498" s="113"/>
      <c r="W1498" s="113"/>
      <c r="X1498" s="113"/>
      <c r="Y1498" s="113"/>
      <c r="Z1498" s="113"/>
      <c r="AA1498" s="113"/>
      <c r="AB1498" s="113"/>
      <c r="AC1498" s="113"/>
      <c r="AD1498" s="113"/>
      <c r="AE1498" s="113"/>
      <c r="AF1498" s="113"/>
      <c r="AG1498" s="113"/>
      <c r="AH1498" s="113"/>
      <c r="AI1498" s="113"/>
      <c r="AJ1498" s="113"/>
      <c r="AK1498" s="113"/>
      <c r="AL1498" s="113"/>
      <c r="AM1498" s="113"/>
      <c r="AN1498" s="113"/>
      <c r="AO1498" s="113"/>
      <c r="AP1498" s="113"/>
      <c r="AQ1498" s="113"/>
      <c r="AR1498" s="113"/>
      <c r="AS1498" s="113"/>
      <c r="AT1498" s="113"/>
      <c r="AU1498" s="113"/>
      <c r="AV1498" s="113"/>
      <c r="AW1498" s="113"/>
      <c r="AX1498" s="113"/>
      <c r="AY1498" s="113"/>
      <c r="AZ1498" s="113"/>
      <c r="BA1498" s="113"/>
      <c r="BB1498" s="113"/>
      <c r="BC1498" s="113"/>
      <c r="BD1498" s="113"/>
      <c r="BE1498" s="113"/>
      <c r="BF1498" s="113"/>
      <c r="BG1498" s="113"/>
      <c r="BH1498" s="113"/>
      <c r="BI1498" s="113"/>
      <c r="BJ1498" s="113"/>
      <c r="BK1498" s="113"/>
      <c r="BL1498" s="113"/>
      <c r="BM1498" s="113"/>
      <c r="BN1498" s="113"/>
      <c r="BO1498" s="113"/>
      <c r="BP1498" s="113"/>
      <c r="BQ1498" s="113"/>
      <c r="BR1498" s="113"/>
      <c r="BS1498" s="113"/>
      <c r="BT1498" s="113"/>
      <c r="BU1498" s="113"/>
      <c r="BV1498" s="113"/>
      <c r="BW1498" s="113"/>
      <c r="BX1498" s="113"/>
      <c r="BY1498" s="113"/>
      <c r="BZ1498" s="113"/>
      <c r="CA1498" s="113"/>
      <c r="CB1498" s="113"/>
    </row>
    <row r="1499" spans="9:80" s="114" customFormat="1">
      <c r="I1499" s="113"/>
      <c r="J1499" s="113"/>
      <c r="K1499" s="113"/>
      <c r="L1499" s="113"/>
      <c r="M1499" s="113"/>
      <c r="N1499" s="113"/>
      <c r="O1499" s="113"/>
      <c r="P1499" s="113"/>
      <c r="Q1499" s="113"/>
      <c r="R1499" s="113"/>
      <c r="S1499" s="113"/>
      <c r="T1499" s="113"/>
      <c r="U1499" s="113"/>
      <c r="V1499" s="113"/>
      <c r="W1499" s="113"/>
      <c r="X1499" s="113"/>
      <c r="Y1499" s="113"/>
      <c r="Z1499" s="113"/>
      <c r="AA1499" s="113"/>
      <c r="AB1499" s="113"/>
      <c r="AC1499" s="113"/>
      <c r="AD1499" s="113"/>
      <c r="AE1499" s="113"/>
      <c r="AF1499" s="113"/>
      <c r="AG1499" s="113"/>
      <c r="AH1499" s="113"/>
      <c r="AI1499" s="113"/>
      <c r="AJ1499" s="113"/>
      <c r="AK1499" s="113"/>
      <c r="AL1499" s="113"/>
      <c r="AM1499" s="113"/>
      <c r="AN1499" s="113"/>
      <c r="AO1499" s="113"/>
      <c r="AP1499" s="113"/>
      <c r="AQ1499" s="113"/>
      <c r="AR1499" s="113"/>
      <c r="AS1499" s="113"/>
      <c r="AT1499" s="113"/>
      <c r="AU1499" s="113"/>
      <c r="AV1499" s="113"/>
      <c r="AW1499" s="113"/>
      <c r="AX1499" s="113"/>
      <c r="AY1499" s="113"/>
      <c r="AZ1499" s="113"/>
      <c r="BA1499" s="113"/>
      <c r="BB1499" s="113"/>
      <c r="BC1499" s="113"/>
      <c r="BD1499" s="113"/>
      <c r="BE1499" s="113"/>
      <c r="BF1499" s="113"/>
      <c r="BG1499" s="113"/>
      <c r="BH1499" s="113"/>
      <c r="BI1499" s="113"/>
      <c r="BJ1499" s="113"/>
      <c r="BK1499" s="113"/>
      <c r="BL1499" s="113"/>
      <c r="BM1499" s="113"/>
      <c r="BN1499" s="113"/>
      <c r="BO1499" s="113"/>
      <c r="BP1499" s="113"/>
      <c r="BQ1499" s="113"/>
      <c r="BR1499" s="113"/>
      <c r="BS1499" s="113"/>
      <c r="BT1499" s="113"/>
      <c r="BU1499" s="113"/>
      <c r="BV1499" s="113"/>
      <c r="BW1499" s="113"/>
      <c r="BX1499" s="113"/>
      <c r="BY1499" s="113"/>
      <c r="BZ1499" s="113"/>
      <c r="CA1499" s="113"/>
      <c r="CB1499" s="113"/>
    </row>
    <row r="1500" spans="9:80" s="114" customFormat="1">
      <c r="I1500" s="113"/>
      <c r="J1500" s="113"/>
      <c r="K1500" s="113"/>
      <c r="L1500" s="113"/>
      <c r="M1500" s="113"/>
      <c r="N1500" s="113"/>
      <c r="O1500" s="113"/>
      <c r="P1500" s="113"/>
      <c r="Q1500" s="113"/>
      <c r="R1500" s="113"/>
      <c r="S1500" s="113"/>
      <c r="T1500" s="113"/>
      <c r="U1500" s="113"/>
      <c r="V1500" s="113"/>
      <c r="W1500" s="113"/>
      <c r="X1500" s="113"/>
      <c r="Y1500" s="113"/>
      <c r="Z1500" s="113"/>
      <c r="AA1500" s="113"/>
      <c r="AB1500" s="113"/>
      <c r="AC1500" s="113"/>
      <c r="AD1500" s="113"/>
      <c r="AE1500" s="113"/>
      <c r="AF1500" s="113"/>
      <c r="AG1500" s="113"/>
      <c r="AH1500" s="113"/>
      <c r="AI1500" s="113"/>
      <c r="AJ1500" s="113"/>
      <c r="AK1500" s="113"/>
      <c r="AL1500" s="113"/>
      <c r="AM1500" s="113"/>
      <c r="AN1500" s="113"/>
      <c r="AO1500" s="113"/>
      <c r="AP1500" s="113"/>
      <c r="AQ1500" s="113"/>
      <c r="AR1500" s="113"/>
      <c r="AS1500" s="113"/>
      <c r="AT1500" s="113"/>
      <c r="AU1500" s="113"/>
      <c r="AV1500" s="113"/>
      <c r="AW1500" s="113"/>
      <c r="AX1500" s="113"/>
      <c r="AY1500" s="113"/>
      <c r="AZ1500" s="113"/>
      <c r="BA1500" s="113"/>
      <c r="BB1500" s="113"/>
      <c r="BC1500" s="113"/>
      <c r="BD1500" s="113"/>
      <c r="BE1500" s="113"/>
      <c r="BF1500" s="113"/>
      <c r="BG1500" s="113"/>
      <c r="BH1500" s="113"/>
      <c r="BI1500" s="113"/>
      <c r="BJ1500" s="113"/>
      <c r="BK1500" s="113"/>
      <c r="BL1500" s="113"/>
      <c r="BM1500" s="113"/>
      <c r="BN1500" s="113"/>
      <c r="BO1500" s="113"/>
      <c r="BP1500" s="113"/>
      <c r="BQ1500" s="113"/>
      <c r="BR1500" s="113"/>
      <c r="BS1500" s="113"/>
      <c r="BT1500" s="113"/>
      <c r="BU1500" s="113"/>
      <c r="BV1500" s="113"/>
      <c r="BW1500" s="113"/>
      <c r="BX1500" s="113"/>
      <c r="BY1500" s="113"/>
      <c r="BZ1500" s="113"/>
      <c r="CA1500" s="113"/>
      <c r="CB1500" s="113"/>
    </row>
    <row r="1501" spans="9:80" s="114" customFormat="1">
      <c r="I1501" s="113"/>
      <c r="J1501" s="113"/>
      <c r="K1501" s="113"/>
      <c r="L1501" s="113"/>
      <c r="M1501" s="113"/>
      <c r="N1501" s="113"/>
      <c r="O1501" s="113"/>
      <c r="P1501" s="113"/>
      <c r="Q1501" s="113"/>
      <c r="R1501" s="113"/>
      <c r="S1501" s="113"/>
      <c r="T1501" s="113"/>
      <c r="U1501" s="113"/>
      <c r="V1501" s="113"/>
      <c r="W1501" s="113"/>
      <c r="X1501" s="113"/>
      <c r="Y1501" s="113"/>
      <c r="Z1501" s="113"/>
      <c r="AA1501" s="113"/>
      <c r="AB1501" s="113"/>
      <c r="AC1501" s="113"/>
      <c r="AD1501" s="113"/>
      <c r="AE1501" s="113"/>
      <c r="AF1501" s="113"/>
      <c r="AG1501" s="113"/>
      <c r="AH1501" s="113"/>
      <c r="AI1501" s="113"/>
      <c r="AJ1501" s="113"/>
      <c r="AK1501" s="113"/>
      <c r="AL1501" s="113"/>
      <c r="AM1501" s="113"/>
      <c r="AN1501" s="113"/>
      <c r="AO1501" s="113"/>
      <c r="AP1501" s="113"/>
      <c r="AQ1501" s="113"/>
      <c r="AR1501" s="113"/>
      <c r="AS1501" s="113"/>
      <c r="AT1501" s="113"/>
      <c r="AU1501" s="113"/>
      <c r="AV1501" s="113"/>
      <c r="AW1501" s="113"/>
      <c r="AX1501" s="113"/>
      <c r="AY1501" s="113"/>
      <c r="AZ1501" s="113"/>
      <c r="BA1501" s="113"/>
      <c r="BB1501" s="113"/>
      <c r="BC1501" s="113"/>
      <c r="BD1501" s="113"/>
      <c r="BE1501" s="113"/>
      <c r="BF1501" s="113"/>
      <c r="BG1501" s="113"/>
      <c r="BH1501" s="113"/>
      <c r="BI1501" s="113"/>
      <c r="BJ1501" s="113"/>
      <c r="BK1501" s="113"/>
      <c r="BL1501" s="113"/>
      <c r="BM1501" s="113"/>
      <c r="BN1501" s="113"/>
      <c r="BO1501" s="113"/>
      <c r="BP1501" s="113"/>
      <c r="BQ1501" s="113"/>
      <c r="BR1501" s="113"/>
      <c r="BS1501" s="113"/>
      <c r="BT1501" s="113"/>
      <c r="BU1501" s="113"/>
      <c r="BV1501" s="113"/>
      <c r="BW1501" s="113"/>
      <c r="BX1501" s="113"/>
      <c r="BY1501" s="113"/>
      <c r="BZ1501" s="113"/>
      <c r="CA1501" s="113"/>
      <c r="CB1501" s="113"/>
    </row>
    <row r="1502" spans="9:80" s="114" customFormat="1">
      <c r="I1502" s="113"/>
      <c r="J1502" s="113"/>
      <c r="K1502" s="113"/>
      <c r="L1502" s="113"/>
      <c r="M1502" s="113"/>
      <c r="N1502" s="113"/>
      <c r="O1502" s="113"/>
      <c r="P1502" s="113"/>
      <c r="Q1502" s="113"/>
      <c r="R1502" s="113"/>
      <c r="S1502" s="113"/>
      <c r="T1502" s="113"/>
      <c r="U1502" s="113"/>
      <c r="V1502" s="113"/>
      <c r="W1502" s="113"/>
      <c r="X1502" s="113"/>
      <c r="Y1502" s="113"/>
      <c r="Z1502" s="113"/>
      <c r="AA1502" s="113"/>
      <c r="AB1502" s="113"/>
      <c r="AC1502" s="113"/>
      <c r="AD1502" s="113"/>
      <c r="AE1502" s="113"/>
      <c r="AF1502" s="113"/>
      <c r="AG1502" s="113"/>
      <c r="AH1502" s="113"/>
      <c r="AI1502" s="113"/>
      <c r="AJ1502" s="113"/>
      <c r="AK1502" s="113"/>
      <c r="AL1502" s="113"/>
      <c r="AM1502" s="113"/>
      <c r="AN1502" s="113"/>
      <c r="AO1502" s="113"/>
      <c r="AP1502" s="113"/>
      <c r="AQ1502" s="113"/>
      <c r="AR1502" s="113"/>
      <c r="AS1502" s="113"/>
      <c r="AT1502" s="113"/>
      <c r="AU1502" s="113"/>
      <c r="AV1502" s="113"/>
      <c r="AW1502" s="113"/>
      <c r="AX1502" s="113"/>
      <c r="AY1502" s="113"/>
      <c r="AZ1502" s="113"/>
      <c r="BA1502" s="113"/>
      <c r="BB1502" s="113"/>
      <c r="BC1502" s="113"/>
      <c r="BD1502" s="113"/>
      <c r="BE1502" s="113"/>
      <c r="BF1502" s="113"/>
      <c r="BG1502" s="113"/>
      <c r="BH1502" s="113"/>
      <c r="BI1502" s="113"/>
      <c r="BJ1502" s="113"/>
      <c r="BK1502" s="113"/>
      <c r="BL1502" s="113"/>
      <c r="BM1502" s="113"/>
      <c r="BN1502" s="113"/>
      <c r="BO1502" s="113"/>
      <c r="BP1502" s="113"/>
      <c r="BQ1502" s="113"/>
      <c r="BR1502" s="113"/>
      <c r="BS1502" s="113"/>
      <c r="BT1502" s="113"/>
      <c r="BU1502" s="113"/>
      <c r="BV1502" s="113"/>
      <c r="BW1502" s="113"/>
      <c r="BX1502" s="113"/>
      <c r="BY1502" s="113"/>
      <c r="BZ1502" s="113"/>
      <c r="CA1502" s="113"/>
      <c r="CB1502" s="113"/>
    </row>
    <row r="1503" spans="9:80" s="114" customFormat="1">
      <c r="I1503" s="113"/>
      <c r="J1503" s="113"/>
      <c r="K1503" s="113"/>
      <c r="L1503" s="113"/>
      <c r="M1503" s="113"/>
      <c r="N1503" s="113"/>
      <c r="O1503" s="113"/>
      <c r="P1503" s="113"/>
      <c r="Q1503" s="113"/>
      <c r="R1503" s="113"/>
      <c r="S1503" s="113"/>
      <c r="T1503" s="113"/>
      <c r="U1503" s="113"/>
      <c r="V1503" s="113"/>
      <c r="W1503" s="113"/>
      <c r="X1503" s="113"/>
      <c r="Y1503" s="113"/>
      <c r="Z1503" s="113"/>
      <c r="AA1503" s="113"/>
      <c r="AB1503" s="113"/>
      <c r="AC1503" s="113"/>
      <c r="AD1503" s="113"/>
      <c r="AE1503" s="113"/>
      <c r="AF1503" s="113"/>
      <c r="AG1503" s="113"/>
      <c r="AH1503" s="113"/>
      <c r="AI1503" s="113"/>
      <c r="AJ1503" s="113"/>
      <c r="AK1503" s="113"/>
      <c r="AL1503" s="113"/>
      <c r="AM1503" s="113"/>
      <c r="AN1503" s="113"/>
      <c r="AO1503" s="113"/>
      <c r="AP1503" s="113"/>
      <c r="AQ1503" s="113"/>
      <c r="AR1503" s="113"/>
      <c r="AS1503" s="113"/>
      <c r="AT1503" s="113"/>
      <c r="AU1503" s="113"/>
      <c r="AV1503" s="113"/>
      <c r="AW1503" s="113"/>
      <c r="AX1503" s="113"/>
      <c r="AY1503" s="113"/>
      <c r="AZ1503" s="113"/>
      <c r="BA1503" s="113"/>
      <c r="BB1503" s="113"/>
      <c r="BC1503" s="113"/>
      <c r="BD1503" s="113"/>
      <c r="BE1503" s="113"/>
      <c r="BF1503" s="113"/>
      <c r="BG1503" s="113"/>
      <c r="BH1503" s="113"/>
      <c r="BI1503" s="113"/>
      <c r="BJ1503" s="113"/>
      <c r="BK1503" s="113"/>
      <c r="BL1503" s="113"/>
      <c r="BM1503" s="113"/>
      <c r="BN1503" s="113"/>
      <c r="BO1503" s="113"/>
      <c r="BP1503" s="113"/>
      <c r="BQ1503" s="113"/>
      <c r="BR1503" s="113"/>
      <c r="BS1503" s="113"/>
      <c r="BT1503" s="113"/>
      <c r="BU1503" s="113"/>
      <c r="BV1503" s="113"/>
      <c r="BW1503" s="113"/>
      <c r="BX1503" s="113"/>
      <c r="BY1503" s="113"/>
      <c r="BZ1503" s="113"/>
      <c r="CA1503" s="113"/>
      <c r="CB1503" s="113"/>
    </row>
    <row r="1504" spans="9:80" s="114" customFormat="1">
      <c r="I1504" s="113"/>
      <c r="J1504" s="113"/>
      <c r="K1504" s="113"/>
      <c r="L1504" s="113"/>
      <c r="M1504" s="113"/>
      <c r="N1504" s="113"/>
      <c r="O1504" s="113"/>
      <c r="P1504" s="113"/>
      <c r="Q1504" s="113"/>
      <c r="R1504" s="113"/>
      <c r="S1504" s="113"/>
      <c r="T1504" s="113"/>
      <c r="U1504" s="113"/>
      <c r="V1504" s="113"/>
      <c r="W1504" s="113"/>
      <c r="X1504" s="113"/>
      <c r="Y1504" s="113"/>
      <c r="Z1504" s="113"/>
      <c r="AA1504" s="113"/>
      <c r="AB1504" s="113"/>
      <c r="AC1504" s="113"/>
      <c r="AD1504" s="113"/>
      <c r="AE1504" s="113"/>
      <c r="AF1504" s="113"/>
      <c r="AG1504" s="113"/>
      <c r="AH1504" s="113"/>
      <c r="AI1504" s="113"/>
      <c r="AJ1504" s="113"/>
      <c r="AK1504" s="113"/>
      <c r="AL1504" s="113"/>
      <c r="AM1504" s="113"/>
      <c r="AN1504" s="113"/>
      <c r="AO1504" s="113"/>
      <c r="AP1504" s="113"/>
      <c r="AQ1504" s="113"/>
      <c r="AR1504" s="113"/>
      <c r="AS1504" s="113"/>
      <c r="AT1504" s="113"/>
      <c r="AU1504" s="113"/>
      <c r="AV1504" s="113"/>
      <c r="AW1504" s="113"/>
      <c r="AX1504" s="113"/>
      <c r="AY1504" s="113"/>
      <c r="AZ1504" s="113"/>
      <c r="BA1504" s="113"/>
      <c r="BB1504" s="113"/>
      <c r="BC1504" s="113"/>
      <c r="BD1504" s="113"/>
      <c r="BE1504" s="113"/>
      <c r="BF1504" s="113"/>
      <c r="BG1504" s="113"/>
      <c r="BH1504" s="113"/>
      <c r="BI1504" s="113"/>
      <c r="BJ1504" s="113"/>
      <c r="BK1504" s="113"/>
      <c r="BL1504" s="113"/>
      <c r="BM1504" s="113"/>
      <c r="BN1504" s="113"/>
      <c r="BO1504" s="113"/>
      <c r="BP1504" s="113"/>
      <c r="BQ1504" s="113"/>
      <c r="BR1504" s="113"/>
      <c r="BS1504" s="113"/>
      <c r="BT1504" s="113"/>
      <c r="BU1504" s="113"/>
      <c r="BV1504" s="113"/>
      <c r="BW1504" s="113"/>
      <c r="BX1504" s="113"/>
      <c r="BY1504" s="113"/>
      <c r="BZ1504" s="113"/>
      <c r="CA1504" s="113"/>
      <c r="CB1504" s="113"/>
    </row>
    <row r="1505" spans="9:80" s="114" customFormat="1">
      <c r="I1505" s="113"/>
      <c r="J1505" s="113"/>
      <c r="K1505" s="113"/>
      <c r="L1505" s="113"/>
      <c r="M1505" s="113"/>
      <c r="N1505" s="113"/>
      <c r="O1505" s="113"/>
      <c r="P1505" s="113"/>
      <c r="Q1505" s="113"/>
      <c r="R1505" s="113"/>
      <c r="S1505" s="113"/>
      <c r="T1505" s="113"/>
      <c r="U1505" s="113"/>
      <c r="V1505" s="113"/>
      <c r="W1505" s="113"/>
      <c r="X1505" s="113"/>
      <c r="Y1505" s="113"/>
      <c r="Z1505" s="113"/>
      <c r="AA1505" s="113"/>
      <c r="AB1505" s="113"/>
      <c r="AC1505" s="113"/>
      <c r="AD1505" s="113"/>
      <c r="AE1505" s="113"/>
      <c r="AF1505" s="113"/>
      <c r="AG1505" s="113"/>
      <c r="AH1505" s="113"/>
      <c r="AI1505" s="113"/>
      <c r="AJ1505" s="113"/>
      <c r="AK1505" s="113"/>
      <c r="AL1505" s="113"/>
      <c r="AM1505" s="113"/>
      <c r="AN1505" s="113"/>
      <c r="AO1505" s="113"/>
      <c r="AP1505" s="113"/>
      <c r="AQ1505" s="113"/>
      <c r="AR1505" s="113"/>
      <c r="AS1505" s="113"/>
      <c r="AT1505" s="113"/>
      <c r="AU1505" s="113"/>
      <c r="AV1505" s="113"/>
      <c r="AW1505" s="113"/>
      <c r="AX1505" s="113"/>
      <c r="AY1505" s="113"/>
      <c r="AZ1505" s="113"/>
      <c r="BA1505" s="113"/>
      <c r="BB1505" s="113"/>
      <c r="BC1505" s="113"/>
      <c r="BD1505" s="113"/>
      <c r="BE1505" s="113"/>
      <c r="BF1505" s="113"/>
      <c r="BG1505" s="113"/>
      <c r="BH1505" s="113"/>
      <c r="BI1505" s="113"/>
      <c r="BJ1505" s="113"/>
      <c r="BK1505" s="113"/>
      <c r="BL1505" s="113"/>
      <c r="BM1505" s="113"/>
      <c r="BN1505" s="113"/>
      <c r="BO1505" s="113"/>
      <c r="BP1505" s="113"/>
      <c r="BQ1505" s="113"/>
      <c r="BR1505" s="113"/>
      <c r="BS1505" s="113"/>
      <c r="BT1505" s="113"/>
      <c r="BU1505" s="113"/>
      <c r="BV1505" s="113"/>
      <c r="BW1505" s="113"/>
      <c r="BX1505" s="113"/>
      <c r="BY1505" s="113"/>
      <c r="BZ1505" s="113"/>
      <c r="CA1505" s="113"/>
      <c r="CB1505" s="113"/>
    </row>
    <row r="1506" spans="9:80" s="114" customFormat="1">
      <c r="I1506" s="113"/>
      <c r="J1506" s="113"/>
      <c r="K1506" s="113"/>
      <c r="L1506" s="113"/>
      <c r="M1506" s="113"/>
      <c r="N1506" s="113"/>
      <c r="O1506" s="113"/>
      <c r="P1506" s="113"/>
      <c r="Q1506" s="113"/>
      <c r="R1506" s="113"/>
      <c r="S1506" s="113"/>
      <c r="T1506" s="113"/>
      <c r="U1506" s="113"/>
      <c r="V1506" s="113"/>
      <c r="W1506" s="113"/>
      <c r="X1506" s="113"/>
      <c r="Y1506" s="113"/>
      <c r="Z1506" s="113"/>
      <c r="AA1506" s="113"/>
      <c r="AB1506" s="113"/>
      <c r="AC1506" s="113"/>
      <c r="AD1506" s="113"/>
      <c r="AE1506" s="113"/>
      <c r="AF1506" s="113"/>
      <c r="AG1506" s="113"/>
      <c r="AH1506" s="113"/>
      <c r="AI1506" s="113"/>
      <c r="AJ1506" s="113"/>
      <c r="AK1506" s="113"/>
      <c r="AL1506" s="113"/>
      <c r="AM1506" s="113"/>
      <c r="AN1506" s="113"/>
      <c r="AO1506" s="113"/>
      <c r="AP1506" s="113"/>
      <c r="AQ1506" s="113"/>
      <c r="AR1506" s="113"/>
      <c r="AS1506" s="113"/>
      <c r="AT1506" s="113"/>
      <c r="AU1506" s="113"/>
      <c r="AV1506" s="113"/>
      <c r="AW1506" s="113"/>
      <c r="AX1506" s="113"/>
      <c r="AY1506" s="113"/>
      <c r="AZ1506" s="113"/>
      <c r="BA1506" s="113"/>
      <c r="BB1506" s="113"/>
      <c r="BC1506" s="113"/>
      <c r="BD1506" s="113"/>
      <c r="BE1506" s="113"/>
      <c r="BF1506" s="113"/>
      <c r="BG1506" s="113"/>
      <c r="BH1506" s="113"/>
      <c r="BI1506" s="113"/>
      <c r="BJ1506" s="113"/>
      <c r="BK1506" s="113"/>
      <c r="BL1506" s="113"/>
      <c r="BM1506" s="113"/>
      <c r="BN1506" s="113"/>
      <c r="BO1506" s="113"/>
      <c r="BP1506" s="113"/>
      <c r="BQ1506" s="113"/>
      <c r="BR1506" s="113"/>
      <c r="BS1506" s="113"/>
      <c r="BT1506" s="113"/>
      <c r="BU1506" s="113"/>
      <c r="BV1506" s="113"/>
      <c r="BW1506" s="113"/>
      <c r="BX1506" s="113"/>
      <c r="BY1506" s="113"/>
      <c r="BZ1506" s="113"/>
      <c r="CA1506" s="113"/>
      <c r="CB1506" s="113"/>
    </row>
    <row r="1507" spans="9:80" s="114" customFormat="1">
      <c r="I1507" s="113"/>
      <c r="J1507" s="113"/>
      <c r="K1507" s="113"/>
      <c r="L1507" s="113"/>
      <c r="M1507" s="113"/>
      <c r="N1507" s="113"/>
      <c r="O1507" s="113"/>
      <c r="P1507" s="113"/>
      <c r="Q1507" s="113"/>
      <c r="R1507" s="113"/>
      <c r="S1507" s="113"/>
      <c r="T1507" s="113"/>
      <c r="U1507" s="113"/>
      <c r="V1507" s="113"/>
      <c r="W1507" s="113"/>
      <c r="X1507" s="113"/>
      <c r="Y1507" s="113"/>
      <c r="Z1507" s="113"/>
      <c r="AA1507" s="113"/>
      <c r="AB1507" s="113"/>
      <c r="AC1507" s="113"/>
      <c r="AD1507" s="113"/>
      <c r="AE1507" s="113"/>
      <c r="AF1507" s="113"/>
      <c r="AG1507" s="113"/>
      <c r="AH1507" s="113"/>
      <c r="AI1507" s="113"/>
      <c r="AJ1507" s="113"/>
      <c r="AK1507" s="113"/>
      <c r="AL1507" s="113"/>
      <c r="AM1507" s="113"/>
      <c r="AN1507" s="113"/>
      <c r="AO1507" s="113"/>
      <c r="AP1507" s="113"/>
      <c r="AQ1507" s="113"/>
      <c r="AR1507" s="113"/>
      <c r="AS1507" s="113"/>
      <c r="AT1507" s="113"/>
      <c r="AU1507" s="113"/>
      <c r="AV1507" s="113"/>
      <c r="AW1507" s="113"/>
      <c r="AX1507" s="113"/>
      <c r="AY1507" s="113"/>
      <c r="AZ1507" s="113"/>
      <c r="BA1507" s="113"/>
      <c r="BB1507" s="113"/>
      <c r="BC1507" s="113"/>
      <c r="BD1507" s="113"/>
      <c r="BE1507" s="113"/>
      <c r="BF1507" s="113"/>
      <c r="BG1507" s="113"/>
      <c r="BH1507" s="113"/>
      <c r="BI1507" s="113"/>
      <c r="BJ1507" s="113"/>
      <c r="BK1507" s="113"/>
      <c r="BL1507" s="113"/>
      <c r="BM1507" s="113"/>
      <c r="BN1507" s="113"/>
      <c r="BO1507" s="113"/>
      <c r="BP1507" s="113"/>
      <c r="BQ1507" s="113"/>
      <c r="BR1507" s="113"/>
      <c r="BS1507" s="113"/>
      <c r="BT1507" s="113"/>
      <c r="BU1507" s="113"/>
      <c r="BV1507" s="113"/>
      <c r="BW1507" s="113"/>
      <c r="BX1507" s="113"/>
      <c r="BY1507" s="113"/>
      <c r="BZ1507" s="113"/>
      <c r="CA1507" s="113"/>
      <c r="CB1507" s="113"/>
    </row>
    <row r="1508" spans="9:80" s="114" customFormat="1">
      <c r="I1508" s="113"/>
      <c r="J1508" s="113"/>
      <c r="K1508" s="113"/>
      <c r="L1508" s="113"/>
      <c r="M1508" s="113"/>
      <c r="N1508" s="113"/>
      <c r="O1508" s="113"/>
      <c r="P1508" s="113"/>
      <c r="Q1508" s="113"/>
      <c r="R1508" s="113"/>
      <c r="S1508" s="113"/>
      <c r="T1508" s="113"/>
      <c r="U1508" s="113"/>
      <c r="V1508" s="113"/>
      <c r="W1508" s="113"/>
      <c r="X1508" s="113"/>
      <c r="Y1508" s="113"/>
      <c r="Z1508" s="113"/>
      <c r="AA1508" s="113"/>
      <c r="AB1508" s="113"/>
      <c r="AC1508" s="113"/>
      <c r="AD1508" s="113"/>
      <c r="AE1508" s="113"/>
      <c r="AF1508" s="113"/>
      <c r="AG1508" s="113"/>
      <c r="AH1508" s="113"/>
      <c r="AI1508" s="113"/>
      <c r="AJ1508" s="113"/>
      <c r="AK1508" s="113"/>
      <c r="AL1508" s="113"/>
      <c r="AM1508" s="113"/>
      <c r="AN1508" s="113"/>
      <c r="AO1508" s="113"/>
      <c r="AP1508" s="113"/>
      <c r="AQ1508" s="113"/>
      <c r="AR1508" s="113"/>
      <c r="AS1508" s="113"/>
      <c r="AT1508" s="113"/>
      <c r="AU1508" s="113"/>
      <c r="AV1508" s="113"/>
      <c r="AW1508" s="113"/>
      <c r="AX1508" s="113"/>
      <c r="AY1508" s="113"/>
      <c r="AZ1508" s="113"/>
      <c r="BA1508" s="113"/>
      <c r="BB1508" s="113"/>
      <c r="BC1508" s="113"/>
      <c r="BD1508" s="113"/>
      <c r="BE1508" s="113"/>
      <c r="BF1508" s="113"/>
      <c r="BG1508" s="113"/>
      <c r="BH1508" s="113"/>
      <c r="BI1508" s="113"/>
      <c r="BJ1508" s="113"/>
      <c r="BK1508" s="113"/>
      <c r="BL1508" s="113"/>
      <c r="BM1508" s="113"/>
      <c r="BN1508" s="113"/>
      <c r="BO1508" s="113"/>
      <c r="BP1508" s="113"/>
      <c r="BQ1508" s="113"/>
      <c r="BR1508" s="113"/>
      <c r="BS1508" s="113"/>
      <c r="BT1508" s="113"/>
      <c r="BU1508" s="113"/>
      <c r="BV1508" s="113"/>
      <c r="BW1508" s="113"/>
      <c r="BX1508" s="113"/>
      <c r="BY1508" s="113"/>
      <c r="BZ1508" s="113"/>
      <c r="CA1508" s="113"/>
      <c r="CB1508" s="113"/>
    </row>
    <row r="1509" spans="9:80" s="114" customFormat="1">
      <c r="I1509" s="113"/>
      <c r="J1509" s="113"/>
      <c r="K1509" s="113"/>
      <c r="L1509" s="113"/>
      <c r="M1509" s="113"/>
      <c r="N1509" s="113"/>
      <c r="O1509" s="113"/>
      <c r="P1509" s="113"/>
      <c r="Q1509" s="113"/>
      <c r="R1509" s="113"/>
      <c r="S1509" s="113"/>
      <c r="T1509" s="113"/>
      <c r="U1509" s="113"/>
      <c r="V1509" s="113"/>
      <c r="W1509" s="113"/>
      <c r="X1509" s="113"/>
      <c r="Y1509" s="113"/>
      <c r="Z1509" s="113"/>
      <c r="AA1509" s="113"/>
      <c r="AB1509" s="113"/>
      <c r="AC1509" s="113"/>
      <c r="AD1509" s="113"/>
      <c r="AE1509" s="113"/>
      <c r="AF1509" s="113"/>
      <c r="AG1509" s="113"/>
      <c r="AH1509" s="113"/>
      <c r="AI1509" s="113"/>
      <c r="AJ1509" s="113"/>
      <c r="AK1509" s="113"/>
      <c r="AL1509" s="113"/>
      <c r="AM1509" s="113"/>
      <c r="AN1509" s="113"/>
      <c r="AO1509" s="113"/>
      <c r="AP1509" s="113"/>
      <c r="AQ1509" s="113"/>
      <c r="AR1509" s="113"/>
      <c r="AS1509" s="113"/>
      <c r="AT1509" s="113"/>
      <c r="AU1509" s="113"/>
      <c r="AV1509" s="113"/>
      <c r="AW1509" s="113"/>
      <c r="AX1509" s="113"/>
      <c r="AY1509" s="113"/>
      <c r="AZ1509" s="113"/>
      <c r="BA1509" s="113"/>
      <c r="BB1509" s="113"/>
      <c r="BC1509" s="113"/>
      <c r="BD1509" s="113"/>
      <c r="BE1509" s="113"/>
      <c r="BF1509" s="113"/>
      <c r="BG1509" s="113"/>
      <c r="BH1509" s="113"/>
      <c r="BI1509" s="113"/>
      <c r="BJ1509" s="113"/>
      <c r="BK1509" s="113"/>
      <c r="BL1509" s="113"/>
      <c r="BM1509" s="113"/>
      <c r="BN1509" s="113"/>
      <c r="BO1509" s="113"/>
      <c r="BP1509" s="113"/>
      <c r="BQ1509" s="113"/>
      <c r="BR1509" s="113"/>
      <c r="BS1509" s="113"/>
      <c r="BT1509" s="113"/>
      <c r="BU1509" s="113"/>
      <c r="BV1509" s="113"/>
      <c r="BW1509" s="113"/>
      <c r="BX1509" s="113"/>
      <c r="BY1509" s="113"/>
      <c r="BZ1509" s="113"/>
      <c r="CA1509" s="113"/>
      <c r="CB1509" s="113"/>
    </row>
    <row r="1510" spans="9:80" s="114" customFormat="1">
      <c r="I1510" s="113"/>
      <c r="J1510" s="113"/>
      <c r="K1510" s="113"/>
      <c r="L1510" s="113"/>
      <c r="M1510" s="113"/>
      <c r="N1510" s="113"/>
      <c r="O1510" s="113"/>
      <c r="P1510" s="113"/>
      <c r="Q1510" s="113"/>
      <c r="R1510" s="113"/>
      <c r="S1510" s="113"/>
      <c r="T1510" s="113"/>
      <c r="U1510" s="113"/>
      <c r="V1510" s="113"/>
      <c r="W1510" s="113"/>
      <c r="X1510" s="113"/>
      <c r="Y1510" s="113"/>
      <c r="Z1510" s="113"/>
      <c r="AA1510" s="113"/>
      <c r="AB1510" s="113"/>
      <c r="AC1510" s="113"/>
      <c r="AD1510" s="113"/>
      <c r="AE1510" s="113"/>
      <c r="AF1510" s="113"/>
      <c r="AG1510" s="113"/>
      <c r="AH1510" s="113"/>
      <c r="AI1510" s="113"/>
      <c r="AJ1510" s="113"/>
      <c r="AK1510" s="113"/>
      <c r="AL1510" s="113"/>
      <c r="AM1510" s="113"/>
      <c r="AN1510" s="113"/>
      <c r="AO1510" s="113"/>
      <c r="AP1510" s="113"/>
      <c r="AQ1510" s="113"/>
      <c r="AR1510" s="113"/>
      <c r="AS1510" s="113"/>
      <c r="AT1510" s="113"/>
      <c r="AU1510" s="113"/>
      <c r="AV1510" s="113"/>
      <c r="AW1510" s="113"/>
      <c r="AX1510" s="113"/>
      <c r="AY1510" s="113"/>
      <c r="AZ1510" s="113"/>
      <c r="BA1510" s="113"/>
      <c r="BB1510" s="113"/>
      <c r="BC1510" s="113"/>
      <c r="BD1510" s="113"/>
      <c r="BE1510" s="113"/>
      <c r="BF1510" s="113"/>
      <c r="BG1510" s="113"/>
      <c r="BH1510" s="113"/>
      <c r="BI1510" s="113"/>
      <c r="BJ1510" s="113"/>
      <c r="BK1510" s="113"/>
      <c r="BL1510" s="113"/>
      <c r="BM1510" s="113"/>
      <c r="BN1510" s="113"/>
      <c r="BO1510" s="113"/>
      <c r="BP1510" s="113"/>
      <c r="BQ1510" s="113"/>
      <c r="BR1510" s="113"/>
      <c r="BS1510" s="113"/>
      <c r="BT1510" s="113"/>
      <c r="BU1510" s="113"/>
      <c r="BV1510" s="113"/>
      <c r="BW1510" s="113"/>
      <c r="BX1510" s="113"/>
      <c r="BY1510" s="113"/>
      <c r="BZ1510" s="113"/>
      <c r="CA1510" s="113"/>
      <c r="CB1510" s="113"/>
    </row>
    <row r="1511" spans="9:80" s="114" customFormat="1">
      <c r="I1511" s="113"/>
      <c r="J1511" s="113"/>
      <c r="K1511" s="113"/>
      <c r="L1511" s="113"/>
      <c r="M1511" s="113"/>
      <c r="N1511" s="113"/>
      <c r="O1511" s="113"/>
      <c r="P1511" s="113"/>
      <c r="Q1511" s="113"/>
      <c r="R1511" s="113"/>
      <c r="S1511" s="113"/>
      <c r="T1511" s="113"/>
      <c r="U1511" s="113"/>
      <c r="V1511" s="113"/>
      <c r="W1511" s="113"/>
      <c r="X1511" s="113"/>
      <c r="Y1511" s="113"/>
      <c r="Z1511" s="113"/>
      <c r="AA1511" s="113"/>
      <c r="AB1511" s="113"/>
      <c r="AC1511" s="113"/>
      <c r="AD1511" s="113"/>
      <c r="AE1511" s="113"/>
      <c r="AF1511" s="113"/>
      <c r="AG1511" s="113"/>
      <c r="AH1511" s="113"/>
      <c r="AI1511" s="113"/>
      <c r="AJ1511" s="113"/>
      <c r="AK1511" s="113"/>
      <c r="AL1511" s="113"/>
      <c r="AM1511" s="113"/>
      <c r="AN1511" s="113"/>
      <c r="AO1511" s="113"/>
      <c r="AP1511" s="113"/>
      <c r="AQ1511" s="113"/>
      <c r="AR1511" s="113"/>
      <c r="AS1511" s="113"/>
      <c r="AT1511" s="113"/>
      <c r="AU1511" s="113"/>
      <c r="AV1511" s="113"/>
      <c r="AW1511" s="113"/>
      <c r="AX1511" s="113"/>
      <c r="AY1511" s="113"/>
      <c r="AZ1511" s="113"/>
      <c r="BA1511" s="113"/>
      <c r="BB1511" s="113"/>
      <c r="BC1511" s="113"/>
      <c r="BD1511" s="113"/>
      <c r="BE1511" s="113"/>
      <c r="BF1511" s="113"/>
      <c r="BG1511" s="113"/>
      <c r="BH1511" s="113"/>
      <c r="BI1511" s="113"/>
      <c r="BJ1511" s="113"/>
      <c r="BK1511" s="113"/>
      <c r="BL1511" s="113"/>
      <c r="BM1511" s="113"/>
      <c r="BN1511" s="113"/>
      <c r="BO1511" s="113"/>
      <c r="BP1511" s="113"/>
      <c r="BQ1511" s="113"/>
      <c r="BR1511" s="113"/>
      <c r="BS1511" s="113"/>
      <c r="BT1511" s="113"/>
      <c r="BU1511" s="113"/>
      <c r="BV1511" s="113"/>
      <c r="BW1511" s="113"/>
      <c r="BX1511" s="113"/>
      <c r="BY1511" s="113"/>
      <c r="BZ1511" s="113"/>
      <c r="CA1511" s="113"/>
      <c r="CB1511" s="113"/>
    </row>
    <row r="1512" spans="9:80" s="114" customFormat="1">
      <c r="I1512" s="113"/>
      <c r="J1512" s="113"/>
      <c r="K1512" s="113"/>
      <c r="L1512" s="113"/>
      <c r="M1512" s="113"/>
      <c r="N1512" s="113"/>
      <c r="O1512" s="113"/>
      <c r="P1512" s="113"/>
      <c r="Q1512" s="113"/>
      <c r="R1512" s="113"/>
      <c r="S1512" s="113"/>
      <c r="T1512" s="113"/>
      <c r="U1512" s="113"/>
      <c r="V1512" s="113"/>
      <c r="W1512" s="113"/>
      <c r="X1512" s="113"/>
      <c r="Y1512" s="113"/>
      <c r="Z1512" s="113"/>
      <c r="AA1512" s="113"/>
      <c r="AB1512" s="113"/>
      <c r="AC1512" s="113"/>
      <c r="AD1512" s="113"/>
      <c r="AE1512" s="113"/>
      <c r="AF1512" s="113"/>
      <c r="AG1512" s="113"/>
      <c r="AH1512" s="113"/>
      <c r="AI1512" s="113"/>
      <c r="AJ1512" s="113"/>
      <c r="AK1512" s="113"/>
      <c r="AL1512" s="113"/>
      <c r="AM1512" s="113"/>
      <c r="AN1512" s="113"/>
      <c r="AO1512" s="113"/>
      <c r="AP1512" s="113"/>
      <c r="AQ1512" s="113"/>
      <c r="AR1512" s="113"/>
      <c r="AS1512" s="113"/>
      <c r="AT1512" s="113"/>
      <c r="AU1512" s="113"/>
      <c r="AV1512" s="113"/>
      <c r="AW1512" s="113"/>
      <c r="AX1512" s="113"/>
      <c r="AY1512" s="113"/>
      <c r="AZ1512" s="113"/>
      <c r="BA1512" s="113"/>
      <c r="BB1512" s="113"/>
      <c r="BC1512" s="113"/>
      <c r="BD1512" s="113"/>
      <c r="BE1512" s="113"/>
      <c r="BF1512" s="113"/>
      <c r="BG1512" s="113"/>
      <c r="BH1512" s="113"/>
      <c r="BI1512" s="113"/>
      <c r="BJ1512" s="113"/>
      <c r="BK1512" s="113"/>
      <c r="BL1512" s="113"/>
      <c r="BM1512" s="113"/>
      <c r="BN1512" s="113"/>
      <c r="BO1512" s="113"/>
      <c r="BP1512" s="113"/>
      <c r="BQ1512" s="113"/>
      <c r="BR1512" s="113"/>
      <c r="BS1512" s="113"/>
      <c r="BT1512" s="113"/>
      <c r="BU1512" s="113"/>
      <c r="BV1512" s="113"/>
      <c r="BW1512" s="113"/>
      <c r="BX1512" s="113"/>
      <c r="BY1512" s="113"/>
      <c r="BZ1512" s="113"/>
      <c r="CA1512" s="113"/>
      <c r="CB1512" s="113"/>
    </row>
    <row r="1513" spans="9:80" s="114" customFormat="1">
      <c r="I1513" s="113"/>
      <c r="J1513" s="113"/>
      <c r="K1513" s="113"/>
      <c r="L1513" s="113"/>
      <c r="M1513" s="113"/>
      <c r="N1513" s="113"/>
      <c r="O1513" s="113"/>
      <c r="P1513" s="113"/>
      <c r="Q1513" s="113"/>
      <c r="R1513" s="113"/>
      <c r="S1513" s="113"/>
      <c r="T1513" s="113"/>
      <c r="U1513" s="113"/>
      <c r="V1513" s="113"/>
      <c r="W1513" s="113"/>
      <c r="X1513" s="113"/>
      <c r="Y1513" s="113"/>
      <c r="Z1513" s="113"/>
      <c r="AA1513" s="113"/>
      <c r="AB1513" s="113"/>
      <c r="AC1513" s="113"/>
      <c r="AD1513" s="113"/>
      <c r="AE1513" s="113"/>
      <c r="AF1513" s="113"/>
      <c r="AG1513" s="113"/>
      <c r="AH1513" s="113"/>
      <c r="AI1513" s="113"/>
      <c r="AJ1513" s="113"/>
      <c r="AK1513" s="113"/>
      <c r="AL1513" s="113"/>
      <c r="AM1513" s="113"/>
      <c r="AN1513" s="113"/>
      <c r="AO1513" s="113"/>
      <c r="AP1513" s="113"/>
      <c r="AQ1513" s="113"/>
      <c r="AR1513" s="113"/>
      <c r="AS1513" s="113"/>
      <c r="AT1513" s="113"/>
      <c r="AU1513" s="113"/>
      <c r="AV1513" s="113"/>
      <c r="AW1513" s="113"/>
      <c r="AX1513" s="113"/>
      <c r="AY1513" s="113"/>
      <c r="AZ1513" s="113"/>
      <c r="BA1513" s="113"/>
      <c r="BB1513" s="113"/>
      <c r="BC1513" s="113"/>
      <c r="BD1513" s="113"/>
      <c r="BE1513" s="113"/>
      <c r="BF1513" s="113"/>
      <c r="BG1513" s="113"/>
      <c r="BH1513" s="113"/>
      <c r="BI1513" s="113"/>
      <c r="BJ1513" s="113"/>
      <c r="BK1513" s="113"/>
      <c r="BL1513" s="113"/>
      <c r="BM1513" s="113"/>
      <c r="BN1513" s="113"/>
      <c r="BO1513" s="113"/>
      <c r="BP1513" s="113"/>
      <c r="BQ1513" s="113"/>
      <c r="BR1513" s="113"/>
      <c r="BS1513" s="113"/>
      <c r="BT1513" s="113"/>
      <c r="BU1513" s="113"/>
      <c r="BV1513" s="113"/>
      <c r="BW1513" s="113"/>
      <c r="BX1513" s="113"/>
      <c r="BY1513" s="113"/>
      <c r="BZ1513" s="113"/>
      <c r="CA1513" s="113"/>
      <c r="CB1513" s="113"/>
    </row>
    <row r="1514" spans="9:80" s="114" customFormat="1">
      <c r="I1514" s="113"/>
      <c r="J1514" s="113"/>
      <c r="K1514" s="113"/>
      <c r="L1514" s="113"/>
      <c r="M1514" s="113"/>
      <c r="N1514" s="113"/>
      <c r="O1514" s="113"/>
      <c r="P1514" s="113"/>
      <c r="Q1514" s="113"/>
      <c r="R1514" s="113"/>
      <c r="S1514" s="113"/>
      <c r="T1514" s="113"/>
      <c r="U1514" s="113"/>
      <c r="V1514" s="113"/>
      <c r="W1514" s="113"/>
      <c r="X1514" s="113"/>
      <c r="Y1514" s="113"/>
      <c r="Z1514" s="113"/>
      <c r="AA1514" s="113"/>
      <c r="AB1514" s="113"/>
      <c r="AC1514" s="113"/>
      <c r="AD1514" s="113"/>
      <c r="AE1514" s="113"/>
      <c r="AF1514" s="113"/>
      <c r="AG1514" s="113"/>
      <c r="AH1514" s="113"/>
      <c r="AI1514" s="113"/>
      <c r="AJ1514" s="113"/>
      <c r="AK1514" s="113"/>
      <c r="AL1514" s="113"/>
      <c r="AM1514" s="113"/>
      <c r="AN1514" s="113"/>
      <c r="AO1514" s="113"/>
      <c r="AP1514" s="113"/>
      <c r="AQ1514" s="113"/>
      <c r="AR1514" s="113"/>
      <c r="AS1514" s="113"/>
      <c r="AT1514" s="113"/>
      <c r="AU1514" s="113"/>
      <c r="AV1514" s="113"/>
      <c r="AW1514" s="113"/>
      <c r="AX1514" s="113"/>
      <c r="AY1514" s="113"/>
      <c r="AZ1514" s="113"/>
      <c r="BA1514" s="113"/>
      <c r="BB1514" s="113"/>
      <c r="BC1514" s="113"/>
      <c r="BD1514" s="113"/>
      <c r="BE1514" s="113"/>
      <c r="BF1514" s="113"/>
      <c r="BG1514" s="113"/>
      <c r="BH1514" s="113"/>
      <c r="BI1514" s="113"/>
      <c r="BJ1514" s="113"/>
      <c r="BK1514" s="113"/>
      <c r="BL1514" s="113"/>
      <c r="BM1514" s="113"/>
      <c r="BN1514" s="113"/>
      <c r="BO1514" s="113"/>
      <c r="BP1514" s="113"/>
      <c r="BQ1514" s="113"/>
      <c r="BR1514" s="113"/>
      <c r="BS1514" s="113"/>
      <c r="BT1514" s="113"/>
      <c r="BU1514" s="113"/>
      <c r="BV1514" s="113"/>
      <c r="BW1514" s="113"/>
      <c r="BX1514" s="113"/>
      <c r="BY1514" s="113"/>
      <c r="BZ1514" s="113"/>
      <c r="CA1514" s="113"/>
      <c r="CB1514" s="113"/>
    </row>
    <row r="1515" spans="9:80" s="114" customFormat="1">
      <c r="I1515" s="113"/>
      <c r="J1515" s="113"/>
      <c r="K1515" s="113"/>
      <c r="L1515" s="113"/>
      <c r="M1515" s="113"/>
      <c r="N1515" s="113"/>
      <c r="O1515" s="113"/>
      <c r="P1515" s="113"/>
      <c r="Q1515" s="113"/>
      <c r="R1515" s="113"/>
      <c r="S1515" s="113"/>
      <c r="T1515" s="113"/>
      <c r="U1515" s="113"/>
      <c r="V1515" s="113"/>
      <c r="W1515" s="113"/>
      <c r="X1515" s="113"/>
      <c r="Y1515" s="113"/>
      <c r="Z1515" s="113"/>
      <c r="AA1515" s="113"/>
      <c r="AB1515" s="113"/>
      <c r="AC1515" s="113"/>
      <c r="AD1515" s="113"/>
      <c r="AE1515" s="113"/>
      <c r="AF1515" s="113"/>
      <c r="AG1515" s="113"/>
      <c r="AH1515" s="113"/>
      <c r="AI1515" s="113"/>
      <c r="AJ1515" s="113"/>
      <c r="AK1515" s="113"/>
      <c r="AL1515" s="113"/>
      <c r="AM1515" s="113"/>
      <c r="AN1515" s="113"/>
      <c r="AO1515" s="113"/>
      <c r="AP1515" s="113"/>
      <c r="AQ1515" s="113"/>
      <c r="AR1515" s="113"/>
      <c r="AS1515" s="113"/>
      <c r="AT1515" s="113"/>
      <c r="AU1515" s="113"/>
      <c r="AV1515" s="113"/>
      <c r="AW1515" s="113"/>
      <c r="AX1515" s="113"/>
      <c r="AY1515" s="113"/>
      <c r="AZ1515" s="113"/>
      <c r="BA1515" s="113"/>
      <c r="BB1515" s="113"/>
      <c r="BC1515" s="113"/>
      <c r="BD1515" s="113"/>
      <c r="BE1515" s="113"/>
      <c r="BF1515" s="113"/>
      <c r="BG1515" s="113"/>
      <c r="BH1515" s="113"/>
      <c r="BI1515" s="113"/>
      <c r="BJ1515" s="113"/>
      <c r="BK1515" s="113"/>
      <c r="BL1515" s="113"/>
      <c r="BM1515" s="113"/>
      <c r="BN1515" s="113"/>
      <c r="BO1515" s="113"/>
      <c r="BP1515" s="113"/>
      <c r="BQ1515" s="113"/>
      <c r="BR1515" s="113"/>
      <c r="BS1515" s="113"/>
      <c r="BT1515" s="113"/>
      <c r="BU1515" s="113"/>
      <c r="BV1515" s="113"/>
      <c r="BW1515" s="113"/>
      <c r="BX1515" s="113"/>
      <c r="BY1515" s="113"/>
      <c r="BZ1515" s="113"/>
      <c r="CA1515" s="113"/>
      <c r="CB1515" s="113"/>
    </row>
    <row r="1516" spans="9:80" s="114" customFormat="1">
      <c r="I1516" s="113"/>
      <c r="J1516" s="113"/>
      <c r="K1516" s="113"/>
      <c r="L1516" s="113"/>
      <c r="M1516" s="113"/>
      <c r="N1516" s="113"/>
      <c r="O1516" s="113"/>
      <c r="P1516" s="113"/>
      <c r="Q1516" s="113"/>
      <c r="R1516" s="113"/>
      <c r="S1516" s="113"/>
      <c r="T1516" s="113"/>
      <c r="U1516" s="113"/>
      <c r="V1516" s="113"/>
      <c r="W1516" s="113"/>
      <c r="X1516" s="113"/>
      <c r="Y1516" s="113"/>
      <c r="Z1516" s="113"/>
      <c r="AA1516" s="113"/>
      <c r="AB1516" s="113"/>
      <c r="AC1516" s="113"/>
      <c r="AD1516" s="113"/>
      <c r="AE1516" s="113"/>
      <c r="AF1516" s="113"/>
      <c r="AG1516" s="113"/>
      <c r="AH1516" s="113"/>
      <c r="AI1516" s="113"/>
      <c r="AJ1516" s="113"/>
      <c r="AK1516" s="113"/>
      <c r="AL1516" s="113"/>
      <c r="AM1516" s="113"/>
      <c r="AN1516" s="113"/>
      <c r="AO1516" s="113"/>
      <c r="AP1516" s="113"/>
      <c r="AQ1516" s="113"/>
      <c r="AR1516" s="113"/>
      <c r="AS1516" s="113"/>
      <c r="AT1516" s="113"/>
      <c r="AU1516" s="113"/>
      <c r="AV1516" s="113"/>
      <c r="AW1516" s="113"/>
      <c r="AX1516" s="113"/>
      <c r="AY1516" s="113"/>
      <c r="AZ1516" s="113"/>
      <c r="BA1516" s="113"/>
      <c r="BB1516" s="113"/>
      <c r="BC1516" s="113"/>
      <c r="BD1516" s="113"/>
      <c r="BE1516" s="113"/>
      <c r="BF1516" s="113"/>
      <c r="BG1516" s="113"/>
      <c r="BH1516" s="113"/>
      <c r="BI1516" s="113"/>
      <c r="BJ1516" s="113"/>
      <c r="BK1516" s="113"/>
      <c r="BL1516" s="113"/>
      <c r="BM1516" s="113"/>
      <c r="BN1516" s="113"/>
      <c r="BO1516" s="113"/>
      <c r="BP1516" s="113"/>
      <c r="BQ1516" s="113"/>
      <c r="BR1516" s="113"/>
      <c r="BS1516" s="113"/>
      <c r="BT1516" s="113"/>
      <c r="BU1516" s="113"/>
      <c r="BV1516" s="113"/>
      <c r="BW1516" s="113"/>
      <c r="BX1516" s="113"/>
      <c r="BY1516" s="113"/>
      <c r="BZ1516" s="113"/>
      <c r="CA1516" s="113"/>
      <c r="CB1516" s="113"/>
    </row>
    <row r="1517" spans="9:80" s="114" customFormat="1">
      <c r="I1517" s="113"/>
      <c r="J1517" s="113"/>
      <c r="K1517" s="113"/>
      <c r="L1517" s="113"/>
      <c r="M1517" s="113"/>
      <c r="N1517" s="113"/>
      <c r="O1517" s="113"/>
      <c r="P1517" s="113"/>
      <c r="Q1517" s="113"/>
      <c r="R1517" s="113"/>
      <c r="S1517" s="113"/>
      <c r="T1517" s="113"/>
      <c r="U1517" s="113"/>
      <c r="V1517" s="113"/>
      <c r="W1517" s="113"/>
      <c r="X1517" s="113"/>
      <c r="Y1517" s="113"/>
      <c r="Z1517" s="113"/>
      <c r="AA1517" s="113"/>
      <c r="AB1517" s="113"/>
      <c r="AC1517" s="113"/>
      <c r="AD1517" s="113"/>
      <c r="AE1517" s="113"/>
      <c r="AF1517" s="113"/>
      <c r="AG1517" s="113"/>
      <c r="AH1517" s="113"/>
      <c r="AI1517" s="113"/>
      <c r="AJ1517" s="113"/>
      <c r="AK1517" s="113"/>
      <c r="AL1517" s="113"/>
      <c r="AM1517" s="113"/>
      <c r="AN1517" s="113"/>
      <c r="AO1517" s="113"/>
      <c r="AP1517" s="113"/>
      <c r="AQ1517" s="113"/>
      <c r="AR1517" s="113"/>
      <c r="AS1517" s="113"/>
      <c r="AT1517" s="113"/>
      <c r="AU1517" s="113"/>
      <c r="AV1517" s="113"/>
      <c r="AW1517" s="113"/>
      <c r="AX1517" s="113"/>
      <c r="AY1517" s="113"/>
      <c r="AZ1517" s="113"/>
      <c r="BA1517" s="113"/>
      <c r="BB1517" s="113"/>
      <c r="BC1517" s="113"/>
      <c r="BD1517" s="113"/>
      <c r="BE1517" s="113"/>
      <c r="BF1517" s="113"/>
      <c r="BG1517" s="113"/>
      <c r="BH1517" s="113"/>
      <c r="BI1517" s="113"/>
      <c r="BJ1517" s="113"/>
      <c r="BK1517" s="113"/>
      <c r="BL1517" s="113"/>
      <c r="BM1517" s="113"/>
      <c r="BN1517" s="113"/>
      <c r="BO1517" s="113"/>
      <c r="BP1517" s="113"/>
      <c r="BQ1517" s="113"/>
      <c r="BR1517" s="113"/>
      <c r="BS1517" s="113"/>
      <c r="BT1517" s="113"/>
      <c r="BU1517" s="113"/>
      <c r="BV1517" s="113"/>
      <c r="BW1517" s="113"/>
      <c r="BX1517" s="113"/>
      <c r="BY1517" s="113"/>
      <c r="BZ1517" s="113"/>
      <c r="CA1517" s="113"/>
      <c r="CB1517" s="113"/>
    </row>
    <row r="1518" spans="9:80" s="114" customFormat="1">
      <c r="I1518" s="113"/>
      <c r="J1518" s="113"/>
      <c r="K1518" s="113"/>
      <c r="L1518" s="113"/>
      <c r="M1518" s="113"/>
      <c r="N1518" s="113"/>
      <c r="O1518" s="113"/>
      <c r="P1518" s="113"/>
      <c r="Q1518" s="113"/>
      <c r="R1518" s="113"/>
      <c r="S1518" s="113"/>
      <c r="T1518" s="113"/>
      <c r="U1518" s="113"/>
      <c r="V1518" s="113"/>
      <c r="W1518" s="113"/>
      <c r="X1518" s="113"/>
      <c r="Y1518" s="113"/>
      <c r="Z1518" s="113"/>
      <c r="AA1518" s="113"/>
      <c r="AB1518" s="113"/>
      <c r="AC1518" s="113"/>
      <c r="AD1518" s="113"/>
      <c r="AE1518" s="113"/>
      <c r="AF1518" s="113"/>
      <c r="AG1518" s="113"/>
      <c r="AH1518" s="113"/>
      <c r="AI1518" s="113"/>
      <c r="AJ1518" s="113"/>
      <c r="AK1518" s="113"/>
      <c r="AL1518" s="113"/>
      <c r="AM1518" s="113"/>
      <c r="AN1518" s="113"/>
      <c r="AO1518" s="113"/>
      <c r="AP1518" s="113"/>
      <c r="AQ1518" s="113"/>
      <c r="AR1518" s="113"/>
      <c r="AS1518" s="113"/>
      <c r="AT1518" s="113"/>
      <c r="AU1518" s="113"/>
      <c r="AV1518" s="113"/>
      <c r="AW1518" s="113"/>
      <c r="AX1518" s="113"/>
      <c r="AY1518" s="113"/>
      <c r="AZ1518" s="113"/>
      <c r="BA1518" s="113"/>
      <c r="BB1518" s="113"/>
      <c r="BC1518" s="113"/>
      <c r="BD1518" s="113"/>
      <c r="BE1518" s="113"/>
      <c r="BF1518" s="113"/>
      <c r="BG1518" s="113"/>
      <c r="BH1518" s="113"/>
      <c r="BI1518" s="113"/>
      <c r="BJ1518" s="113"/>
      <c r="BK1518" s="113"/>
      <c r="BL1518" s="113"/>
      <c r="BM1518" s="113"/>
      <c r="BN1518" s="113"/>
      <c r="BO1518" s="113"/>
      <c r="BP1518" s="113"/>
      <c r="BQ1518" s="113"/>
      <c r="BR1518" s="113"/>
      <c r="BS1518" s="113"/>
      <c r="BT1518" s="113"/>
      <c r="BU1518" s="113"/>
      <c r="BV1518" s="113"/>
      <c r="BW1518" s="113"/>
      <c r="BX1518" s="113"/>
      <c r="BY1518" s="113"/>
      <c r="BZ1518" s="113"/>
      <c r="CA1518" s="113"/>
      <c r="CB1518" s="113"/>
    </row>
    <row r="1519" spans="9:80" s="114" customFormat="1">
      <c r="I1519" s="113"/>
      <c r="J1519" s="113"/>
      <c r="K1519" s="113"/>
      <c r="L1519" s="113"/>
      <c r="M1519" s="113"/>
      <c r="N1519" s="113"/>
      <c r="O1519" s="113"/>
      <c r="P1519" s="113"/>
      <c r="Q1519" s="113"/>
      <c r="R1519" s="113"/>
      <c r="S1519" s="113"/>
      <c r="T1519" s="113"/>
      <c r="U1519" s="113"/>
      <c r="V1519" s="113"/>
      <c r="W1519" s="113"/>
      <c r="X1519" s="113"/>
      <c r="Y1519" s="113"/>
      <c r="Z1519" s="113"/>
      <c r="AA1519" s="113"/>
      <c r="AB1519" s="113"/>
      <c r="AC1519" s="113"/>
      <c r="AD1519" s="113"/>
      <c r="AE1519" s="113"/>
      <c r="AF1519" s="113"/>
      <c r="AG1519" s="113"/>
      <c r="AH1519" s="113"/>
      <c r="AI1519" s="113"/>
      <c r="AJ1519" s="113"/>
      <c r="AK1519" s="113"/>
      <c r="AL1519" s="113"/>
      <c r="AM1519" s="113"/>
      <c r="AN1519" s="113"/>
      <c r="AO1519" s="113"/>
      <c r="AP1519" s="113"/>
      <c r="AQ1519" s="113"/>
      <c r="AR1519" s="113"/>
      <c r="AS1519" s="113"/>
      <c r="AT1519" s="113"/>
      <c r="AU1519" s="113"/>
      <c r="AV1519" s="113"/>
      <c r="AW1519" s="113"/>
      <c r="AX1519" s="113"/>
      <c r="AY1519" s="113"/>
      <c r="AZ1519" s="113"/>
      <c r="BA1519" s="113"/>
      <c r="BB1519" s="113"/>
      <c r="BC1519" s="113"/>
      <c r="BD1519" s="113"/>
      <c r="BE1519" s="113"/>
      <c r="BF1519" s="113"/>
      <c r="BG1519" s="113"/>
      <c r="BH1519" s="113"/>
      <c r="BI1519" s="113"/>
      <c r="BJ1519" s="113"/>
      <c r="BK1519" s="113"/>
      <c r="BL1519" s="113"/>
      <c r="BM1519" s="113"/>
      <c r="BN1519" s="113"/>
      <c r="BO1519" s="113"/>
      <c r="BP1519" s="113"/>
      <c r="BQ1519" s="113"/>
      <c r="BR1519" s="113"/>
      <c r="BS1519" s="113"/>
      <c r="BT1519" s="113"/>
      <c r="BU1519" s="113"/>
      <c r="BV1519" s="113"/>
      <c r="BW1519" s="113"/>
      <c r="BX1519" s="113"/>
      <c r="BY1519" s="113"/>
      <c r="BZ1519" s="113"/>
      <c r="CA1519" s="113"/>
      <c r="CB1519" s="113"/>
    </row>
    <row r="1520" spans="9:80" s="114" customFormat="1">
      <c r="I1520" s="113"/>
      <c r="J1520" s="113"/>
      <c r="K1520" s="113"/>
      <c r="L1520" s="113"/>
      <c r="M1520" s="113"/>
      <c r="N1520" s="113"/>
      <c r="O1520" s="113"/>
      <c r="P1520" s="113"/>
      <c r="Q1520" s="113"/>
      <c r="R1520" s="113"/>
      <c r="S1520" s="113"/>
      <c r="T1520" s="113"/>
      <c r="U1520" s="113"/>
      <c r="V1520" s="113"/>
      <c r="W1520" s="113"/>
      <c r="X1520" s="113"/>
      <c r="Y1520" s="113"/>
      <c r="Z1520" s="113"/>
      <c r="AA1520" s="113"/>
      <c r="AB1520" s="113"/>
      <c r="AC1520" s="113"/>
      <c r="AD1520" s="113"/>
      <c r="AE1520" s="113"/>
      <c r="AF1520" s="113"/>
      <c r="AG1520" s="113"/>
      <c r="AH1520" s="113"/>
      <c r="AI1520" s="113"/>
      <c r="AJ1520" s="113"/>
      <c r="AK1520" s="113"/>
      <c r="AL1520" s="113"/>
      <c r="AM1520" s="113"/>
      <c r="AN1520" s="113"/>
      <c r="AO1520" s="113"/>
      <c r="AP1520" s="113"/>
      <c r="AQ1520" s="113"/>
      <c r="AR1520" s="113"/>
      <c r="AS1520" s="113"/>
      <c r="AT1520" s="113"/>
      <c r="AU1520" s="113"/>
      <c r="AV1520" s="113"/>
      <c r="AW1520" s="113"/>
      <c r="AX1520" s="113"/>
      <c r="AY1520" s="113"/>
      <c r="AZ1520" s="113"/>
      <c r="BA1520" s="113"/>
      <c r="BB1520" s="113"/>
      <c r="BC1520" s="113"/>
      <c r="BD1520" s="113"/>
      <c r="BE1520" s="113"/>
      <c r="BF1520" s="113"/>
      <c r="BG1520" s="113"/>
      <c r="BH1520" s="113"/>
      <c r="BI1520" s="113"/>
      <c r="BJ1520" s="113"/>
      <c r="BK1520" s="113"/>
      <c r="BL1520" s="113"/>
      <c r="BM1520" s="113"/>
      <c r="BN1520" s="113"/>
      <c r="BO1520" s="113"/>
      <c r="BP1520" s="113"/>
      <c r="BQ1520" s="113"/>
      <c r="BR1520" s="113"/>
      <c r="BS1520" s="113"/>
      <c r="BT1520" s="113"/>
      <c r="BU1520" s="113"/>
      <c r="BV1520" s="113"/>
      <c r="BW1520" s="113"/>
      <c r="BX1520" s="113"/>
      <c r="BY1520" s="113"/>
      <c r="BZ1520" s="113"/>
      <c r="CA1520" s="113"/>
      <c r="CB1520" s="113"/>
    </row>
    <row r="1521" spans="9:80" s="114" customFormat="1">
      <c r="I1521" s="113"/>
      <c r="J1521" s="113"/>
      <c r="K1521" s="113"/>
      <c r="L1521" s="113"/>
      <c r="M1521" s="113"/>
      <c r="N1521" s="113"/>
      <c r="O1521" s="113"/>
      <c r="P1521" s="113"/>
      <c r="Q1521" s="113"/>
      <c r="R1521" s="113"/>
      <c r="S1521" s="113"/>
      <c r="T1521" s="113"/>
      <c r="U1521" s="113"/>
      <c r="V1521" s="113"/>
      <c r="W1521" s="113"/>
      <c r="X1521" s="113"/>
      <c r="Y1521" s="113"/>
      <c r="Z1521" s="113"/>
      <c r="AA1521" s="113"/>
      <c r="AB1521" s="113"/>
      <c r="AC1521" s="113"/>
      <c r="AD1521" s="113"/>
      <c r="AE1521" s="113"/>
      <c r="AF1521" s="113"/>
      <c r="AG1521" s="113"/>
      <c r="AH1521" s="113"/>
      <c r="AI1521" s="113"/>
      <c r="AJ1521" s="113"/>
      <c r="AK1521" s="113"/>
      <c r="AL1521" s="113"/>
      <c r="AM1521" s="113"/>
      <c r="AN1521" s="113"/>
      <c r="AO1521" s="113"/>
      <c r="AP1521" s="113"/>
      <c r="AQ1521" s="113"/>
      <c r="AR1521" s="113"/>
      <c r="AS1521" s="113"/>
      <c r="AT1521" s="113"/>
      <c r="AU1521" s="113"/>
      <c r="AV1521" s="113"/>
      <c r="AW1521" s="113"/>
      <c r="AX1521" s="113"/>
      <c r="AY1521" s="113"/>
      <c r="AZ1521" s="113"/>
      <c r="BA1521" s="113"/>
      <c r="BB1521" s="113"/>
      <c r="BC1521" s="113"/>
      <c r="BD1521" s="113"/>
      <c r="BE1521" s="113"/>
      <c r="BF1521" s="113"/>
      <c r="BG1521" s="113"/>
      <c r="BH1521" s="113"/>
      <c r="BI1521" s="113"/>
      <c r="BJ1521" s="113"/>
      <c r="BK1521" s="113"/>
      <c r="BL1521" s="113"/>
      <c r="BM1521" s="113"/>
      <c r="BN1521" s="113"/>
      <c r="BO1521" s="113"/>
      <c r="BP1521" s="113"/>
      <c r="BQ1521" s="113"/>
      <c r="BR1521" s="113"/>
      <c r="BS1521" s="113"/>
      <c r="BT1521" s="113"/>
      <c r="BU1521" s="113"/>
      <c r="BV1521" s="113"/>
      <c r="BW1521" s="113"/>
      <c r="BX1521" s="113"/>
      <c r="BY1521" s="113"/>
      <c r="BZ1521" s="113"/>
      <c r="CA1521" s="113"/>
      <c r="CB1521" s="113"/>
    </row>
    <row r="1522" spans="9:80" s="114" customFormat="1">
      <c r="I1522" s="113"/>
      <c r="J1522" s="113"/>
      <c r="K1522" s="113"/>
      <c r="L1522" s="113"/>
      <c r="M1522" s="113"/>
      <c r="N1522" s="113"/>
      <c r="O1522" s="113"/>
      <c r="P1522" s="113"/>
      <c r="Q1522" s="113"/>
      <c r="R1522" s="113"/>
      <c r="S1522" s="113"/>
      <c r="T1522" s="113"/>
      <c r="U1522" s="113"/>
      <c r="V1522" s="113"/>
      <c r="W1522" s="113"/>
      <c r="X1522" s="113"/>
      <c r="Y1522" s="113"/>
      <c r="Z1522" s="113"/>
      <c r="AA1522" s="113"/>
      <c r="AB1522" s="113"/>
      <c r="AC1522" s="113"/>
      <c r="AD1522" s="113"/>
      <c r="AE1522" s="113"/>
      <c r="AF1522" s="113"/>
      <c r="AG1522" s="113"/>
      <c r="AH1522" s="113"/>
      <c r="AI1522" s="113"/>
      <c r="AJ1522" s="113"/>
      <c r="AK1522" s="113"/>
      <c r="AL1522" s="113"/>
      <c r="AM1522" s="113"/>
      <c r="AN1522" s="113"/>
      <c r="AO1522" s="113"/>
      <c r="AP1522" s="113"/>
      <c r="AQ1522" s="113"/>
      <c r="AR1522" s="113"/>
      <c r="AS1522" s="113"/>
      <c r="AT1522" s="113"/>
      <c r="AU1522" s="113"/>
      <c r="AV1522" s="113"/>
      <c r="AW1522" s="113"/>
      <c r="AX1522" s="113"/>
      <c r="AY1522" s="113"/>
      <c r="AZ1522" s="113"/>
      <c r="BA1522" s="113"/>
      <c r="BB1522" s="113"/>
      <c r="BC1522" s="113"/>
      <c r="BD1522" s="113"/>
      <c r="BE1522" s="113"/>
      <c r="BF1522" s="113"/>
      <c r="BG1522" s="113"/>
      <c r="BH1522" s="113"/>
      <c r="BI1522" s="113"/>
      <c r="BJ1522" s="113"/>
      <c r="BK1522" s="113"/>
      <c r="BL1522" s="113"/>
      <c r="BM1522" s="113"/>
      <c r="BN1522" s="113"/>
      <c r="BO1522" s="113"/>
      <c r="BP1522" s="113"/>
      <c r="BQ1522" s="113"/>
      <c r="BR1522" s="113"/>
      <c r="BS1522" s="113"/>
      <c r="BT1522" s="113"/>
      <c r="BU1522" s="113"/>
      <c r="BV1522" s="113"/>
      <c r="BW1522" s="113"/>
      <c r="BX1522" s="113"/>
      <c r="BY1522" s="113"/>
      <c r="BZ1522" s="113"/>
      <c r="CA1522" s="113"/>
      <c r="CB1522" s="113"/>
    </row>
    <row r="1523" spans="9:80" s="114" customFormat="1">
      <c r="I1523" s="113"/>
      <c r="J1523" s="113"/>
      <c r="K1523" s="113"/>
      <c r="L1523" s="113"/>
      <c r="M1523" s="113"/>
      <c r="N1523" s="113"/>
      <c r="O1523" s="113"/>
      <c r="P1523" s="113"/>
      <c r="Q1523" s="113"/>
      <c r="R1523" s="113"/>
      <c r="S1523" s="113"/>
      <c r="T1523" s="113"/>
      <c r="U1523" s="113"/>
      <c r="V1523" s="113"/>
      <c r="W1523" s="113"/>
      <c r="X1523" s="113"/>
      <c r="Y1523" s="113"/>
      <c r="Z1523" s="113"/>
      <c r="AA1523" s="113"/>
      <c r="AB1523" s="113"/>
      <c r="AC1523" s="113"/>
      <c r="AD1523" s="113"/>
      <c r="AE1523" s="113"/>
      <c r="AF1523" s="113"/>
      <c r="AG1523" s="113"/>
      <c r="AH1523" s="113"/>
      <c r="AI1523" s="113"/>
      <c r="AJ1523" s="113"/>
      <c r="AK1523" s="113"/>
      <c r="AL1523" s="113"/>
      <c r="AM1523" s="113"/>
      <c r="AN1523" s="113"/>
      <c r="AO1523" s="113"/>
      <c r="AP1523" s="113"/>
      <c r="AQ1523" s="113"/>
      <c r="AR1523" s="113"/>
      <c r="AS1523" s="113"/>
      <c r="AT1523" s="113"/>
      <c r="AU1523" s="113"/>
      <c r="AV1523" s="113"/>
      <c r="AW1523" s="113"/>
      <c r="AX1523" s="113"/>
      <c r="AY1523" s="113"/>
      <c r="AZ1523" s="113"/>
      <c r="BA1523" s="113"/>
      <c r="BB1523" s="113"/>
      <c r="BC1523" s="113"/>
      <c r="BD1523" s="113"/>
      <c r="BE1523" s="113"/>
      <c r="BF1523" s="113"/>
      <c r="BG1523" s="113"/>
      <c r="BH1523" s="113"/>
      <c r="BI1523" s="113"/>
      <c r="BJ1523" s="113"/>
      <c r="BK1523" s="113"/>
      <c r="BL1523" s="113"/>
      <c r="BM1523" s="113"/>
      <c r="BN1523" s="113"/>
      <c r="BO1523" s="113"/>
      <c r="BP1523" s="113"/>
      <c r="BQ1523" s="113"/>
      <c r="BR1523" s="113"/>
      <c r="BS1523" s="113"/>
      <c r="BT1523" s="113"/>
      <c r="BU1523" s="113"/>
      <c r="BV1523" s="113"/>
      <c r="BW1523" s="113"/>
      <c r="BX1523" s="113"/>
      <c r="BY1523" s="113"/>
      <c r="BZ1523" s="113"/>
      <c r="CA1523" s="113"/>
      <c r="CB1523" s="113"/>
    </row>
    <row r="1524" spans="9:80" s="114" customFormat="1">
      <c r="I1524" s="113"/>
      <c r="J1524" s="113"/>
      <c r="K1524" s="113"/>
      <c r="L1524" s="113"/>
      <c r="M1524" s="113"/>
      <c r="N1524" s="113"/>
      <c r="O1524" s="113"/>
      <c r="P1524" s="113"/>
      <c r="Q1524" s="113"/>
      <c r="R1524" s="113"/>
      <c r="S1524" s="113"/>
      <c r="T1524" s="113"/>
      <c r="U1524" s="113"/>
      <c r="V1524" s="113"/>
      <c r="W1524" s="113"/>
      <c r="X1524" s="113"/>
      <c r="Y1524" s="113"/>
      <c r="Z1524" s="113"/>
      <c r="AA1524" s="113"/>
      <c r="AB1524" s="113"/>
      <c r="AC1524" s="113"/>
      <c r="AD1524" s="113"/>
      <c r="AE1524" s="113"/>
      <c r="AF1524" s="113"/>
      <c r="AG1524" s="113"/>
      <c r="AH1524" s="113"/>
      <c r="AI1524" s="113"/>
      <c r="AJ1524" s="113"/>
      <c r="AK1524" s="113"/>
      <c r="AL1524" s="113"/>
      <c r="AM1524" s="113"/>
      <c r="AN1524" s="113"/>
      <c r="AO1524" s="113"/>
      <c r="AP1524" s="113"/>
      <c r="AQ1524" s="113"/>
      <c r="AR1524" s="113"/>
      <c r="AS1524" s="113"/>
      <c r="AT1524" s="113"/>
      <c r="AU1524" s="113"/>
      <c r="AV1524" s="113"/>
      <c r="AW1524" s="113"/>
      <c r="AX1524" s="113"/>
      <c r="AY1524" s="113"/>
      <c r="AZ1524" s="113"/>
      <c r="BA1524" s="113"/>
      <c r="BB1524" s="113"/>
      <c r="BC1524" s="113"/>
      <c r="BD1524" s="113"/>
      <c r="BE1524" s="113"/>
      <c r="BF1524" s="113"/>
      <c r="BG1524" s="113"/>
      <c r="BH1524" s="113"/>
      <c r="BI1524" s="113"/>
      <c r="BJ1524" s="113"/>
      <c r="BK1524" s="113"/>
      <c r="BL1524" s="113"/>
      <c r="BM1524" s="113"/>
      <c r="BN1524" s="113"/>
      <c r="BO1524" s="113"/>
      <c r="BP1524" s="113"/>
      <c r="BQ1524" s="113"/>
      <c r="BR1524" s="113"/>
      <c r="BS1524" s="113"/>
      <c r="BT1524" s="113"/>
      <c r="BU1524" s="113"/>
      <c r="BV1524" s="113"/>
      <c r="BW1524" s="113"/>
      <c r="BX1524" s="113"/>
      <c r="BY1524" s="113"/>
      <c r="BZ1524" s="113"/>
      <c r="CA1524" s="113"/>
      <c r="CB1524" s="113"/>
    </row>
    <row r="1525" spans="9:80" s="114" customFormat="1">
      <c r="I1525" s="113"/>
      <c r="J1525" s="113"/>
      <c r="K1525" s="113"/>
      <c r="L1525" s="113"/>
      <c r="M1525" s="113"/>
      <c r="N1525" s="113"/>
      <c r="O1525" s="113"/>
      <c r="P1525" s="113"/>
      <c r="Q1525" s="113"/>
      <c r="R1525" s="113"/>
      <c r="S1525" s="113"/>
      <c r="T1525" s="113"/>
      <c r="U1525" s="113"/>
      <c r="V1525" s="113"/>
      <c r="W1525" s="113"/>
      <c r="X1525" s="113"/>
      <c r="Y1525" s="113"/>
      <c r="Z1525" s="113"/>
      <c r="AA1525" s="113"/>
      <c r="AB1525" s="113"/>
      <c r="AC1525" s="113"/>
      <c r="AD1525" s="113"/>
      <c r="AE1525" s="113"/>
      <c r="AF1525" s="113"/>
      <c r="AG1525" s="113"/>
      <c r="AH1525" s="113"/>
      <c r="AI1525" s="113"/>
      <c r="AJ1525" s="113"/>
      <c r="AK1525" s="113"/>
      <c r="AL1525" s="113"/>
      <c r="AM1525" s="113"/>
      <c r="AN1525" s="113"/>
      <c r="AO1525" s="113"/>
      <c r="AP1525" s="113"/>
      <c r="AQ1525" s="113"/>
      <c r="AR1525" s="113"/>
      <c r="AS1525" s="113"/>
      <c r="AT1525" s="113"/>
      <c r="AU1525" s="113"/>
      <c r="AV1525" s="113"/>
      <c r="AW1525" s="113"/>
      <c r="AX1525" s="113"/>
      <c r="AY1525" s="113"/>
      <c r="AZ1525" s="113"/>
      <c r="BA1525" s="113"/>
      <c r="BB1525" s="113"/>
      <c r="BC1525" s="113"/>
      <c r="BD1525" s="113"/>
      <c r="BE1525" s="113"/>
      <c r="BF1525" s="113"/>
      <c r="BG1525" s="113"/>
      <c r="BH1525" s="113"/>
      <c r="BI1525" s="113"/>
      <c r="BJ1525" s="113"/>
      <c r="BK1525" s="113"/>
      <c r="BL1525" s="113"/>
      <c r="BM1525" s="113"/>
      <c r="BN1525" s="113"/>
      <c r="BO1525" s="113"/>
      <c r="BP1525" s="113"/>
      <c r="BQ1525" s="113"/>
      <c r="BR1525" s="113"/>
      <c r="BS1525" s="113"/>
      <c r="BT1525" s="113"/>
      <c r="BU1525" s="113"/>
      <c r="BV1525" s="113"/>
      <c r="BW1525" s="113"/>
      <c r="BX1525" s="113"/>
      <c r="BY1525" s="113"/>
      <c r="BZ1525" s="113"/>
      <c r="CA1525" s="113"/>
      <c r="CB1525" s="113"/>
    </row>
    <row r="1526" spans="9:80" s="114" customFormat="1">
      <c r="I1526" s="113"/>
      <c r="J1526" s="113"/>
      <c r="K1526" s="113"/>
      <c r="L1526" s="113"/>
      <c r="M1526" s="113"/>
      <c r="N1526" s="113"/>
      <c r="O1526" s="113"/>
      <c r="P1526" s="113"/>
      <c r="Q1526" s="113"/>
      <c r="R1526" s="113"/>
      <c r="S1526" s="113"/>
      <c r="T1526" s="113"/>
      <c r="U1526" s="113"/>
      <c r="V1526" s="113"/>
      <c r="W1526" s="113"/>
      <c r="X1526" s="113"/>
      <c r="Y1526" s="113"/>
      <c r="Z1526" s="113"/>
      <c r="AA1526" s="113"/>
      <c r="AB1526" s="113"/>
      <c r="AC1526" s="113"/>
      <c r="AD1526" s="113"/>
      <c r="AE1526" s="113"/>
      <c r="AF1526" s="113"/>
      <c r="AG1526" s="113"/>
      <c r="AH1526" s="113"/>
      <c r="AI1526" s="113"/>
      <c r="AJ1526" s="113"/>
      <c r="AK1526" s="113"/>
      <c r="AL1526" s="113"/>
      <c r="AM1526" s="113"/>
      <c r="AN1526" s="113"/>
      <c r="AO1526" s="113"/>
      <c r="AP1526" s="113"/>
      <c r="AQ1526" s="113"/>
      <c r="AR1526" s="113"/>
      <c r="AS1526" s="113"/>
      <c r="AT1526" s="113"/>
      <c r="AU1526" s="113"/>
      <c r="AV1526" s="113"/>
      <c r="AW1526" s="113"/>
      <c r="AX1526" s="113"/>
      <c r="AY1526" s="113"/>
      <c r="AZ1526" s="113"/>
      <c r="BA1526" s="113"/>
      <c r="BB1526" s="113"/>
      <c r="BC1526" s="113"/>
      <c r="BD1526" s="113"/>
      <c r="BE1526" s="113"/>
      <c r="BF1526" s="113"/>
      <c r="BG1526" s="113"/>
      <c r="BH1526" s="113"/>
      <c r="BI1526" s="113"/>
      <c r="BJ1526" s="113"/>
      <c r="BK1526" s="113"/>
      <c r="BL1526" s="113"/>
      <c r="BM1526" s="113"/>
      <c r="BN1526" s="113"/>
      <c r="BO1526" s="113"/>
      <c r="BP1526" s="113"/>
      <c r="BQ1526" s="113"/>
      <c r="BR1526" s="113"/>
      <c r="BS1526" s="113"/>
      <c r="BT1526" s="113"/>
      <c r="BU1526" s="113"/>
      <c r="BV1526" s="113"/>
      <c r="BW1526" s="113"/>
      <c r="BX1526" s="113"/>
      <c r="BY1526" s="113"/>
      <c r="BZ1526" s="113"/>
      <c r="CA1526" s="113"/>
      <c r="CB1526" s="113"/>
    </row>
    <row r="1527" spans="9:80" s="114" customFormat="1">
      <c r="I1527" s="113"/>
      <c r="J1527" s="113"/>
      <c r="K1527" s="113"/>
      <c r="L1527" s="113"/>
      <c r="M1527" s="113"/>
      <c r="N1527" s="113"/>
      <c r="O1527" s="113"/>
      <c r="P1527" s="113"/>
      <c r="Q1527" s="113"/>
      <c r="R1527" s="113"/>
      <c r="S1527" s="113"/>
      <c r="T1527" s="113"/>
      <c r="U1527" s="113"/>
      <c r="V1527" s="113"/>
      <c r="W1527" s="113"/>
      <c r="X1527" s="113"/>
      <c r="Y1527" s="113"/>
      <c r="Z1527" s="113"/>
      <c r="AA1527" s="113"/>
      <c r="AB1527" s="113"/>
      <c r="AC1527" s="113"/>
      <c r="AD1527" s="113"/>
      <c r="AE1527" s="113"/>
      <c r="AF1527" s="113"/>
      <c r="AG1527" s="113"/>
      <c r="AH1527" s="113"/>
      <c r="AI1527" s="113"/>
      <c r="AJ1527" s="113"/>
      <c r="AK1527" s="113"/>
      <c r="AL1527" s="113"/>
      <c r="AM1527" s="113"/>
      <c r="AN1527" s="113"/>
      <c r="AO1527" s="113"/>
      <c r="AP1527" s="113"/>
      <c r="AQ1527" s="113"/>
      <c r="AR1527" s="113"/>
      <c r="AS1527" s="113"/>
      <c r="AT1527" s="113"/>
      <c r="AU1527" s="113"/>
      <c r="AV1527" s="113"/>
      <c r="AW1527" s="113"/>
      <c r="AX1527" s="113"/>
      <c r="AY1527" s="113"/>
      <c r="AZ1527" s="113"/>
      <c r="BA1527" s="113"/>
      <c r="BB1527" s="113"/>
      <c r="BC1527" s="113"/>
      <c r="BD1527" s="113"/>
      <c r="BE1527" s="113"/>
      <c r="BF1527" s="113"/>
      <c r="BG1527" s="113"/>
      <c r="BH1527" s="113"/>
      <c r="BI1527" s="113"/>
      <c r="BJ1527" s="113"/>
      <c r="BK1527" s="113"/>
      <c r="BL1527" s="113"/>
      <c r="BM1527" s="113"/>
      <c r="BN1527" s="113"/>
      <c r="BO1527" s="113"/>
      <c r="BP1527" s="113"/>
      <c r="BQ1527" s="113"/>
      <c r="BR1527" s="113"/>
      <c r="BS1527" s="113"/>
      <c r="BT1527" s="113"/>
      <c r="BU1527" s="113"/>
      <c r="BV1527" s="113"/>
      <c r="BW1527" s="113"/>
      <c r="BX1527" s="113"/>
      <c r="BY1527" s="113"/>
      <c r="BZ1527" s="113"/>
      <c r="CA1527" s="113"/>
      <c r="CB1527" s="113"/>
    </row>
    <row r="1528" spans="9:80" s="114" customFormat="1">
      <c r="I1528" s="113"/>
      <c r="J1528" s="113"/>
      <c r="K1528" s="113"/>
      <c r="L1528" s="113"/>
      <c r="M1528" s="113"/>
      <c r="N1528" s="113"/>
      <c r="O1528" s="113"/>
      <c r="P1528" s="113"/>
      <c r="Q1528" s="113"/>
      <c r="R1528" s="113"/>
      <c r="S1528" s="113"/>
      <c r="T1528" s="113"/>
      <c r="U1528" s="113"/>
      <c r="V1528" s="113"/>
      <c r="W1528" s="113"/>
      <c r="X1528" s="113"/>
      <c r="Y1528" s="113"/>
      <c r="Z1528" s="113"/>
      <c r="AA1528" s="113"/>
      <c r="AB1528" s="113"/>
      <c r="AC1528" s="113"/>
      <c r="AD1528" s="113"/>
      <c r="AE1528" s="113"/>
      <c r="AF1528" s="113"/>
      <c r="AG1528" s="113"/>
      <c r="AH1528" s="113"/>
      <c r="AI1528" s="113"/>
      <c r="AJ1528" s="113"/>
      <c r="AK1528" s="113"/>
      <c r="AL1528" s="113"/>
      <c r="AM1528" s="113"/>
      <c r="AN1528" s="113"/>
      <c r="AO1528" s="113"/>
      <c r="AP1528" s="113"/>
      <c r="AQ1528" s="113"/>
      <c r="AR1528" s="113"/>
      <c r="AS1528" s="113"/>
      <c r="AT1528" s="113"/>
      <c r="AU1528" s="113"/>
      <c r="AV1528" s="113"/>
      <c r="AW1528" s="113"/>
      <c r="AX1528" s="113"/>
      <c r="AY1528" s="113"/>
      <c r="AZ1528" s="113"/>
      <c r="BA1528" s="113"/>
      <c r="BB1528" s="113"/>
      <c r="BC1528" s="113"/>
      <c r="BD1528" s="113"/>
      <c r="BE1528" s="113"/>
      <c r="BF1528" s="113"/>
      <c r="BG1528" s="113"/>
      <c r="BH1528" s="113"/>
      <c r="BI1528" s="113"/>
      <c r="BJ1528" s="113"/>
      <c r="BK1528" s="113"/>
      <c r="BL1528" s="113"/>
      <c r="BM1528" s="113"/>
      <c r="BN1528" s="113"/>
      <c r="BO1528" s="113"/>
      <c r="BP1528" s="113"/>
      <c r="BQ1528" s="113"/>
      <c r="BR1528" s="113"/>
      <c r="BS1528" s="113"/>
      <c r="BT1528" s="113"/>
      <c r="BU1528" s="113"/>
      <c r="BV1528" s="113"/>
      <c r="BW1528" s="113"/>
      <c r="BX1528" s="113"/>
      <c r="BY1528" s="113"/>
      <c r="BZ1528" s="113"/>
      <c r="CA1528" s="113"/>
      <c r="CB1528" s="113"/>
    </row>
    <row r="1529" spans="9:80" s="114" customFormat="1">
      <c r="I1529" s="113"/>
      <c r="J1529" s="113"/>
      <c r="K1529" s="113"/>
      <c r="L1529" s="113"/>
      <c r="M1529" s="113"/>
      <c r="N1529" s="113"/>
      <c r="O1529" s="113"/>
      <c r="P1529" s="113"/>
      <c r="Q1529" s="113"/>
      <c r="R1529" s="113"/>
      <c r="S1529" s="113"/>
      <c r="T1529" s="113"/>
      <c r="U1529" s="113"/>
      <c r="V1529" s="113"/>
      <c r="W1529" s="113"/>
      <c r="X1529" s="113"/>
      <c r="Y1529" s="113"/>
      <c r="Z1529" s="113"/>
      <c r="AA1529" s="113"/>
      <c r="AB1529" s="113"/>
      <c r="AC1529" s="113"/>
      <c r="AD1529" s="113"/>
      <c r="AE1529" s="113"/>
      <c r="AF1529" s="113"/>
      <c r="AG1529" s="113"/>
      <c r="AH1529" s="113"/>
      <c r="AI1529" s="113"/>
      <c r="AJ1529" s="113"/>
      <c r="AK1529" s="113"/>
      <c r="AL1529" s="113"/>
      <c r="AM1529" s="113"/>
      <c r="AN1529" s="113"/>
      <c r="AO1529" s="113"/>
      <c r="AP1529" s="113"/>
      <c r="AQ1529" s="113"/>
      <c r="AR1529" s="113"/>
      <c r="AS1529" s="113"/>
      <c r="AT1529" s="113"/>
      <c r="AU1529" s="113"/>
      <c r="AV1529" s="113"/>
      <c r="AW1529" s="113"/>
      <c r="AX1529" s="113"/>
      <c r="AY1529" s="113"/>
      <c r="AZ1529" s="113"/>
      <c r="BA1529" s="113"/>
      <c r="BB1529" s="113"/>
      <c r="BC1529" s="113"/>
      <c r="BD1529" s="113"/>
      <c r="BE1529" s="113"/>
      <c r="BF1529" s="113"/>
      <c r="BG1529" s="113"/>
      <c r="BH1529" s="113"/>
      <c r="BI1529" s="113"/>
      <c r="BJ1529" s="113"/>
      <c r="BK1529" s="113"/>
      <c r="BL1529" s="113"/>
      <c r="BM1529" s="113"/>
      <c r="BN1529" s="113"/>
      <c r="BO1529" s="113"/>
      <c r="BP1529" s="113"/>
      <c r="BQ1529" s="113"/>
      <c r="BR1529" s="113"/>
      <c r="BS1529" s="113"/>
      <c r="BT1529" s="113"/>
      <c r="BU1529" s="113"/>
      <c r="BV1529" s="113"/>
      <c r="BW1529" s="113"/>
      <c r="BX1529" s="113"/>
      <c r="BY1529" s="113"/>
      <c r="BZ1529" s="113"/>
      <c r="CA1529" s="113"/>
      <c r="CB1529" s="113"/>
    </row>
    <row r="1530" spans="9:80" s="114" customFormat="1">
      <c r="I1530" s="113"/>
      <c r="J1530" s="113"/>
      <c r="K1530" s="113"/>
      <c r="L1530" s="113"/>
      <c r="M1530" s="113"/>
      <c r="N1530" s="113"/>
      <c r="O1530" s="113"/>
      <c r="P1530" s="113"/>
      <c r="Q1530" s="113"/>
      <c r="R1530" s="113"/>
      <c r="S1530" s="113"/>
      <c r="T1530" s="113"/>
      <c r="U1530" s="113"/>
      <c r="V1530" s="113"/>
      <c r="W1530" s="113"/>
      <c r="X1530" s="113"/>
      <c r="Y1530" s="113"/>
      <c r="Z1530" s="113"/>
      <c r="AA1530" s="113"/>
      <c r="AB1530" s="113"/>
      <c r="AC1530" s="113"/>
      <c r="AD1530" s="113"/>
      <c r="AE1530" s="113"/>
      <c r="AF1530" s="113"/>
      <c r="AG1530" s="113"/>
      <c r="AH1530" s="113"/>
      <c r="AI1530" s="113"/>
      <c r="AJ1530" s="113"/>
      <c r="AK1530" s="113"/>
      <c r="AL1530" s="113"/>
      <c r="AM1530" s="113"/>
      <c r="AN1530" s="113"/>
      <c r="AO1530" s="113"/>
      <c r="AP1530" s="113"/>
      <c r="AQ1530" s="113"/>
      <c r="AR1530" s="113"/>
      <c r="AS1530" s="113"/>
      <c r="AT1530" s="113"/>
      <c r="AU1530" s="113"/>
      <c r="AV1530" s="113"/>
      <c r="AW1530" s="113"/>
      <c r="AX1530" s="113"/>
      <c r="AY1530" s="113"/>
      <c r="AZ1530" s="113"/>
      <c r="BA1530" s="113"/>
      <c r="BB1530" s="113"/>
      <c r="BC1530" s="113"/>
      <c r="BD1530" s="113"/>
      <c r="BE1530" s="113"/>
      <c r="BF1530" s="113"/>
      <c r="BG1530" s="113"/>
      <c r="BH1530" s="113"/>
      <c r="BI1530" s="113"/>
      <c r="BJ1530" s="113"/>
      <c r="BK1530" s="113"/>
      <c r="BL1530" s="113"/>
      <c r="BM1530" s="113"/>
      <c r="BN1530" s="113"/>
      <c r="BO1530" s="113"/>
      <c r="BP1530" s="113"/>
      <c r="BQ1530" s="113"/>
      <c r="BR1530" s="113"/>
      <c r="BS1530" s="113"/>
      <c r="BT1530" s="113"/>
      <c r="BU1530" s="113"/>
      <c r="BV1530" s="113"/>
      <c r="BW1530" s="113"/>
      <c r="BX1530" s="113"/>
      <c r="BY1530" s="113"/>
      <c r="BZ1530" s="113"/>
      <c r="CA1530" s="113"/>
      <c r="CB1530" s="113"/>
    </row>
    <row r="1531" spans="9:80" s="114" customFormat="1">
      <c r="I1531" s="113"/>
      <c r="J1531" s="113"/>
      <c r="K1531" s="113"/>
      <c r="L1531" s="113"/>
      <c r="M1531" s="113"/>
      <c r="N1531" s="113"/>
      <c r="O1531" s="113"/>
      <c r="P1531" s="113"/>
      <c r="Q1531" s="113"/>
      <c r="R1531" s="113"/>
      <c r="S1531" s="113"/>
      <c r="T1531" s="113"/>
      <c r="U1531" s="113"/>
      <c r="V1531" s="113"/>
      <c r="W1531" s="113"/>
      <c r="X1531" s="113"/>
      <c r="Y1531" s="113"/>
      <c r="Z1531" s="113"/>
      <c r="AA1531" s="113"/>
      <c r="AB1531" s="113"/>
      <c r="AC1531" s="113"/>
      <c r="AD1531" s="113"/>
      <c r="AE1531" s="113"/>
      <c r="AF1531" s="113"/>
      <c r="AG1531" s="113"/>
      <c r="AH1531" s="113"/>
      <c r="AI1531" s="113"/>
      <c r="AJ1531" s="113"/>
      <c r="AK1531" s="113"/>
      <c r="AL1531" s="113"/>
      <c r="AM1531" s="113"/>
      <c r="AN1531" s="113"/>
      <c r="AO1531" s="113"/>
      <c r="AP1531" s="113"/>
      <c r="AQ1531" s="113"/>
      <c r="AR1531" s="113"/>
      <c r="AS1531" s="113"/>
      <c r="AT1531" s="113"/>
      <c r="AU1531" s="113"/>
      <c r="AV1531" s="113"/>
      <c r="AW1531" s="113"/>
      <c r="AX1531" s="113"/>
      <c r="AY1531" s="113"/>
      <c r="AZ1531" s="113"/>
      <c r="BA1531" s="113"/>
      <c r="BB1531" s="113"/>
      <c r="BC1531" s="113"/>
      <c r="BD1531" s="113"/>
      <c r="BE1531" s="113"/>
      <c r="BF1531" s="113"/>
      <c r="BG1531" s="113"/>
      <c r="BH1531" s="113"/>
      <c r="BI1531" s="113"/>
      <c r="BJ1531" s="113"/>
      <c r="BK1531" s="113"/>
      <c r="BL1531" s="113"/>
      <c r="BM1531" s="113"/>
      <c r="BN1531" s="113"/>
      <c r="BO1531" s="113"/>
      <c r="BP1531" s="113"/>
      <c r="BQ1531" s="113"/>
      <c r="BR1531" s="113"/>
      <c r="BS1531" s="113"/>
      <c r="BT1531" s="113"/>
      <c r="BU1531" s="113"/>
      <c r="BV1531" s="113"/>
      <c r="BW1531" s="113"/>
      <c r="BX1531" s="113"/>
      <c r="BY1531" s="113"/>
      <c r="BZ1531" s="113"/>
      <c r="CA1531" s="113"/>
      <c r="CB1531" s="113"/>
    </row>
    <row r="1532" spans="9:80" s="114" customFormat="1">
      <c r="I1532" s="113"/>
      <c r="J1532" s="113"/>
      <c r="K1532" s="113"/>
      <c r="L1532" s="113"/>
      <c r="M1532" s="113"/>
      <c r="N1532" s="113"/>
      <c r="O1532" s="113"/>
      <c r="P1532" s="113"/>
      <c r="Q1532" s="113"/>
      <c r="R1532" s="113"/>
      <c r="S1532" s="113"/>
      <c r="T1532" s="113"/>
      <c r="U1532" s="113"/>
      <c r="V1532" s="113"/>
      <c r="W1532" s="113"/>
      <c r="X1532" s="113"/>
      <c r="Y1532" s="113"/>
      <c r="Z1532" s="113"/>
      <c r="AA1532" s="113"/>
      <c r="AB1532" s="113"/>
      <c r="AC1532" s="113"/>
      <c r="AD1532" s="113"/>
      <c r="AE1532" s="113"/>
      <c r="AF1532" s="113"/>
      <c r="AG1532" s="113"/>
      <c r="AH1532" s="113"/>
      <c r="AI1532" s="113"/>
      <c r="AJ1532" s="113"/>
      <c r="AK1532" s="113"/>
      <c r="AL1532" s="113"/>
      <c r="AM1532" s="113"/>
      <c r="AN1532" s="113"/>
      <c r="AO1532" s="113"/>
      <c r="AP1532" s="113"/>
      <c r="AQ1532" s="113"/>
      <c r="AR1532" s="113"/>
      <c r="AS1532" s="113"/>
      <c r="AT1532" s="113"/>
      <c r="AU1532" s="113"/>
      <c r="AV1532" s="113"/>
      <c r="AW1532" s="113"/>
      <c r="AX1532" s="113"/>
      <c r="AY1532" s="113"/>
      <c r="AZ1532" s="113"/>
      <c r="BA1532" s="113"/>
      <c r="BB1532" s="113"/>
      <c r="BC1532" s="113"/>
      <c r="BD1532" s="113"/>
      <c r="BE1532" s="113"/>
      <c r="BF1532" s="113"/>
      <c r="BG1532" s="113"/>
      <c r="BH1532" s="113"/>
      <c r="BI1532" s="113"/>
      <c r="BJ1532" s="113"/>
      <c r="BK1532" s="113"/>
      <c r="BL1532" s="113"/>
      <c r="BM1532" s="113"/>
      <c r="BN1532" s="113"/>
      <c r="BO1532" s="113"/>
      <c r="BP1532" s="113"/>
      <c r="BQ1532" s="113"/>
      <c r="BR1532" s="113"/>
      <c r="BS1532" s="113"/>
      <c r="BT1532" s="113"/>
      <c r="BU1532" s="113"/>
      <c r="BV1532" s="113"/>
      <c r="BW1532" s="113"/>
      <c r="BX1532" s="113"/>
      <c r="BY1532" s="113"/>
      <c r="BZ1532" s="113"/>
      <c r="CA1532" s="113"/>
      <c r="CB1532" s="113"/>
    </row>
    <row r="1533" spans="9:80" s="114" customFormat="1">
      <c r="I1533" s="113"/>
      <c r="J1533" s="113"/>
      <c r="K1533" s="113"/>
      <c r="L1533" s="113"/>
      <c r="M1533" s="113"/>
      <c r="N1533" s="113"/>
      <c r="O1533" s="113"/>
      <c r="P1533" s="113"/>
      <c r="Q1533" s="113"/>
      <c r="R1533" s="113"/>
      <c r="S1533" s="113"/>
      <c r="T1533" s="113"/>
      <c r="U1533" s="113"/>
      <c r="V1533" s="113"/>
      <c r="W1533" s="113"/>
      <c r="X1533" s="113"/>
      <c r="Y1533" s="113"/>
      <c r="Z1533" s="113"/>
      <c r="AA1533" s="113"/>
      <c r="AB1533" s="113"/>
      <c r="AC1533" s="113"/>
      <c r="AD1533" s="113"/>
      <c r="AE1533" s="113"/>
      <c r="AF1533" s="113"/>
      <c r="AG1533" s="113"/>
      <c r="AH1533" s="113"/>
      <c r="AI1533" s="113"/>
      <c r="AJ1533" s="113"/>
      <c r="AK1533" s="113"/>
      <c r="AL1533" s="113"/>
      <c r="AM1533" s="113"/>
      <c r="AN1533" s="113"/>
      <c r="AO1533" s="113"/>
      <c r="AP1533" s="113"/>
      <c r="AQ1533" s="113"/>
      <c r="AR1533" s="113"/>
      <c r="AS1533" s="113"/>
      <c r="AT1533" s="113"/>
      <c r="AU1533" s="113"/>
      <c r="AV1533" s="113"/>
      <c r="AW1533" s="113"/>
      <c r="AX1533" s="113"/>
      <c r="AY1533" s="113"/>
      <c r="AZ1533" s="113"/>
      <c r="BA1533" s="113"/>
      <c r="BB1533" s="113"/>
      <c r="BC1533" s="113"/>
      <c r="BD1533" s="113"/>
      <c r="BE1533" s="113"/>
      <c r="BF1533" s="113"/>
      <c r="BG1533" s="113"/>
      <c r="BH1533" s="113"/>
      <c r="BI1533" s="113"/>
      <c r="BJ1533" s="113"/>
      <c r="BK1533" s="113"/>
      <c r="BL1533" s="113"/>
      <c r="BM1533" s="113"/>
      <c r="BN1533" s="113"/>
      <c r="BO1533" s="113"/>
      <c r="BP1533" s="113"/>
      <c r="BQ1533" s="113"/>
      <c r="BR1533" s="113"/>
      <c r="BS1533" s="113"/>
      <c r="BT1533" s="113"/>
      <c r="BU1533" s="113"/>
      <c r="BV1533" s="113"/>
      <c r="BW1533" s="113"/>
      <c r="BX1533" s="113"/>
      <c r="BY1533" s="113"/>
      <c r="BZ1533" s="113"/>
      <c r="CA1533" s="113"/>
      <c r="CB1533" s="113"/>
    </row>
    <row r="1534" spans="9:80" s="114" customFormat="1">
      <c r="I1534" s="113"/>
      <c r="J1534" s="113"/>
      <c r="K1534" s="113"/>
      <c r="L1534" s="113"/>
      <c r="M1534" s="113"/>
      <c r="N1534" s="113"/>
      <c r="O1534" s="113"/>
      <c r="P1534" s="113"/>
      <c r="Q1534" s="113"/>
      <c r="R1534" s="113"/>
      <c r="S1534" s="113"/>
      <c r="T1534" s="113"/>
      <c r="U1534" s="113"/>
      <c r="V1534" s="113"/>
      <c r="W1534" s="113"/>
      <c r="X1534" s="113"/>
      <c r="Y1534" s="113"/>
      <c r="Z1534" s="113"/>
      <c r="AA1534" s="113"/>
      <c r="AB1534" s="113"/>
      <c r="AC1534" s="113"/>
      <c r="AD1534" s="113"/>
      <c r="AE1534" s="113"/>
      <c r="AF1534" s="113"/>
      <c r="AG1534" s="113"/>
      <c r="AH1534" s="113"/>
      <c r="AI1534" s="113"/>
      <c r="AJ1534" s="113"/>
      <c r="AK1534" s="113"/>
      <c r="AL1534" s="113"/>
      <c r="AM1534" s="113"/>
      <c r="AN1534" s="113"/>
      <c r="AO1534" s="113"/>
      <c r="AP1534" s="113"/>
      <c r="AQ1534" s="113"/>
      <c r="AR1534" s="113"/>
      <c r="AS1534" s="113"/>
      <c r="AT1534" s="113"/>
      <c r="AU1534" s="113"/>
      <c r="AV1534" s="113"/>
      <c r="AW1534" s="113"/>
      <c r="AX1534" s="113"/>
      <c r="AY1534" s="113"/>
      <c r="AZ1534" s="113"/>
      <c r="BA1534" s="113"/>
      <c r="BB1534" s="113"/>
      <c r="BC1534" s="113"/>
      <c r="BD1534" s="113"/>
      <c r="BE1534" s="113"/>
      <c r="BF1534" s="113"/>
      <c r="BG1534" s="113"/>
      <c r="BH1534" s="113"/>
      <c r="BI1534" s="113"/>
      <c r="BJ1534" s="113"/>
      <c r="BK1534" s="113"/>
      <c r="BL1534" s="113"/>
      <c r="BM1534" s="113"/>
      <c r="BN1534" s="113"/>
      <c r="BO1534" s="113"/>
      <c r="BP1534" s="113"/>
      <c r="BQ1534" s="113"/>
      <c r="BR1534" s="113"/>
      <c r="BS1534" s="113"/>
      <c r="BT1534" s="113"/>
      <c r="BU1534" s="113"/>
      <c r="BV1534" s="113"/>
      <c r="BW1534" s="113"/>
      <c r="BX1534" s="113"/>
      <c r="BY1534" s="113"/>
      <c r="BZ1534" s="113"/>
      <c r="CA1534" s="113"/>
      <c r="CB1534" s="113"/>
    </row>
    <row r="1535" spans="9:80" s="114" customFormat="1">
      <c r="I1535" s="113"/>
      <c r="J1535" s="113"/>
      <c r="K1535" s="113"/>
      <c r="L1535" s="113"/>
      <c r="M1535" s="113"/>
      <c r="N1535" s="113"/>
      <c r="O1535" s="113"/>
      <c r="P1535" s="113"/>
      <c r="Q1535" s="113"/>
      <c r="R1535" s="113"/>
      <c r="S1535" s="113"/>
      <c r="T1535" s="113"/>
      <c r="U1535" s="113"/>
      <c r="V1535" s="113"/>
      <c r="W1535" s="113"/>
      <c r="X1535" s="113"/>
      <c r="Y1535" s="113"/>
      <c r="Z1535" s="113"/>
      <c r="AA1535" s="113"/>
      <c r="AB1535" s="113"/>
      <c r="AC1535" s="113"/>
      <c r="AD1535" s="113"/>
      <c r="AE1535" s="113"/>
      <c r="AF1535" s="113"/>
      <c r="AG1535" s="113"/>
      <c r="AH1535" s="113"/>
      <c r="AI1535" s="113"/>
      <c r="AJ1535" s="113"/>
      <c r="AK1535" s="113"/>
      <c r="AL1535" s="113"/>
      <c r="AM1535" s="113"/>
      <c r="AN1535" s="113"/>
      <c r="AO1535" s="113"/>
      <c r="AP1535" s="113"/>
      <c r="AQ1535" s="113"/>
      <c r="AR1535" s="113"/>
      <c r="AS1535" s="113"/>
      <c r="AT1535" s="113"/>
      <c r="AU1535" s="113"/>
      <c r="AV1535" s="113"/>
      <c r="AW1535" s="113"/>
      <c r="AX1535" s="113"/>
      <c r="AY1535" s="113"/>
      <c r="AZ1535" s="113"/>
      <c r="BA1535" s="113"/>
      <c r="BB1535" s="113"/>
      <c r="BC1535" s="113"/>
      <c r="BD1535" s="113"/>
      <c r="BE1535" s="113"/>
      <c r="BF1535" s="113"/>
      <c r="BG1535" s="113"/>
      <c r="BH1535" s="113"/>
      <c r="BI1535" s="113"/>
      <c r="BJ1535" s="113"/>
      <c r="BK1535" s="113"/>
      <c r="BL1535" s="113"/>
      <c r="BM1535" s="113"/>
      <c r="BN1535" s="113"/>
      <c r="BO1535" s="113"/>
      <c r="BP1535" s="113"/>
      <c r="BQ1535" s="113"/>
      <c r="BR1535" s="113"/>
      <c r="BS1535" s="113"/>
      <c r="BT1535" s="113"/>
      <c r="BU1535" s="113"/>
      <c r="BV1535" s="113"/>
      <c r="BW1535" s="113"/>
      <c r="BX1535" s="113"/>
      <c r="BY1535" s="113"/>
      <c r="BZ1535" s="113"/>
      <c r="CA1535" s="113"/>
      <c r="CB1535" s="113"/>
    </row>
    <row r="1536" spans="9:80" s="114" customFormat="1">
      <c r="I1536" s="113"/>
      <c r="J1536" s="113"/>
      <c r="K1536" s="113"/>
      <c r="L1536" s="113"/>
      <c r="M1536" s="113"/>
      <c r="N1536" s="113"/>
      <c r="O1536" s="113"/>
      <c r="P1536" s="113"/>
      <c r="Q1536" s="113"/>
      <c r="R1536" s="113"/>
      <c r="S1536" s="113"/>
      <c r="T1536" s="113"/>
      <c r="U1536" s="113"/>
      <c r="V1536" s="113"/>
      <c r="W1536" s="113"/>
      <c r="X1536" s="113"/>
      <c r="Y1536" s="113"/>
      <c r="Z1536" s="113"/>
      <c r="AA1536" s="113"/>
      <c r="AB1536" s="113"/>
      <c r="AC1536" s="113"/>
      <c r="AD1536" s="113"/>
      <c r="AE1536" s="113"/>
      <c r="AF1536" s="113"/>
      <c r="AG1536" s="113"/>
      <c r="AH1536" s="113"/>
      <c r="AI1536" s="113"/>
      <c r="AJ1536" s="113"/>
      <c r="AK1536" s="113"/>
      <c r="AL1536" s="113"/>
      <c r="AM1536" s="113"/>
      <c r="AN1536" s="113"/>
      <c r="AO1536" s="113"/>
      <c r="AP1536" s="113"/>
      <c r="AQ1536" s="113"/>
      <c r="AR1536" s="113"/>
      <c r="AS1536" s="113"/>
      <c r="AT1536" s="113"/>
      <c r="AU1536" s="113"/>
      <c r="AV1536" s="113"/>
      <c r="AW1536" s="113"/>
      <c r="AX1536" s="113"/>
      <c r="AY1536" s="113"/>
      <c r="AZ1536" s="113"/>
      <c r="BA1536" s="113"/>
      <c r="BB1536" s="113"/>
      <c r="BC1536" s="113"/>
      <c r="BD1536" s="113"/>
      <c r="BE1536" s="113"/>
      <c r="BF1536" s="113"/>
      <c r="BG1536" s="113"/>
      <c r="BH1536" s="113"/>
      <c r="BI1536" s="113"/>
      <c r="BJ1536" s="113"/>
      <c r="BK1536" s="113"/>
      <c r="BL1536" s="113"/>
      <c r="BM1536" s="113"/>
      <c r="BN1536" s="113"/>
      <c r="BO1536" s="113"/>
      <c r="BP1536" s="113"/>
      <c r="BQ1536" s="113"/>
      <c r="BR1536" s="113"/>
      <c r="BS1536" s="113"/>
      <c r="BT1536" s="113"/>
      <c r="BU1536" s="113"/>
      <c r="BV1536" s="113"/>
      <c r="BW1536" s="113"/>
      <c r="BX1536" s="113"/>
      <c r="BY1536" s="113"/>
      <c r="BZ1536" s="113"/>
      <c r="CA1536" s="113"/>
      <c r="CB1536" s="113"/>
    </row>
    <row r="1537" spans="9:80" s="114" customFormat="1">
      <c r="I1537" s="113"/>
      <c r="J1537" s="113"/>
      <c r="K1537" s="113"/>
      <c r="L1537" s="113"/>
      <c r="M1537" s="113"/>
      <c r="N1537" s="113"/>
      <c r="O1537" s="113"/>
      <c r="P1537" s="113"/>
      <c r="Q1537" s="113"/>
      <c r="R1537" s="113"/>
      <c r="S1537" s="113"/>
      <c r="T1537" s="113"/>
      <c r="U1537" s="113"/>
      <c r="V1537" s="113"/>
      <c r="W1537" s="113"/>
      <c r="X1537" s="113"/>
      <c r="Y1537" s="113"/>
      <c r="Z1537" s="113"/>
      <c r="AA1537" s="113"/>
      <c r="AB1537" s="113"/>
      <c r="AC1537" s="113"/>
      <c r="AD1537" s="113"/>
      <c r="AE1537" s="113"/>
      <c r="AF1537" s="113"/>
      <c r="AG1537" s="113"/>
      <c r="AH1537" s="113"/>
      <c r="AI1537" s="113"/>
      <c r="AJ1537" s="113"/>
      <c r="AK1537" s="113"/>
      <c r="AL1537" s="113"/>
      <c r="AM1537" s="113"/>
      <c r="AN1537" s="113"/>
      <c r="AO1537" s="113"/>
      <c r="AP1537" s="113"/>
      <c r="AQ1537" s="113"/>
      <c r="AR1537" s="113"/>
      <c r="AS1537" s="113"/>
      <c r="AT1537" s="113"/>
      <c r="AU1537" s="113"/>
      <c r="AV1537" s="113"/>
      <c r="AW1537" s="113"/>
      <c r="AX1537" s="113"/>
      <c r="AY1537" s="113"/>
      <c r="AZ1537" s="113"/>
      <c r="BA1537" s="113"/>
      <c r="BB1537" s="113"/>
      <c r="BC1537" s="113"/>
      <c r="BD1537" s="113"/>
      <c r="BE1537" s="113"/>
      <c r="BF1537" s="113"/>
      <c r="BG1537" s="113"/>
      <c r="BH1537" s="113"/>
      <c r="BI1537" s="113"/>
      <c r="BJ1537" s="113"/>
      <c r="BK1537" s="113"/>
      <c r="BL1537" s="113"/>
      <c r="BM1537" s="113"/>
      <c r="BN1537" s="113"/>
      <c r="BO1537" s="113"/>
      <c r="BP1537" s="113"/>
      <c r="BQ1537" s="113"/>
      <c r="BR1537" s="113"/>
      <c r="BS1537" s="113"/>
      <c r="BT1537" s="113"/>
      <c r="BU1537" s="113"/>
      <c r="BV1537" s="113"/>
      <c r="BW1537" s="113"/>
      <c r="BX1537" s="113"/>
      <c r="BY1537" s="113"/>
      <c r="BZ1537" s="113"/>
      <c r="CA1537" s="113"/>
      <c r="CB1537" s="113"/>
    </row>
    <row r="1538" spans="9:80" s="114" customFormat="1">
      <c r="I1538" s="113"/>
      <c r="J1538" s="113"/>
      <c r="K1538" s="113"/>
      <c r="L1538" s="113"/>
      <c r="M1538" s="113"/>
      <c r="N1538" s="113"/>
      <c r="O1538" s="113"/>
      <c r="P1538" s="113"/>
      <c r="Q1538" s="113"/>
      <c r="R1538" s="113"/>
      <c r="S1538" s="113"/>
      <c r="T1538" s="113"/>
      <c r="U1538" s="113"/>
      <c r="V1538" s="113"/>
      <c r="W1538" s="113"/>
      <c r="X1538" s="113"/>
      <c r="Y1538" s="113"/>
      <c r="Z1538" s="113"/>
      <c r="AA1538" s="113"/>
      <c r="AB1538" s="113"/>
      <c r="AC1538" s="113"/>
      <c r="AD1538" s="113"/>
      <c r="AE1538" s="113"/>
      <c r="AF1538" s="113"/>
      <c r="AG1538" s="113"/>
      <c r="AH1538" s="113"/>
      <c r="AI1538" s="113"/>
      <c r="AJ1538" s="113"/>
      <c r="AK1538" s="113"/>
      <c r="AL1538" s="113"/>
      <c r="AM1538" s="113"/>
      <c r="AN1538" s="113"/>
      <c r="AO1538" s="113"/>
      <c r="AP1538" s="113"/>
      <c r="AQ1538" s="113"/>
      <c r="AR1538" s="113"/>
      <c r="AS1538" s="113"/>
      <c r="AT1538" s="113"/>
      <c r="AU1538" s="113"/>
      <c r="AV1538" s="113"/>
      <c r="AW1538" s="113"/>
      <c r="AX1538" s="113"/>
      <c r="AY1538" s="113"/>
      <c r="AZ1538" s="113"/>
      <c r="BA1538" s="113"/>
      <c r="BB1538" s="113"/>
      <c r="BC1538" s="113"/>
      <c r="BD1538" s="113"/>
      <c r="BE1538" s="113"/>
      <c r="BF1538" s="113"/>
      <c r="BG1538" s="113"/>
      <c r="BH1538" s="113"/>
      <c r="BI1538" s="113"/>
      <c r="BJ1538" s="113"/>
      <c r="BK1538" s="113"/>
      <c r="BL1538" s="113"/>
      <c r="BM1538" s="113"/>
      <c r="BN1538" s="113"/>
      <c r="BO1538" s="113"/>
      <c r="BP1538" s="113"/>
      <c r="BQ1538" s="113"/>
      <c r="BR1538" s="113"/>
      <c r="BS1538" s="113"/>
      <c r="BT1538" s="113"/>
      <c r="BU1538" s="113"/>
      <c r="BV1538" s="113"/>
      <c r="BW1538" s="113"/>
      <c r="BX1538" s="113"/>
      <c r="BY1538" s="113"/>
      <c r="BZ1538" s="113"/>
      <c r="CA1538" s="113"/>
      <c r="CB1538" s="113"/>
    </row>
    <row r="1539" spans="9:80" s="114" customFormat="1">
      <c r="I1539" s="113"/>
      <c r="J1539" s="113"/>
      <c r="K1539" s="113"/>
      <c r="L1539" s="113"/>
      <c r="M1539" s="113"/>
      <c r="N1539" s="113"/>
      <c r="O1539" s="113"/>
      <c r="P1539" s="113"/>
      <c r="Q1539" s="113"/>
      <c r="R1539" s="113"/>
      <c r="S1539" s="113"/>
      <c r="T1539" s="113"/>
      <c r="U1539" s="113"/>
      <c r="V1539" s="113"/>
      <c r="W1539" s="113"/>
      <c r="X1539" s="113"/>
      <c r="Y1539" s="113"/>
      <c r="Z1539" s="113"/>
      <c r="AA1539" s="113"/>
      <c r="AB1539" s="113"/>
      <c r="AC1539" s="113"/>
      <c r="AD1539" s="113"/>
      <c r="AE1539" s="113"/>
      <c r="AF1539" s="113"/>
      <c r="AG1539" s="113"/>
      <c r="AH1539" s="113"/>
      <c r="AI1539" s="113"/>
      <c r="AJ1539" s="113"/>
      <c r="AK1539" s="113"/>
      <c r="AL1539" s="113"/>
      <c r="AM1539" s="113"/>
      <c r="AN1539" s="113"/>
      <c r="AO1539" s="113"/>
      <c r="AP1539" s="113"/>
      <c r="AQ1539" s="113"/>
      <c r="AR1539" s="113"/>
      <c r="AS1539" s="113"/>
      <c r="AT1539" s="113"/>
      <c r="AU1539" s="113"/>
      <c r="AV1539" s="113"/>
      <c r="AW1539" s="113"/>
      <c r="AX1539" s="113"/>
      <c r="AY1539" s="113"/>
      <c r="AZ1539" s="113"/>
      <c r="BA1539" s="113"/>
      <c r="BB1539" s="113"/>
      <c r="BC1539" s="113"/>
      <c r="BD1539" s="113"/>
      <c r="BE1539" s="113"/>
      <c r="BF1539" s="113"/>
      <c r="BG1539" s="113"/>
      <c r="BH1539" s="113"/>
      <c r="BI1539" s="113"/>
      <c r="BJ1539" s="113"/>
      <c r="BK1539" s="113"/>
      <c r="BL1539" s="113"/>
      <c r="BM1539" s="113"/>
      <c r="BN1539" s="113"/>
      <c r="BO1539" s="113"/>
      <c r="BP1539" s="113"/>
      <c r="BQ1539" s="113"/>
      <c r="BR1539" s="113"/>
      <c r="BS1539" s="113"/>
      <c r="BT1539" s="113"/>
      <c r="BU1539" s="113"/>
      <c r="BV1539" s="113"/>
      <c r="BW1539" s="113"/>
      <c r="BX1539" s="113"/>
      <c r="BY1539" s="113"/>
      <c r="BZ1539" s="113"/>
      <c r="CA1539" s="113"/>
      <c r="CB1539" s="113"/>
    </row>
    <row r="1540" spans="9:80" s="114" customFormat="1">
      <c r="I1540" s="113"/>
      <c r="J1540" s="113"/>
      <c r="K1540" s="113"/>
      <c r="L1540" s="113"/>
      <c r="M1540" s="113"/>
      <c r="N1540" s="113"/>
      <c r="O1540" s="113"/>
      <c r="P1540" s="113"/>
      <c r="Q1540" s="113"/>
      <c r="R1540" s="113"/>
      <c r="S1540" s="113"/>
      <c r="T1540" s="113"/>
      <c r="U1540" s="113"/>
      <c r="V1540" s="113"/>
      <c r="W1540" s="113"/>
      <c r="X1540" s="113"/>
      <c r="Y1540" s="113"/>
      <c r="Z1540" s="113"/>
      <c r="AA1540" s="113"/>
      <c r="AB1540" s="113"/>
      <c r="AC1540" s="113"/>
      <c r="AD1540" s="113"/>
      <c r="AE1540" s="113"/>
      <c r="AF1540" s="113"/>
      <c r="AG1540" s="113"/>
      <c r="AH1540" s="113"/>
      <c r="AI1540" s="113"/>
      <c r="AJ1540" s="113"/>
      <c r="AK1540" s="113"/>
      <c r="AL1540" s="113"/>
      <c r="AM1540" s="113"/>
      <c r="AN1540" s="113"/>
      <c r="AO1540" s="113"/>
      <c r="AP1540" s="113"/>
      <c r="AQ1540" s="113"/>
      <c r="AR1540" s="113"/>
      <c r="AS1540" s="113"/>
      <c r="AT1540" s="113"/>
      <c r="AU1540" s="113"/>
      <c r="AV1540" s="113"/>
      <c r="AW1540" s="113"/>
      <c r="AX1540" s="113"/>
      <c r="AY1540" s="113"/>
      <c r="AZ1540" s="113"/>
      <c r="BA1540" s="113"/>
      <c r="BB1540" s="113"/>
      <c r="BC1540" s="113"/>
      <c r="BD1540" s="113"/>
      <c r="BE1540" s="113"/>
      <c r="BF1540" s="113"/>
      <c r="BG1540" s="113"/>
      <c r="BH1540" s="113"/>
      <c r="BI1540" s="113"/>
      <c r="BJ1540" s="113"/>
      <c r="BK1540" s="113"/>
      <c r="BL1540" s="113"/>
      <c r="BM1540" s="113"/>
      <c r="BN1540" s="113"/>
      <c r="BO1540" s="113"/>
      <c r="BP1540" s="113"/>
      <c r="BQ1540" s="113"/>
      <c r="BR1540" s="113"/>
      <c r="BS1540" s="113"/>
      <c r="BT1540" s="113"/>
      <c r="BU1540" s="113"/>
      <c r="BV1540" s="113"/>
      <c r="BW1540" s="113"/>
      <c r="BX1540" s="113"/>
      <c r="BY1540" s="113"/>
      <c r="BZ1540" s="113"/>
      <c r="CA1540" s="113"/>
      <c r="CB1540" s="113"/>
    </row>
    <row r="1541" spans="9:80" s="114" customFormat="1">
      <c r="I1541" s="113"/>
      <c r="J1541" s="113"/>
      <c r="K1541" s="113"/>
      <c r="L1541" s="113"/>
      <c r="M1541" s="113"/>
      <c r="N1541" s="113"/>
      <c r="O1541" s="113"/>
      <c r="P1541" s="113"/>
      <c r="Q1541" s="113"/>
      <c r="R1541" s="113"/>
      <c r="S1541" s="113"/>
      <c r="T1541" s="113"/>
      <c r="U1541" s="113"/>
      <c r="V1541" s="113"/>
      <c r="W1541" s="113"/>
      <c r="X1541" s="113"/>
      <c r="Y1541" s="113"/>
      <c r="Z1541" s="113"/>
      <c r="AA1541" s="113"/>
      <c r="AB1541" s="113"/>
      <c r="AC1541" s="113"/>
      <c r="AD1541" s="113"/>
      <c r="AE1541" s="113"/>
      <c r="AF1541" s="113"/>
      <c r="AG1541" s="113"/>
      <c r="AH1541" s="113"/>
      <c r="AI1541" s="113"/>
      <c r="AJ1541" s="113"/>
      <c r="AK1541" s="113"/>
      <c r="AL1541" s="113"/>
      <c r="AM1541" s="113"/>
      <c r="AN1541" s="113"/>
      <c r="AO1541" s="113"/>
      <c r="AP1541" s="113"/>
      <c r="AQ1541" s="113"/>
      <c r="AR1541" s="113"/>
      <c r="AS1541" s="113"/>
      <c r="AT1541" s="113"/>
      <c r="AU1541" s="113"/>
      <c r="AV1541" s="113"/>
      <c r="AW1541" s="113"/>
      <c r="AX1541" s="113"/>
      <c r="AY1541" s="113"/>
      <c r="AZ1541" s="113"/>
      <c r="BA1541" s="113"/>
      <c r="BB1541" s="113"/>
      <c r="BC1541" s="113"/>
      <c r="BD1541" s="113"/>
      <c r="BE1541" s="113"/>
      <c r="BF1541" s="113"/>
      <c r="BG1541" s="113"/>
      <c r="BH1541" s="113"/>
      <c r="BI1541" s="113"/>
      <c r="BJ1541" s="113"/>
      <c r="BK1541" s="113"/>
      <c r="BL1541" s="113"/>
      <c r="BM1541" s="113"/>
      <c r="BN1541" s="113"/>
      <c r="BO1541" s="113"/>
      <c r="BP1541" s="113"/>
      <c r="BQ1541" s="113"/>
      <c r="BR1541" s="113"/>
      <c r="BS1541" s="113"/>
      <c r="BT1541" s="113"/>
      <c r="BU1541" s="113"/>
      <c r="BV1541" s="113"/>
      <c r="BW1541" s="113"/>
      <c r="BX1541" s="113"/>
      <c r="BY1541" s="113"/>
      <c r="BZ1541" s="113"/>
      <c r="CA1541" s="113"/>
      <c r="CB1541" s="113"/>
    </row>
    <row r="1542" spans="9:80" s="114" customFormat="1">
      <c r="I1542" s="113"/>
      <c r="J1542" s="113"/>
      <c r="K1542" s="113"/>
      <c r="L1542" s="113"/>
      <c r="M1542" s="113"/>
      <c r="N1542" s="113"/>
      <c r="O1542" s="113"/>
      <c r="P1542" s="113"/>
      <c r="Q1542" s="113"/>
      <c r="R1542" s="113"/>
      <c r="S1542" s="113"/>
      <c r="T1542" s="113"/>
      <c r="U1542" s="113"/>
      <c r="V1542" s="113"/>
      <c r="W1542" s="113"/>
      <c r="X1542" s="113"/>
      <c r="Y1542" s="113"/>
      <c r="Z1542" s="113"/>
      <c r="AA1542" s="113"/>
      <c r="AB1542" s="113"/>
      <c r="AC1542" s="113"/>
      <c r="AD1542" s="113"/>
      <c r="AE1542" s="113"/>
      <c r="AF1542" s="113"/>
      <c r="AG1542" s="113"/>
      <c r="AH1542" s="113"/>
      <c r="AI1542" s="113"/>
      <c r="AJ1542" s="113"/>
      <c r="AK1542" s="113"/>
      <c r="AL1542" s="113"/>
      <c r="AM1542" s="113"/>
      <c r="AN1542" s="113"/>
      <c r="AO1542" s="113"/>
      <c r="AP1542" s="113"/>
      <c r="AQ1542" s="113"/>
      <c r="AR1542" s="113"/>
      <c r="AS1542" s="113"/>
      <c r="AT1542" s="113"/>
      <c r="AU1542" s="113"/>
      <c r="AV1542" s="113"/>
      <c r="AW1542" s="113"/>
      <c r="AX1542" s="113"/>
      <c r="AY1542" s="113"/>
      <c r="AZ1542" s="113"/>
      <c r="BA1542" s="113"/>
      <c r="BB1542" s="113"/>
      <c r="BC1542" s="113"/>
      <c r="BD1542" s="113"/>
      <c r="BE1542" s="113"/>
      <c r="BF1542" s="113"/>
      <c r="BG1542" s="113"/>
      <c r="BH1542" s="113"/>
      <c r="BI1542" s="113"/>
      <c r="BJ1542" s="113"/>
      <c r="BK1542" s="113"/>
      <c r="BL1542" s="113"/>
      <c r="BM1542" s="113"/>
      <c r="BN1542" s="113"/>
      <c r="BO1542" s="113"/>
      <c r="BP1542" s="113"/>
      <c r="BQ1542" s="113"/>
      <c r="BR1542" s="113"/>
      <c r="BS1542" s="113"/>
      <c r="BT1542" s="113"/>
      <c r="BU1542" s="113"/>
      <c r="BV1542" s="113"/>
      <c r="BW1542" s="113"/>
      <c r="BX1542" s="113"/>
      <c r="BY1542" s="113"/>
      <c r="BZ1542" s="113"/>
      <c r="CA1542" s="113"/>
      <c r="CB1542" s="113"/>
    </row>
    <row r="1543" spans="9:80" s="114" customFormat="1">
      <c r="I1543" s="113"/>
      <c r="J1543" s="113"/>
      <c r="K1543" s="113"/>
      <c r="L1543" s="113"/>
      <c r="M1543" s="113"/>
      <c r="N1543" s="113"/>
      <c r="O1543" s="113"/>
      <c r="P1543" s="113"/>
      <c r="Q1543" s="113"/>
      <c r="R1543" s="113"/>
      <c r="S1543" s="113"/>
      <c r="T1543" s="113"/>
      <c r="U1543" s="113"/>
      <c r="V1543" s="113"/>
      <c r="W1543" s="113"/>
      <c r="X1543" s="113"/>
      <c r="Y1543" s="113"/>
      <c r="Z1543" s="113"/>
      <c r="AA1543" s="113"/>
      <c r="AB1543" s="113"/>
      <c r="AC1543" s="113"/>
      <c r="AD1543" s="113"/>
      <c r="AE1543" s="113"/>
      <c r="AF1543" s="113"/>
      <c r="AG1543" s="113"/>
      <c r="AH1543" s="113"/>
      <c r="AI1543" s="113"/>
      <c r="AJ1543" s="113"/>
      <c r="AK1543" s="113"/>
      <c r="AL1543" s="113"/>
      <c r="AM1543" s="113"/>
      <c r="AN1543" s="113"/>
      <c r="AO1543" s="113"/>
      <c r="AP1543" s="113"/>
      <c r="AQ1543" s="113"/>
      <c r="AR1543" s="113"/>
      <c r="AS1543" s="113"/>
      <c r="AT1543" s="113"/>
      <c r="AU1543" s="113"/>
      <c r="AV1543" s="113"/>
      <c r="AW1543" s="113"/>
      <c r="AX1543" s="113"/>
      <c r="AY1543" s="113"/>
      <c r="AZ1543" s="113"/>
      <c r="BA1543" s="113"/>
      <c r="BB1543" s="113"/>
      <c r="BC1543" s="113"/>
      <c r="BD1543" s="113"/>
      <c r="BE1543" s="113"/>
      <c r="BF1543" s="113"/>
      <c r="BG1543" s="113"/>
      <c r="BH1543" s="113"/>
      <c r="BI1543" s="113"/>
      <c r="BJ1543" s="113"/>
      <c r="BK1543" s="113"/>
      <c r="BL1543" s="113"/>
      <c r="BM1543" s="113"/>
      <c r="BN1543" s="113"/>
      <c r="BO1543" s="113"/>
      <c r="BP1543" s="113"/>
      <c r="BQ1543" s="113"/>
      <c r="BR1543" s="113"/>
      <c r="BS1543" s="113"/>
      <c r="BT1543" s="113"/>
      <c r="BU1543" s="113"/>
      <c r="BV1543" s="113"/>
      <c r="BW1543" s="113"/>
      <c r="BX1543" s="113"/>
      <c r="BY1543" s="113"/>
      <c r="BZ1543" s="113"/>
      <c r="CA1543" s="113"/>
      <c r="CB1543" s="113"/>
    </row>
    <row r="1544" spans="9:80" s="114" customFormat="1">
      <c r="I1544" s="113"/>
      <c r="J1544" s="113"/>
      <c r="K1544" s="113"/>
      <c r="L1544" s="113"/>
      <c r="M1544" s="113"/>
      <c r="N1544" s="113"/>
      <c r="O1544" s="113"/>
      <c r="P1544" s="113"/>
      <c r="Q1544" s="113"/>
      <c r="R1544" s="113"/>
      <c r="S1544" s="113"/>
      <c r="T1544" s="113"/>
      <c r="U1544" s="113"/>
      <c r="V1544" s="113"/>
      <c r="W1544" s="113"/>
      <c r="X1544" s="113"/>
      <c r="Y1544" s="113"/>
      <c r="Z1544" s="113"/>
      <c r="AA1544" s="113"/>
      <c r="AB1544" s="113"/>
      <c r="AC1544" s="113"/>
      <c r="AD1544" s="113"/>
      <c r="AE1544" s="113"/>
      <c r="AF1544" s="113"/>
      <c r="AG1544" s="113"/>
      <c r="AH1544" s="113"/>
      <c r="AI1544" s="113"/>
      <c r="AJ1544" s="113"/>
      <c r="AK1544" s="113"/>
      <c r="AL1544" s="113"/>
      <c r="AM1544" s="113"/>
      <c r="AN1544" s="113"/>
      <c r="AO1544" s="113"/>
      <c r="AP1544" s="113"/>
      <c r="AQ1544" s="113"/>
      <c r="AR1544" s="113"/>
      <c r="AS1544" s="113"/>
      <c r="AT1544" s="113"/>
      <c r="AU1544" s="113"/>
      <c r="AV1544" s="113"/>
      <c r="AW1544" s="113"/>
      <c r="AX1544" s="113"/>
      <c r="AY1544" s="113"/>
      <c r="AZ1544" s="113"/>
      <c r="BA1544" s="113"/>
      <c r="BB1544" s="113"/>
      <c r="BC1544" s="113"/>
      <c r="BD1544" s="113"/>
      <c r="BE1544" s="113"/>
      <c r="BF1544" s="113"/>
      <c r="BG1544" s="113"/>
      <c r="BH1544" s="113"/>
      <c r="BI1544" s="113"/>
      <c r="BJ1544" s="113"/>
      <c r="BK1544" s="113"/>
      <c r="BL1544" s="113"/>
      <c r="BM1544" s="113"/>
      <c r="BN1544" s="113"/>
      <c r="BO1544" s="113"/>
      <c r="BP1544" s="113"/>
      <c r="BQ1544" s="113"/>
      <c r="BR1544" s="113"/>
      <c r="BS1544" s="113"/>
      <c r="BT1544" s="113"/>
      <c r="BU1544" s="113"/>
      <c r="BV1544" s="113"/>
      <c r="BW1544" s="113"/>
      <c r="BX1544" s="113"/>
      <c r="BY1544" s="113"/>
      <c r="BZ1544" s="113"/>
      <c r="CA1544" s="113"/>
      <c r="CB1544" s="113"/>
    </row>
    <row r="1545" spans="9:80" s="114" customFormat="1">
      <c r="I1545" s="113"/>
      <c r="J1545" s="113"/>
      <c r="K1545" s="113"/>
      <c r="L1545" s="113"/>
      <c r="M1545" s="113"/>
      <c r="N1545" s="113"/>
      <c r="O1545" s="113"/>
      <c r="P1545" s="113"/>
      <c r="Q1545" s="113"/>
      <c r="R1545" s="113"/>
      <c r="S1545" s="113"/>
      <c r="T1545" s="113"/>
      <c r="U1545" s="113"/>
      <c r="V1545" s="113"/>
      <c r="W1545" s="113"/>
      <c r="X1545" s="113"/>
      <c r="Y1545" s="113"/>
      <c r="Z1545" s="113"/>
      <c r="AA1545" s="113"/>
      <c r="AB1545" s="113"/>
      <c r="AC1545" s="113"/>
      <c r="AD1545" s="113"/>
      <c r="AE1545" s="113"/>
      <c r="AF1545" s="113"/>
      <c r="AG1545" s="113"/>
      <c r="AH1545" s="113"/>
      <c r="AI1545" s="113"/>
      <c r="AJ1545" s="113"/>
      <c r="AK1545" s="113"/>
      <c r="AL1545" s="113"/>
      <c r="AM1545" s="113"/>
      <c r="AN1545" s="113"/>
      <c r="AO1545" s="113"/>
      <c r="AP1545" s="113"/>
      <c r="AQ1545" s="113"/>
      <c r="AR1545" s="113"/>
      <c r="AS1545" s="113"/>
      <c r="AT1545" s="113"/>
      <c r="AU1545" s="113"/>
      <c r="AV1545" s="113"/>
      <c r="AW1545" s="113"/>
      <c r="AX1545" s="113"/>
      <c r="AY1545" s="113"/>
      <c r="AZ1545" s="113"/>
      <c r="BA1545" s="113"/>
      <c r="BB1545" s="113"/>
      <c r="BC1545" s="113"/>
      <c r="BD1545" s="113"/>
      <c r="BE1545" s="113"/>
      <c r="BF1545" s="113"/>
      <c r="BG1545" s="113"/>
      <c r="BH1545" s="113"/>
      <c r="BI1545" s="113"/>
      <c r="BJ1545" s="113"/>
      <c r="BK1545" s="113"/>
      <c r="BL1545" s="113"/>
      <c r="BM1545" s="113"/>
      <c r="BN1545" s="113"/>
      <c r="BO1545" s="113"/>
      <c r="BP1545" s="113"/>
      <c r="BQ1545" s="113"/>
      <c r="BR1545" s="113"/>
      <c r="BS1545" s="113"/>
      <c r="BT1545" s="113"/>
      <c r="BU1545" s="113"/>
      <c r="BV1545" s="113"/>
      <c r="BW1545" s="113"/>
      <c r="BX1545" s="113"/>
      <c r="BY1545" s="113"/>
      <c r="BZ1545" s="113"/>
      <c r="CA1545" s="113"/>
      <c r="CB1545" s="113"/>
    </row>
    <row r="1546" spans="9:80" s="114" customFormat="1">
      <c r="I1546" s="113"/>
      <c r="J1546" s="113"/>
      <c r="K1546" s="113"/>
      <c r="L1546" s="113"/>
      <c r="M1546" s="113"/>
      <c r="N1546" s="113"/>
      <c r="O1546" s="113"/>
      <c r="P1546" s="113"/>
      <c r="Q1546" s="113"/>
      <c r="R1546" s="113"/>
      <c r="S1546" s="113"/>
      <c r="T1546" s="113"/>
      <c r="U1546" s="113"/>
      <c r="V1546" s="113"/>
      <c r="W1546" s="113"/>
      <c r="X1546" s="113"/>
      <c r="Y1546" s="113"/>
      <c r="Z1546" s="113"/>
      <c r="AA1546" s="113"/>
      <c r="AB1546" s="113"/>
      <c r="AC1546" s="113"/>
      <c r="AD1546" s="113"/>
      <c r="AE1546" s="113"/>
      <c r="AF1546" s="113"/>
      <c r="AG1546" s="113"/>
      <c r="AH1546" s="113"/>
      <c r="AI1546" s="113"/>
      <c r="AJ1546" s="113"/>
      <c r="AK1546" s="113"/>
      <c r="AL1546" s="113"/>
      <c r="AM1546" s="113"/>
      <c r="AN1546" s="113"/>
      <c r="AO1546" s="113"/>
      <c r="AP1546" s="113"/>
      <c r="AQ1546" s="113"/>
      <c r="AR1546" s="113"/>
      <c r="AS1546" s="113"/>
      <c r="AT1546" s="113"/>
      <c r="AU1546" s="113"/>
      <c r="AV1546" s="113"/>
      <c r="AW1546" s="113"/>
      <c r="AX1546" s="113"/>
      <c r="AY1546" s="113"/>
      <c r="AZ1546" s="113"/>
      <c r="BA1546" s="113"/>
      <c r="BB1546" s="113"/>
      <c r="BC1546" s="113"/>
      <c r="BD1546" s="113"/>
      <c r="BE1546" s="113"/>
      <c r="BF1546" s="113"/>
      <c r="BG1546" s="113"/>
      <c r="BH1546" s="113"/>
      <c r="BI1546" s="113"/>
      <c r="BJ1546" s="113"/>
      <c r="BK1546" s="113"/>
      <c r="BL1546" s="113"/>
      <c r="BM1546" s="113"/>
      <c r="BN1546" s="113"/>
      <c r="BO1546" s="113"/>
      <c r="BP1546" s="113"/>
      <c r="BQ1546" s="113"/>
      <c r="BR1546" s="113"/>
      <c r="BS1546" s="113"/>
      <c r="BT1546" s="113"/>
      <c r="BU1546" s="113"/>
      <c r="BV1546" s="113"/>
      <c r="BW1546" s="113"/>
      <c r="BX1546" s="113"/>
      <c r="BY1546" s="113"/>
      <c r="BZ1546" s="113"/>
      <c r="CA1546" s="113"/>
      <c r="CB1546" s="113"/>
    </row>
    <row r="1547" spans="9:80" s="114" customFormat="1">
      <c r="I1547" s="113"/>
      <c r="J1547" s="113"/>
      <c r="K1547" s="113"/>
      <c r="L1547" s="113"/>
      <c r="M1547" s="113"/>
      <c r="N1547" s="113"/>
      <c r="O1547" s="113"/>
      <c r="P1547" s="113"/>
      <c r="Q1547" s="113"/>
      <c r="R1547" s="113"/>
      <c r="S1547" s="113"/>
      <c r="T1547" s="113"/>
      <c r="U1547" s="113"/>
      <c r="V1547" s="113"/>
      <c r="W1547" s="113"/>
      <c r="X1547" s="113"/>
      <c r="Y1547" s="113"/>
      <c r="Z1547" s="113"/>
      <c r="AA1547" s="113"/>
      <c r="AB1547" s="113"/>
      <c r="AC1547" s="113"/>
      <c r="AD1547" s="113"/>
      <c r="AE1547" s="113"/>
      <c r="AF1547" s="113"/>
      <c r="AG1547" s="113"/>
      <c r="AH1547" s="113"/>
      <c r="AI1547" s="113"/>
      <c r="AJ1547" s="113"/>
      <c r="AK1547" s="113"/>
      <c r="AL1547" s="113"/>
      <c r="AM1547" s="113"/>
      <c r="AN1547" s="113"/>
      <c r="AO1547" s="113"/>
      <c r="AP1547" s="113"/>
      <c r="AQ1547" s="113"/>
      <c r="AR1547" s="113"/>
      <c r="AS1547" s="113"/>
      <c r="AT1547" s="113"/>
      <c r="AU1547" s="113"/>
      <c r="AV1547" s="113"/>
      <c r="AW1547" s="113"/>
      <c r="AX1547" s="113"/>
      <c r="AY1547" s="113"/>
      <c r="AZ1547" s="113"/>
      <c r="BA1547" s="113"/>
      <c r="BB1547" s="113"/>
      <c r="BC1547" s="113"/>
      <c r="BD1547" s="113"/>
      <c r="BE1547" s="113"/>
      <c r="BF1547" s="113"/>
      <c r="BG1547" s="113"/>
      <c r="BH1547" s="113"/>
      <c r="BI1547" s="113"/>
      <c r="BJ1547" s="113"/>
      <c r="BK1547" s="113"/>
      <c r="BL1547" s="113"/>
      <c r="BM1547" s="113"/>
      <c r="BN1547" s="113"/>
      <c r="BO1547" s="113"/>
      <c r="BP1547" s="113"/>
      <c r="BQ1547" s="113"/>
      <c r="BR1547" s="113"/>
      <c r="BS1547" s="113"/>
      <c r="BT1547" s="113"/>
      <c r="BU1547" s="113"/>
      <c r="BV1547" s="113"/>
      <c r="BW1547" s="113"/>
      <c r="BX1547" s="113"/>
      <c r="BY1547" s="113"/>
      <c r="BZ1547" s="113"/>
      <c r="CA1547" s="113"/>
      <c r="CB1547" s="113"/>
    </row>
    <row r="1548" spans="9:80" s="114" customFormat="1">
      <c r="I1548" s="113"/>
      <c r="J1548" s="113"/>
      <c r="K1548" s="113"/>
      <c r="L1548" s="113"/>
      <c r="M1548" s="113"/>
      <c r="N1548" s="113"/>
      <c r="O1548" s="113"/>
      <c r="P1548" s="113"/>
      <c r="Q1548" s="113"/>
      <c r="R1548" s="113"/>
      <c r="S1548" s="113"/>
      <c r="T1548" s="113"/>
      <c r="U1548" s="113"/>
      <c r="V1548" s="113"/>
      <c r="W1548" s="113"/>
      <c r="X1548" s="113"/>
      <c r="Y1548" s="113"/>
      <c r="Z1548" s="113"/>
      <c r="AA1548" s="113"/>
      <c r="AB1548" s="113"/>
      <c r="AC1548" s="113"/>
      <c r="AD1548" s="113"/>
      <c r="AE1548" s="113"/>
      <c r="AF1548" s="113"/>
      <c r="AG1548" s="113"/>
      <c r="AH1548" s="113"/>
      <c r="AI1548" s="113"/>
      <c r="AJ1548" s="113"/>
      <c r="AK1548" s="113"/>
      <c r="AL1548" s="113"/>
      <c r="AM1548" s="113"/>
      <c r="AN1548" s="113"/>
      <c r="AO1548" s="113"/>
      <c r="AP1548" s="113"/>
      <c r="AQ1548" s="113"/>
      <c r="AR1548" s="113"/>
      <c r="AS1548" s="113"/>
      <c r="AT1548" s="113"/>
      <c r="AU1548" s="113"/>
      <c r="AV1548" s="113"/>
      <c r="AW1548" s="113"/>
      <c r="AX1548" s="113"/>
      <c r="AY1548" s="113"/>
      <c r="AZ1548" s="113"/>
      <c r="BA1548" s="113"/>
      <c r="BB1548" s="113"/>
      <c r="BC1548" s="113"/>
      <c r="BD1548" s="113"/>
      <c r="BE1548" s="113"/>
      <c r="BF1548" s="113"/>
      <c r="BG1548" s="113"/>
      <c r="BH1548" s="113"/>
      <c r="BI1548" s="113"/>
      <c r="BJ1548" s="113"/>
      <c r="BK1548" s="113"/>
      <c r="BL1548" s="113"/>
      <c r="BM1548" s="113"/>
      <c r="BN1548" s="113"/>
      <c r="BO1548" s="113"/>
      <c r="BP1548" s="113"/>
      <c r="BQ1548" s="113"/>
      <c r="BR1548" s="113"/>
      <c r="BS1548" s="113"/>
      <c r="BT1548" s="113"/>
      <c r="BU1548" s="113"/>
      <c r="BV1548" s="113"/>
      <c r="BW1548" s="113"/>
      <c r="BX1548" s="113"/>
      <c r="BY1548" s="113"/>
      <c r="BZ1548" s="113"/>
      <c r="CA1548" s="113"/>
      <c r="CB1548" s="113"/>
    </row>
    <row r="1549" spans="9:80" s="114" customFormat="1">
      <c r="I1549" s="113"/>
      <c r="J1549" s="113"/>
      <c r="K1549" s="113"/>
      <c r="L1549" s="113"/>
      <c r="M1549" s="113"/>
      <c r="N1549" s="113"/>
      <c r="O1549" s="113"/>
      <c r="P1549" s="113"/>
      <c r="Q1549" s="113"/>
      <c r="R1549" s="113"/>
      <c r="S1549" s="113"/>
      <c r="T1549" s="113"/>
      <c r="U1549" s="113"/>
      <c r="V1549" s="113"/>
      <c r="W1549" s="113"/>
      <c r="X1549" s="113"/>
      <c r="Y1549" s="113"/>
      <c r="Z1549" s="113"/>
      <c r="AA1549" s="113"/>
      <c r="AB1549" s="113"/>
      <c r="AC1549" s="113"/>
      <c r="AD1549" s="113"/>
      <c r="AE1549" s="113"/>
      <c r="AF1549" s="113"/>
      <c r="AG1549" s="113"/>
      <c r="AH1549" s="113"/>
      <c r="AI1549" s="113"/>
      <c r="AJ1549" s="113"/>
      <c r="AK1549" s="113"/>
      <c r="AL1549" s="113"/>
      <c r="AM1549" s="113"/>
      <c r="AN1549" s="113"/>
      <c r="AO1549" s="113"/>
      <c r="AP1549" s="113"/>
      <c r="AQ1549" s="113"/>
      <c r="AR1549" s="113"/>
      <c r="AS1549" s="113"/>
      <c r="AT1549" s="113"/>
      <c r="AU1549" s="113"/>
      <c r="AV1549" s="113"/>
      <c r="AW1549" s="113"/>
      <c r="AX1549" s="113"/>
      <c r="AY1549" s="113"/>
      <c r="AZ1549" s="113"/>
      <c r="BA1549" s="113"/>
      <c r="BB1549" s="113"/>
      <c r="BC1549" s="113"/>
      <c r="BD1549" s="113"/>
      <c r="BE1549" s="113"/>
      <c r="BF1549" s="113"/>
      <c r="BG1549" s="113"/>
      <c r="BH1549" s="113"/>
      <c r="BI1549" s="113"/>
      <c r="BJ1549" s="113"/>
      <c r="BK1549" s="113"/>
      <c r="BL1549" s="113"/>
      <c r="BM1549" s="113"/>
      <c r="BN1549" s="113"/>
      <c r="BO1549" s="113"/>
      <c r="BP1549" s="113"/>
      <c r="BQ1549" s="113"/>
      <c r="BR1549" s="113"/>
      <c r="BS1549" s="113"/>
      <c r="BT1549" s="113"/>
      <c r="BU1549" s="113"/>
      <c r="BV1549" s="113"/>
      <c r="BW1549" s="113"/>
      <c r="BX1549" s="113"/>
      <c r="BY1549" s="113"/>
      <c r="BZ1549" s="113"/>
      <c r="CA1549" s="113"/>
      <c r="CB1549" s="113"/>
    </row>
    <row r="1550" spans="9:80" s="114" customFormat="1">
      <c r="I1550" s="113"/>
      <c r="J1550" s="113"/>
      <c r="K1550" s="113"/>
      <c r="L1550" s="113"/>
      <c r="M1550" s="113"/>
      <c r="N1550" s="113"/>
      <c r="O1550" s="113"/>
      <c r="P1550" s="113"/>
      <c r="Q1550" s="113"/>
      <c r="R1550" s="113"/>
      <c r="S1550" s="113"/>
      <c r="T1550" s="113"/>
      <c r="U1550" s="113"/>
      <c r="V1550" s="113"/>
      <c r="W1550" s="113"/>
      <c r="X1550" s="113"/>
      <c r="Y1550" s="113"/>
      <c r="Z1550" s="113"/>
      <c r="AA1550" s="113"/>
      <c r="AB1550" s="113"/>
      <c r="AC1550" s="113"/>
      <c r="AD1550" s="113"/>
      <c r="AE1550" s="113"/>
      <c r="AF1550" s="113"/>
      <c r="AG1550" s="113"/>
      <c r="AH1550" s="113"/>
      <c r="AI1550" s="113"/>
      <c r="AJ1550" s="113"/>
      <c r="AK1550" s="113"/>
      <c r="AL1550" s="113"/>
      <c r="AM1550" s="113"/>
      <c r="AN1550" s="113"/>
      <c r="AO1550" s="113"/>
      <c r="AP1550" s="113"/>
      <c r="AQ1550" s="113"/>
      <c r="AR1550" s="113"/>
      <c r="AS1550" s="113"/>
      <c r="AT1550" s="113"/>
      <c r="AU1550" s="113"/>
      <c r="AV1550" s="113"/>
      <c r="AW1550" s="113"/>
      <c r="AX1550" s="113"/>
      <c r="AY1550" s="113"/>
      <c r="AZ1550" s="113"/>
      <c r="BA1550" s="113"/>
      <c r="BB1550" s="113"/>
      <c r="BC1550" s="113"/>
      <c r="BD1550" s="113"/>
      <c r="BE1550" s="113"/>
      <c r="BF1550" s="113"/>
      <c r="BG1550" s="113"/>
      <c r="BH1550" s="113"/>
      <c r="BI1550" s="113"/>
      <c r="BJ1550" s="113"/>
      <c r="BK1550" s="113"/>
      <c r="BL1550" s="113"/>
      <c r="BM1550" s="113"/>
      <c r="BN1550" s="113"/>
      <c r="BO1550" s="113"/>
      <c r="BP1550" s="113"/>
      <c r="BQ1550" s="113"/>
      <c r="BR1550" s="113"/>
      <c r="BS1550" s="113"/>
      <c r="BT1550" s="113"/>
      <c r="BU1550" s="113"/>
      <c r="BV1550" s="113"/>
      <c r="BW1550" s="113"/>
      <c r="BX1550" s="113"/>
      <c r="BY1550" s="113"/>
      <c r="BZ1550" s="113"/>
      <c r="CA1550" s="113"/>
      <c r="CB1550" s="113"/>
    </row>
    <row r="1551" spans="9:80" s="114" customFormat="1">
      <c r="I1551" s="113"/>
      <c r="J1551" s="113"/>
      <c r="K1551" s="113"/>
      <c r="L1551" s="113"/>
      <c r="M1551" s="113"/>
      <c r="N1551" s="113"/>
      <c r="O1551" s="113"/>
      <c r="P1551" s="113"/>
      <c r="Q1551" s="113"/>
      <c r="R1551" s="113"/>
      <c r="S1551" s="113"/>
      <c r="T1551" s="113"/>
      <c r="U1551" s="113"/>
      <c r="V1551" s="113"/>
      <c r="W1551" s="113"/>
      <c r="X1551" s="113"/>
      <c r="Y1551" s="113"/>
      <c r="Z1551" s="113"/>
      <c r="AA1551" s="113"/>
      <c r="AB1551" s="113"/>
      <c r="AC1551" s="113"/>
      <c r="AD1551" s="113"/>
      <c r="AE1551" s="113"/>
      <c r="AF1551" s="113"/>
      <c r="AG1551" s="113"/>
      <c r="AH1551" s="113"/>
      <c r="AI1551" s="113"/>
      <c r="AJ1551" s="113"/>
      <c r="AK1551" s="113"/>
      <c r="AL1551" s="113"/>
      <c r="AM1551" s="113"/>
      <c r="AN1551" s="113"/>
      <c r="AO1551" s="113"/>
      <c r="AP1551" s="113"/>
      <c r="AQ1551" s="113"/>
      <c r="AR1551" s="113"/>
      <c r="AS1551" s="113"/>
      <c r="AT1551" s="113"/>
      <c r="AU1551" s="113"/>
      <c r="AV1551" s="113"/>
      <c r="AW1551" s="113"/>
      <c r="AX1551" s="113"/>
      <c r="AY1551" s="113"/>
      <c r="AZ1551" s="113"/>
      <c r="BA1551" s="113"/>
      <c r="BB1551" s="113"/>
      <c r="BC1551" s="113"/>
      <c r="BD1551" s="113"/>
      <c r="BE1551" s="113"/>
      <c r="BF1551" s="113"/>
      <c r="BG1551" s="113"/>
      <c r="BH1551" s="113"/>
      <c r="BI1551" s="113"/>
      <c r="BJ1551" s="113"/>
      <c r="BK1551" s="113"/>
      <c r="BL1551" s="113"/>
      <c r="BM1551" s="113"/>
      <c r="BN1551" s="113"/>
      <c r="BO1551" s="113"/>
      <c r="BP1551" s="113"/>
      <c r="BQ1551" s="113"/>
      <c r="BR1551" s="113"/>
      <c r="BS1551" s="113"/>
      <c r="BT1551" s="113"/>
      <c r="BU1551" s="113"/>
      <c r="BV1551" s="113"/>
      <c r="BW1551" s="113"/>
      <c r="BX1551" s="113"/>
      <c r="BY1551" s="113"/>
      <c r="BZ1551" s="113"/>
      <c r="CA1551" s="113"/>
      <c r="CB1551" s="113"/>
    </row>
    <row r="1552" spans="9:80" s="114" customFormat="1">
      <c r="I1552" s="113"/>
      <c r="J1552" s="113"/>
      <c r="K1552" s="113"/>
      <c r="L1552" s="113"/>
      <c r="M1552" s="113"/>
      <c r="N1552" s="113"/>
      <c r="O1552" s="113"/>
      <c r="P1552" s="113"/>
      <c r="Q1552" s="113"/>
      <c r="R1552" s="113"/>
      <c r="S1552" s="113"/>
      <c r="T1552" s="113"/>
      <c r="U1552" s="113"/>
      <c r="V1552" s="113"/>
      <c r="W1552" s="113"/>
      <c r="X1552" s="113"/>
      <c r="Y1552" s="113"/>
      <c r="Z1552" s="113"/>
      <c r="AA1552" s="113"/>
      <c r="AB1552" s="113"/>
      <c r="AC1552" s="113"/>
      <c r="AD1552" s="113"/>
      <c r="AE1552" s="113"/>
      <c r="AF1552" s="113"/>
      <c r="AG1552" s="113"/>
      <c r="AH1552" s="113"/>
      <c r="AI1552" s="113"/>
      <c r="AJ1552" s="113"/>
      <c r="AK1552" s="113"/>
      <c r="AL1552" s="113"/>
      <c r="AM1552" s="113"/>
      <c r="AN1552" s="113"/>
      <c r="AO1552" s="113"/>
      <c r="AP1552" s="113"/>
      <c r="AQ1552" s="113"/>
      <c r="AR1552" s="113"/>
      <c r="AS1552" s="113"/>
      <c r="AT1552" s="113"/>
      <c r="AU1552" s="113"/>
      <c r="AV1552" s="113"/>
      <c r="AW1552" s="113"/>
      <c r="AX1552" s="113"/>
      <c r="AY1552" s="113"/>
      <c r="AZ1552" s="113"/>
      <c r="BA1552" s="113"/>
      <c r="BB1552" s="113"/>
      <c r="BC1552" s="113"/>
      <c r="BD1552" s="113"/>
      <c r="BE1552" s="113"/>
      <c r="BF1552" s="113"/>
      <c r="BG1552" s="113"/>
      <c r="BH1552" s="113"/>
      <c r="BI1552" s="113"/>
      <c r="BJ1552" s="113"/>
      <c r="BK1552" s="113"/>
      <c r="BL1552" s="113"/>
      <c r="BM1552" s="113"/>
      <c r="BN1552" s="113"/>
      <c r="BO1552" s="113"/>
      <c r="BP1552" s="113"/>
      <c r="BQ1552" s="113"/>
      <c r="BR1552" s="113"/>
      <c r="BS1552" s="113"/>
      <c r="BT1552" s="113"/>
      <c r="BU1552" s="113"/>
      <c r="BV1552" s="113"/>
      <c r="BW1552" s="113"/>
      <c r="BX1552" s="113"/>
      <c r="BY1552" s="113"/>
      <c r="BZ1552" s="113"/>
      <c r="CA1552" s="113"/>
      <c r="CB1552" s="113"/>
    </row>
    <row r="1553" spans="9:80" s="114" customFormat="1">
      <c r="I1553" s="113"/>
      <c r="J1553" s="113"/>
      <c r="K1553" s="113"/>
      <c r="L1553" s="113"/>
      <c r="M1553" s="113"/>
      <c r="N1553" s="113"/>
      <c r="O1553" s="113"/>
      <c r="P1553" s="113"/>
      <c r="Q1553" s="113"/>
      <c r="R1553" s="113"/>
      <c r="S1553" s="113"/>
      <c r="T1553" s="113"/>
      <c r="U1553" s="113"/>
      <c r="V1553" s="113"/>
      <c r="W1553" s="113"/>
      <c r="X1553" s="113"/>
      <c r="Y1553" s="113"/>
      <c r="Z1553" s="113"/>
      <c r="AA1553" s="113"/>
      <c r="AB1553" s="113"/>
      <c r="AC1553" s="113"/>
      <c r="AD1553" s="113"/>
      <c r="AE1553" s="113"/>
      <c r="AF1553" s="113"/>
      <c r="AG1553" s="113"/>
      <c r="AH1553" s="113"/>
      <c r="AI1553" s="113"/>
      <c r="AJ1553" s="113"/>
      <c r="AK1553" s="113"/>
      <c r="AL1553" s="113"/>
      <c r="AM1553" s="113"/>
      <c r="AN1553" s="113"/>
      <c r="AO1553" s="113"/>
      <c r="AP1553" s="113"/>
      <c r="AQ1553" s="113"/>
      <c r="AR1553" s="113"/>
      <c r="AS1553" s="113"/>
      <c r="AT1553" s="113"/>
      <c r="AU1553" s="113"/>
      <c r="AV1553" s="113"/>
      <c r="AW1553" s="113"/>
      <c r="AX1553" s="113"/>
      <c r="AY1553" s="113"/>
      <c r="AZ1553" s="113"/>
      <c r="BA1553" s="113"/>
      <c r="BB1553" s="113"/>
      <c r="BC1553" s="113"/>
      <c r="BD1553" s="113"/>
      <c r="BE1553" s="113"/>
      <c r="BF1553" s="113"/>
      <c r="BG1553" s="113"/>
      <c r="BH1553" s="113"/>
      <c r="BI1553" s="113"/>
      <c r="BJ1553" s="113"/>
      <c r="BK1553" s="113"/>
      <c r="BL1553" s="113"/>
      <c r="BM1553" s="113"/>
      <c r="BN1553" s="113"/>
      <c r="BO1553" s="113"/>
      <c r="BP1553" s="113"/>
      <c r="BQ1553" s="113"/>
      <c r="BR1553" s="113"/>
      <c r="BS1553" s="113"/>
      <c r="BT1553" s="113"/>
      <c r="BU1553" s="113"/>
      <c r="BV1553" s="113"/>
      <c r="BW1553" s="113"/>
      <c r="BX1553" s="113"/>
      <c r="BY1553" s="113"/>
      <c r="BZ1553" s="113"/>
      <c r="CA1553" s="113"/>
      <c r="CB1553" s="113"/>
    </row>
    <row r="1554" spans="9:80" s="114" customFormat="1">
      <c r="I1554" s="113"/>
      <c r="J1554" s="113"/>
      <c r="K1554" s="113"/>
      <c r="L1554" s="113"/>
      <c r="M1554" s="113"/>
      <c r="N1554" s="113"/>
      <c r="O1554" s="113"/>
      <c r="P1554" s="113"/>
      <c r="Q1554" s="113"/>
      <c r="R1554" s="113"/>
      <c r="S1554" s="113"/>
      <c r="T1554" s="113"/>
      <c r="U1554" s="113"/>
      <c r="V1554" s="113"/>
      <c r="W1554" s="113"/>
      <c r="X1554" s="113"/>
      <c r="Y1554" s="113"/>
      <c r="Z1554" s="113"/>
      <c r="AA1554" s="113"/>
      <c r="AB1554" s="113"/>
      <c r="AC1554" s="113"/>
      <c r="AD1554" s="113"/>
      <c r="AE1554" s="113"/>
      <c r="AF1554" s="113"/>
      <c r="AG1554" s="113"/>
      <c r="AH1554" s="113"/>
      <c r="AI1554" s="113"/>
      <c r="AJ1554" s="113"/>
      <c r="AK1554" s="113"/>
      <c r="AL1554" s="113"/>
      <c r="AM1554" s="113"/>
      <c r="AN1554" s="113"/>
      <c r="AO1554" s="113"/>
      <c r="AP1554" s="113"/>
      <c r="AQ1554" s="113"/>
      <c r="AR1554" s="113"/>
      <c r="AS1554" s="113"/>
      <c r="AT1554" s="113"/>
      <c r="AU1554" s="113"/>
      <c r="AV1554" s="113"/>
      <c r="AW1554" s="113"/>
      <c r="AX1554" s="113"/>
      <c r="AY1554" s="113"/>
      <c r="AZ1554" s="113"/>
      <c r="BA1554" s="113"/>
      <c r="BB1554" s="113"/>
      <c r="BC1554" s="113"/>
      <c r="BD1554" s="113"/>
      <c r="BE1554" s="113"/>
      <c r="BF1554" s="113"/>
      <c r="BG1554" s="113"/>
      <c r="BH1554" s="113"/>
      <c r="BI1554" s="113"/>
      <c r="BJ1554" s="113"/>
      <c r="BK1554" s="113"/>
      <c r="BL1554" s="113"/>
      <c r="BM1554" s="113"/>
      <c r="BN1554" s="113"/>
      <c r="BO1554" s="113"/>
      <c r="BP1554" s="113"/>
      <c r="BQ1554" s="113"/>
      <c r="BR1554" s="113"/>
      <c r="BS1554" s="113"/>
      <c r="BT1554" s="113"/>
      <c r="BU1554" s="113"/>
      <c r="BV1554" s="113"/>
      <c r="BW1554" s="113"/>
      <c r="BX1554" s="113"/>
      <c r="BY1554" s="113"/>
      <c r="BZ1554" s="113"/>
      <c r="CA1554" s="113"/>
      <c r="CB1554" s="113"/>
    </row>
    <row r="1555" spans="9:80" s="114" customFormat="1">
      <c r="I1555" s="113"/>
      <c r="J1555" s="113"/>
      <c r="K1555" s="113"/>
      <c r="L1555" s="113"/>
      <c r="M1555" s="113"/>
      <c r="N1555" s="113"/>
      <c r="O1555" s="113"/>
      <c r="P1555" s="113"/>
      <c r="Q1555" s="113"/>
      <c r="R1555" s="113"/>
      <c r="S1555" s="113"/>
      <c r="T1555" s="113"/>
      <c r="U1555" s="113"/>
      <c r="V1555" s="113"/>
      <c r="W1555" s="113"/>
      <c r="X1555" s="113"/>
      <c r="Y1555" s="113"/>
      <c r="Z1555" s="113"/>
      <c r="AA1555" s="113"/>
      <c r="AB1555" s="113"/>
      <c r="AC1555" s="113"/>
      <c r="AD1555" s="113"/>
      <c r="AE1555" s="113"/>
      <c r="AF1555" s="113"/>
      <c r="AG1555" s="113"/>
      <c r="AH1555" s="113"/>
      <c r="AI1555" s="113"/>
      <c r="AJ1555" s="113"/>
      <c r="AK1555" s="113"/>
      <c r="AL1555" s="113"/>
      <c r="AM1555" s="113"/>
      <c r="AN1555" s="113"/>
      <c r="AO1555" s="113"/>
      <c r="AP1555" s="113"/>
      <c r="AQ1555" s="113"/>
      <c r="AR1555" s="113"/>
      <c r="AS1555" s="113"/>
      <c r="AT1555" s="113"/>
      <c r="AU1555" s="113"/>
      <c r="AV1555" s="113"/>
      <c r="AW1555" s="113"/>
      <c r="AX1555" s="113"/>
      <c r="AY1555" s="113"/>
      <c r="AZ1555" s="113"/>
      <c r="BA1555" s="113"/>
      <c r="BB1555" s="113"/>
      <c r="BC1555" s="113"/>
      <c r="BD1555" s="113"/>
      <c r="BE1555" s="113"/>
      <c r="BF1555" s="113"/>
      <c r="BG1555" s="113"/>
      <c r="BH1555" s="113"/>
      <c r="BI1555" s="113"/>
      <c r="BJ1555" s="113"/>
      <c r="BK1555" s="113"/>
      <c r="BL1555" s="113"/>
      <c r="BM1555" s="113"/>
      <c r="BN1555" s="113"/>
      <c r="BO1555" s="113"/>
      <c r="BP1555" s="113"/>
      <c r="BQ1555" s="113"/>
      <c r="BR1555" s="113"/>
      <c r="BS1555" s="113"/>
      <c r="BT1555" s="113"/>
      <c r="BU1555" s="113"/>
      <c r="BV1555" s="113"/>
      <c r="BW1555" s="113"/>
      <c r="BX1555" s="113"/>
      <c r="BY1555" s="113"/>
      <c r="BZ1555" s="113"/>
      <c r="CA1555" s="113"/>
      <c r="CB1555" s="113"/>
    </row>
    <row r="1556" spans="9:80" s="114" customFormat="1">
      <c r="I1556" s="113"/>
      <c r="J1556" s="113"/>
      <c r="K1556" s="113"/>
      <c r="L1556" s="113"/>
      <c r="M1556" s="113"/>
      <c r="N1556" s="113"/>
      <c r="O1556" s="113"/>
      <c r="P1556" s="113"/>
      <c r="Q1556" s="113"/>
      <c r="R1556" s="113"/>
      <c r="S1556" s="113"/>
      <c r="T1556" s="113"/>
      <c r="U1556" s="113"/>
      <c r="V1556" s="113"/>
      <c r="W1556" s="113"/>
      <c r="X1556" s="113"/>
      <c r="Y1556" s="113"/>
      <c r="Z1556" s="113"/>
      <c r="AA1556" s="113"/>
      <c r="AB1556" s="113"/>
      <c r="AC1556" s="113"/>
      <c r="AD1556" s="113"/>
      <c r="AE1556" s="113"/>
      <c r="AF1556" s="113"/>
      <c r="AG1556" s="113"/>
      <c r="AH1556" s="113"/>
      <c r="AI1556" s="113"/>
      <c r="AJ1556" s="113"/>
      <c r="AK1556" s="113"/>
      <c r="AL1556" s="113"/>
      <c r="AM1556" s="113"/>
      <c r="AN1556" s="113"/>
      <c r="AO1556" s="113"/>
      <c r="AP1556" s="113"/>
      <c r="AQ1556" s="113"/>
      <c r="AR1556" s="113"/>
      <c r="AS1556" s="113"/>
      <c r="AT1556" s="113"/>
      <c r="AU1556" s="113"/>
      <c r="AV1556" s="113"/>
      <c r="AW1556" s="113"/>
      <c r="AX1556" s="113"/>
      <c r="AY1556" s="113"/>
      <c r="AZ1556" s="113"/>
      <c r="BA1556" s="113"/>
      <c r="BB1556" s="113"/>
      <c r="BC1556" s="113"/>
      <c r="BD1556" s="113"/>
      <c r="BE1556" s="113"/>
      <c r="BF1556" s="113"/>
      <c r="BG1556" s="113"/>
      <c r="BH1556" s="113"/>
      <c r="BI1556" s="113"/>
      <c r="BJ1556" s="113"/>
      <c r="BK1556" s="113"/>
      <c r="BL1556" s="113"/>
      <c r="BM1556" s="113"/>
      <c r="BN1556" s="113"/>
      <c r="BO1556" s="113"/>
      <c r="BP1556" s="113"/>
      <c r="BQ1556" s="113"/>
      <c r="BR1556" s="113"/>
      <c r="BS1556" s="113"/>
      <c r="BT1556" s="113"/>
      <c r="BU1556" s="113"/>
      <c r="BV1556" s="113"/>
      <c r="BW1556" s="113"/>
      <c r="BX1556" s="113"/>
      <c r="BY1556" s="113"/>
      <c r="BZ1556" s="113"/>
      <c r="CA1556" s="113"/>
      <c r="CB1556" s="113"/>
    </row>
    <row r="1557" spans="9:80" s="114" customFormat="1">
      <c r="I1557" s="113"/>
      <c r="J1557" s="113"/>
      <c r="K1557" s="113"/>
      <c r="L1557" s="113"/>
      <c r="M1557" s="113"/>
      <c r="N1557" s="113"/>
      <c r="O1557" s="113"/>
      <c r="P1557" s="113"/>
      <c r="Q1557" s="113"/>
      <c r="R1557" s="113"/>
      <c r="S1557" s="113"/>
      <c r="T1557" s="113"/>
      <c r="U1557" s="113"/>
      <c r="V1557" s="113"/>
      <c r="W1557" s="113"/>
      <c r="X1557" s="113"/>
      <c r="Y1557" s="113"/>
      <c r="Z1557" s="113"/>
      <c r="AA1557" s="113"/>
      <c r="AB1557" s="113"/>
      <c r="AC1557" s="113"/>
      <c r="AD1557" s="113"/>
      <c r="AE1557" s="113"/>
      <c r="AF1557" s="113"/>
      <c r="AG1557" s="113"/>
      <c r="AH1557" s="113"/>
      <c r="AI1557" s="113"/>
      <c r="AJ1557" s="113"/>
      <c r="AK1557" s="113"/>
      <c r="AL1557" s="113"/>
      <c r="AM1557" s="113"/>
      <c r="AN1557" s="113"/>
      <c r="AO1557" s="113"/>
      <c r="AP1557" s="113"/>
      <c r="AQ1557" s="113"/>
      <c r="AR1557" s="113"/>
      <c r="AS1557" s="113"/>
      <c r="AT1557" s="113"/>
      <c r="AU1557" s="113"/>
      <c r="AV1557" s="113"/>
      <c r="AW1557" s="113"/>
      <c r="AX1557" s="113"/>
      <c r="AY1557" s="113"/>
      <c r="AZ1557" s="113"/>
      <c r="BA1557" s="113"/>
      <c r="BB1557" s="113"/>
      <c r="BC1557" s="113"/>
      <c r="BD1557" s="113"/>
      <c r="BE1557" s="113"/>
      <c r="BF1557" s="113"/>
      <c r="BG1557" s="113"/>
      <c r="BH1557" s="113"/>
      <c r="BI1557" s="113"/>
      <c r="BJ1557" s="113"/>
      <c r="BK1557" s="113"/>
      <c r="BL1557" s="113"/>
      <c r="BM1557" s="113"/>
      <c r="BN1557" s="113"/>
      <c r="BO1557" s="113"/>
      <c r="BP1557" s="113"/>
      <c r="BQ1557" s="113"/>
      <c r="BR1557" s="113"/>
      <c r="BS1557" s="113"/>
      <c r="BT1557" s="113"/>
      <c r="BU1557" s="113"/>
      <c r="BV1557" s="113"/>
      <c r="BW1557" s="113"/>
      <c r="BX1557" s="113"/>
      <c r="BY1557" s="113"/>
      <c r="BZ1557" s="113"/>
      <c r="CA1557" s="113"/>
      <c r="CB1557" s="113"/>
    </row>
    <row r="1558" spans="9:80" s="114" customFormat="1">
      <c r="I1558" s="113"/>
      <c r="J1558" s="113"/>
      <c r="K1558" s="113"/>
      <c r="L1558" s="113"/>
      <c r="M1558" s="113"/>
      <c r="N1558" s="113"/>
      <c r="O1558" s="113"/>
      <c r="P1558" s="113"/>
      <c r="Q1558" s="113"/>
      <c r="R1558" s="113"/>
      <c r="S1558" s="113"/>
      <c r="T1558" s="113"/>
      <c r="U1558" s="113"/>
      <c r="V1558" s="113"/>
      <c r="W1558" s="113"/>
      <c r="X1558" s="113"/>
      <c r="Y1558" s="113"/>
      <c r="Z1558" s="113"/>
      <c r="AA1558" s="113"/>
      <c r="AB1558" s="113"/>
      <c r="AC1558" s="113"/>
      <c r="AD1558" s="113"/>
      <c r="AE1558" s="113"/>
      <c r="AF1558" s="113"/>
      <c r="AG1558" s="113"/>
      <c r="AH1558" s="113"/>
      <c r="AI1558" s="113"/>
      <c r="AJ1558" s="113"/>
      <c r="AK1558" s="113"/>
      <c r="AL1558" s="113"/>
      <c r="AM1558" s="113"/>
      <c r="AN1558" s="113"/>
      <c r="AO1558" s="113"/>
      <c r="AP1558" s="113"/>
      <c r="AQ1558" s="113"/>
      <c r="AR1558" s="113"/>
      <c r="AS1558" s="113"/>
      <c r="AT1558" s="113"/>
      <c r="AU1558" s="113"/>
      <c r="AV1558" s="113"/>
      <c r="AW1558" s="113"/>
      <c r="AX1558" s="113"/>
      <c r="AY1558" s="113"/>
      <c r="AZ1558" s="113"/>
      <c r="BA1558" s="113"/>
      <c r="BB1558" s="113"/>
      <c r="BC1558" s="113"/>
      <c r="BD1558" s="113"/>
      <c r="BE1558" s="113"/>
      <c r="BF1558" s="113"/>
      <c r="BG1558" s="113"/>
      <c r="BH1558" s="113"/>
      <c r="BI1558" s="113"/>
      <c r="BJ1558" s="113"/>
      <c r="BK1558" s="113"/>
      <c r="BL1558" s="113"/>
      <c r="BM1558" s="113"/>
      <c r="BN1558" s="113"/>
      <c r="BO1558" s="113"/>
      <c r="BP1558" s="113"/>
      <c r="BQ1558" s="113"/>
      <c r="BR1558" s="113"/>
      <c r="BS1558" s="113"/>
      <c r="BT1558" s="113"/>
      <c r="BU1558" s="113"/>
      <c r="BV1558" s="113"/>
      <c r="BW1558" s="113"/>
      <c r="BX1558" s="113"/>
      <c r="BY1558" s="113"/>
      <c r="BZ1558" s="113"/>
      <c r="CA1558" s="113"/>
      <c r="CB1558" s="113"/>
    </row>
    <row r="1559" spans="9:80" s="114" customFormat="1">
      <c r="I1559" s="113"/>
      <c r="J1559" s="113"/>
      <c r="K1559" s="113"/>
      <c r="L1559" s="113"/>
      <c r="M1559" s="113"/>
      <c r="N1559" s="113"/>
      <c r="O1559" s="113"/>
      <c r="P1559" s="113"/>
      <c r="Q1559" s="113"/>
      <c r="R1559" s="113"/>
      <c r="S1559" s="113"/>
      <c r="T1559" s="113"/>
      <c r="U1559" s="113"/>
      <c r="V1559" s="113"/>
      <c r="W1559" s="113"/>
      <c r="X1559" s="113"/>
      <c r="Y1559" s="113"/>
      <c r="Z1559" s="113"/>
      <c r="AA1559" s="113"/>
      <c r="AB1559" s="113"/>
      <c r="AC1559" s="113"/>
      <c r="AD1559" s="113"/>
      <c r="AE1559" s="113"/>
      <c r="AF1559" s="113"/>
      <c r="AG1559" s="113"/>
      <c r="AH1559" s="113"/>
      <c r="AI1559" s="113"/>
      <c r="AJ1559" s="113"/>
      <c r="AK1559" s="113"/>
      <c r="AL1559" s="113"/>
      <c r="AM1559" s="113"/>
      <c r="AN1559" s="113"/>
      <c r="AO1559" s="113"/>
      <c r="AP1559" s="113"/>
      <c r="AQ1559" s="113"/>
      <c r="AR1559" s="113"/>
      <c r="AS1559" s="113"/>
      <c r="AT1559" s="113"/>
      <c r="AU1559" s="113"/>
      <c r="AV1559" s="113"/>
      <c r="AW1559" s="113"/>
      <c r="AX1559" s="113"/>
      <c r="AY1559" s="113"/>
      <c r="AZ1559" s="113"/>
      <c r="BA1559" s="113"/>
      <c r="BB1559" s="113"/>
      <c r="BC1559" s="113"/>
      <c r="BD1559" s="113"/>
      <c r="BE1559" s="113"/>
      <c r="BF1559" s="113"/>
      <c r="BG1559" s="113"/>
      <c r="BH1559" s="113"/>
      <c r="BI1559" s="113"/>
      <c r="BJ1559" s="113"/>
      <c r="BK1559" s="113"/>
      <c r="BL1559" s="113"/>
      <c r="BM1559" s="113"/>
      <c r="BN1559" s="113"/>
      <c r="BO1559" s="113"/>
      <c r="BP1559" s="113"/>
      <c r="BQ1559" s="113"/>
      <c r="BR1559" s="113"/>
      <c r="BS1559" s="113"/>
      <c r="BT1559" s="113"/>
      <c r="BU1559" s="113"/>
      <c r="BV1559" s="113"/>
      <c r="BW1559" s="113"/>
      <c r="BX1559" s="113"/>
      <c r="BY1559" s="113"/>
      <c r="BZ1559" s="113"/>
      <c r="CA1559" s="113"/>
      <c r="CB1559" s="113"/>
    </row>
    <row r="1560" spans="9:80" s="114" customFormat="1">
      <c r="I1560" s="113"/>
      <c r="J1560" s="113"/>
      <c r="K1560" s="113"/>
      <c r="L1560" s="113"/>
      <c r="M1560" s="113"/>
      <c r="N1560" s="113"/>
      <c r="O1560" s="113"/>
      <c r="P1560" s="113"/>
      <c r="Q1560" s="113"/>
      <c r="R1560" s="113"/>
      <c r="S1560" s="113"/>
      <c r="T1560" s="113"/>
      <c r="U1560" s="113"/>
      <c r="V1560" s="113"/>
      <c r="W1560" s="113"/>
      <c r="X1560" s="113"/>
      <c r="Y1560" s="113"/>
      <c r="Z1560" s="113"/>
      <c r="AA1560" s="113"/>
      <c r="AB1560" s="113"/>
      <c r="AC1560" s="113"/>
      <c r="AD1560" s="113"/>
      <c r="AE1560" s="113"/>
      <c r="AF1560" s="113"/>
      <c r="AG1560" s="113"/>
      <c r="AH1560" s="113"/>
      <c r="AI1560" s="113"/>
      <c r="AJ1560" s="113"/>
      <c r="AK1560" s="113"/>
      <c r="AL1560" s="113"/>
      <c r="AM1560" s="113"/>
      <c r="AN1560" s="113"/>
      <c r="AO1560" s="113"/>
      <c r="AP1560" s="113"/>
      <c r="AQ1560" s="113"/>
      <c r="AR1560" s="113"/>
      <c r="AS1560" s="113"/>
      <c r="AT1560" s="113"/>
      <c r="AU1560" s="113"/>
      <c r="AV1560" s="113"/>
      <c r="AW1560" s="113"/>
      <c r="AX1560" s="113"/>
      <c r="AY1560" s="113"/>
      <c r="AZ1560" s="113"/>
      <c r="BA1560" s="113"/>
      <c r="BB1560" s="113"/>
      <c r="BC1560" s="113"/>
      <c r="BD1560" s="113"/>
      <c r="BE1560" s="113"/>
      <c r="BF1560" s="113"/>
      <c r="BG1560" s="113"/>
      <c r="BH1560" s="113"/>
      <c r="BI1560" s="113"/>
      <c r="BJ1560" s="113"/>
      <c r="BK1560" s="113"/>
      <c r="BL1560" s="113"/>
      <c r="BM1560" s="113"/>
      <c r="BN1560" s="113"/>
      <c r="BO1560" s="113"/>
      <c r="BP1560" s="113"/>
      <c r="BQ1560" s="113"/>
      <c r="BR1560" s="113"/>
      <c r="BS1560" s="113"/>
      <c r="BT1560" s="113"/>
      <c r="BU1560" s="113"/>
      <c r="BV1560" s="113"/>
      <c r="BW1560" s="113"/>
      <c r="BX1560" s="113"/>
      <c r="BY1560" s="113"/>
      <c r="BZ1560" s="113"/>
      <c r="CA1560" s="113"/>
      <c r="CB1560" s="113"/>
    </row>
    <row r="1561" spans="9:80" s="114" customFormat="1">
      <c r="I1561" s="113"/>
      <c r="J1561" s="113"/>
      <c r="K1561" s="113"/>
      <c r="L1561" s="113"/>
      <c r="M1561" s="113"/>
      <c r="N1561" s="113"/>
      <c r="O1561" s="113"/>
      <c r="P1561" s="113"/>
      <c r="Q1561" s="113"/>
      <c r="R1561" s="113"/>
      <c r="S1561" s="113"/>
      <c r="T1561" s="113"/>
      <c r="U1561" s="113"/>
      <c r="V1561" s="113"/>
      <c r="W1561" s="113"/>
      <c r="X1561" s="113"/>
      <c r="Y1561" s="113"/>
      <c r="Z1561" s="113"/>
      <c r="AA1561" s="113"/>
      <c r="AB1561" s="113"/>
      <c r="AC1561" s="113"/>
      <c r="AD1561" s="113"/>
      <c r="AE1561" s="113"/>
      <c r="AF1561" s="113"/>
      <c r="AG1561" s="113"/>
      <c r="AH1561" s="113"/>
      <c r="AI1561" s="113"/>
      <c r="AJ1561" s="113"/>
      <c r="AK1561" s="113"/>
      <c r="AL1561" s="113"/>
      <c r="AM1561" s="113"/>
      <c r="AN1561" s="113"/>
      <c r="AO1561" s="113"/>
      <c r="AP1561" s="113"/>
      <c r="AQ1561" s="113"/>
      <c r="AR1561" s="113"/>
      <c r="AS1561" s="113"/>
      <c r="AT1561" s="113"/>
      <c r="AU1561" s="113"/>
      <c r="AV1561" s="113"/>
      <c r="AW1561" s="113"/>
      <c r="AX1561" s="113"/>
      <c r="AY1561" s="113"/>
      <c r="AZ1561" s="113"/>
      <c r="BA1561" s="113"/>
      <c r="BB1561" s="113"/>
      <c r="BC1561" s="113"/>
      <c r="BD1561" s="113"/>
      <c r="BE1561" s="113"/>
      <c r="BF1561" s="113"/>
      <c r="BG1561" s="113"/>
      <c r="BH1561" s="113"/>
      <c r="BI1561" s="113"/>
      <c r="BJ1561" s="113"/>
      <c r="BK1561" s="113"/>
      <c r="BL1561" s="113"/>
      <c r="BM1561" s="113"/>
      <c r="BN1561" s="113"/>
      <c r="BO1561" s="113"/>
      <c r="BP1561" s="113"/>
      <c r="BQ1561" s="113"/>
      <c r="BR1561" s="113"/>
      <c r="BS1561" s="113"/>
      <c r="BT1561" s="113"/>
      <c r="BU1561" s="113"/>
      <c r="BV1561" s="113"/>
      <c r="BW1561" s="113"/>
      <c r="BX1561" s="113"/>
      <c r="BY1561" s="113"/>
      <c r="BZ1561" s="113"/>
      <c r="CA1561" s="113"/>
      <c r="CB1561" s="113"/>
    </row>
    <row r="1562" spans="9:80" s="114" customFormat="1">
      <c r="I1562" s="113"/>
      <c r="J1562" s="113"/>
      <c r="K1562" s="113"/>
      <c r="L1562" s="113"/>
      <c r="M1562" s="113"/>
      <c r="N1562" s="113"/>
      <c r="O1562" s="113"/>
      <c r="P1562" s="113"/>
      <c r="Q1562" s="113"/>
      <c r="R1562" s="113"/>
      <c r="S1562" s="113"/>
      <c r="T1562" s="113"/>
      <c r="U1562" s="113"/>
      <c r="V1562" s="113"/>
      <c r="W1562" s="113"/>
      <c r="X1562" s="113"/>
      <c r="Y1562" s="113"/>
      <c r="Z1562" s="113"/>
      <c r="AA1562" s="113"/>
      <c r="AB1562" s="113"/>
      <c r="AC1562" s="113"/>
      <c r="AD1562" s="113"/>
      <c r="AE1562" s="113"/>
      <c r="AF1562" s="113"/>
      <c r="AG1562" s="113"/>
      <c r="AH1562" s="113"/>
      <c r="AI1562" s="113"/>
      <c r="AJ1562" s="113"/>
      <c r="AK1562" s="113"/>
      <c r="AL1562" s="113"/>
      <c r="AM1562" s="113"/>
      <c r="AN1562" s="113"/>
      <c r="AO1562" s="113"/>
      <c r="AP1562" s="113"/>
      <c r="AQ1562" s="113"/>
      <c r="AR1562" s="113"/>
      <c r="AS1562" s="113"/>
      <c r="AT1562" s="113"/>
      <c r="AU1562" s="113"/>
      <c r="AV1562" s="113"/>
      <c r="AW1562" s="113"/>
      <c r="AX1562" s="113"/>
      <c r="AY1562" s="113"/>
      <c r="AZ1562" s="113"/>
      <c r="BA1562" s="113"/>
      <c r="BB1562" s="113"/>
      <c r="BC1562" s="113"/>
      <c r="BD1562" s="113"/>
      <c r="BE1562" s="113"/>
      <c r="BF1562" s="113"/>
      <c r="BG1562" s="113"/>
      <c r="BH1562" s="113"/>
      <c r="BI1562" s="113"/>
      <c r="BJ1562" s="113"/>
      <c r="BK1562" s="113"/>
      <c r="BL1562" s="113"/>
      <c r="BM1562" s="113"/>
      <c r="BN1562" s="113"/>
      <c r="BO1562" s="113"/>
      <c r="BP1562" s="113"/>
      <c r="BQ1562" s="113"/>
      <c r="BR1562" s="113"/>
      <c r="BS1562" s="113"/>
      <c r="BT1562" s="113"/>
      <c r="BU1562" s="113"/>
      <c r="BV1562" s="113"/>
      <c r="BW1562" s="113"/>
      <c r="BX1562" s="113"/>
      <c r="BY1562" s="113"/>
      <c r="BZ1562" s="113"/>
      <c r="CA1562" s="113"/>
      <c r="CB1562" s="113"/>
    </row>
    <row r="1563" spans="9:80" s="114" customFormat="1">
      <c r="I1563" s="113"/>
      <c r="J1563" s="113"/>
      <c r="K1563" s="113"/>
      <c r="L1563" s="113"/>
      <c r="M1563" s="113"/>
      <c r="N1563" s="113"/>
      <c r="O1563" s="113"/>
      <c r="P1563" s="113"/>
      <c r="Q1563" s="113"/>
      <c r="R1563" s="113"/>
      <c r="S1563" s="113"/>
      <c r="T1563" s="113"/>
      <c r="U1563" s="113"/>
      <c r="V1563" s="113"/>
      <c r="W1563" s="113"/>
      <c r="X1563" s="113"/>
      <c r="Y1563" s="113"/>
      <c r="Z1563" s="113"/>
      <c r="AA1563" s="113"/>
      <c r="AB1563" s="113"/>
      <c r="AC1563" s="113"/>
      <c r="AD1563" s="113"/>
      <c r="AE1563" s="113"/>
      <c r="AF1563" s="113"/>
      <c r="AG1563" s="113"/>
      <c r="AH1563" s="113"/>
      <c r="AI1563" s="113"/>
      <c r="AJ1563" s="113"/>
      <c r="AK1563" s="113"/>
      <c r="AL1563" s="113"/>
      <c r="AM1563" s="113"/>
      <c r="AN1563" s="113"/>
      <c r="AO1563" s="113"/>
      <c r="AP1563" s="113"/>
      <c r="AQ1563" s="113"/>
      <c r="AR1563" s="113"/>
      <c r="AS1563" s="113"/>
      <c r="AT1563" s="113"/>
      <c r="AU1563" s="113"/>
      <c r="AV1563" s="113"/>
      <c r="AW1563" s="113"/>
      <c r="AX1563" s="113"/>
      <c r="AY1563" s="113"/>
      <c r="AZ1563" s="113"/>
      <c r="BA1563" s="113"/>
      <c r="BB1563" s="113"/>
      <c r="BC1563" s="113"/>
      <c r="BD1563" s="113"/>
      <c r="BE1563" s="113"/>
      <c r="BF1563" s="113"/>
      <c r="BG1563" s="113"/>
      <c r="BH1563" s="113"/>
      <c r="BI1563" s="113"/>
      <c r="BJ1563" s="113"/>
      <c r="BK1563" s="113"/>
      <c r="BL1563" s="113"/>
      <c r="BM1563" s="113"/>
      <c r="BN1563" s="113"/>
      <c r="BO1563" s="113"/>
      <c r="BP1563" s="113"/>
      <c r="BQ1563" s="113"/>
      <c r="BR1563" s="113"/>
      <c r="BS1563" s="113"/>
      <c r="BT1563" s="113"/>
      <c r="BU1563" s="113"/>
      <c r="BV1563" s="113"/>
      <c r="BW1563" s="113"/>
      <c r="BX1563" s="113"/>
      <c r="BY1563" s="113"/>
      <c r="BZ1563" s="113"/>
      <c r="CA1563" s="113"/>
      <c r="CB1563" s="113"/>
    </row>
    <row r="1564" spans="9:80" s="114" customFormat="1">
      <c r="I1564" s="113"/>
      <c r="J1564" s="113"/>
      <c r="K1564" s="113"/>
      <c r="L1564" s="113"/>
      <c r="M1564" s="113"/>
      <c r="N1564" s="113"/>
      <c r="O1564" s="113"/>
      <c r="P1564" s="113"/>
      <c r="Q1564" s="113"/>
      <c r="R1564" s="113"/>
      <c r="S1564" s="113"/>
      <c r="T1564" s="113"/>
      <c r="U1564" s="113"/>
      <c r="V1564" s="113"/>
      <c r="W1564" s="113"/>
      <c r="X1564" s="113"/>
      <c r="Y1564" s="113"/>
      <c r="Z1564" s="113"/>
      <c r="AA1564" s="113"/>
      <c r="AB1564" s="113"/>
      <c r="AC1564" s="113"/>
      <c r="AD1564" s="113"/>
      <c r="AE1564" s="113"/>
      <c r="AF1564" s="113"/>
      <c r="AG1564" s="113"/>
      <c r="AH1564" s="113"/>
      <c r="AI1564" s="113"/>
      <c r="AJ1564" s="113"/>
      <c r="AK1564" s="113"/>
      <c r="AL1564" s="113"/>
      <c r="AM1564" s="113"/>
      <c r="AN1564" s="113"/>
      <c r="AO1564" s="113"/>
      <c r="AP1564" s="113"/>
      <c r="AQ1564" s="113"/>
      <c r="AR1564" s="113"/>
      <c r="AS1564" s="113"/>
      <c r="AT1564" s="113"/>
      <c r="AU1564" s="113"/>
      <c r="AV1564" s="113"/>
      <c r="AW1564" s="113"/>
      <c r="AX1564" s="113"/>
      <c r="AY1564" s="113"/>
      <c r="AZ1564" s="113"/>
      <c r="BA1564" s="113"/>
      <c r="BB1564" s="113"/>
      <c r="BC1564" s="113"/>
      <c r="BD1564" s="113"/>
      <c r="BE1564" s="113"/>
      <c r="BF1564" s="113"/>
      <c r="BG1564" s="113"/>
      <c r="BH1564" s="113"/>
      <c r="BI1564" s="113"/>
      <c r="BJ1564" s="113"/>
      <c r="BK1564" s="113"/>
      <c r="BL1564" s="113"/>
      <c r="BM1564" s="113"/>
      <c r="BN1564" s="113"/>
      <c r="BO1564" s="113"/>
      <c r="BP1564" s="113"/>
      <c r="BQ1564" s="113"/>
      <c r="BR1564" s="113"/>
      <c r="BS1564" s="113"/>
      <c r="BT1564" s="113"/>
      <c r="BU1564" s="113"/>
      <c r="BV1564" s="113"/>
      <c r="BW1564" s="113"/>
      <c r="BX1564" s="113"/>
      <c r="BY1564" s="113"/>
      <c r="BZ1564" s="113"/>
      <c r="CA1564" s="113"/>
      <c r="CB1564" s="113"/>
    </row>
    <row r="1565" spans="9:80" s="114" customFormat="1">
      <c r="I1565" s="113"/>
      <c r="J1565" s="113"/>
      <c r="K1565" s="113"/>
      <c r="L1565" s="113"/>
      <c r="M1565" s="113"/>
      <c r="N1565" s="113"/>
      <c r="O1565" s="113"/>
      <c r="P1565" s="113"/>
      <c r="Q1565" s="113"/>
      <c r="R1565" s="113"/>
      <c r="S1565" s="113"/>
      <c r="T1565" s="113"/>
      <c r="U1565" s="113"/>
      <c r="V1565" s="113"/>
      <c r="W1565" s="113"/>
      <c r="X1565" s="113"/>
      <c r="Y1565" s="113"/>
      <c r="Z1565" s="113"/>
      <c r="AA1565" s="113"/>
      <c r="AB1565" s="113"/>
      <c r="AC1565" s="113"/>
      <c r="AD1565" s="113"/>
      <c r="AE1565" s="113"/>
      <c r="AF1565" s="113"/>
      <c r="AG1565" s="113"/>
      <c r="AH1565" s="113"/>
      <c r="AI1565" s="113"/>
      <c r="AJ1565" s="113"/>
      <c r="AK1565" s="113"/>
      <c r="AL1565" s="113"/>
      <c r="AM1565" s="113"/>
      <c r="AN1565" s="113"/>
      <c r="AO1565" s="113"/>
      <c r="AP1565" s="113"/>
      <c r="AQ1565" s="113"/>
      <c r="AR1565" s="113"/>
      <c r="AS1565" s="113"/>
      <c r="AT1565" s="113"/>
      <c r="AU1565" s="113"/>
      <c r="AV1565" s="113"/>
      <c r="AW1565" s="113"/>
      <c r="AX1565" s="113"/>
      <c r="AY1565" s="113"/>
      <c r="AZ1565" s="113"/>
      <c r="BA1565" s="113"/>
      <c r="BB1565" s="113"/>
      <c r="BC1565" s="113"/>
      <c r="BD1565" s="113"/>
      <c r="BE1565" s="113"/>
      <c r="BF1565" s="113"/>
      <c r="BG1565" s="113"/>
      <c r="BH1565" s="113"/>
      <c r="BI1565" s="113"/>
      <c r="BJ1565" s="113"/>
      <c r="BK1565" s="113"/>
      <c r="BL1565" s="113"/>
      <c r="BM1565" s="113"/>
      <c r="BN1565" s="113"/>
      <c r="BO1565" s="113"/>
      <c r="BP1565" s="113"/>
      <c r="BQ1565" s="113"/>
      <c r="BR1565" s="113"/>
      <c r="BS1565" s="113"/>
      <c r="BT1565" s="113"/>
      <c r="BU1565" s="113"/>
      <c r="BV1565" s="113"/>
      <c r="BW1565" s="113"/>
      <c r="BX1565" s="113"/>
      <c r="BY1565" s="113"/>
      <c r="BZ1565" s="113"/>
      <c r="CA1565" s="113"/>
      <c r="CB1565" s="113"/>
    </row>
    <row r="1566" spans="9:80" s="114" customFormat="1">
      <c r="I1566" s="113"/>
      <c r="J1566" s="113"/>
      <c r="K1566" s="113"/>
      <c r="L1566" s="113"/>
      <c r="M1566" s="113"/>
      <c r="N1566" s="113"/>
      <c r="O1566" s="113"/>
      <c r="P1566" s="113"/>
      <c r="Q1566" s="113"/>
      <c r="R1566" s="113"/>
      <c r="S1566" s="113"/>
      <c r="T1566" s="113"/>
      <c r="U1566" s="113"/>
      <c r="V1566" s="113"/>
      <c r="W1566" s="113"/>
      <c r="X1566" s="113"/>
      <c r="Y1566" s="113"/>
      <c r="Z1566" s="113"/>
      <c r="AA1566" s="113"/>
      <c r="AB1566" s="113"/>
      <c r="AC1566" s="113"/>
      <c r="AD1566" s="113"/>
      <c r="AE1566" s="113"/>
      <c r="AF1566" s="113"/>
      <c r="AG1566" s="113"/>
      <c r="AH1566" s="113"/>
      <c r="AI1566" s="113"/>
      <c r="AJ1566" s="113"/>
      <c r="AK1566" s="113"/>
      <c r="AL1566" s="113"/>
      <c r="AM1566" s="113"/>
      <c r="AN1566" s="113"/>
      <c r="AO1566" s="113"/>
      <c r="AP1566" s="113"/>
      <c r="AQ1566" s="113"/>
      <c r="AR1566" s="113"/>
      <c r="AS1566" s="113"/>
      <c r="AT1566" s="113"/>
      <c r="AU1566" s="113"/>
      <c r="AV1566" s="113"/>
      <c r="AW1566" s="113"/>
      <c r="AX1566" s="113"/>
      <c r="AY1566" s="113"/>
      <c r="AZ1566" s="113"/>
      <c r="BA1566" s="113"/>
      <c r="BB1566" s="113"/>
      <c r="BC1566" s="113"/>
      <c r="BD1566" s="113"/>
      <c r="BE1566" s="113"/>
      <c r="BF1566" s="113"/>
      <c r="BG1566" s="113"/>
      <c r="BH1566" s="113"/>
      <c r="BI1566" s="113"/>
      <c r="BJ1566" s="113"/>
      <c r="BK1566" s="113"/>
      <c r="BL1566" s="113"/>
      <c r="BM1566" s="113"/>
      <c r="BN1566" s="113"/>
      <c r="BO1566" s="113"/>
      <c r="BP1566" s="113"/>
      <c r="BQ1566" s="113"/>
      <c r="BR1566" s="113"/>
      <c r="BS1566" s="113"/>
      <c r="BT1566" s="113"/>
      <c r="BU1566" s="113"/>
      <c r="BV1566" s="113"/>
      <c r="BW1566" s="113"/>
      <c r="BX1566" s="113"/>
      <c r="BY1566" s="113"/>
      <c r="BZ1566" s="113"/>
      <c r="CA1566" s="113"/>
      <c r="CB1566" s="113"/>
    </row>
    <row r="1567" spans="9:80" s="114" customFormat="1">
      <c r="I1567" s="113"/>
      <c r="J1567" s="113"/>
      <c r="K1567" s="113"/>
      <c r="L1567" s="113"/>
      <c r="M1567" s="113"/>
      <c r="N1567" s="113"/>
      <c r="O1567" s="113"/>
      <c r="P1567" s="113"/>
      <c r="Q1567" s="113"/>
      <c r="R1567" s="113"/>
      <c r="S1567" s="113"/>
      <c r="T1567" s="113"/>
      <c r="U1567" s="113"/>
      <c r="V1567" s="113"/>
      <c r="W1567" s="113"/>
      <c r="X1567" s="113"/>
      <c r="Y1567" s="113"/>
      <c r="Z1567" s="113"/>
      <c r="AA1567" s="113"/>
      <c r="AB1567" s="113"/>
      <c r="AC1567" s="113"/>
      <c r="AD1567" s="113"/>
      <c r="AE1567" s="113"/>
      <c r="AF1567" s="113"/>
      <c r="AG1567" s="113"/>
      <c r="AH1567" s="113"/>
      <c r="AI1567" s="113"/>
      <c r="AJ1567" s="113"/>
      <c r="AK1567" s="113"/>
      <c r="AL1567" s="113"/>
      <c r="AM1567" s="113"/>
      <c r="AN1567" s="113"/>
      <c r="AO1567" s="113"/>
      <c r="AP1567" s="113"/>
      <c r="AQ1567" s="113"/>
      <c r="AR1567" s="113"/>
      <c r="AS1567" s="113"/>
      <c r="AT1567" s="113"/>
      <c r="AU1567" s="113"/>
      <c r="AV1567" s="113"/>
      <c r="AW1567" s="113"/>
      <c r="AX1567" s="113"/>
      <c r="AY1567" s="113"/>
      <c r="AZ1567" s="113"/>
      <c r="BA1567" s="113"/>
      <c r="BB1567" s="113"/>
      <c r="BC1567" s="113"/>
      <c r="BD1567" s="113"/>
      <c r="BE1567" s="113"/>
      <c r="BF1567" s="113"/>
      <c r="BG1567" s="113"/>
      <c r="BH1567" s="113"/>
      <c r="BI1567" s="113"/>
      <c r="BJ1567" s="113"/>
      <c r="BK1567" s="113"/>
      <c r="BL1567" s="113"/>
      <c r="BM1567" s="113"/>
      <c r="BN1567" s="113"/>
      <c r="BO1567" s="113"/>
      <c r="BP1567" s="113"/>
      <c r="BQ1567" s="113"/>
      <c r="BR1567" s="113"/>
      <c r="BS1567" s="113"/>
      <c r="BT1567" s="113"/>
      <c r="BU1567" s="113"/>
      <c r="BV1567" s="113"/>
      <c r="BW1567" s="113"/>
      <c r="BX1567" s="113"/>
      <c r="BY1567" s="113"/>
      <c r="BZ1567" s="113"/>
      <c r="CA1567" s="113"/>
      <c r="CB1567" s="113"/>
    </row>
    <row r="1568" spans="9:80" s="114" customFormat="1">
      <c r="I1568" s="113"/>
      <c r="J1568" s="113"/>
      <c r="K1568" s="113"/>
      <c r="L1568" s="113"/>
      <c r="M1568" s="113"/>
      <c r="N1568" s="113"/>
      <c r="O1568" s="113"/>
      <c r="P1568" s="113"/>
      <c r="Q1568" s="113"/>
      <c r="R1568" s="113"/>
      <c r="S1568" s="113"/>
      <c r="T1568" s="113"/>
      <c r="U1568" s="113"/>
      <c r="V1568" s="113"/>
      <c r="W1568" s="113"/>
      <c r="X1568" s="113"/>
      <c r="Y1568" s="113"/>
      <c r="Z1568" s="113"/>
      <c r="AA1568" s="113"/>
      <c r="AB1568" s="113"/>
      <c r="AC1568" s="113"/>
      <c r="AD1568" s="113"/>
      <c r="AE1568" s="113"/>
      <c r="AF1568" s="113"/>
      <c r="AG1568" s="113"/>
      <c r="AH1568" s="113"/>
      <c r="AI1568" s="113"/>
      <c r="AJ1568" s="113"/>
      <c r="AK1568" s="113"/>
      <c r="AL1568" s="113"/>
      <c r="AM1568" s="113"/>
      <c r="AN1568" s="113"/>
      <c r="AO1568" s="113"/>
      <c r="AP1568" s="113"/>
      <c r="AQ1568" s="113"/>
      <c r="AR1568" s="113"/>
      <c r="AS1568" s="113"/>
      <c r="AT1568" s="113"/>
      <c r="AU1568" s="113"/>
      <c r="AV1568" s="113"/>
      <c r="AW1568" s="113"/>
      <c r="AX1568" s="113"/>
      <c r="AY1568" s="113"/>
      <c r="AZ1568" s="113"/>
      <c r="BA1568" s="113"/>
      <c r="BB1568" s="113"/>
      <c r="BC1568" s="113"/>
      <c r="BD1568" s="113"/>
      <c r="BE1568" s="113"/>
      <c r="BF1568" s="113"/>
      <c r="BG1568" s="113"/>
      <c r="BH1568" s="113"/>
      <c r="BI1568" s="113"/>
      <c r="BJ1568" s="113"/>
      <c r="BK1568" s="113"/>
      <c r="BL1568" s="113"/>
      <c r="BM1568" s="113"/>
      <c r="BN1568" s="113"/>
      <c r="BO1568" s="113"/>
      <c r="BP1568" s="113"/>
      <c r="BQ1568" s="113"/>
      <c r="BR1568" s="113"/>
      <c r="BS1568" s="113"/>
      <c r="BT1568" s="113"/>
      <c r="BU1568" s="113"/>
      <c r="BV1568" s="113"/>
      <c r="BW1568" s="113"/>
      <c r="BX1568" s="113"/>
      <c r="BY1568" s="113"/>
      <c r="BZ1568" s="113"/>
      <c r="CA1568" s="113"/>
      <c r="CB1568" s="113"/>
    </row>
    <row r="1569" spans="9:80" s="114" customFormat="1">
      <c r="I1569" s="113"/>
      <c r="J1569" s="113"/>
      <c r="K1569" s="113"/>
      <c r="L1569" s="113"/>
      <c r="M1569" s="113"/>
      <c r="N1569" s="113"/>
      <c r="O1569" s="113"/>
      <c r="P1569" s="113"/>
      <c r="Q1569" s="113"/>
      <c r="R1569" s="113"/>
      <c r="S1569" s="113"/>
      <c r="T1569" s="113"/>
      <c r="U1569" s="113"/>
      <c r="V1569" s="113"/>
      <c r="W1569" s="113"/>
      <c r="X1569" s="113"/>
      <c r="Y1569" s="113"/>
      <c r="Z1569" s="113"/>
      <c r="AA1569" s="113"/>
      <c r="AB1569" s="113"/>
      <c r="AC1569" s="113"/>
      <c r="AD1569" s="113"/>
      <c r="AE1569" s="113"/>
      <c r="AF1569" s="113"/>
      <c r="AG1569" s="113"/>
      <c r="AH1569" s="113"/>
      <c r="AI1569" s="113"/>
      <c r="AJ1569" s="113"/>
      <c r="AK1569" s="113"/>
      <c r="AL1569" s="113"/>
      <c r="AM1569" s="113"/>
      <c r="AN1569" s="113"/>
      <c r="AO1569" s="113"/>
      <c r="AP1569" s="113"/>
      <c r="AQ1569" s="113"/>
      <c r="AR1569" s="113"/>
      <c r="AS1569" s="113"/>
      <c r="AT1569" s="113"/>
      <c r="AU1569" s="113"/>
      <c r="AV1569" s="113"/>
      <c r="AW1569" s="113"/>
      <c r="AX1569" s="113"/>
      <c r="AY1569" s="113"/>
      <c r="AZ1569" s="113"/>
      <c r="BA1569" s="113"/>
      <c r="BB1569" s="113"/>
      <c r="BC1569" s="113"/>
      <c r="BD1569" s="113"/>
      <c r="BE1569" s="113"/>
      <c r="BF1569" s="113"/>
      <c r="BG1569" s="113"/>
      <c r="BH1569" s="113"/>
      <c r="BI1569" s="113"/>
      <c r="BJ1569" s="113"/>
      <c r="BK1569" s="113"/>
      <c r="BL1569" s="113"/>
      <c r="BM1569" s="113"/>
      <c r="BN1569" s="113"/>
      <c r="BO1569" s="113"/>
      <c r="BP1569" s="113"/>
      <c r="BQ1569" s="113"/>
      <c r="BR1569" s="113"/>
      <c r="BS1569" s="113"/>
      <c r="BT1569" s="113"/>
      <c r="BU1569" s="113"/>
      <c r="BV1569" s="113"/>
      <c r="BW1569" s="113"/>
      <c r="BX1569" s="113"/>
      <c r="BY1569" s="113"/>
      <c r="BZ1569" s="113"/>
      <c r="CA1569" s="113"/>
      <c r="CB1569" s="113"/>
    </row>
    <row r="1570" spans="9:80" s="114" customFormat="1">
      <c r="I1570" s="113"/>
      <c r="J1570" s="113"/>
      <c r="K1570" s="113"/>
      <c r="L1570" s="113"/>
      <c r="M1570" s="113"/>
      <c r="N1570" s="113"/>
      <c r="O1570" s="113"/>
      <c r="P1570" s="113"/>
      <c r="Q1570" s="113"/>
      <c r="R1570" s="113"/>
      <c r="S1570" s="113"/>
      <c r="T1570" s="113"/>
      <c r="U1570" s="113"/>
      <c r="V1570" s="113"/>
      <c r="W1570" s="113"/>
      <c r="X1570" s="113"/>
      <c r="Y1570" s="113"/>
      <c r="Z1570" s="113"/>
      <c r="AA1570" s="113"/>
      <c r="AB1570" s="113"/>
      <c r="AC1570" s="113"/>
      <c r="AD1570" s="113"/>
      <c r="AE1570" s="113"/>
      <c r="AF1570" s="113"/>
      <c r="AG1570" s="113"/>
      <c r="AH1570" s="113"/>
      <c r="AI1570" s="113"/>
      <c r="AJ1570" s="113"/>
      <c r="AK1570" s="113"/>
      <c r="AL1570" s="113"/>
      <c r="AM1570" s="113"/>
      <c r="AN1570" s="113"/>
      <c r="AO1570" s="113"/>
      <c r="AP1570" s="113"/>
      <c r="AQ1570" s="113"/>
      <c r="AR1570" s="113"/>
      <c r="AS1570" s="113"/>
      <c r="AT1570" s="113"/>
      <c r="AU1570" s="113"/>
      <c r="AV1570" s="113"/>
      <c r="AW1570" s="113"/>
      <c r="AX1570" s="113"/>
      <c r="AY1570" s="113"/>
      <c r="AZ1570" s="113"/>
      <c r="BA1570" s="113"/>
      <c r="BB1570" s="113"/>
      <c r="BC1570" s="113"/>
      <c r="BD1570" s="113"/>
      <c r="BE1570" s="113"/>
      <c r="BF1570" s="113"/>
      <c r="BG1570" s="113"/>
      <c r="BH1570" s="113"/>
      <c r="BI1570" s="113"/>
      <c r="BJ1570" s="113"/>
      <c r="BK1570" s="113"/>
      <c r="BL1570" s="113"/>
      <c r="BM1570" s="113"/>
      <c r="BN1570" s="113"/>
      <c r="BO1570" s="113"/>
      <c r="BP1570" s="113"/>
      <c r="BQ1570" s="113"/>
      <c r="BR1570" s="113"/>
      <c r="BS1570" s="113"/>
      <c r="BT1570" s="113"/>
      <c r="BU1570" s="113"/>
      <c r="BV1570" s="113"/>
      <c r="BW1570" s="113"/>
      <c r="BX1570" s="113"/>
      <c r="BY1570" s="113"/>
      <c r="BZ1570" s="113"/>
      <c r="CA1570" s="113"/>
      <c r="CB1570" s="113"/>
    </row>
    <row r="1571" spans="9:80" s="114" customFormat="1">
      <c r="I1571" s="113"/>
      <c r="J1571" s="113"/>
      <c r="K1571" s="113"/>
      <c r="L1571" s="113"/>
      <c r="M1571" s="113"/>
      <c r="N1571" s="113"/>
      <c r="O1571" s="113"/>
      <c r="P1571" s="113"/>
      <c r="Q1571" s="113"/>
      <c r="R1571" s="113"/>
      <c r="S1571" s="113"/>
      <c r="T1571" s="113"/>
      <c r="U1571" s="113"/>
      <c r="V1571" s="113"/>
      <c r="W1571" s="113"/>
      <c r="X1571" s="113"/>
      <c r="Y1571" s="113"/>
      <c r="Z1571" s="113"/>
      <c r="AA1571" s="113"/>
      <c r="AB1571" s="113"/>
      <c r="AC1571" s="113"/>
      <c r="AD1571" s="113"/>
      <c r="AE1571" s="113"/>
      <c r="AF1571" s="113"/>
      <c r="AG1571" s="113"/>
      <c r="AH1571" s="113"/>
      <c r="AI1571" s="113"/>
      <c r="AJ1571" s="113"/>
      <c r="AK1571" s="113"/>
      <c r="AL1571" s="113"/>
      <c r="AM1571" s="113"/>
      <c r="AN1571" s="113"/>
      <c r="AO1571" s="113"/>
      <c r="AP1571" s="113"/>
      <c r="AQ1571" s="113"/>
      <c r="AR1571" s="113"/>
      <c r="AS1571" s="113"/>
      <c r="AT1571" s="113"/>
      <c r="AU1571" s="113"/>
      <c r="AV1571" s="113"/>
      <c r="AW1571" s="113"/>
      <c r="AX1571" s="113"/>
      <c r="AY1571" s="113"/>
      <c r="AZ1571" s="113"/>
      <c r="BA1571" s="113"/>
      <c r="BB1571" s="113"/>
      <c r="BC1571" s="113"/>
      <c r="BD1571" s="113"/>
      <c r="BE1571" s="113"/>
      <c r="BF1571" s="113"/>
      <c r="BG1571" s="113"/>
      <c r="BH1571" s="113"/>
      <c r="BI1571" s="113"/>
      <c r="BJ1571" s="113"/>
      <c r="BK1571" s="113"/>
      <c r="BL1571" s="113"/>
      <c r="BM1571" s="113"/>
      <c r="BN1571" s="113"/>
      <c r="BO1571" s="113"/>
      <c r="BP1571" s="113"/>
      <c r="BQ1571" s="113"/>
      <c r="BR1571" s="113"/>
      <c r="BS1571" s="113"/>
      <c r="BT1571" s="113"/>
      <c r="BU1571" s="113"/>
      <c r="BV1571" s="113"/>
      <c r="BW1571" s="113"/>
      <c r="BX1571" s="113"/>
      <c r="BY1571" s="113"/>
      <c r="BZ1571" s="113"/>
      <c r="CA1571" s="113"/>
      <c r="CB1571" s="113"/>
    </row>
    <row r="1572" spans="9:80" s="114" customFormat="1">
      <c r="I1572" s="113"/>
      <c r="J1572" s="113"/>
      <c r="K1572" s="113"/>
      <c r="L1572" s="113"/>
      <c r="M1572" s="113"/>
      <c r="N1572" s="113"/>
      <c r="O1572" s="113"/>
      <c r="P1572" s="113"/>
      <c r="Q1572" s="113"/>
      <c r="R1572" s="113"/>
      <c r="S1572" s="113"/>
      <c r="T1572" s="113"/>
      <c r="U1572" s="113"/>
      <c r="V1572" s="113"/>
      <c r="W1572" s="113"/>
      <c r="X1572" s="113"/>
      <c r="Y1572" s="113"/>
      <c r="Z1572" s="113"/>
      <c r="AA1572" s="113"/>
      <c r="AB1572" s="113"/>
      <c r="AC1572" s="113"/>
      <c r="AD1572" s="113"/>
      <c r="AE1572" s="113"/>
      <c r="AF1572" s="113"/>
      <c r="AG1572" s="113"/>
      <c r="AH1572" s="113"/>
      <c r="AI1572" s="113"/>
      <c r="AJ1572" s="113"/>
      <c r="AK1572" s="113"/>
      <c r="AL1572" s="113"/>
      <c r="AM1572" s="113"/>
      <c r="AN1572" s="113"/>
      <c r="AO1572" s="113"/>
      <c r="AP1572" s="113"/>
      <c r="AQ1572" s="113"/>
      <c r="AR1572" s="113"/>
      <c r="AS1572" s="113"/>
      <c r="AT1572" s="113"/>
      <c r="AU1572" s="113"/>
      <c r="AV1572" s="113"/>
      <c r="AW1572" s="113"/>
      <c r="AX1572" s="113"/>
      <c r="AY1572" s="113"/>
      <c r="AZ1572" s="113"/>
      <c r="BA1572" s="113"/>
      <c r="BB1572" s="113"/>
      <c r="BC1572" s="113"/>
      <c r="BD1572" s="113"/>
      <c r="BE1572" s="113"/>
      <c r="BF1572" s="113"/>
      <c r="BG1572" s="113"/>
      <c r="BH1572" s="113"/>
      <c r="BI1572" s="113"/>
      <c r="BJ1572" s="113"/>
      <c r="BK1572" s="113"/>
      <c r="BL1572" s="113"/>
      <c r="BM1572" s="113"/>
      <c r="BN1572" s="113"/>
      <c r="BO1572" s="113"/>
      <c r="BP1572" s="113"/>
      <c r="BQ1572" s="113"/>
      <c r="BR1572" s="113"/>
      <c r="BS1572" s="113"/>
      <c r="BT1572" s="113"/>
      <c r="BU1572" s="113"/>
      <c r="BV1572" s="113"/>
      <c r="BW1572" s="113"/>
      <c r="BX1572" s="113"/>
      <c r="BY1572" s="113"/>
      <c r="BZ1572" s="113"/>
      <c r="CA1572" s="113"/>
      <c r="CB1572" s="113"/>
    </row>
    <row r="1573" spans="9:80" s="114" customFormat="1">
      <c r="I1573" s="113"/>
      <c r="J1573" s="113"/>
      <c r="K1573" s="113"/>
      <c r="L1573" s="113"/>
      <c r="M1573" s="113"/>
      <c r="N1573" s="113"/>
      <c r="O1573" s="113"/>
      <c r="P1573" s="113"/>
      <c r="Q1573" s="113"/>
      <c r="R1573" s="113"/>
      <c r="S1573" s="113"/>
      <c r="T1573" s="113"/>
      <c r="U1573" s="113"/>
      <c r="V1573" s="113"/>
      <c r="W1573" s="113"/>
      <c r="X1573" s="113"/>
      <c r="Y1573" s="113"/>
      <c r="Z1573" s="113"/>
      <c r="AA1573" s="113"/>
      <c r="AB1573" s="113"/>
      <c r="AC1573" s="113"/>
      <c r="AD1573" s="113"/>
      <c r="AE1573" s="113"/>
      <c r="AF1573" s="113"/>
      <c r="AG1573" s="113"/>
      <c r="AH1573" s="113"/>
      <c r="AI1573" s="113"/>
      <c r="AJ1573" s="113"/>
      <c r="AK1573" s="113"/>
      <c r="AL1573" s="113"/>
      <c r="AM1573" s="113"/>
      <c r="AN1573" s="113"/>
      <c r="AO1573" s="113"/>
      <c r="AP1573" s="113"/>
      <c r="AQ1573" s="113"/>
      <c r="AR1573" s="113"/>
      <c r="AS1573" s="113"/>
      <c r="AT1573" s="113"/>
      <c r="AU1573" s="113"/>
      <c r="AV1573" s="113"/>
      <c r="AW1573" s="113"/>
      <c r="AX1573" s="113"/>
      <c r="AY1573" s="113"/>
      <c r="AZ1573" s="113"/>
      <c r="BA1573" s="113"/>
      <c r="BB1573" s="113"/>
      <c r="BC1573" s="113"/>
      <c r="BD1573" s="113"/>
      <c r="BE1573" s="113"/>
      <c r="BF1573" s="113"/>
      <c r="BG1573" s="113"/>
      <c r="BH1573" s="113"/>
      <c r="BI1573" s="113"/>
      <c r="BJ1573" s="113"/>
      <c r="BK1573" s="113"/>
      <c r="BL1573" s="113"/>
      <c r="BM1573" s="113"/>
      <c r="BN1573" s="113"/>
      <c r="BO1573" s="113"/>
      <c r="BP1573" s="113"/>
      <c r="BQ1573" s="113"/>
      <c r="BR1573" s="113"/>
      <c r="BS1573" s="113"/>
      <c r="BT1573" s="113"/>
      <c r="BU1573" s="113"/>
      <c r="BV1573" s="113"/>
      <c r="BW1573" s="113"/>
      <c r="BX1573" s="113"/>
      <c r="BY1573" s="113"/>
      <c r="BZ1573" s="113"/>
      <c r="CA1573" s="113"/>
      <c r="CB1573" s="113"/>
    </row>
    <row r="1574" spans="9:80" s="114" customFormat="1">
      <c r="I1574" s="113"/>
      <c r="J1574" s="113"/>
      <c r="K1574" s="113"/>
      <c r="L1574" s="113"/>
      <c r="M1574" s="113"/>
      <c r="N1574" s="113"/>
      <c r="O1574" s="113"/>
      <c r="P1574" s="113"/>
      <c r="Q1574" s="113"/>
      <c r="R1574" s="113"/>
      <c r="S1574" s="113"/>
      <c r="T1574" s="113"/>
      <c r="U1574" s="113"/>
      <c r="V1574" s="113"/>
      <c r="W1574" s="113"/>
      <c r="X1574" s="113"/>
      <c r="Y1574" s="113"/>
      <c r="Z1574" s="113"/>
      <c r="AA1574" s="113"/>
      <c r="AB1574" s="113"/>
      <c r="AC1574" s="113"/>
      <c r="AD1574" s="113"/>
      <c r="AE1574" s="113"/>
      <c r="AF1574" s="113"/>
      <c r="AG1574" s="113"/>
      <c r="AH1574" s="113"/>
      <c r="AI1574" s="113"/>
      <c r="AJ1574" s="113"/>
      <c r="AK1574" s="113"/>
      <c r="AL1574" s="113"/>
      <c r="AM1574" s="113"/>
      <c r="AN1574" s="113"/>
      <c r="AO1574" s="113"/>
      <c r="AP1574" s="113"/>
      <c r="AQ1574" s="113"/>
      <c r="AR1574" s="113"/>
      <c r="AS1574" s="113"/>
      <c r="AT1574" s="113"/>
      <c r="AU1574" s="113"/>
      <c r="AV1574" s="113"/>
      <c r="AW1574" s="113"/>
      <c r="AX1574" s="113"/>
      <c r="AY1574" s="113"/>
      <c r="AZ1574" s="113"/>
      <c r="BA1574" s="113"/>
      <c r="BB1574" s="113"/>
      <c r="BC1574" s="113"/>
      <c r="BD1574" s="113"/>
      <c r="BE1574" s="113"/>
      <c r="BF1574" s="113"/>
      <c r="BG1574" s="113"/>
      <c r="BH1574" s="113"/>
      <c r="BI1574" s="113"/>
      <c r="BJ1574" s="113"/>
      <c r="BK1574" s="113"/>
      <c r="BL1574" s="113"/>
      <c r="BM1574" s="113"/>
      <c r="BN1574" s="113"/>
      <c r="BO1574" s="113"/>
      <c r="BP1574" s="113"/>
      <c r="BQ1574" s="113"/>
      <c r="BR1574" s="113"/>
      <c r="BS1574" s="113"/>
      <c r="BT1574" s="113"/>
      <c r="BU1574" s="113"/>
      <c r="BV1574" s="113"/>
      <c r="BW1574" s="113"/>
      <c r="BX1574" s="113"/>
      <c r="BY1574" s="113"/>
      <c r="BZ1574" s="113"/>
      <c r="CA1574" s="113"/>
      <c r="CB1574" s="113"/>
    </row>
    <row r="1575" spans="9:80" s="114" customFormat="1">
      <c r="I1575" s="113"/>
      <c r="J1575" s="113"/>
      <c r="K1575" s="113"/>
      <c r="L1575" s="113"/>
      <c r="M1575" s="113"/>
      <c r="N1575" s="113"/>
      <c r="O1575" s="113"/>
      <c r="P1575" s="113"/>
      <c r="Q1575" s="113"/>
      <c r="R1575" s="113"/>
      <c r="S1575" s="113"/>
      <c r="T1575" s="113"/>
      <c r="U1575" s="113"/>
      <c r="V1575" s="113"/>
      <c r="W1575" s="113"/>
      <c r="X1575" s="113"/>
      <c r="Y1575" s="113"/>
      <c r="Z1575" s="113"/>
      <c r="AA1575" s="113"/>
      <c r="AB1575" s="113"/>
      <c r="AC1575" s="113"/>
      <c r="AD1575" s="113"/>
      <c r="AE1575" s="113"/>
      <c r="AF1575" s="113"/>
      <c r="AG1575" s="113"/>
      <c r="AH1575" s="113"/>
      <c r="AI1575" s="113"/>
      <c r="AJ1575" s="113"/>
      <c r="AK1575" s="113"/>
      <c r="AL1575" s="113"/>
      <c r="AM1575" s="113"/>
      <c r="AN1575" s="113"/>
      <c r="AO1575" s="113"/>
      <c r="AP1575" s="113"/>
      <c r="AQ1575" s="113"/>
      <c r="AR1575" s="113"/>
      <c r="AS1575" s="113"/>
      <c r="AT1575" s="113"/>
      <c r="AU1575" s="113"/>
      <c r="AV1575" s="113"/>
      <c r="AW1575" s="113"/>
      <c r="AX1575" s="113"/>
      <c r="AY1575" s="113"/>
      <c r="AZ1575" s="113"/>
      <c r="BA1575" s="113"/>
      <c r="BB1575" s="113"/>
      <c r="BC1575" s="113"/>
      <c r="BD1575" s="113"/>
      <c r="BE1575" s="113"/>
      <c r="BF1575" s="113"/>
      <c r="BG1575" s="113"/>
      <c r="BH1575" s="113"/>
      <c r="BI1575" s="113"/>
      <c r="BJ1575" s="113"/>
      <c r="BK1575" s="113"/>
      <c r="BL1575" s="113"/>
      <c r="BM1575" s="113"/>
      <c r="BN1575" s="113"/>
      <c r="BO1575" s="113"/>
      <c r="BP1575" s="113"/>
      <c r="BQ1575" s="113"/>
      <c r="BR1575" s="113"/>
      <c r="BS1575" s="113"/>
      <c r="BT1575" s="113"/>
      <c r="BU1575" s="113"/>
      <c r="BV1575" s="113"/>
      <c r="BW1575" s="113"/>
      <c r="BX1575" s="113"/>
      <c r="BY1575" s="113"/>
      <c r="BZ1575" s="113"/>
      <c r="CA1575" s="113"/>
      <c r="CB1575" s="113"/>
    </row>
    <row r="1576" spans="9:80" s="114" customFormat="1">
      <c r="I1576" s="113"/>
      <c r="J1576" s="113"/>
      <c r="K1576" s="113"/>
      <c r="L1576" s="113"/>
      <c r="M1576" s="113"/>
      <c r="N1576" s="113"/>
      <c r="O1576" s="113"/>
      <c r="P1576" s="113"/>
      <c r="Q1576" s="113"/>
      <c r="R1576" s="113"/>
      <c r="S1576" s="113"/>
      <c r="T1576" s="113"/>
      <c r="U1576" s="113"/>
      <c r="V1576" s="113"/>
      <c r="W1576" s="113"/>
      <c r="X1576" s="113"/>
      <c r="Y1576" s="113"/>
      <c r="Z1576" s="113"/>
      <c r="AA1576" s="113"/>
      <c r="AB1576" s="113"/>
      <c r="AC1576" s="113"/>
      <c r="AD1576" s="113"/>
      <c r="AE1576" s="113"/>
      <c r="AF1576" s="113"/>
      <c r="AG1576" s="113"/>
      <c r="AH1576" s="113"/>
      <c r="AI1576" s="113"/>
      <c r="AJ1576" s="113"/>
      <c r="AK1576" s="113"/>
      <c r="AL1576" s="113"/>
      <c r="AM1576" s="113"/>
      <c r="AN1576" s="113"/>
      <c r="AO1576" s="113"/>
      <c r="AP1576" s="113"/>
      <c r="AQ1576" s="113"/>
      <c r="AR1576" s="113"/>
      <c r="AS1576" s="113"/>
      <c r="AT1576" s="113"/>
      <c r="AU1576" s="113"/>
      <c r="AV1576" s="113"/>
      <c r="AW1576" s="113"/>
      <c r="AX1576" s="113"/>
      <c r="AY1576" s="113"/>
      <c r="AZ1576" s="113"/>
      <c r="BA1576" s="113"/>
      <c r="BB1576" s="113"/>
      <c r="BC1576" s="113"/>
      <c r="BD1576" s="113"/>
      <c r="BE1576" s="113"/>
      <c r="BF1576" s="113"/>
      <c r="BG1576" s="113"/>
      <c r="BH1576" s="113"/>
      <c r="BI1576" s="113"/>
      <c r="BJ1576" s="113"/>
      <c r="BK1576" s="113"/>
      <c r="BL1576" s="113"/>
      <c r="BM1576" s="113"/>
      <c r="BN1576" s="113"/>
      <c r="BO1576" s="113"/>
      <c r="BP1576" s="113"/>
      <c r="BQ1576" s="113"/>
      <c r="BR1576" s="113"/>
      <c r="BS1576" s="113"/>
      <c r="BT1576" s="113"/>
      <c r="BU1576" s="113"/>
      <c r="BV1576" s="113"/>
      <c r="BW1576" s="113"/>
      <c r="BX1576" s="113"/>
      <c r="BY1576" s="113"/>
      <c r="BZ1576" s="113"/>
      <c r="CA1576" s="113"/>
      <c r="CB1576" s="113"/>
    </row>
    <row r="1577" spans="9:80" s="114" customFormat="1">
      <c r="I1577" s="113"/>
      <c r="J1577" s="113"/>
      <c r="K1577" s="113"/>
      <c r="L1577" s="113"/>
      <c r="M1577" s="113"/>
      <c r="N1577" s="113"/>
      <c r="O1577" s="113"/>
      <c r="P1577" s="113"/>
      <c r="Q1577" s="113"/>
      <c r="R1577" s="113"/>
      <c r="S1577" s="113"/>
      <c r="T1577" s="113"/>
      <c r="U1577" s="113"/>
      <c r="V1577" s="113"/>
      <c r="W1577" s="113"/>
      <c r="X1577" s="113"/>
      <c r="Y1577" s="113"/>
      <c r="Z1577" s="113"/>
      <c r="AA1577" s="113"/>
      <c r="AB1577" s="113"/>
      <c r="AC1577" s="113"/>
      <c r="AD1577" s="113"/>
      <c r="AE1577" s="113"/>
      <c r="AF1577" s="113"/>
      <c r="AG1577" s="113"/>
      <c r="AH1577" s="113"/>
      <c r="AI1577" s="113"/>
      <c r="AJ1577" s="113"/>
      <c r="AK1577" s="113"/>
      <c r="AL1577" s="113"/>
      <c r="AM1577" s="113"/>
      <c r="AN1577" s="113"/>
      <c r="AO1577" s="113"/>
      <c r="AP1577" s="113"/>
      <c r="AQ1577" s="113"/>
      <c r="AR1577" s="113"/>
      <c r="AS1577" s="113"/>
      <c r="AT1577" s="113"/>
      <c r="AU1577" s="113"/>
      <c r="AV1577" s="113"/>
      <c r="AW1577" s="113"/>
      <c r="AX1577" s="113"/>
      <c r="AY1577" s="113"/>
      <c r="AZ1577" s="113"/>
      <c r="BA1577" s="113"/>
      <c r="BB1577" s="113"/>
      <c r="BC1577" s="113"/>
      <c r="BD1577" s="113"/>
      <c r="BE1577" s="113"/>
      <c r="BF1577" s="113"/>
      <c r="BG1577" s="113"/>
      <c r="BH1577" s="113"/>
      <c r="BI1577" s="113"/>
      <c r="BJ1577" s="113"/>
      <c r="BK1577" s="113"/>
      <c r="BL1577" s="113"/>
      <c r="BM1577" s="113"/>
      <c r="BN1577" s="113"/>
      <c r="BO1577" s="113"/>
      <c r="BP1577" s="113"/>
      <c r="BQ1577" s="113"/>
      <c r="BR1577" s="113"/>
      <c r="BS1577" s="113"/>
      <c r="BT1577" s="113"/>
      <c r="BU1577" s="113"/>
      <c r="BV1577" s="113"/>
      <c r="BW1577" s="113"/>
      <c r="BX1577" s="113"/>
      <c r="BY1577" s="113"/>
      <c r="BZ1577" s="113"/>
      <c r="CA1577" s="113"/>
      <c r="CB1577" s="113"/>
    </row>
    <row r="1578" spans="9:80" s="114" customFormat="1">
      <c r="I1578" s="113"/>
      <c r="J1578" s="113"/>
      <c r="K1578" s="113"/>
      <c r="L1578" s="113"/>
      <c r="M1578" s="113"/>
      <c r="N1578" s="113"/>
      <c r="O1578" s="113"/>
      <c r="P1578" s="113"/>
      <c r="Q1578" s="113"/>
      <c r="R1578" s="113"/>
      <c r="S1578" s="113"/>
      <c r="T1578" s="113"/>
      <c r="U1578" s="113"/>
      <c r="V1578" s="113"/>
      <c r="W1578" s="113"/>
      <c r="X1578" s="113"/>
      <c r="Y1578" s="113"/>
      <c r="Z1578" s="113"/>
      <c r="AA1578" s="113"/>
      <c r="AB1578" s="113"/>
      <c r="AC1578" s="113"/>
      <c r="AD1578" s="113"/>
      <c r="AE1578" s="113"/>
      <c r="AF1578" s="113"/>
      <c r="AG1578" s="113"/>
      <c r="AH1578" s="113"/>
      <c r="AI1578" s="113"/>
      <c r="AJ1578" s="113"/>
      <c r="AK1578" s="113"/>
      <c r="AL1578" s="113"/>
      <c r="AM1578" s="113"/>
      <c r="AN1578" s="113"/>
      <c r="AO1578" s="113"/>
      <c r="AP1578" s="113"/>
      <c r="AQ1578" s="113"/>
      <c r="AR1578" s="113"/>
      <c r="AS1578" s="113"/>
      <c r="AT1578" s="113"/>
      <c r="AU1578" s="113"/>
      <c r="AV1578" s="113"/>
      <c r="AW1578" s="113"/>
      <c r="AX1578" s="113"/>
      <c r="AY1578" s="113"/>
      <c r="AZ1578" s="113"/>
      <c r="BA1578" s="113"/>
      <c r="BB1578" s="113"/>
      <c r="BC1578" s="113"/>
      <c r="BD1578" s="113"/>
      <c r="BE1578" s="113"/>
      <c r="BF1578" s="113"/>
      <c r="BG1578" s="113"/>
      <c r="BH1578" s="113"/>
      <c r="BI1578" s="113"/>
      <c r="BJ1578" s="113"/>
      <c r="BK1578" s="113"/>
      <c r="BL1578" s="113"/>
      <c r="BM1578" s="113"/>
      <c r="BN1578" s="113"/>
      <c r="BO1578" s="113"/>
      <c r="BP1578" s="113"/>
      <c r="BQ1578" s="113"/>
      <c r="BR1578" s="113"/>
      <c r="BS1578" s="113"/>
      <c r="BT1578" s="113"/>
      <c r="BU1578" s="113"/>
      <c r="BV1578" s="113"/>
      <c r="BW1578" s="113"/>
      <c r="BX1578" s="113"/>
      <c r="BY1578" s="113"/>
      <c r="BZ1578" s="113"/>
      <c r="CA1578" s="113"/>
      <c r="CB1578" s="113"/>
    </row>
    <row r="1579" spans="9:80" s="114" customFormat="1">
      <c r="I1579" s="113"/>
      <c r="J1579" s="113"/>
      <c r="K1579" s="113"/>
      <c r="L1579" s="113"/>
      <c r="M1579" s="113"/>
      <c r="N1579" s="113"/>
      <c r="O1579" s="113"/>
      <c r="P1579" s="113"/>
      <c r="Q1579" s="113"/>
      <c r="R1579" s="113"/>
      <c r="S1579" s="113"/>
      <c r="T1579" s="113"/>
      <c r="U1579" s="113"/>
      <c r="V1579" s="113"/>
      <c r="W1579" s="113"/>
      <c r="X1579" s="113"/>
      <c r="Y1579" s="113"/>
      <c r="Z1579" s="113"/>
      <c r="AA1579" s="113"/>
      <c r="AB1579" s="113"/>
      <c r="AC1579" s="113"/>
      <c r="AD1579" s="113"/>
      <c r="AE1579" s="113"/>
      <c r="AF1579" s="113"/>
      <c r="AG1579" s="113"/>
      <c r="AH1579" s="113"/>
      <c r="AI1579" s="113"/>
      <c r="AJ1579" s="113"/>
      <c r="AK1579" s="113"/>
      <c r="AL1579" s="113"/>
      <c r="AM1579" s="113"/>
      <c r="AN1579" s="113"/>
      <c r="AO1579" s="113"/>
      <c r="AP1579" s="113"/>
      <c r="AQ1579" s="113"/>
      <c r="AR1579" s="113"/>
      <c r="AS1579" s="113"/>
      <c r="AT1579" s="113"/>
      <c r="AU1579" s="113"/>
      <c r="AV1579" s="113"/>
      <c r="AW1579" s="113"/>
      <c r="AX1579" s="113"/>
      <c r="AY1579" s="113"/>
      <c r="AZ1579" s="113"/>
      <c r="BA1579" s="113"/>
      <c r="BB1579" s="113"/>
      <c r="BC1579" s="113"/>
      <c r="BD1579" s="113"/>
      <c r="BE1579" s="113"/>
      <c r="BF1579" s="113"/>
      <c r="BG1579" s="113"/>
      <c r="BH1579" s="113"/>
      <c r="BI1579" s="113"/>
      <c r="BJ1579" s="113"/>
      <c r="BK1579" s="113"/>
      <c r="BL1579" s="113"/>
      <c r="BM1579" s="113"/>
      <c r="BN1579" s="113"/>
      <c r="BO1579" s="113"/>
      <c r="BP1579" s="113"/>
      <c r="BQ1579" s="113"/>
      <c r="BR1579" s="113"/>
      <c r="BS1579" s="113"/>
      <c r="BT1579" s="113"/>
      <c r="BU1579" s="113"/>
      <c r="BV1579" s="113"/>
      <c r="BW1579" s="113"/>
      <c r="BX1579" s="113"/>
      <c r="BY1579" s="113"/>
      <c r="BZ1579" s="113"/>
      <c r="CA1579" s="113"/>
      <c r="CB1579" s="113"/>
    </row>
    <row r="1580" spans="9:80" s="114" customFormat="1">
      <c r="I1580" s="113"/>
      <c r="J1580" s="113"/>
      <c r="K1580" s="113"/>
      <c r="L1580" s="113"/>
      <c r="M1580" s="113"/>
      <c r="N1580" s="113"/>
      <c r="O1580" s="113"/>
      <c r="P1580" s="113"/>
      <c r="Q1580" s="113"/>
      <c r="R1580" s="113"/>
      <c r="S1580" s="113"/>
      <c r="T1580" s="113"/>
      <c r="U1580" s="113"/>
      <c r="V1580" s="113"/>
      <c r="W1580" s="113"/>
      <c r="X1580" s="113"/>
      <c r="Y1580" s="113"/>
      <c r="Z1580" s="113"/>
      <c r="AA1580" s="113"/>
      <c r="AB1580" s="113"/>
      <c r="AC1580" s="113"/>
      <c r="AD1580" s="113"/>
      <c r="AE1580" s="113"/>
      <c r="AF1580" s="113"/>
      <c r="AG1580" s="113"/>
      <c r="AH1580" s="113"/>
      <c r="AI1580" s="113"/>
      <c r="AJ1580" s="113"/>
      <c r="AK1580" s="113"/>
      <c r="AL1580" s="113"/>
      <c r="AM1580" s="113"/>
      <c r="AN1580" s="113"/>
      <c r="AO1580" s="113"/>
      <c r="AP1580" s="113"/>
      <c r="AQ1580" s="113"/>
      <c r="AR1580" s="113"/>
      <c r="AS1580" s="113"/>
      <c r="AT1580" s="113"/>
      <c r="AU1580" s="113"/>
      <c r="AV1580" s="113"/>
      <c r="AW1580" s="113"/>
      <c r="AX1580" s="113"/>
      <c r="AY1580" s="113"/>
      <c r="AZ1580" s="113"/>
      <c r="BA1580" s="113"/>
      <c r="BB1580" s="113"/>
      <c r="BC1580" s="113"/>
      <c r="BD1580" s="113"/>
      <c r="BE1580" s="113"/>
      <c r="BF1580" s="113"/>
      <c r="BG1580" s="113"/>
      <c r="BH1580" s="113"/>
      <c r="BI1580" s="113"/>
      <c r="BJ1580" s="113"/>
      <c r="BK1580" s="113"/>
      <c r="BL1580" s="113"/>
      <c r="BM1580" s="113"/>
      <c r="BN1580" s="113"/>
      <c r="BO1580" s="113"/>
      <c r="BP1580" s="113"/>
      <c r="BQ1580" s="113"/>
      <c r="BR1580" s="113"/>
      <c r="BS1580" s="113"/>
      <c r="BT1580" s="113"/>
      <c r="BU1580" s="113"/>
      <c r="BV1580" s="113"/>
      <c r="BW1580" s="113"/>
      <c r="BX1580" s="113"/>
      <c r="BY1580" s="113"/>
      <c r="BZ1580" s="113"/>
      <c r="CA1580" s="113"/>
      <c r="CB1580" s="113"/>
    </row>
    <row r="1581" spans="9:80" s="114" customFormat="1">
      <c r="I1581" s="113"/>
      <c r="J1581" s="113"/>
      <c r="K1581" s="113"/>
      <c r="L1581" s="113"/>
      <c r="M1581" s="113"/>
      <c r="N1581" s="113"/>
      <c r="O1581" s="113"/>
      <c r="P1581" s="113"/>
      <c r="Q1581" s="113"/>
      <c r="R1581" s="113"/>
      <c r="S1581" s="113"/>
      <c r="T1581" s="113"/>
      <c r="U1581" s="113"/>
      <c r="V1581" s="113"/>
      <c r="W1581" s="113"/>
      <c r="X1581" s="113"/>
      <c r="Y1581" s="113"/>
      <c r="Z1581" s="113"/>
      <c r="AA1581" s="113"/>
      <c r="AB1581" s="113"/>
      <c r="AC1581" s="113"/>
      <c r="AD1581" s="113"/>
      <c r="AE1581" s="113"/>
      <c r="AF1581" s="113"/>
      <c r="AG1581" s="113"/>
      <c r="AH1581" s="113"/>
      <c r="AI1581" s="113"/>
      <c r="AJ1581" s="113"/>
      <c r="AK1581" s="113"/>
      <c r="AL1581" s="113"/>
      <c r="AM1581" s="113"/>
      <c r="AN1581" s="113"/>
      <c r="AO1581" s="113"/>
      <c r="AP1581" s="113"/>
      <c r="AQ1581" s="113"/>
      <c r="AR1581" s="113"/>
      <c r="AS1581" s="113"/>
      <c r="AT1581" s="113"/>
      <c r="AU1581" s="113"/>
      <c r="AV1581" s="113"/>
      <c r="AW1581" s="113"/>
      <c r="AX1581" s="113"/>
      <c r="AY1581" s="113"/>
      <c r="AZ1581" s="113"/>
      <c r="BA1581" s="113"/>
      <c r="BB1581" s="113"/>
      <c r="BC1581" s="113"/>
      <c r="BD1581" s="113"/>
      <c r="BE1581" s="113"/>
      <c r="BF1581" s="113"/>
      <c r="BG1581" s="113"/>
      <c r="BH1581" s="113"/>
      <c r="BI1581" s="113"/>
      <c r="BJ1581" s="113"/>
      <c r="BK1581" s="113"/>
      <c r="BL1581" s="113"/>
      <c r="BM1581" s="113"/>
      <c r="BN1581" s="113"/>
      <c r="BO1581" s="113"/>
      <c r="BP1581" s="113"/>
      <c r="BQ1581" s="113"/>
      <c r="BR1581" s="113"/>
      <c r="BS1581" s="113"/>
      <c r="BT1581" s="113"/>
      <c r="BU1581" s="113"/>
      <c r="BV1581" s="113"/>
      <c r="BW1581" s="113"/>
      <c r="BX1581" s="113"/>
      <c r="BY1581" s="113"/>
      <c r="BZ1581" s="113"/>
      <c r="CA1581" s="113"/>
      <c r="CB1581" s="113"/>
    </row>
    <row r="1582" spans="9:80" s="114" customFormat="1">
      <c r="I1582" s="113"/>
      <c r="J1582" s="113"/>
      <c r="K1582" s="113"/>
      <c r="L1582" s="113"/>
      <c r="M1582" s="113"/>
      <c r="N1582" s="113"/>
      <c r="O1582" s="113"/>
      <c r="P1582" s="113"/>
      <c r="Q1582" s="113"/>
      <c r="R1582" s="113"/>
      <c r="S1582" s="113"/>
      <c r="T1582" s="113"/>
      <c r="U1582" s="113"/>
      <c r="V1582" s="113"/>
      <c r="W1582" s="113"/>
      <c r="X1582" s="113"/>
      <c r="Y1582" s="113"/>
      <c r="Z1582" s="113"/>
      <c r="AA1582" s="113"/>
      <c r="AB1582" s="113"/>
      <c r="AC1582" s="113"/>
      <c r="AD1582" s="113"/>
      <c r="AE1582" s="113"/>
      <c r="AF1582" s="113"/>
      <c r="AG1582" s="113"/>
      <c r="AH1582" s="113"/>
      <c r="AI1582" s="113"/>
      <c r="AJ1582" s="113"/>
      <c r="AK1582" s="113"/>
      <c r="AL1582" s="113"/>
      <c r="AM1582" s="113"/>
      <c r="AN1582" s="113"/>
      <c r="AO1582" s="113"/>
      <c r="AP1582" s="113"/>
      <c r="AQ1582" s="113"/>
      <c r="AR1582" s="113"/>
      <c r="AS1582" s="113"/>
      <c r="AT1582" s="113"/>
      <c r="AU1582" s="113"/>
      <c r="AV1582" s="113"/>
      <c r="AW1582" s="113"/>
      <c r="AX1582" s="113"/>
      <c r="AY1582" s="113"/>
      <c r="AZ1582" s="113"/>
      <c r="BA1582" s="113"/>
      <c r="BB1582" s="113"/>
      <c r="BC1582" s="113"/>
      <c r="BD1582" s="113"/>
      <c r="BE1582" s="113"/>
      <c r="BF1582" s="113"/>
      <c r="BG1582" s="113"/>
      <c r="BH1582" s="113"/>
      <c r="BI1582" s="113"/>
      <c r="BJ1582" s="113"/>
      <c r="BK1582" s="113"/>
      <c r="BL1582" s="113"/>
      <c r="BM1582" s="113"/>
      <c r="BN1582" s="113"/>
      <c r="BO1582" s="113"/>
      <c r="BP1582" s="113"/>
      <c r="BQ1582" s="113"/>
      <c r="BR1582" s="113"/>
      <c r="BS1582" s="113"/>
      <c r="BT1582" s="113"/>
      <c r="BU1582" s="113"/>
      <c r="BV1582" s="113"/>
      <c r="BW1582" s="113"/>
      <c r="BX1582" s="113"/>
      <c r="BY1582" s="113"/>
      <c r="BZ1582" s="113"/>
      <c r="CA1582" s="113"/>
      <c r="CB1582" s="113"/>
    </row>
    <row r="1583" spans="9:80" s="114" customFormat="1">
      <c r="I1583" s="113"/>
      <c r="J1583" s="113"/>
      <c r="K1583" s="113"/>
      <c r="L1583" s="113"/>
      <c r="M1583" s="113"/>
      <c r="N1583" s="113"/>
      <c r="O1583" s="113"/>
      <c r="P1583" s="113"/>
      <c r="Q1583" s="113"/>
      <c r="R1583" s="113"/>
      <c r="S1583" s="113"/>
      <c r="T1583" s="113"/>
      <c r="U1583" s="113"/>
      <c r="V1583" s="113"/>
      <c r="W1583" s="113"/>
      <c r="X1583" s="113"/>
      <c r="Y1583" s="113"/>
      <c r="Z1583" s="113"/>
      <c r="AA1583" s="113"/>
      <c r="AB1583" s="113"/>
      <c r="AC1583" s="113"/>
      <c r="AD1583" s="113"/>
      <c r="AE1583" s="113"/>
      <c r="AF1583" s="113"/>
      <c r="AG1583" s="113"/>
      <c r="AH1583" s="113"/>
      <c r="AI1583" s="113"/>
      <c r="AJ1583" s="113"/>
      <c r="AK1583" s="113"/>
      <c r="AL1583" s="113"/>
      <c r="AM1583" s="113"/>
      <c r="AN1583" s="113"/>
      <c r="AO1583" s="113"/>
      <c r="AP1583" s="113"/>
      <c r="AQ1583" s="113"/>
      <c r="AR1583" s="113"/>
      <c r="AS1583" s="113"/>
      <c r="AT1583" s="113"/>
      <c r="AU1583" s="113"/>
      <c r="AV1583" s="113"/>
      <c r="AW1583" s="113"/>
      <c r="AX1583" s="113"/>
      <c r="AY1583" s="113"/>
      <c r="AZ1583" s="113"/>
      <c r="BA1583" s="113"/>
      <c r="BB1583" s="113"/>
      <c r="BC1583" s="113"/>
      <c r="BD1583" s="113"/>
      <c r="BE1583" s="113"/>
      <c r="BF1583" s="113"/>
      <c r="BG1583" s="113"/>
      <c r="BH1583" s="113"/>
      <c r="BI1583" s="113"/>
      <c r="BJ1583" s="113"/>
      <c r="BK1583" s="113"/>
      <c r="BL1583" s="113"/>
      <c r="BM1583" s="113"/>
      <c r="BN1583" s="113"/>
      <c r="BO1583" s="113"/>
      <c r="BP1583" s="113"/>
      <c r="BQ1583" s="113"/>
      <c r="BR1583" s="113"/>
      <c r="BS1583" s="113"/>
      <c r="BT1583" s="113"/>
      <c r="BU1583" s="113"/>
      <c r="BV1583" s="113"/>
      <c r="BW1583" s="113"/>
      <c r="BX1583" s="113"/>
      <c r="BY1583" s="113"/>
      <c r="BZ1583" s="113"/>
      <c r="CA1583" s="113"/>
      <c r="CB1583" s="113"/>
    </row>
    <row r="1584" spans="9:80" s="114" customFormat="1">
      <c r="I1584" s="113"/>
      <c r="J1584" s="113"/>
      <c r="K1584" s="113"/>
      <c r="L1584" s="113"/>
      <c r="M1584" s="113"/>
      <c r="N1584" s="113"/>
      <c r="O1584" s="113"/>
      <c r="P1584" s="113"/>
      <c r="Q1584" s="113"/>
      <c r="R1584" s="113"/>
      <c r="S1584" s="113"/>
      <c r="T1584" s="113"/>
      <c r="U1584" s="113"/>
      <c r="V1584" s="113"/>
      <c r="W1584" s="113"/>
      <c r="X1584" s="113"/>
      <c r="Y1584" s="113"/>
      <c r="Z1584" s="113"/>
      <c r="AA1584" s="113"/>
      <c r="AB1584" s="113"/>
      <c r="AC1584" s="113"/>
      <c r="AD1584" s="113"/>
      <c r="AE1584" s="113"/>
      <c r="AF1584" s="113"/>
      <c r="AG1584" s="113"/>
      <c r="AH1584" s="113"/>
      <c r="AI1584" s="113"/>
      <c r="AJ1584" s="113"/>
      <c r="AK1584" s="113"/>
      <c r="AL1584" s="113"/>
      <c r="AM1584" s="113"/>
      <c r="AN1584" s="113"/>
      <c r="AO1584" s="113"/>
      <c r="AP1584" s="113"/>
      <c r="AQ1584" s="113"/>
      <c r="AR1584" s="113"/>
      <c r="AS1584" s="113"/>
      <c r="AT1584" s="113"/>
      <c r="AU1584" s="113"/>
      <c r="AV1584" s="113"/>
      <c r="AW1584" s="113"/>
      <c r="AX1584" s="113"/>
      <c r="AY1584" s="113"/>
      <c r="AZ1584" s="113"/>
      <c r="BA1584" s="113"/>
      <c r="BB1584" s="113"/>
      <c r="BC1584" s="113"/>
      <c r="BD1584" s="113"/>
      <c r="BE1584" s="113"/>
      <c r="BF1584" s="113"/>
      <c r="BG1584" s="113"/>
      <c r="BH1584" s="113"/>
      <c r="BI1584" s="113"/>
      <c r="BJ1584" s="113"/>
      <c r="BK1584" s="113"/>
      <c r="BL1584" s="113"/>
      <c r="BM1584" s="113"/>
      <c r="BN1584" s="113"/>
      <c r="BO1584" s="113"/>
      <c r="BP1584" s="113"/>
      <c r="BQ1584" s="113"/>
      <c r="BR1584" s="113"/>
      <c r="BS1584" s="113"/>
      <c r="BT1584" s="113"/>
      <c r="BU1584" s="113"/>
      <c r="BV1584" s="113"/>
      <c r="BW1584" s="113"/>
      <c r="BX1584" s="113"/>
      <c r="BY1584" s="113"/>
      <c r="BZ1584" s="113"/>
      <c r="CA1584" s="113"/>
      <c r="CB1584" s="113"/>
    </row>
    <row r="1585" spans="9:80" s="114" customFormat="1">
      <c r="I1585" s="113"/>
      <c r="J1585" s="113"/>
      <c r="K1585" s="113"/>
      <c r="L1585" s="113"/>
      <c r="M1585" s="113"/>
      <c r="N1585" s="113"/>
      <c r="O1585" s="113"/>
      <c r="P1585" s="113"/>
      <c r="Q1585" s="113"/>
      <c r="R1585" s="113"/>
      <c r="S1585" s="113"/>
      <c r="T1585" s="113"/>
      <c r="U1585" s="113"/>
      <c r="V1585" s="113"/>
      <c r="W1585" s="113"/>
      <c r="X1585" s="113"/>
      <c r="Y1585" s="113"/>
      <c r="Z1585" s="113"/>
      <c r="AA1585" s="113"/>
      <c r="AB1585" s="113"/>
      <c r="AC1585" s="113"/>
      <c r="AD1585" s="113"/>
      <c r="AE1585" s="113"/>
      <c r="AF1585" s="113"/>
      <c r="AG1585" s="113"/>
      <c r="AH1585" s="113"/>
      <c r="AI1585" s="113"/>
      <c r="AJ1585" s="113"/>
      <c r="AK1585" s="113"/>
      <c r="AL1585" s="113"/>
      <c r="AM1585" s="113"/>
      <c r="AN1585" s="113"/>
      <c r="AO1585" s="113"/>
      <c r="AP1585" s="113"/>
      <c r="AQ1585" s="113"/>
      <c r="AR1585" s="113"/>
      <c r="AS1585" s="113"/>
      <c r="AT1585" s="113"/>
      <c r="AU1585" s="113"/>
      <c r="AV1585" s="113"/>
      <c r="AW1585" s="113"/>
      <c r="AX1585" s="113"/>
      <c r="AY1585" s="113"/>
      <c r="AZ1585" s="113"/>
      <c r="BA1585" s="113"/>
      <c r="BB1585" s="113"/>
      <c r="BC1585" s="113"/>
      <c r="BD1585" s="113"/>
      <c r="BE1585" s="113"/>
      <c r="BF1585" s="113"/>
      <c r="BG1585" s="113"/>
      <c r="BH1585" s="113"/>
      <c r="BI1585" s="113"/>
      <c r="BJ1585" s="113"/>
      <c r="BK1585" s="113"/>
      <c r="BL1585" s="113"/>
      <c r="BM1585" s="113"/>
      <c r="BN1585" s="113"/>
      <c r="BO1585" s="113"/>
      <c r="BP1585" s="113"/>
      <c r="BQ1585" s="113"/>
      <c r="BR1585" s="113"/>
      <c r="BS1585" s="113"/>
      <c r="BT1585" s="113"/>
      <c r="BU1585" s="113"/>
      <c r="BV1585" s="113"/>
      <c r="BW1585" s="113"/>
      <c r="BX1585" s="113"/>
      <c r="BY1585" s="113"/>
      <c r="BZ1585" s="113"/>
      <c r="CA1585" s="113"/>
      <c r="CB1585" s="113"/>
    </row>
    <row r="1586" spans="9:80" s="114" customFormat="1">
      <c r="I1586" s="113"/>
      <c r="J1586" s="113"/>
      <c r="K1586" s="113"/>
      <c r="L1586" s="113"/>
      <c r="M1586" s="113"/>
      <c r="N1586" s="113"/>
      <c r="O1586" s="113"/>
      <c r="P1586" s="113"/>
      <c r="Q1586" s="113"/>
      <c r="R1586" s="113"/>
      <c r="S1586" s="113"/>
      <c r="T1586" s="113"/>
      <c r="U1586" s="113"/>
      <c r="V1586" s="113"/>
      <c r="W1586" s="113"/>
      <c r="X1586" s="113"/>
      <c r="Y1586" s="113"/>
      <c r="Z1586" s="113"/>
      <c r="AA1586" s="113"/>
      <c r="AB1586" s="113"/>
      <c r="AC1586" s="113"/>
      <c r="AD1586" s="113"/>
      <c r="AE1586" s="113"/>
      <c r="AF1586" s="113"/>
      <c r="AG1586" s="113"/>
      <c r="AH1586" s="113"/>
      <c r="AI1586" s="113"/>
      <c r="AJ1586" s="113"/>
      <c r="AK1586" s="113"/>
      <c r="AL1586" s="113"/>
      <c r="AM1586" s="113"/>
      <c r="AN1586" s="113"/>
      <c r="AO1586" s="113"/>
      <c r="AP1586" s="113"/>
      <c r="AQ1586" s="113"/>
      <c r="AR1586" s="113"/>
      <c r="AS1586" s="113"/>
      <c r="AT1586" s="113"/>
      <c r="AU1586" s="113"/>
      <c r="AV1586" s="113"/>
      <c r="AW1586" s="113"/>
      <c r="AX1586" s="113"/>
      <c r="AY1586" s="113"/>
      <c r="AZ1586" s="113"/>
      <c r="BA1586" s="113"/>
      <c r="BB1586" s="113"/>
      <c r="BC1586" s="113"/>
      <c r="BD1586" s="113"/>
      <c r="BE1586" s="113"/>
      <c r="BF1586" s="113"/>
      <c r="BG1586" s="113"/>
      <c r="BH1586" s="113"/>
      <c r="BI1586" s="113"/>
      <c r="BJ1586" s="113"/>
      <c r="BK1586" s="113"/>
      <c r="BL1586" s="113"/>
      <c r="BM1586" s="113"/>
      <c r="BN1586" s="113"/>
      <c r="BO1586" s="113"/>
      <c r="BP1586" s="113"/>
      <c r="BQ1586" s="113"/>
      <c r="BR1586" s="113"/>
      <c r="BS1586" s="113"/>
      <c r="BT1586" s="113"/>
      <c r="BU1586" s="113"/>
      <c r="BV1586" s="113"/>
      <c r="BW1586" s="113"/>
      <c r="BX1586" s="113"/>
      <c r="BY1586" s="113"/>
      <c r="BZ1586" s="113"/>
      <c r="CA1586" s="113"/>
      <c r="CB1586" s="113"/>
    </row>
    <row r="1587" spans="9:80" s="114" customFormat="1">
      <c r="I1587" s="113"/>
      <c r="J1587" s="113"/>
      <c r="K1587" s="113"/>
      <c r="L1587" s="113"/>
      <c r="M1587" s="113"/>
      <c r="N1587" s="113"/>
      <c r="O1587" s="113"/>
      <c r="P1587" s="113"/>
      <c r="Q1587" s="113"/>
      <c r="R1587" s="113"/>
      <c r="S1587" s="113"/>
      <c r="T1587" s="113"/>
      <c r="U1587" s="113"/>
      <c r="V1587" s="113"/>
      <c r="W1587" s="113"/>
      <c r="X1587" s="113"/>
      <c r="Y1587" s="113"/>
      <c r="Z1587" s="113"/>
      <c r="AA1587" s="113"/>
      <c r="AB1587" s="113"/>
      <c r="AC1587" s="113"/>
      <c r="AD1587" s="113"/>
      <c r="AE1587" s="113"/>
      <c r="AF1587" s="113"/>
      <c r="AG1587" s="113"/>
      <c r="AH1587" s="113"/>
      <c r="AI1587" s="113"/>
      <c r="AJ1587" s="113"/>
      <c r="AK1587" s="113"/>
      <c r="AL1587" s="113"/>
      <c r="AM1587" s="113"/>
      <c r="AN1587" s="113"/>
      <c r="AO1587" s="113"/>
      <c r="AP1587" s="113"/>
      <c r="AQ1587" s="113"/>
      <c r="AR1587" s="113"/>
      <c r="AS1587" s="113"/>
      <c r="AT1587" s="113"/>
      <c r="AU1587" s="113"/>
      <c r="AV1587" s="113"/>
      <c r="AW1587" s="113"/>
      <c r="AX1587" s="113"/>
      <c r="AY1587" s="113"/>
      <c r="AZ1587" s="113"/>
      <c r="BA1587" s="113"/>
      <c r="BB1587" s="113"/>
      <c r="BC1587" s="113"/>
      <c r="BD1587" s="113"/>
      <c r="BE1587" s="113"/>
      <c r="BF1587" s="113"/>
      <c r="BG1587" s="113"/>
      <c r="BH1587" s="113"/>
      <c r="BI1587" s="113"/>
      <c r="BJ1587" s="113"/>
      <c r="BK1587" s="113"/>
      <c r="BL1587" s="113"/>
      <c r="BM1587" s="113"/>
      <c r="BN1587" s="113"/>
      <c r="BO1587" s="113"/>
      <c r="BP1587" s="113"/>
      <c r="BQ1587" s="113"/>
      <c r="BR1587" s="113"/>
      <c r="BS1587" s="113"/>
      <c r="BT1587" s="113"/>
      <c r="BU1587" s="113"/>
      <c r="BV1587" s="113"/>
      <c r="BW1587" s="113"/>
      <c r="BX1587" s="113"/>
      <c r="BY1587" s="113"/>
      <c r="BZ1587" s="113"/>
      <c r="CA1587" s="113"/>
      <c r="CB1587" s="113"/>
    </row>
    <row r="1588" spans="9:80" s="114" customFormat="1">
      <c r="I1588" s="113"/>
      <c r="J1588" s="113"/>
      <c r="K1588" s="113"/>
      <c r="L1588" s="113"/>
      <c r="M1588" s="113"/>
      <c r="N1588" s="113"/>
      <c r="O1588" s="113"/>
      <c r="P1588" s="113"/>
      <c r="Q1588" s="113"/>
      <c r="R1588" s="113"/>
      <c r="S1588" s="113"/>
      <c r="T1588" s="113"/>
      <c r="U1588" s="113"/>
      <c r="V1588" s="113"/>
      <c r="W1588" s="113"/>
      <c r="X1588" s="113"/>
      <c r="Y1588" s="113"/>
      <c r="Z1588" s="113"/>
      <c r="AA1588" s="113"/>
      <c r="AB1588" s="113"/>
      <c r="AC1588" s="113"/>
      <c r="AD1588" s="113"/>
      <c r="AE1588" s="113"/>
      <c r="AF1588" s="113"/>
      <c r="AG1588" s="113"/>
      <c r="AH1588" s="113"/>
      <c r="AI1588" s="113"/>
      <c r="AJ1588" s="113"/>
      <c r="AK1588" s="113"/>
      <c r="AL1588" s="113"/>
      <c r="AM1588" s="113"/>
      <c r="AN1588" s="113"/>
      <c r="AO1588" s="113"/>
      <c r="AP1588" s="113"/>
      <c r="AQ1588" s="113"/>
      <c r="AR1588" s="113"/>
      <c r="AS1588" s="113"/>
      <c r="AT1588" s="113"/>
      <c r="AU1588" s="113"/>
      <c r="AV1588" s="113"/>
      <c r="AW1588" s="113"/>
      <c r="AX1588" s="113"/>
      <c r="AY1588" s="113"/>
      <c r="AZ1588" s="113"/>
      <c r="BA1588" s="113"/>
      <c r="BB1588" s="113"/>
      <c r="BC1588" s="113"/>
      <c r="BD1588" s="113"/>
      <c r="BE1588" s="113"/>
      <c r="BF1588" s="113"/>
      <c r="BG1588" s="113"/>
      <c r="BH1588" s="113"/>
      <c r="BI1588" s="113"/>
      <c r="BJ1588" s="113"/>
      <c r="BK1588" s="113"/>
      <c r="BL1588" s="113"/>
      <c r="BM1588" s="113"/>
      <c r="BN1588" s="113"/>
      <c r="BO1588" s="113"/>
      <c r="BP1588" s="113"/>
      <c r="BQ1588" s="113"/>
      <c r="BR1588" s="113"/>
      <c r="BS1588" s="113"/>
      <c r="BT1588" s="113"/>
      <c r="BU1588" s="113"/>
      <c r="BV1588" s="113"/>
      <c r="BW1588" s="113"/>
      <c r="BX1588" s="113"/>
      <c r="BY1588" s="113"/>
      <c r="BZ1588" s="113"/>
      <c r="CA1588" s="113"/>
      <c r="CB1588" s="113"/>
    </row>
    <row r="1589" spans="9:80" s="114" customFormat="1">
      <c r="I1589" s="113"/>
      <c r="J1589" s="113"/>
      <c r="K1589" s="113"/>
      <c r="L1589" s="113"/>
      <c r="M1589" s="113"/>
      <c r="N1589" s="113"/>
      <c r="O1589" s="113"/>
      <c r="P1589" s="113"/>
      <c r="Q1589" s="113"/>
      <c r="R1589" s="113"/>
      <c r="S1589" s="113"/>
      <c r="T1589" s="113"/>
      <c r="U1589" s="113"/>
      <c r="V1589" s="113"/>
      <c r="W1589" s="113"/>
      <c r="X1589" s="113"/>
      <c r="Y1589" s="113"/>
      <c r="Z1589" s="113"/>
      <c r="AA1589" s="113"/>
      <c r="AB1589" s="113"/>
      <c r="AC1589" s="113"/>
      <c r="AD1589" s="113"/>
      <c r="AE1589" s="113"/>
      <c r="AF1589" s="113"/>
      <c r="AG1589" s="113"/>
      <c r="AH1589" s="113"/>
      <c r="AI1589" s="113"/>
      <c r="AJ1589" s="113"/>
      <c r="AK1589" s="113"/>
      <c r="AL1589" s="113"/>
      <c r="AM1589" s="113"/>
      <c r="AN1589" s="113"/>
      <c r="AO1589" s="113"/>
      <c r="AP1589" s="113"/>
      <c r="AQ1589" s="113"/>
      <c r="AR1589" s="113"/>
      <c r="AS1589" s="113"/>
      <c r="AT1589" s="113"/>
      <c r="AU1589" s="113"/>
      <c r="AV1589" s="113"/>
      <c r="AW1589" s="113"/>
      <c r="AX1589" s="113"/>
      <c r="AY1589" s="113"/>
      <c r="AZ1589" s="113"/>
      <c r="BA1589" s="113"/>
      <c r="BB1589" s="113"/>
      <c r="BC1589" s="113"/>
      <c r="BD1589" s="113"/>
      <c r="BE1589" s="113"/>
      <c r="BF1589" s="113"/>
      <c r="BG1589" s="113"/>
      <c r="BH1589" s="113"/>
      <c r="BI1589" s="113"/>
      <c r="BJ1589" s="113"/>
      <c r="BK1589" s="113"/>
      <c r="BL1589" s="113"/>
      <c r="BM1589" s="113"/>
      <c r="BN1589" s="113"/>
      <c r="BO1589" s="113"/>
      <c r="BP1589" s="113"/>
      <c r="BQ1589" s="113"/>
      <c r="BR1589" s="113"/>
      <c r="BS1589" s="113"/>
      <c r="BT1589" s="113"/>
      <c r="BU1589" s="113"/>
      <c r="BV1589" s="113"/>
      <c r="BW1589" s="113"/>
      <c r="BX1589" s="113"/>
      <c r="BY1589" s="113"/>
      <c r="BZ1589" s="113"/>
      <c r="CA1589" s="113"/>
      <c r="CB1589" s="113"/>
    </row>
    <row r="1590" spans="9:80" s="114" customFormat="1">
      <c r="I1590" s="113"/>
      <c r="J1590" s="113"/>
      <c r="K1590" s="113"/>
      <c r="L1590" s="113"/>
      <c r="M1590" s="113"/>
      <c r="N1590" s="113"/>
      <c r="O1590" s="113"/>
      <c r="P1590" s="113"/>
      <c r="Q1590" s="113"/>
      <c r="R1590" s="113"/>
      <c r="S1590" s="113"/>
      <c r="T1590" s="113"/>
      <c r="U1590" s="113"/>
      <c r="V1590" s="113"/>
      <c r="W1590" s="113"/>
      <c r="X1590" s="113"/>
      <c r="Y1590" s="113"/>
      <c r="Z1590" s="113"/>
      <c r="AA1590" s="113"/>
      <c r="AB1590" s="113"/>
      <c r="AC1590" s="113"/>
      <c r="AD1590" s="113"/>
      <c r="AE1590" s="113"/>
      <c r="AF1590" s="113"/>
      <c r="AG1590" s="113"/>
      <c r="AH1590" s="113"/>
      <c r="AI1590" s="113"/>
      <c r="AJ1590" s="113"/>
      <c r="AK1590" s="113"/>
      <c r="AL1590" s="113"/>
      <c r="AM1590" s="113"/>
      <c r="AN1590" s="113"/>
      <c r="AO1590" s="113"/>
      <c r="AP1590" s="113"/>
      <c r="AQ1590" s="113"/>
      <c r="AR1590" s="113"/>
      <c r="AS1590" s="113"/>
      <c r="AT1590" s="113"/>
      <c r="AU1590" s="113"/>
      <c r="AV1590" s="113"/>
      <c r="AW1590" s="113"/>
      <c r="AX1590" s="113"/>
      <c r="AY1590" s="113"/>
      <c r="AZ1590" s="113"/>
      <c r="BA1590" s="113"/>
      <c r="BB1590" s="113"/>
      <c r="BC1590" s="113"/>
      <c r="BD1590" s="113"/>
      <c r="BE1590" s="113"/>
      <c r="BF1590" s="113"/>
      <c r="BG1590" s="113"/>
      <c r="BH1590" s="113"/>
      <c r="BI1590" s="113"/>
      <c r="BJ1590" s="113"/>
      <c r="BK1590" s="113"/>
      <c r="BL1590" s="113"/>
      <c r="BM1590" s="113"/>
      <c r="BN1590" s="113"/>
      <c r="BO1590" s="113"/>
      <c r="BP1590" s="113"/>
      <c r="BQ1590" s="113"/>
      <c r="BR1590" s="113"/>
      <c r="BS1590" s="113"/>
      <c r="BT1590" s="113"/>
      <c r="BU1590" s="113"/>
      <c r="BV1590" s="113"/>
      <c r="BW1590" s="113"/>
      <c r="BX1590" s="113"/>
      <c r="BY1590" s="113"/>
      <c r="BZ1590" s="113"/>
      <c r="CA1590" s="113"/>
      <c r="CB1590" s="113"/>
    </row>
    <row r="1591" spans="9:80" s="114" customFormat="1">
      <c r="I1591" s="113"/>
      <c r="J1591" s="113"/>
      <c r="K1591" s="113"/>
      <c r="L1591" s="113"/>
      <c r="M1591" s="113"/>
      <c r="N1591" s="113"/>
      <c r="O1591" s="113"/>
      <c r="P1591" s="113"/>
      <c r="Q1591" s="113"/>
      <c r="R1591" s="113"/>
      <c r="S1591" s="113"/>
      <c r="T1591" s="113"/>
      <c r="U1591" s="113"/>
      <c r="V1591" s="113"/>
      <c r="W1591" s="113"/>
      <c r="X1591" s="113"/>
      <c r="Y1591" s="113"/>
      <c r="Z1591" s="113"/>
      <c r="AA1591" s="113"/>
      <c r="AB1591" s="113"/>
      <c r="AC1591" s="113"/>
      <c r="AD1591" s="113"/>
      <c r="AE1591" s="113"/>
      <c r="AF1591" s="113"/>
      <c r="AG1591" s="113"/>
      <c r="AH1591" s="113"/>
      <c r="AI1591" s="113"/>
      <c r="AJ1591" s="113"/>
      <c r="AK1591" s="113"/>
      <c r="AL1591" s="113"/>
      <c r="AM1591" s="113"/>
      <c r="AN1591" s="113"/>
      <c r="AO1591" s="113"/>
      <c r="AP1591" s="113"/>
      <c r="AQ1591" s="113"/>
      <c r="AR1591" s="113"/>
      <c r="AS1591" s="113"/>
      <c r="AT1591" s="113"/>
      <c r="AU1591" s="113"/>
      <c r="AV1591" s="113"/>
      <c r="AW1591" s="113"/>
      <c r="AX1591" s="113"/>
      <c r="AY1591" s="113"/>
      <c r="AZ1591" s="113"/>
      <c r="BA1591" s="113"/>
      <c r="BB1591" s="113"/>
      <c r="BC1591" s="113"/>
      <c r="BD1591" s="113"/>
      <c r="BE1591" s="113"/>
      <c r="BF1591" s="113"/>
      <c r="BG1591" s="113"/>
      <c r="BH1591" s="113"/>
      <c r="BI1591" s="113"/>
      <c r="BJ1591" s="113"/>
      <c r="BK1591" s="113"/>
      <c r="BL1591" s="113"/>
      <c r="BM1591" s="113"/>
      <c r="BN1591" s="113"/>
      <c r="BO1591" s="113"/>
      <c r="BP1591" s="113"/>
      <c r="BQ1591" s="113"/>
      <c r="BR1591" s="113"/>
      <c r="BS1591" s="113"/>
      <c r="BT1591" s="113"/>
      <c r="BU1591" s="113"/>
      <c r="BV1591" s="113"/>
      <c r="BW1591" s="113"/>
      <c r="BX1591" s="113"/>
      <c r="BY1591" s="113"/>
      <c r="BZ1591" s="113"/>
      <c r="CA1591" s="113"/>
      <c r="CB1591" s="113"/>
    </row>
    <row r="1592" spans="9:80" s="114" customFormat="1">
      <c r="I1592" s="113"/>
      <c r="J1592" s="113"/>
      <c r="K1592" s="113"/>
      <c r="L1592" s="113"/>
      <c r="M1592" s="113"/>
      <c r="N1592" s="113"/>
      <c r="O1592" s="113"/>
      <c r="P1592" s="113"/>
      <c r="Q1592" s="113"/>
      <c r="R1592" s="113"/>
      <c r="S1592" s="113"/>
      <c r="T1592" s="113"/>
      <c r="U1592" s="113"/>
      <c r="V1592" s="113"/>
      <c r="W1592" s="113"/>
      <c r="X1592" s="113"/>
      <c r="Y1592" s="113"/>
      <c r="Z1592" s="113"/>
      <c r="AA1592" s="113"/>
      <c r="AB1592" s="113"/>
      <c r="AC1592" s="113"/>
      <c r="AD1592" s="113"/>
      <c r="AE1592" s="113"/>
      <c r="AF1592" s="113"/>
      <c r="AG1592" s="113"/>
      <c r="AH1592" s="113"/>
      <c r="AI1592" s="113"/>
      <c r="AJ1592" s="113"/>
      <c r="AK1592" s="113"/>
      <c r="AL1592" s="113"/>
      <c r="AM1592" s="113"/>
      <c r="AN1592" s="113"/>
      <c r="AO1592" s="113"/>
      <c r="AP1592" s="113"/>
      <c r="AQ1592" s="113"/>
      <c r="AR1592" s="113"/>
      <c r="AS1592" s="113"/>
      <c r="AT1592" s="113"/>
      <c r="AU1592" s="113"/>
      <c r="AV1592" s="113"/>
      <c r="AW1592" s="113"/>
      <c r="AX1592" s="113"/>
      <c r="AY1592" s="113"/>
      <c r="AZ1592" s="113"/>
      <c r="BA1592" s="113"/>
      <c r="BB1592" s="113"/>
      <c r="BC1592" s="113"/>
      <c r="BD1592" s="113"/>
      <c r="BE1592" s="113"/>
      <c r="BF1592" s="113"/>
      <c r="BG1592" s="113"/>
      <c r="BH1592" s="113"/>
      <c r="BI1592" s="113"/>
      <c r="BJ1592" s="113"/>
      <c r="BK1592" s="113"/>
      <c r="BL1592" s="113"/>
      <c r="BM1592" s="113"/>
      <c r="BN1592" s="113"/>
      <c r="BO1592" s="113"/>
      <c r="BP1592" s="113"/>
      <c r="BQ1592" s="113"/>
      <c r="BR1592" s="113"/>
      <c r="BS1592" s="113"/>
      <c r="BT1592" s="113"/>
      <c r="BU1592" s="113"/>
      <c r="BV1592" s="113"/>
      <c r="BW1592" s="113"/>
      <c r="BX1592" s="113"/>
      <c r="BY1592" s="113"/>
      <c r="BZ1592" s="113"/>
      <c r="CA1592" s="113"/>
      <c r="CB1592" s="113"/>
    </row>
    <row r="1593" spans="9:80" s="114" customFormat="1">
      <c r="I1593" s="113"/>
      <c r="J1593" s="113"/>
      <c r="K1593" s="113"/>
      <c r="L1593" s="113"/>
      <c r="M1593" s="113"/>
      <c r="N1593" s="113"/>
      <c r="O1593" s="113"/>
      <c r="P1593" s="113"/>
      <c r="Q1593" s="113"/>
      <c r="R1593" s="113"/>
      <c r="S1593" s="113"/>
      <c r="T1593" s="113"/>
      <c r="U1593" s="113"/>
      <c r="V1593" s="113"/>
      <c r="W1593" s="113"/>
      <c r="X1593" s="113"/>
      <c r="Y1593" s="113"/>
      <c r="Z1593" s="113"/>
      <c r="AA1593" s="113"/>
      <c r="AB1593" s="113"/>
      <c r="AC1593" s="113"/>
      <c r="AD1593" s="113"/>
      <c r="AE1593" s="113"/>
      <c r="AF1593" s="113"/>
      <c r="AG1593" s="113"/>
      <c r="AH1593" s="113"/>
      <c r="AI1593" s="113"/>
      <c r="AJ1593" s="113"/>
      <c r="AK1593" s="113"/>
      <c r="AL1593" s="113"/>
      <c r="AM1593" s="113"/>
      <c r="AN1593" s="113"/>
      <c r="AO1593" s="113"/>
      <c r="AP1593" s="113"/>
      <c r="AQ1593" s="113"/>
      <c r="AR1593" s="113"/>
      <c r="AS1593" s="113"/>
      <c r="AT1593" s="113"/>
      <c r="AU1593" s="113"/>
      <c r="AV1593" s="113"/>
      <c r="AW1593" s="113"/>
      <c r="AX1593" s="113"/>
      <c r="AY1593" s="113"/>
      <c r="AZ1593" s="113"/>
      <c r="BA1593" s="113"/>
      <c r="BB1593" s="113"/>
      <c r="BC1593" s="113"/>
      <c r="BD1593" s="113"/>
      <c r="BE1593" s="113"/>
      <c r="BF1593" s="113"/>
      <c r="BG1593" s="113"/>
      <c r="BH1593" s="113"/>
      <c r="BI1593" s="113"/>
      <c r="BJ1593" s="113"/>
      <c r="BK1593" s="113"/>
      <c r="BL1593" s="113"/>
      <c r="BM1593" s="113"/>
      <c r="BN1593" s="113"/>
      <c r="BO1593" s="113"/>
      <c r="BP1593" s="113"/>
      <c r="BQ1593" s="113"/>
      <c r="BR1593" s="113"/>
      <c r="BS1593" s="113"/>
      <c r="BT1593" s="113"/>
      <c r="BU1593" s="113"/>
      <c r="BV1593" s="113"/>
      <c r="BW1593" s="113"/>
      <c r="BX1593" s="113"/>
      <c r="BY1593" s="113"/>
      <c r="BZ1593" s="113"/>
      <c r="CA1593" s="113"/>
      <c r="CB1593" s="113"/>
    </row>
    <row r="1594" spans="9:80" s="114" customFormat="1">
      <c r="I1594" s="113"/>
      <c r="J1594" s="113"/>
      <c r="K1594" s="113"/>
      <c r="L1594" s="113"/>
      <c r="M1594" s="113"/>
      <c r="N1594" s="113"/>
      <c r="O1594" s="113"/>
      <c r="P1594" s="113"/>
      <c r="Q1594" s="113"/>
      <c r="R1594" s="113"/>
      <c r="S1594" s="113"/>
      <c r="T1594" s="113"/>
      <c r="U1594" s="113"/>
      <c r="V1594" s="113"/>
      <c r="W1594" s="113"/>
      <c r="X1594" s="113"/>
      <c r="Y1594" s="113"/>
      <c r="Z1594" s="113"/>
      <c r="AA1594" s="113"/>
      <c r="AB1594" s="113"/>
      <c r="AC1594" s="113"/>
      <c r="AD1594" s="113"/>
      <c r="AE1594" s="113"/>
      <c r="AF1594" s="113"/>
      <c r="AG1594" s="113"/>
      <c r="AH1594" s="113"/>
      <c r="AI1594" s="113"/>
      <c r="AJ1594" s="113"/>
      <c r="AK1594" s="113"/>
      <c r="AL1594" s="113"/>
      <c r="AM1594" s="113"/>
      <c r="AN1594" s="113"/>
      <c r="AO1594" s="113"/>
      <c r="AP1594" s="113"/>
      <c r="AQ1594" s="113"/>
      <c r="AR1594" s="113"/>
      <c r="AS1594" s="113"/>
      <c r="AT1594" s="113"/>
      <c r="AU1594" s="113"/>
      <c r="AV1594" s="113"/>
      <c r="AW1594" s="113"/>
      <c r="AX1594" s="113"/>
      <c r="AY1594" s="113"/>
      <c r="AZ1594" s="113"/>
      <c r="BA1594" s="113"/>
      <c r="BB1594" s="113"/>
      <c r="BC1594" s="113"/>
      <c r="BD1594" s="113"/>
      <c r="BE1594" s="113"/>
      <c r="BF1594" s="113"/>
      <c r="BG1594" s="113"/>
      <c r="BH1594" s="113"/>
      <c r="BI1594" s="113"/>
      <c r="BJ1594" s="113"/>
      <c r="BK1594" s="113"/>
      <c r="BL1594" s="113"/>
      <c r="BM1594" s="113"/>
      <c r="BN1594" s="113"/>
      <c r="BO1594" s="113"/>
      <c r="BP1594" s="113"/>
      <c r="BQ1594" s="113"/>
      <c r="BR1594" s="113"/>
      <c r="BS1594" s="113"/>
      <c r="BT1594" s="113"/>
      <c r="BU1594" s="113"/>
      <c r="BV1594" s="113"/>
      <c r="BW1594" s="113"/>
      <c r="BX1594" s="113"/>
      <c r="BY1594" s="113"/>
      <c r="BZ1594" s="113"/>
      <c r="CA1594" s="113"/>
      <c r="CB1594" s="113"/>
    </row>
    <row r="1595" spans="9:80" s="114" customFormat="1">
      <c r="I1595" s="113"/>
      <c r="J1595" s="113"/>
      <c r="K1595" s="113"/>
      <c r="L1595" s="113"/>
      <c r="M1595" s="113"/>
      <c r="N1595" s="113"/>
      <c r="O1595" s="113"/>
      <c r="P1595" s="113"/>
      <c r="Q1595" s="113"/>
      <c r="R1595" s="113"/>
      <c r="S1595" s="113"/>
      <c r="T1595" s="113"/>
      <c r="U1595" s="113"/>
      <c r="V1595" s="113"/>
      <c r="W1595" s="113"/>
      <c r="X1595" s="113"/>
      <c r="Y1595" s="113"/>
      <c r="Z1595" s="113"/>
      <c r="AA1595" s="113"/>
      <c r="AB1595" s="113"/>
      <c r="AC1595" s="113"/>
      <c r="AD1595" s="113"/>
      <c r="AE1595" s="113"/>
      <c r="AF1595" s="113"/>
      <c r="AG1595" s="113"/>
      <c r="AH1595" s="113"/>
      <c r="AI1595" s="113"/>
      <c r="AJ1595" s="113"/>
      <c r="AK1595" s="113"/>
      <c r="AL1595" s="113"/>
      <c r="AM1595" s="113"/>
      <c r="AN1595" s="113"/>
      <c r="AO1595" s="113"/>
      <c r="AP1595" s="113"/>
      <c r="AQ1595" s="113"/>
      <c r="AR1595" s="113"/>
      <c r="AS1595" s="113"/>
      <c r="AT1595" s="113"/>
      <c r="AU1595" s="113"/>
      <c r="AV1595" s="113"/>
      <c r="AW1595" s="113"/>
      <c r="AX1595" s="113"/>
      <c r="AY1595" s="113"/>
      <c r="AZ1595" s="113"/>
      <c r="BA1595" s="113"/>
      <c r="BB1595" s="113"/>
      <c r="BC1595" s="113"/>
      <c r="BD1595" s="113"/>
      <c r="BE1595" s="113"/>
      <c r="BF1595" s="113"/>
      <c r="BG1595" s="113"/>
      <c r="BH1595" s="113"/>
      <c r="BI1595" s="113"/>
      <c r="BJ1595" s="113"/>
      <c r="BK1595" s="113"/>
      <c r="BL1595" s="113"/>
      <c r="BM1595" s="113"/>
      <c r="BN1595" s="113"/>
      <c r="BO1595" s="113"/>
      <c r="BP1595" s="113"/>
      <c r="BQ1595" s="113"/>
      <c r="BR1595" s="113"/>
      <c r="BS1595" s="113"/>
      <c r="BT1595" s="113"/>
      <c r="BU1595" s="113"/>
      <c r="BV1595" s="113"/>
      <c r="BW1595" s="113"/>
      <c r="BX1595" s="113"/>
      <c r="BY1595" s="113"/>
      <c r="BZ1595" s="113"/>
      <c r="CA1595" s="113"/>
      <c r="CB1595" s="113"/>
    </row>
    <row r="1596" spans="9:80" s="114" customFormat="1">
      <c r="I1596" s="113"/>
      <c r="J1596" s="113"/>
      <c r="K1596" s="113"/>
      <c r="L1596" s="113"/>
      <c r="M1596" s="113"/>
      <c r="N1596" s="113"/>
      <c r="O1596" s="113"/>
      <c r="P1596" s="113"/>
      <c r="Q1596" s="113"/>
      <c r="R1596" s="113"/>
      <c r="S1596" s="113"/>
      <c r="T1596" s="113"/>
      <c r="U1596" s="113"/>
      <c r="V1596" s="113"/>
      <c r="W1596" s="113"/>
      <c r="X1596" s="113"/>
      <c r="Y1596" s="113"/>
      <c r="Z1596" s="113"/>
      <c r="AA1596" s="113"/>
      <c r="AB1596" s="113"/>
      <c r="AC1596" s="113"/>
      <c r="AD1596" s="113"/>
      <c r="AE1596" s="113"/>
      <c r="AF1596" s="113"/>
      <c r="AG1596" s="113"/>
      <c r="AH1596" s="113"/>
      <c r="AI1596" s="113"/>
      <c r="AJ1596" s="113"/>
      <c r="AK1596" s="113"/>
      <c r="AL1596" s="113"/>
      <c r="AM1596" s="113"/>
      <c r="AN1596" s="113"/>
      <c r="AO1596" s="113"/>
      <c r="AP1596" s="113"/>
      <c r="AQ1596" s="113"/>
      <c r="AR1596" s="113"/>
      <c r="AS1596" s="113"/>
      <c r="AT1596" s="113"/>
      <c r="AU1596" s="113"/>
      <c r="AV1596" s="113"/>
      <c r="AW1596" s="113"/>
      <c r="AX1596" s="113"/>
      <c r="AY1596" s="113"/>
      <c r="AZ1596" s="113"/>
      <c r="BA1596" s="113"/>
      <c r="BB1596" s="113"/>
      <c r="BC1596" s="113"/>
      <c r="BD1596" s="113"/>
      <c r="BE1596" s="113"/>
      <c r="BF1596" s="113"/>
      <c r="BG1596" s="113"/>
      <c r="BH1596" s="113"/>
      <c r="BI1596" s="113"/>
      <c r="BJ1596" s="113"/>
      <c r="BK1596" s="113"/>
      <c r="BL1596" s="113"/>
      <c r="BM1596" s="113"/>
      <c r="BN1596" s="113"/>
      <c r="BO1596" s="113"/>
      <c r="BP1596" s="113"/>
      <c r="BQ1596" s="113"/>
      <c r="BR1596" s="113"/>
      <c r="BS1596" s="113"/>
      <c r="BT1596" s="113"/>
      <c r="BU1596" s="113"/>
      <c r="BV1596" s="113"/>
      <c r="BW1596" s="113"/>
      <c r="BX1596" s="113"/>
      <c r="BY1596" s="113"/>
      <c r="BZ1596" s="113"/>
      <c r="CA1596" s="113"/>
      <c r="CB1596" s="113"/>
    </row>
    <row r="1597" spans="9:80" s="114" customFormat="1">
      <c r="I1597" s="113"/>
      <c r="J1597" s="113"/>
      <c r="K1597" s="113"/>
      <c r="L1597" s="113"/>
      <c r="M1597" s="113"/>
      <c r="N1597" s="113"/>
      <c r="O1597" s="113"/>
      <c r="P1597" s="113"/>
      <c r="Q1597" s="113"/>
      <c r="R1597" s="113"/>
      <c r="S1597" s="113"/>
      <c r="T1597" s="113"/>
      <c r="U1597" s="113"/>
      <c r="V1597" s="113"/>
      <c r="W1597" s="113"/>
      <c r="X1597" s="113"/>
      <c r="Y1597" s="113"/>
      <c r="Z1597" s="113"/>
      <c r="AA1597" s="113"/>
      <c r="AB1597" s="113"/>
      <c r="AC1597" s="113"/>
      <c r="AD1597" s="113"/>
      <c r="AE1597" s="113"/>
      <c r="AF1597" s="113"/>
      <c r="AG1597" s="113"/>
      <c r="AH1597" s="113"/>
      <c r="AI1597" s="113"/>
      <c r="AJ1597" s="113"/>
      <c r="AK1597" s="113"/>
      <c r="AL1597" s="113"/>
      <c r="AM1597" s="113"/>
      <c r="AN1597" s="113"/>
      <c r="AO1597" s="113"/>
      <c r="AP1597" s="113"/>
      <c r="AQ1597" s="113"/>
      <c r="AR1597" s="113"/>
      <c r="AS1597" s="113"/>
      <c r="AT1597" s="113"/>
      <c r="AU1597" s="113"/>
      <c r="AV1597" s="113"/>
      <c r="AW1597" s="113"/>
      <c r="AX1597" s="113"/>
      <c r="AY1597" s="113"/>
      <c r="AZ1597" s="113"/>
      <c r="BA1597" s="113"/>
      <c r="BB1597" s="113"/>
      <c r="BC1597" s="113"/>
      <c r="BD1597" s="113"/>
      <c r="BE1597" s="113"/>
      <c r="BF1597" s="113"/>
      <c r="BG1597" s="113"/>
      <c r="BH1597" s="113"/>
      <c r="BI1597" s="113"/>
      <c r="BJ1597" s="113"/>
      <c r="BK1597" s="113"/>
      <c r="BL1597" s="113"/>
      <c r="BM1597" s="113"/>
      <c r="BN1597" s="113"/>
      <c r="BO1597" s="113"/>
      <c r="BP1597" s="113"/>
      <c r="BQ1597" s="113"/>
      <c r="BR1597" s="113"/>
      <c r="BS1597" s="113"/>
      <c r="BT1597" s="113"/>
      <c r="BU1597" s="113"/>
      <c r="BV1597" s="113"/>
      <c r="BW1597" s="113"/>
      <c r="BX1597" s="113"/>
      <c r="BY1597" s="113"/>
      <c r="BZ1597" s="113"/>
      <c r="CA1597" s="113"/>
      <c r="CB1597" s="113"/>
    </row>
    <row r="1598" spans="9:80" s="114" customFormat="1">
      <c r="I1598" s="113"/>
      <c r="J1598" s="113"/>
      <c r="K1598" s="113"/>
      <c r="L1598" s="113"/>
      <c r="M1598" s="113"/>
      <c r="N1598" s="113"/>
      <c r="O1598" s="113"/>
      <c r="P1598" s="113"/>
      <c r="Q1598" s="113"/>
      <c r="R1598" s="113"/>
      <c r="S1598" s="113"/>
      <c r="T1598" s="113"/>
      <c r="U1598" s="113"/>
      <c r="V1598" s="113"/>
      <c r="W1598" s="113"/>
      <c r="X1598" s="113"/>
      <c r="Y1598" s="113"/>
      <c r="Z1598" s="113"/>
      <c r="AA1598" s="113"/>
      <c r="AB1598" s="113"/>
      <c r="AC1598" s="113"/>
      <c r="AD1598" s="113"/>
      <c r="AE1598" s="113"/>
      <c r="AF1598" s="113"/>
      <c r="AG1598" s="113"/>
      <c r="AH1598" s="113"/>
      <c r="AI1598" s="113"/>
      <c r="AJ1598" s="113"/>
      <c r="AK1598" s="113"/>
      <c r="AL1598" s="113"/>
      <c r="AM1598" s="113"/>
      <c r="AN1598" s="113"/>
      <c r="AO1598" s="113"/>
      <c r="AP1598" s="113"/>
      <c r="AQ1598" s="113"/>
      <c r="AR1598" s="113"/>
      <c r="AS1598" s="113"/>
      <c r="AT1598" s="113"/>
      <c r="AU1598" s="113"/>
      <c r="AV1598" s="113"/>
      <c r="AW1598" s="113"/>
      <c r="AX1598" s="113"/>
      <c r="AY1598" s="113"/>
      <c r="AZ1598" s="113"/>
      <c r="BA1598" s="113"/>
      <c r="BB1598" s="113"/>
      <c r="BC1598" s="113"/>
      <c r="BD1598" s="113"/>
      <c r="BE1598" s="113"/>
      <c r="BF1598" s="113"/>
      <c r="BG1598" s="113"/>
      <c r="BH1598" s="113"/>
      <c r="BI1598" s="113"/>
      <c r="BJ1598" s="113"/>
      <c r="BK1598" s="113"/>
      <c r="BL1598" s="113"/>
      <c r="BM1598" s="113"/>
      <c r="BN1598" s="113"/>
      <c r="BO1598" s="113"/>
      <c r="BP1598" s="113"/>
      <c r="BQ1598" s="113"/>
      <c r="BR1598" s="113"/>
      <c r="BS1598" s="113"/>
      <c r="BT1598" s="113"/>
      <c r="BU1598" s="113"/>
      <c r="BV1598" s="113"/>
      <c r="BW1598" s="113"/>
      <c r="BX1598" s="113"/>
      <c r="BY1598" s="113"/>
      <c r="BZ1598" s="113"/>
      <c r="CA1598" s="113"/>
      <c r="CB1598" s="113"/>
    </row>
    <row r="1599" spans="9:80" s="114" customFormat="1">
      <c r="I1599" s="113"/>
      <c r="J1599" s="113"/>
      <c r="K1599" s="113"/>
      <c r="L1599" s="113"/>
      <c r="M1599" s="113"/>
      <c r="N1599" s="113"/>
      <c r="O1599" s="113"/>
      <c r="P1599" s="113"/>
      <c r="Q1599" s="113"/>
      <c r="R1599" s="113"/>
      <c r="S1599" s="113"/>
      <c r="T1599" s="113"/>
      <c r="U1599" s="113"/>
      <c r="V1599" s="113"/>
      <c r="W1599" s="113"/>
      <c r="X1599" s="113"/>
      <c r="Y1599" s="113"/>
      <c r="Z1599" s="113"/>
      <c r="AA1599" s="113"/>
      <c r="AB1599" s="113"/>
      <c r="AC1599" s="113"/>
      <c r="AD1599" s="113"/>
      <c r="AE1599" s="113"/>
      <c r="AF1599" s="113"/>
      <c r="AG1599" s="113"/>
      <c r="AH1599" s="113"/>
      <c r="AI1599" s="113"/>
      <c r="AJ1599" s="113"/>
      <c r="AK1599" s="113"/>
      <c r="AL1599" s="113"/>
      <c r="AM1599" s="113"/>
      <c r="AN1599" s="113"/>
      <c r="AO1599" s="113"/>
      <c r="AP1599" s="113"/>
      <c r="AQ1599" s="113"/>
      <c r="AR1599" s="113"/>
      <c r="AS1599" s="113"/>
      <c r="AT1599" s="113"/>
      <c r="AU1599" s="113"/>
      <c r="AV1599" s="113"/>
      <c r="AW1599" s="113"/>
      <c r="AX1599" s="113"/>
      <c r="AY1599" s="113"/>
      <c r="AZ1599" s="113"/>
      <c r="BA1599" s="113"/>
      <c r="BB1599" s="113"/>
      <c r="BC1599" s="113"/>
      <c r="BD1599" s="113"/>
      <c r="BE1599" s="113"/>
      <c r="BF1599" s="113"/>
      <c r="BG1599" s="113"/>
      <c r="BH1599" s="113"/>
      <c r="BI1599" s="113"/>
      <c r="BJ1599" s="113"/>
      <c r="BK1599" s="113"/>
      <c r="BL1599" s="113"/>
      <c r="BM1599" s="113"/>
      <c r="BN1599" s="113"/>
      <c r="BO1599" s="113"/>
      <c r="BP1599" s="113"/>
      <c r="BQ1599" s="113"/>
      <c r="BR1599" s="113"/>
      <c r="BS1599" s="113"/>
      <c r="BT1599" s="113"/>
      <c r="BU1599" s="113"/>
      <c r="BV1599" s="113"/>
      <c r="BW1599" s="113"/>
      <c r="BX1599" s="113"/>
      <c r="BY1599" s="113"/>
      <c r="BZ1599" s="113"/>
      <c r="CA1599" s="113"/>
      <c r="CB1599" s="113"/>
    </row>
    <row r="1600" spans="9:80" s="114" customFormat="1">
      <c r="I1600" s="113"/>
      <c r="J1600" s="113"/>
      <c r="K1600" s="113"/>
      <c r="L1600" s="113"/>
      <c r="M1600" s="113"/>
      <c r="N1600" s="113"/>
      <c r="O1600" s="113"/>
      <c r="P1600" s="113"/>
      <c r="Q1600" s="113"/>
      <c r="R1600" s="113"/>
      <c r="S1600" s="113"/>
      <c r="T1600" s="113"/>
      <c r="U1600" s="113"/>
      <c r="V1600" s="113"/>
      <c r="W1600" s="113"/>
      <c r="X1600" s="113"/>
      <c r="Y1600" s="113"/>
      <c r="Z1600" s="113"/>
      <c r="AA1600" s="113"/>
      <c r="AB1600" s="113"/>
      <c r="AC1600" s="113"/>
      <c r="AD1600" s="113"/>
      <c r="AE1600" s="113"/>
      <c r="AF1600" s="113"/>
      <c r="AG1600" s="113"/>
      <c r="AH1600" s="113"/>
      <c r="AI1600" s="113"/>
      <c r="AJ1600" s="113"/>
      <c r="AK1600" s="113"/>
      <c r="AL1600" s="113"/>
      <c r="AM1600" s="113"/>
      <c r="AN1600" s="113"/>
      <c r="AO1600" s="113"/>
      <c r="AP1600" s="113"/>
      <c r="AQ1600" s="113"/>
      <c r="AR1600" s="113"/>
      <c r="AS1600" s="113"/>
      <c r="AT1600" s="113"/>
      <c r="AU1600" s="113"/>
      <c r="AV1600" s="113"/>
      <c r="AW1600" s="113"/>
      <c r="AX1600" s="113"/>
      <c r="AY1600" s="113"/>
      <c r="AZ1600" s="113"/>
      <c r="BA1600" s="113"/>
      <c r="BB1600" s="113"/>
      <c r="BC1600" s="113"/>
      <c r="BD1600" s="113"/>
      <c r="BE1600" s="113"/>
      <c r="BF1600" s="113"/>
      <c r="BG1600" s="113"/>
      <c r="BH1600" s="113"/>
      <c r="BI1600" s="113"/>
      <c r="BJ1600" s="113"/>
      <c r="BK1600" s="113"/>
      <c r="BL1600" s="113"/>
      <c r="BM1600" s="113"/>
      <c r="BN1600" s="113"/>
      <c r="BO1600" s="113"/>
      <c r="BP1600" s="113"/>
      <c r="BQ1600" s="113"/>
      <c r="BR1600" s="113"/>
      <c r="BS1600" s="113"/>
      <c r="BT1600" s="113"/>
      <c r="BU1600" s="113"/>
      <c r="BV1600" s="113"/>
      <c r="BW1600" s="113"/>
      <c r="BX1600" s="113"/>
      <c r="BY1600" s="113"/>
      <c r="BZ1600" s="113"/>
      <c r="CA1600" s="113"/>
      <c r="CB1600" s="113"/>
    </row>
    <row r="1601" spans="9:80" s="114" customFormat="1">
      <c r="I1601" s="113"/>
      <c r="J1601" s="113"/>
      <c r="K1601" s="113"/>
      <c r="L1601" s="113"/>
      <c r="M1601" s="113"/>
      <c r="N1601" s="113"/>
      <c r="O1601" s="113"/>
      <c r="P1601" s="113"/>
      <c r="Q1601" s="113"/>
      <c r="R1601" s="113"/>
      <c r="S1601" s="113"/>
      <c r="T1601" s="113"/>
      <c r="U1601" s="113"/>
      <c r="V1601" s="113"/>
      <c r="W1601" s="113"/>
      <c r="X1601" s="113"/>
      <c r="Y1601" s="113"/>
      <c r="Z1601" s="113"/>
      <c r="AA1601" s="113"/>
      <c r="AB1601" s="113"/>
      <c r="AC1601" s="113"/>
      <c r="AD1601" s="113"/>
      <c r="AE1601" s="113"/>
      <c r="AF1601" s="113"/>
      <c r="AG1601" s="113"/>
      <c r="AH1601" s="113"/>
      <c r="AI1601" s="113"/>
      <c r="AJ1601" s="113"/>
      <c r="AK1601" s="113"/>
      <c r="AL1601" s="113"/>
      <c r="AM1601" s="113"/>
      <c r="AN1601" s="113"/>
      <c r="AO1601" s="113"/>
      <c r="AP1601" s="113"/>
      <c r="AQ1601" s="113"/>
      <c r="AR1601" s="113"/>
      <c r="AS1601" s="113"/>
      <c r="AT1601" s="113"/>
      <c r="AU1601" s="113"/>
      <c r="AV1601" s="113"/>
      <c r="AW1601" s="113"/>
      <c r="AX1601" s="113"/>
      <c r="AY1601" s="113"/>
      <c r="AZ1601" s="113"/>
      <c r="BA1601" s="113"/>
      <c r="BB1601" s="113"/>
      <c r="BC1601" s="113"/>
      <c r="BD1601" s="113"/>
      <c r="BE1601" s="113"/>
      <c r="BF1601" s="113"/>
      <c r="BG1601" s="113"/>
      <c r="BH1601" s="113"/>
      <c r="BI1601" s="113"/>
      <c r="BJ1601" s="113"/>
      <c r="BK1601" s="113"/>
      <c r="BL1601" s="113"/>
      <c r="BM1601" s="113"/>
      <c r="BN1601" s="113"/>
      <c r="BO1601" s="113"/>
      <c r="BP1601" s="113"/>
      <c r="BQ1601" s="113"/>
      <c r="BR1601" s="113"/>
      <c r="BS1601" s="113"/>
      <c r="BT1601" s="113"/>
      <c r="BU1601" s="113"/>
      <c r="BV1601" s="113"/>
      <c r="BW1601" s="113"/>
      <c r="BX1601" s="113"/>
      <c r="BY1601" s="113"/>
      <c r="BZ1601" s="113"/>
      <c r="CA1601" s="113"/>
      <c r="CB1601" s="113"/>
    </row>
    <row r="1602" spans="9:80" s="114" customFormat="1">
      <c r="I1602" s="113"/>
      <c r="J1602" s="113"/>
      <c r="K1602" s="113"/>
      <c r="L1602" s="113"/>
      <c r="M1602" s="113"/>
      <c r="N1602" s="113"/>
      <c r="O1602" s="113"/>
      <c r="P1602" s="113"/>
      <c r="Q1602" s="113"/>
      <c r="R1602" s="113"/>
      <c r="S1602" s="113"/>
      <c r="T1602" s="113"/>
      <c r="U1602" s="113"/>
      <c r="V1602" s="113"/>
      <c r="W1602" s="113"/>
      <c r="X1602" s="113"/>
      <c r="Y1602" s="113"/>
      <c r="Z1602" s="113"/>
      <c r="AA1602" s="113"/>
      <c r="AB1602" s="113"/>
      <c r="AC1602" s="113"/>
      <c r="AD1602" s="113"/>
      <c r="AE1602" s="113"/>
      <c r="AF1602" s="113"/>
      <c r="AG1602" s="113"/>
      <c r="AH1602" s="113"/>
      <c r="AI1602" s="113"/>
      <c r="AJ1602" s="113"/>
      <c r="AK1602" s="113"/>
      <c r="AL1602" s="113"/>
      <c r="AM1602" s="113"/>
      <c r="AN1602" s="113"/>
      <c r="AO1602" s="113"/>
      <c r="AP1602" s="113"/>
      <c r="AQ1602" s="113"/>
      <c r="AR1602" s="113"/>
      <c r="AS1602" s="113"/>
      <c r="AT1602" s="113"/>
      <c r="AU1602" s="113"/>
      <c r="AV1602" s="113"/>
      <c r="AW1602" s="113"/>
      <c r="AX1602" s="113"/>
      <c r="AY1602" s="113"/>
      <c r="AZ1602" s="113"/>
      <c r="BA1602" s="113"/>
      <c r="BB1602" s="113"/>
      <c r="BC1602" s="113"/>
      <c r="BD1602" s="113"/>
      <c r="BE1602" s="113"/>
      <c r="BF1602" s="113"/>
      <c r="BG1602" s="113"/>
      <c r="BH1602" s="113"/>
      <c r="BI1602" s="113"/>
      <c r="BJ1602" s="113"/>
      <c r="BK1602" s="113"/>
      <c r="BL1602" s="113"/>
      <c r="BM1602" s="113"/>
      <c r="BN1602" s="113"/>
      <c r="BO1602" s="113"/>
      <c r="BP1602" s="113"/>
      <c r="BQ1602" s="113"/>
      <c r="BR1602" s="113"/>
      <c r="BS1602" s="113"/>
      <c r="BT1602" s="113"/>
      <c r="BU1602" s="113"/>
      <c r="BV1602" s="113"/>
      <c r="BW1602" s="113"/>
      <c r="BX1602" s="113"/>
      <c r="BY1602" s="113"/>
      <c r="BZ1602" s="113"/>
      <c r="CA1602" s="113"/>
      <c r="CB1602" s="113"/>
    </row>
    <row r="1603" spans="9:80" s="114" customFormat="1">
      <c r="I1603" s="113"/>
      <c r="J1603" s="113"/>
      <c r="K1603" s="113"/>
      <c r="L1603" s="113"/>
      <c r="M1603" s="113"/>
      <c r="N1603" s="113"/>
      <c r="O1603" s="113"/>
      <c r="P1603" s="113"/>
      <c r="Q1603" s="113"/>
      <c r="R1603" s="113"/>
      <c r="S1603" s="113"/>
      <c r="T1603" s="113"/>
      <c r="U1603" s="113"/>
      <c r="V1603" s="113"/>
      <c r="W1603" s="113"/>
      <c r="X1603" s="113"/>
      <c r="Y1603" s="113"/>
      <c r="Z1603" s="113"/>
      <c r="AA1603" s="113"/>
      <c r="AB1603" s="113"/>
      <c r="AC1603" s="113"/>
      <c r="AD1603" s="113"/>
      <c r="AE1603" s="113"/>
      <c r="AF1603" s="113"/>
      <c r="AG1603" s="113"/>
      <c r="AH1603" s="113"/>
      <c r="AI1603" s="113"/>
      <c r="AJ1603" s="113"/>
      <c r="AK1603" s="113"/>
      <c r="AL1603" s="113"/>
      <c r="AM1603" s="113"/>
      <c r="AN1603" s="113"/>
      <c r="AO1603" s="113"/>
      <c r="AP1603" s="113"/>
      <c r="AQ1603" s="113"/>
      <c r="AR1603" s="113"/>
      <c r="AS1603" s="113"/>
      <c r="AT1603" s="113"/>
      <c r="AU1603" s="113"/>
      <c r="AV1603" s="113"/>
      <c r="AW1603" s="113"/>
      <c r="AX1603" s="113"/>
      <c r="AY1603" s="113"/>
      <c r="AZ1603" s="113"/>
      <c r="BA1603" s="113"/>
      <c r="BB1603" s="113"/>
      <c r="BC1603" s="113"/>
      <c r="BD1603" s="113"/>
      <c r="BE1603" s="113"/>
      <c r="BF1603" s="113"/>
      <c r="BG1603" s="113"/>
      <c r="BH1603" s="113"/>
      <c r="BI1603" s="113"/>
      <c r="BJ1603" s="113"/>
      <c r="BK1603" s="113"/>
      <c r="BL1603" s="113"/>
      <c r="BM1603" s="113"/>
      <c r="BN1603" s="113"/>
      <c r="BO1603" s="113"/>
      <c r="BP1603" s="113"/>
      <c r="BQ1603" s="113"/>
      <c r="BR1603" s="113"/>
      <c r="BS1603" s="113"/>
      <c r="BT1603" s="113"/>
      <c r="BU1603" s="113"/>
      <c r="BV1603" s="113"/>
      <c r="BW1603" s="113"/>
      <c r="BX1603" s="113"/>
      <c r="BY1603" s="113"/>
      <c r="BZ1603" s="113"/>
      <c r="CA1603" s="113"/>
      <c r="CB1603" s="113"/>
    </row>
    <row r="1604" spans="9:80" s="114" customFormat="1">
      <c r="I1604" s="113"/>
      <c r="J1604" s="113"/>
      <c r="K1604" s="113"/>
      <c r="L1604" s="113"/>
      <c r="M1604" s="113"/>
      <c r="N1604" s="113"/>
      <c r="O1604" s="113"/>
      <c r="P1604" s="113"/>
      <c r="Q1604" s="113"/>
      <c r="R1604" s="113"/>
      <c r="S1604" s="113"/>
      <c r="T1604" s="113"/>
      <c r="U1604" s="113"/>
      <c r="V1604" s="113"/>
      <c r="W1604" s="113"/>
      <c r="X1604" s="113"/>
      <c r="Y1604" s="113"/>
      <c r="Z1604" s="113"/>
      <c r="AA1604" s="113"/>
      <c r="AB1604" s="113"/>
      <c r="AC1604" s="113"/>
      <c r="AD1604" s="113"/>
      <c r="AE1604" s="113"/>
      <c r="AF1604" s="113"/>
      <c r="AG1604" s="113"/>
      <c r="AH1604" s="113"/>
      <c r="AI1604" s="113"/>
      <c r="AJ1604" s="113"/>
      <c r="AK1604" s="113"/>
      <c r="AL1604" s="113"/>
      <c r="AM1604" s="113"/>
      <c r="AN1604" s="113"/>
      <c r="AO1604" s="113"/>
      <c r="AP1604" s="113"/>
      <c r="AQ1604" s="113"/>
      <c r="AR1604" s="113"/>
      <c r="AS1604" s="113"/>
      <c r="AT1604" s="113"/>
      <c r="AU1604" s="113"/>
      <c r="AV1604" s="113"/>
      <c r="AW1604" s="113"/>
      <c r="AX1604" s="113"/>
      <c r="AY1604" s="113"/>
      <c r="AZ1604" s="113"/>
      <c r="BA1604" s="113"/>
      <c r="BB1604" s="113"/>
      <c r="BC1604" s="113"/>
      <c r="BD1604" s="113"/>
      <c r="BE1604" s="113"/>
      <c r="BF1604" s="113"/>
      <c r="BG1604" s="113"/>
      <c r="BH1604" s="113"/>
      <c r="BI1604" s="113"/>
      <c r="BJ1604" s="113"/>
      <c r="BK1604" s="113"/>
      <c r="BL1604" s="113"/>
      <c r="BM1604" s="113"/>
      <c r="BN1604" s="113"/>
      <c r="BO1604" s="113"/>
      <c r="BP1604" s="113"/>
      <c r="BQ1604" s="113"/>
      <c r="BR1604" s="113"/>
      <c r="BS1604" s="113"/>
      <c r="BT1604" s="113"/>
      <c r="BU1604" s="113"/>
      <c r="BV1604" s="113"/>
      <c r="BW1604" s="113"/>
      <c r="BX1604" s="113"/>
      <c r="BY1604" s="113"/>
      <c r="BZ1604" s="113"/>
      <c r="CA1604" s="113"/>
      <c r="CB1604" s="113"/>
    </row>
    <row r="1605" spans="9:80" s="114" customFormat="1">
      <c r="I1605" s="113"/>
      <c r="J1605" s="113"/>
      <c r="K1605" s="113"/>
      <c r="L1605" s="113"/>
      <c r="M1605" s="113"/>
      <c r="N1605" s="113"/>
      <c r="O1605" s="113"/>
      <c r="P1605" s="113"/>
      <c r="Q1605" s="113"/>
      <c r="R1605" s="113"/>
      <c r="S1605" s="113"/>
      <c r="T1605" s="113"/>
      <c r="U1605" s="113"/>
      <c r="V1605" s="113"/>
      <c r="W1605" s="113"/>
      <c r="X1605" s="113"/>
      <c r="Y1605" s="113"/>
      <c r="Z1605" s="113"/>
      <c r="AA1605" s="113"/>
      <c r="AB1605" s="113"/>
      <c r="AC1605" s="113"/>
      <c r="AD1605" s="113"/>
      <c r="AE1605" s="113"/>
      <c r="AF1605" s="113"/>
      <c r="AG1605" s="113"/>
      <c r="AH1605" s="113"/>
      <c r="AI1605" s="113"/>
      <c r="AJ1605" s="113"/>
      <c r="AK1605" s="113"/>
      <c r="AL1605" s="113"/>
      <c r="AM1605" s="113"/>
      <c r="AN1605" s="113"/>
      <c r="AO1605" s="113"/>
      <c r="AP1605" s="113"/>
      <c r="AQ1605" s="113"/>
      <c r="AR1605" s="113"/>
      <c r="AS1605" s="113"/>
      <c r="AT1605" s="113"/>
      <c r="AU1605" s="113"/>
      <c r="AV1605" s="113"/>
      <c r="AW1605" s="113"/>
      <c r="AX1605" s="113"/>
      <c r="AY1605" s="113"/>
      <c r="AZ1605" s="113"/>
      <c r="BA1605" s="113"/>
      <c r="BB1605" s="113"/>
      <c r="BC1605" s="113"/>
      <c r="BD1605" s="113"/>
      <c r="BE1605" s="113"/>
      <c r="BF1605" s="113"/>
      <c r="BG1605" s="113"/>
      <c r="BH1605" s="113"/>
      <c r="BI1605" s="113"/>
      <c r="BJ1605" s="113"/>
      <c r="BK1605" s="113"/>
      <c r="BL1605" s="113"/>
      <c r="BM1605" s="113"/>
      <c r="BN1605" s="113"/>
      <c r="BO1605" s="113"/>
      <c r="BP1605" s="113"/>
      <c r="BQ1605" s="113"/>
      <c r="BR1605" s="113"/>
      <c r="BS1605" s="113"/>
      <c r="BT1605" s="113"/>
      <c r="BU1605" s="113"/>
      <c r="BV1605" s="113"/>
      <c r="BW1605" s="113"/>
      <c r="BX1605" s="113"/>
      <c r="BY1605" s="113"/>
      <c r="BZ1605" s="113"/>
      <c r="CA1605" s="113"/>
      <c r="CB1605" s="113"/>
    </row>
    <row r="1606" spans="9:80" s="114" customFormat="1">
      <c r="I1606" s="113"/>
      <c r="J1606" s="113"/>
      <c r="K1606" s="113"/>
      <c r="L1606" s="113"/>
      <c r="M1606" s="113"/>
      <c r="N1606" s="113"/>
      <c r="O1606" s="113"/>
      <c r="P1606" s="113"/>
      <c r="Q1606" s="113"/>
      <c r="R1606" s="113"/>
      <c r="S1606" s="113"/>
      <c r="T1606" s="113"/>
      <c r="U1606" s="113"/>
      <c r="V1606" s="113"/>
      <c r="W1606" s="113"/>
      <c r="X1606" s="113"/>
      <c r="Y1606" s="113"/>
      <c r="Z1606" s="113"/>
      <c r="AA1606" s="113"/>
      <c r="AB1606" s="113"/>
      <c r="AC1606" s="113"/>
      <c r="AD1606" s="113"/>
      <c r="AE1606" s="113"/>
      <c r="AF1606" s="113"/>
      <c r="AG1606" s="113"/>
      <c r="AH1606" s="113"/>
      <c r="AI1606" s="113"/>
      <c r="AJ1606" s="113"/>
      <c r="AK1606" s="113"/>
      <c r="AL1606" s="113"/>
      <c r="AM1606" s="113"/>
      <c r="AN1606" s="113"/>
      <c r="AO1606" s="113"/>
      <c r="AP1606" s="113"/>
      <c r="AQ1606" s="113"/>
      <c r="AR1606" s="113"/>
      <c r="AS1606" s="113"/>
      <c r="AT1606" s="113"/>
      <c r="AU1606" s="113"/>
      <c r="AV1606" s="113"/>
      <c r="AW1606" s="113"/>
      <c r="AX1606" s="113"/>
      <c r="AY1606" s="113"/>
      <c r="AZ1606" s="113"/>
      <c r="BA1606" s="113"/>
      <c r="BB1606" s="113"/>
      <c r="BC1606" s="113"/>
      <c r="BD1606" s="113"/>
      <c r="BE1606" s="113"/>
      <c r="BF1606" s="113"/>
      <c r="BG1606" s="113"/>
      <c r="BH1606" s="113"/>
      <c r="BI1606" s="113"/>
      <c r="BJ1606" s="113"/>
      <c r="BK1606" s="113"/>
      <c r="BL1606" s="113"/>
      <c r="BM1606" s="113"/>
      <c r="BN1606" s="113"/>
      <c r="BO1606" s="113"/>
      <c r="BP1606" s="113"/>
      <c r="BQ1606" s="113"/>
      <c r="BR1606" s="113"/>
      <c r="BS1606" s="113"/>
      <c r="BT1606" s="113"/>
      <c r="BU1606" s="113"/>
      <c r="BV1606" s="113"/>
      <c r="BW1606" s="113"/>
      <c r="BX1606" s="113"/>
      <c r="BY1606" s="113"/>
      <c r="BZ1606" s="113"/>
      <c r="CA1606" s="113"/>
      <c r="CB1606" s="113"/>
    </row>
    <row r="1607" spans="9:80" s="114" customFormat="1">
      <c r="I1607" s="113"/>
      <c r="J1607" s="113"/>
      <c r="K1607" s="113"/>
      <c r="L1607" s="113"/>
      <c r="M1607" s="113"/>
      <c r="N1607" s="113"/>
      <c r="O1607" s="113"/>
      <c r="P1607" s="113"/>
      <c r="Q1607" s="113"/>
      <c r="R1607" s="113"/>
      <c r="S1607" s="113"/>
      <c r="T1607" s="113"/>
      <c r="U1607" s="113"/>
      <c r="V1607" s="113"/>
      <c r="W1607" s="113"/>
      <c r="X1607" s="113"/>
      <c r="Y1607" s="113"/>
      <c r="Z1607" s="113"/>
      <c r="AA1607" s="113"/>
      <c r="AB1607" s="113"/>
      <c r="AC1607" s="113"/>
      <c r="AD1607" s="113"/>
      <c r="AE1607" s="113"/>
      <c r="AF1607" s="113"/>
      <c r="AG1607" s="113"/>
      <c r="AH1607" s="113"/>
      <c r="AI1607" s="113"/>
      <c r="AJ1607" s="113"/>
      <c r="AK1607" s="113"/>
      <c r="AL1607" s="113"/>
      <c r="AM1607" s="113"/>
      <c r="AN1607" s="113"/>
      <c r="AO1607" s="113"/>
      <c r="AP1607" s="113"/>
      <c r="AQ1607" s="113"/>
      <c r="AR1607" s="113"/>
      <c r="AS1607" s="113"/>
      <c r="AT1607" s="113"/>
      <c r="AU1607" s="113"/>
      <c r="AV1607" s="113"/>
      <c r="AW1607" s="113"/>
      <c r="AX1607" s="113"/>
      <c r="AY1607" s="113"/>
      <c r="AZ1607" s="113"/>
      <c r="BA1607" s="113"/>
      <c r="BB1607" s="113"/>
      <c r="BC1607" s="113"/>
      <c r="BD1607" s="113"/>
      <c r="BE1607" s="113"/>
      <c r="BF1607" s="113"/>
      <c r="BG1607" s="113"/>
      <c r="BH1607" s="113"/>
      <c r="BI1607" s="113"/>
      <c r="BJ1607" s="113"/>
      <c r="BK1607" s="113"/>
      <c r="BL1607" s="113"/>
      <c r="BM1607" s="113"/>
      <c r="BN1607" s="113"/>
      <c r="BO1607" s="113"/>
      <c r="BP1607" s="113"/>
      <c r="BQ1607" s="113"/>
      <c r="BR1607" s="113"/>
      <c r="BS1607" s="113"/>
      <c r="BT1607" s="113"/>
      <c r="BU1607" s="113"/>
      <c r="BV1607" s="113"/>
      <c r="BW1607" s="113"/>
      <c r="BX1607" s="113"/>
      <c r="BY1607" s="113"/>
      <c r="BZ1607" s="113"/>
      <c r="CA1607" s="113"/>
      <c r="CB1607" s="113"/>
    </row>
    <row r="1608" spans="9:80" s="114" customFormat="1">
      <c r="I1608" s="113"/>
      <c r="J1608" s="113"/>
      <c r="K1608" s="113"/>
      <c r="L1608" s="113"/>
      <c r="M1608" s="113"/>
      <c r="N1608" s="113"/>
      <c r="O1608" s="113"/>
      <c r="P1608" s="113"/>
      <c r="Q1608" s="113"/>
      <c r="R1608" s="113"/>
      <c r="S1608" s="113"/>
      <c r="T1608" s="113"/>
      <c r="U1608" s="113"/>
      <c r="V1608" s="113"/>
      <c r="W1608" s="113"/>
      <c r="X1608" s="113"/>
      <c r="Y1608" s="113"/>
      <c r="Z1608" s="113"/>
      <c r="AA1608" s="113"/>
      <c r="AB1608" s="113"/>
      <c r="AC1608" s="113"/>
      <c r="AD1608" s="113"/>
      <c r="AE1608" s="113"/>
      <c r="AF1608" s="113"/>
      <c r="AG1608" s="113"/>
      <c r="AH1608" s="113"/>
      <c r="AI1608" s="113"/>
      <c r="AJ1608" s="113"/>
      <c r="AK1608" s="113"/>
      <c r="AL1608" s="113"/>
      <c r="AM1608" s="113"/>
      <c r="AN1608" s="113"/>
      <c r="AO1608" s="113"/>
      <c r="AP1608" s="113"/>
      <c r="AQ1608" s="113"/>
      <c r="AR1608" s="113"/>
      <c r="AS1608" s="113"/>
      <c r="AT1608" s="113"/>
      <c r="AU1608" s="113"/>
      <c r="AV1608" s="113"/>
      <c r="AW1608" s="113"/>
      <c r="AX1608" s="113"/>
      <c r="AY1608" s="113"/>
      <c r="AZ1608" s="113"/>
      <c r="BA1608" s="113"/>
      <c r="BB1608" s="113"/>
      <c r="BC1608" s="113"/>
      <c r="BD1608" s="113"/>
      <c r="BE1608" s="113"/>
      <c r="BF1608" s="113"/>
      <c r="BG1608" s="113"/>
      <c r="BH1608" s="113"/>
      <c r="BI1608" s="113"/>
      <c r="BJ1608" s="113"/>
      <c r="BK1608" s="113"/>
      <c r="BL1608" s="113"/>
      <c r="BM1608" s="113"/>
      <c r="BN1608" s="113"/>
      <c r="BO1608" s="113"/>
      <c r="BP1608" s="113"/>
      <c r="BQ1608" s="113"/>
      <c r="BR1608" s="113"/>
      <c r="BS1608" s="113"/>
      <c r="BT1608" s="113"/>
      <c r="BU1608" s="113"/>
      <c r="BV1608" s="113"/>
      <c r="BW1608" s="113"/>
      <c r="BX1608" s="113"/>
      <c r="BY1608" s="113"/>
      <c r="BZ1608" s="113"/>
      <c r="CA1608" s="113"/>
      <c r="CB1608" s="113"/>
    </row>
    <row r="1609" spans="9:80" s="114" customFormat="1">
      <c r="I1609" s="113"/>
      <c r="J1609" s="113"/>
      <c r="K1609" s="113"/>
      <c r="L1609" s="113"/>
      <c r="M1609" s="113"/>
      <c r="N1609" s="113"/>
      <c r="O1609" s="113"/>
      <c r="P1609" s="113"/>
      <c r="Q1609" s="113"/>
      <c r="R1609" s="113"/>
      <c r="S1609" s="113"/>
      <c r="T1609" s="113"/>
      <c r="U1609" s="113"/>
      <c r="V1609" s="113"/>
      <c r="W1609" s="113"/>
      <c r="X1609" s="113"/>
      <c r="Y1609" s="113"/>
      <c r="Z1609" s="113"/>
      <c r="AA1609" s="113"/>
      <c r="AB1609" s="113"/>
      <c r="AC1609" s="113"/>
      <c r="AD1609" s="113"/>
      <c r="AE1609" s="113"/>
      <c r="AF1609" s="113"/>
      <c r="AG1609" s="113"/>
      <c r="AH1609" s="113"/>
      <c r="AI1609" s="113"/>
      <c r="AJ1609" s="113"/>
      <c r="AK1609" s="113"/>
      <c r="AL1609" s="113"/>
      <c r="AM1609" s="113"/>
      <c r="AN1609" s="113"/>
      <c r="AO1609" s="113"/>
      <c r="AP1609" s="113"/>
      <c r="AQ1609" s="113"/>
      <c r="AR1609" s="113"/>
      <c r="AS1609" s="113"/>
      <c r="AT1609" s="113"/>
      <c r="AU1609" s="113"/>
      <c r="AV1609" s="113"/>
      <c r="AW1609" s="113"/>
      <c r="AX1609" s="113"/>
      <c r="AY1609" s="113"/>
      <c r="AZ1609" s="113"/>
      <c r="BA1609" s="113"/>
      <c r="BB1609" s="113"/>
      <c r="BC1609" s="113"/>
      <c r="BD1609" s="113"/>
      <c r="BE1609" s="113"/>
      <c r="BF1609" s="113"/>
      <c r="BG1609" s="113"/>
      <c r="BH1609" s="113"/>
      <c r="BI1609" s="113"/>
      <c r="BJ1609" s="113"/>
      <c r="BK1609" s="113"/>
      <c r="BL1609" s="113"/>
      <c r="BM1609" s="113"/>
      <c r="BN1609" s="113"/>
      <c r="BO1609" s="113"/>
      <c r="BP1609" s="113"/>
      <c r="BQ1609" s="113"/>
      <c r="BR1609" s="113"/>
      <c r="BS1609" s="113"/>
      <c r="BT1609" s="113"/>
      <c r="BU1609" s="113"/>
      <c r="BV1609" s="113"/>
      <c r="BW1609" s="113"/>
      <c r="BX1609" s="113"/>
      <c r="BY1609" s="113"/>
      <c r="BZ1609" s="113"/>
      <c r="CA1609" s="113"/>
      <c r="CB1609" s="113"/>
    </row>
    <row r="1610" spans="9:80" s="114" customFormat="1">
      <c r="I1610" s="113"/>
      <c r="J1610" s="113"/>
      <c r="K1610" s="113"/>
      <c r="L1610" s="113"/>
      <c r="M1610" s="113"/>
      <c r="N1610" s="113"/>
      <c r="O1610" s="113"/>
      <c r="P1610" s="113"/>
      <c r="Q1610" s="113"/>
      <c r="R1610" s="113"/>
      <c r="S1610" s="113"/>
      <c r="T1610" s="113"/>
      <c r="U1610" s="113"/>
      <c r="V1610" s="113"/>
      <c r="W1610" s="113"/>
      <c r="X1610" s="113"/>
      <c r="Y1610" s="113"/>
      <c r="Z1610" s="113"/>
      <c r="AA1610" s="113"/>
      <c r="AB1610" s="113"/>
      <c r="AC1610" s="113"/>
      <c r="AD1610" s="113"/>
      <c r="AE1610" s="113"/>
      <c r="AF1610" s="113"/>
      <c r="AG1610" s="113"/>
      <c r="AH1610" s="113"/>
      <c r="AI1610" s="113"/>
      <c r="AJ1610" s="113"/>
      <c r="AK1610" s="113"/>
      <c r="AL1610" s="113"/>
      <c r="AM1610" s="113"/>
      <c r="AN1610" s="113"/>
      <c r="AO1610" s="113"/>
      <c r="AP1610" s="113"/>
      <c r="AQ1610" s="113"/>
      <c r="AR1610" s="113"/>
      <c r="AS1610" s="113"/>
      <c r="AT1610" s="113"/>
      <c r="AU1610" s="113"/>
      <c r="AV1610" s="113"/>
      <c r="AW1610" s="113"/>
      <c r="AX1610" s="113"/>
      <c r="AY1610" s="113"/>
      <c r="AZ1610" s="113"/>
      <c r="BA1610" s="113"/>
      <c r="BB1610" s="113"/>
      <c r="BC1610" s="113"/>
      <c r="BD1610" s="113"/>
      <c r="BE1610" s="113"/>
      <c r="BF1610" s="113"/>
      <c r="BG1610" s="113"/>
      <c r="BH1610" s="113"/>
      <c r="BI1610" s="113"/>
      <c r="BJ1610" s="113"/>
      <c r="BK1610" s="113"/>
      <c r="BL1610" s="113"/>
      <c r="BM1610" s="113"/>
      <c r="BN1610" s="113"/>
      <c r="BO1610" s="113"/>
      <c r="BP1610" s="113"/>
      <c r="BQ1610" s="113"/>
      <c r="BR1610" s="113"/>
      <c r="BS1610" s="113"/>
      <c r="BT1610" s="113"/>
      <c r="BU1610" s="113"/>
      <c r="BV1610" s="113"/>
      <c r="BW1610" s="113"/>
      <c r="BX1610" s="113"/>
      <c r="BY1610" s="113"/>
      <c r="BZ1610" s="113"/>
      <c r="CA1610" s="113"/>
      <c r="CB1610" s="113"/>
    </row>
    <row r="1611" spans="9:80" s="114" customFormat="1">
      <c r="I1611" s="113"/>
      <c r="J1611" s="113"/>
      <c r="K1611" s="113"/>
      <c r="L1611" s="113"/>
      <c r="M1611" s="113"/>
      <c r="N1611" s="113"/>
      <c r="O1611" s="113"/>
      <c r="P1611" s="113"/>
      <c r="Q1611" s="113"/>
      <c r="R1611" s="113"/>
      <c r="S1611" s="113"/>
      <c r="T1611" s="113"/>
      <c r="U1611" s="113"/>
      <c r="V1611" s="113"/>
      <c r="W1611" s="113"/>
      <c r="X1611" s="113"/>
      <c r="Y1611" s="113"/>
      <c r="Z1611" s="113"/>
      <c r="AA1611" s="113"/>
      <c r="AB1611" s="113"/>
      <c r="AC1611" s="113"/>
      <c r="AD1611" s="113"/>
      <c r="AE1611" s="113"/>
      <c r="AF1611" s="113"/>
      <c r="AG1611" s="113"/>
      <c r="AH1611" s="113"/>
      <c r="AI1611" s="113"/>
      <c r="AJ1611" s="113"/>
      <c r="AK1611" s="113"/>
      <c r="AL1611" s="113"/>
      <c r="AM1611" s="113"/>
      <c r="AN1611" s="113"/>
      <c r="AO1611" s="113"/>
      <c r="AP1611" s="113"/>
      <c r="AQ1611" s="113"/>
      <c r="AR1611" s="113"/>
      <c r="AS1611" s="113"/>
      <c r="AT1611" s="113"/>
      <c r="AU1611" s="113"/>
      <c r="AV1611" s="113"/>
      <c r="AW1611" s="113"/>
      <c r="AX1611" s="113"/>
      <c r="AY1611" s="113"/>
      <c r="AZ1611" s="113"/>
      <c r="BA1611" s="113"/>
      <c r="BB1611" s="113"/>
      <c r="BC1611" s="113"/>
      <c r="BD1611" s="113"/>
      <c r="BE1611" s="113"/>
      <c r="BF1611" s="113"/>
      <c r="BG1611" s="113"/>
      <c r="BH1611" s="113"/>
      <c r="BI1611" s="113"/>
      <c r="BJ1611" s="113"/>
      <c r="BK1611" s="113"/>
      <c r="BL1611" s="113"/>
      <c r="BM1611" s="113"/>
      <c r="BN1611" s="113"/>
      <c r="BO1611" s="113"/>
      <c r="BP1611" s="113"/>
      <c r="BQ1611" s="113"/>
      <c r="BR1611" s="113"/>
      <c r="BS1611" s="113"/>
      <c r="BT1611" s="113"/>
      <c r="BU1611" s="113"/>
      <c r="BV1611" s="113"/>
      <c r="BW1611" s="113"/>
      <c r="BX1611" s="113"/>
      <c r="BY1611" s="113"/>
      <c r="BZ1611" s="113"/>
      <c r="CA1611" s="113"/>
      <c r="CB1611" s="113"/>
    </row>
    <row r="1612" spans="9:80" s="114" customFormat="1">
      <c r="I1612" s="113"/>
      <c r="J1612" s="113"/>
      <c r="K1612" s="113"/>
      <c r="L1612" s="113"/>
      <c r="M1612" s="113"/>
      <c r="N1612" s="113"/>
      <c r="O1612" s="113"/>
      <c r="P1612" s="113"/>
      <c r="Q1612" s="113"/>
      <c r="R1612" s="113"/>
      <c r="S1612" s="113"/>
      <c r="T1612" s="113"/>
      <c r="U1612" s="113"/>
      <c r="V1612" s="113"/>
      <c r="W1612" s="113"/>
      <c r="X1612" s="113"/>
      <c r="Y1612" s="113"/>
      <c r="Z1612" s="113"/>
      <c r="AA1612" s="113"/>
      <c r="AB1612" s="113"/>
      <c r="AC1612" s="113"/>
      <c r="AD1612" s="113"/>
      <c r="AE1612" s="113"/>
      <c r="AF1612" s="113"/>
      <c r="AG1612" s="113"/>
      <c r="AH1612" s="113"/>
      <c r="AI1612" s="113"/>
      <c r="AJ1612" s="113"/>
      <c r="AK1612" s="113"/>
      <c r="AL1612" s="113"/>
      <c r="AM1612" s="113"/>
      <c r="AN1612" s="113"/>
      <c r="AO1612" s="113"/>
      <c r="AP1612" s="113"/>
      <c r="AQ1612" s="113"/>
      <c r="AR1612" s="113"/>
      <c r="AS1612" s="113"/>
      <c r="AT1612" s="113"/>
      <c r="AU1612" s="113"/>
      <c r="AV1612" s="113"/>
      <c r="AW1612" s="113"/>
      <c r="AX1612" s="113"/>
      <c r="AY1612" s="113"/>
      <c r="AZ1612" s="113"/>
      <c r="BA1612" s="113"/>
      <c r="BB1612" s="113"/>
      <c r="BC1612" s="113"/>
      <c r="BD1612" s="113"/>
      <c r="BE1612" s="113"/>
      <c r="BF1612" s="113"/>
      <c r="BG1612" s="113"/>
      <c r="BH1612" s="113"/>
      <c r="BI1612" s="113"/>
      <c r="BJ1612" s="113"/>
      <c r="BK1612" s="113"/>
      <c r="BL1612" s="113"/>
      <c r="BM1612" s="113"/>
      <c r="BN1612" s="113"/>
      <c r="BO1612" s="113"/>
      <c r="BP1612" s="113"/>
      <c r="BQ1612" s="113"/>
      <c r="BR1612" s="113"/>
      <c r="BS1612" s="113"/>
      <c r="BT1612" s="113"/>
      <c r="BU1612" s="113"/>
      <c r="BV1612" s="113"/>
      <c r="BW1612" s="113"/>
      <c r="BX1612" s="113"/>
      <c r="BY1612" s="113"/>
      <c r="BZ1612" s="113"/>
      <c r="CA1612" s="113"/>
      <c r="CB1612" s="113"/>
    </row>
    <row r="1613" spans="9:80" s="114" customFormat="1">
      <c r="I1613" s="113"/>
      <c r="J1613" s="113"/>
      <c r="K1613" s="113"/>
      <c r="L1613" s="113"/>
      <c r="M1613" s="113"/>
      <c r="N1613" s="113"/>
      <c r="O1613" s="113"/>
      <c r="P1613" s="113"/>
      <c r="Q1613" s="113"/>
      <c r="R1613" s="113"/>
      <c r="S1613" s="113"/>
      <c r="T1613" s="113"/>
      <c r="U1613" s="113"/>
      <c r="V1613" s="113"/>
      <c r="W1613" s="113"/>
      <c r="X1613" s="113"/>
      <c r="Y1613" s="113"/>
      <c r="Z1613" s="113"/>
      <c r="AA1613" s="113"/>
      <c r="AB1613" s="113"/>
      <c r="AC1613" s="113"/>
      <c r="AD1613" s="113"/>
      <c r="AE1613" s="113"/>
      <c r="AF1613" s="113"/>
      <c r="AG1613" s="113"/>
      <c r="AH1613" s="113"/>
      <c r="AI1613" s="113"/>
      <c r="AJ1613" s="113"/>
      <c r="AK1613" s="113"/>
      <c r="AL1613" s="113"/>
      <c r="AM1613" s="113"/>
      <c r="AN1613" s="113"/>
      <c r="AO1613" s="113"/>
      <c r="AP1613" s="113"/>
      <c r="AQ1613" s="113"/>
      <c r="AR1613" s="113"/>
      <c r="AS1613" s="113"/>
      <c r="AT1613" s="113"/>
      <c r="AU1613" s="113"/>
      <c r="AV1613" s="113"/>
      <c r="AW1613" s="113"/>
      <c r="AX1613" s="113"/>
      <c r="AY1613" s="113"/>
      <c r="AZ1613" s="113"/>
      <c r="BA1613" s="113"/>
      <c r="BB1613" s="113"/>
      <c r="BC1613" s="113"/>
      <c r="BD1613" s="113"/>
      <c r="BE1613" s="113"/>
      <c r="BF1613" s="113"/>
      <c r="BG1613" s="113"/>
      <c r="BH1613" s="113"/>
      <c r="BI1613" s="113"/>
      <c r="BJ1613" s="113"/>
      <c r="BK1613" s="113"/>
      <c r="BL1613" s="113"/>
      <c r="BM1613" s="113"/>
      <c r="BN1613" s="113"/>
      <c r="BO1613" s="113"/>
      <c r="BP1613" s="113"/>
      <c r="BQ1613" s="113"/>
      <c r="BR1613" s="113"/>
      <c r="BS1613" s="113"/>
      <c r="BT1613" s="113"/>
      <c r="BU1613" s="113"/>
      <c r="BV1613" s="113"/>
      <c r="BW1613" s="113"/>
      <c r="BX1613" s="113"/>
      <c r="BY1613" s="113"/>
      <c r="BZ1613" s="113"/>
      <c r="CA1613" s="113"/>
      <c r="CB1613" s="113"/>
    </row>
    <row r="1614" spans="9:80" s="114" customFormat="1">
      <c r="I1614" s="113"/>
      <c r="J1614" s="113"/>
      <c r="K1614" s="113"/>
      <c r="L1614" s="113"/>
      <c r="M1614" s="113"/>
      <c r="N1614" s="113"/>
      <c r="O1614" s="113"/>
      <c r="P1614" s="113"/>
      <c r="Q1614" s="113"/>
      <c r="R1614" s="113"/>
      <c r="S1614" s="113"/>
      <c r="T1614" s="113"/>
      <c r="U1614" s="113"/>
      <c r="V1614" s="113"/>
      <c r="W1614" s="113"/>
      <c r="X1614" s="113"/>
      <c r="Y1614" s="113"/>
      <c r="Z1614" s="113"/>
      <c r="AA1614" s="113"/>
      <c r="AB1614" s="113"/>
      <c r="AC1614" s="113"/>
      <c r="AD1614" s="113"/>
      <c r="AE1614" s="113"/>
      <c r="AF1614" s="113"/>
      <c r="AG1614" s="113"/>
      <c r="AH1614" s="113"/>
      <c r="AI1614" s="113"/>
      <c r="AJ1614" s="113"/>
      <c r="AK1614" s="113"/>
      <c r="AL1614" s="113"/>
      <c r="AM1614" s="113"/>
      <c r="AN1614" s="113"/>
      <c r="AO1614" s="113"/>
      <c r="AP1614" s="113"/>
      <c r="AQ1614" s="113"/>
      <c r="AR1614" s="113"/>
      <c r="AS1614" s="113"/>
      <c r="AT1614" s="113"/>
      <c r="AU1614" s="113"/>
      <c r="AV1614" s="113"/>
      <c r="AW1614" s="113"/>
      <c r="AX1614" s="113"/>
      <c r="AY1614" s="113"/>
      <c r="AZ1614" s="113"/>
      <c r="BA1614" s="113"/>
      <c r="BB1614" s="113"/>
      <c r="BC1614" s="113"/>
      <c r="BD1614" s="113"/>
      <c r="BE1614" s="113"/>
      <c r="BF1614" s="113"/>
      <c r="BG1614" s="113"/>
      <c r="BH1614" s="113"/>
      <c r="BI1614" s="113"/>
      <c r="BJ1614" s="113"/>
      <c r="BK1614" s="113"/>
      <c r="BL1614" s="113"/>
      <c r="BM1614" s="113"/>
      <c r="BN1614" s="113"/>
      <c r="BO1614" s="113"/>
      <c r="BP1614" s="113"/>
      <c r="BQ1614" s="113"/>
      <c r="BR1614" s="113"/>
      <c r="BS1614" s="113"/>
      <c r="BT1614" s="113"/>
      <c r="BU1614" s="113"/>
      <c r="BV1614" s="113"/>
      <c r="BW1614" s="113"/>
      <c r="BX1614" s="113"/>
      <c r="BY1614" s="113"/>
      <c r="BZ1614" s="113"/>
      <c r="CA1614" s="113"/>
      <c r="CB1614" s="113"/>
    </row>
    <row r="1615" spans="9:80" s="114" customFormat="1">
      <c r="I1615" s="113"/>
      <c r="J1615" s="113"/>
      <c r="K1615" s="113"/>
      <c r="L1615" s="113"/>
      <c r="M1615" s="113"/>
      <c r="N1615" s="113"/>
      <c r="O1615" s="113"/>
      <c r="P1615" s="113"/>
      <c r="Q1615" s="113"/>
      <c r="R1615" s="113"/>
      <c r="S1615" s="113"/>
      <c r="T1615" s="113"/>
      <c r="U1615" s="113"/>
      <c r="V1615" s="113"/>
      <c r="W1615" s="113"/>
      <c r="X1615" s="113"/>
      <c r="Y1615" s="113"/>
      <c r="Z1615" s="113"/>
      <c r="AA1615" s="113"/>
      <c r="AB1615" s="113"/>
      <c r="AC1615" s="113"/>
      <c r="AD1615" s="113"/>
      <c r="AE1615" s="113"/>
      <c r="AF1615" s="113"/>
      <c r="AG1615" s="113"/>
      <c r="AH1615" s="113"/>
      <c r="AI1615" s="113"/>
      <c r="AJ1615" s="113"/>
      <c r="AK1615" s="113"/>
      <c r="AL1615" s="113"/>
      <c r="AM1615" s="113"/>
      <c r="AN1615" s="113"/>
      <c r="AO1615" s="113"/>
      <c r="AP1615" s="113"/>
      <c r="AQ1615" s="113"/>
      <c r="AR1615" s="113"/>
      <c r="AS1615" s="113"/>
      <c r="AT1615" s="113"/>
      <c r="AU1615" s="113"/>
      <c r="AV1615" s="113"/>
      <c r="AW1615" s="113"/>
      <c r="AX1615" s="113"/>
      <c r="AY1615" s="113"/>
      <c r="AZ1615" s="113"/>
      <c r="BA1615" s="113"/>
      <c r="BB1615" s="113"/>
      <c r="BC1615" s="113"/>
      <c r="BD1615" s="113"/>
      <c r="BE1615" s="113"/>
      <c r="BF1615" s="113"/>
      <c r="BG1615" s="113"/>
      <c r="BH1615" s="113"/>
      <c r="BI1615" s="113"/>
      <c r="BJ1615" s="113"/>
      <c r="BK1615" s="113"/>
      <c r="BL1615" s="113"/>
      <c r="BM1615" s="113"/>
      <c r="BN1615" s="113"/>
      <c r="BO1615" s="113"/>
      <c r="BP1615" s="113"/>
      <c r="BQ1615" s="113"/>
      <c r="BR1615" s="113"/>
      <c r="BS1615" s="113"/>
      <c r="BT1615" s="113"/>
      <c r="BU1615" s="113"/>
      <c r="BV1615" s="113"/>
      <c r="BW1615" s="113"/>
      <c r="BX1615" s="113"/>
      <c r="BY1615" s="113"/>
      <c r="BZ1615" s="113"/>
      <c r="CA1615" s="113"/>
      <c r="CB1615" s="113"/>
    </row>
    <row r="1616" spans="9:80" s="114" customFormat="1">
      <c r="I1616" s="113"/>
      <c r="J1616" s="113"/>
      <c r="K1616" s="113"/>
      <c r="L1616" s="113"/>
      <c r="M1616" s="113"/>
      <c r="N1616" s="113"/>
      <c r="O1616" s="113"/>
      <c r="P1616" s="113"/>
      <c r="Q1616" s="113"/>
      <c r="R1616" s="113"/>
      <c r="S1616" s="113"/>
      <c r="T1616" s="113"/>
      <c r="U1616" s="113"/>
      <c r="V1616" s="113"/>
      <c r="W1616" s="113"/>
      <c r="X1616" s="113"/>
      <c r="Y1616" s="113"/>
      <c r="Z1616" s="113"/>
      <c r="AA1616" s="113"/>
      <c r="AB1616" s="113"/>
      <c r="AC1616" s="113"/>
      <c r="AD1616" s="113"/>
      <c r="AE1616" s="113"/>
      <c r="AF1616" s="113"/>
      <c r="AG1616" s="113"/>
      <c r="AH1616" s="113"/>
      <c r="AI1616" s="113"/>
      <c r="AJ1616" s="113"/>
      <c r="AK1616" s="113"/>
      <c r="AL1616" s="113"/>
      <c r="AM1616" s="113"/>
      <c r="AN1616" s="113"/>
      <c r="AO1616" s="113"/>
      <c r="AP1616" s="113"/>
      <c r="AQ1616" s="113"/>
      <c r="AR1616" s="113"/>
      <c r="AS1616" s="113"/>
      <c r="AT1616" s="113"/>
      <c r="AU1616" s="113"/>
      <c r="AV1616" s="113"/>
      <c r="AW1616" s="113"/>
      <c r="AX1616" s="113"/>
      <c r="AY1616" s="113"/>
      <c r="AZ1616" s="113"/>
      <c r="BA1616" s="113"/>
      <c r="BB1616" s="113"/>
      <c r="BC1616" s="113"/>
      <c r="BD1616" s="113"/>
      <c r="BE1616" s="113"/>
      <c r="BF1616" s="113"/>
      <c r="BG1616" s="113"/>
      <c r="BH1616" s="113"/>
      <c r="BI1616" s="113"/>
      <c r="BJ1616" s="113"/>
      <c r="BK1616" s="113"/>
      <c r="BL1616" s="113"/>
      <c r="BM1616" s="113"/>
      <c r="BN1616" s="113"/>
      <c r="BO1616" s="113"/>
      <c r="BP1616" s="113"/>
      <c r="BQ1616" s="113"/>
      <c r="BR1616" s="113"/>
      <c r="BS1616" s="113"/>
      <c r="BT1616" s="113"/>
      <c r="BU1616" s="113"/>
      <c r="BV1616" s="113"/>
      <c r="BW1616" s="113"/>
      <c r="BX1616" s="113"/>
      <c r="BY1616" s="113"/>
      <c r="BZ1616" s="113"/>
      <c r="CA1616" s="113"/>
      <c r="CB1616" s="113"/>
    </row>
    <row r="1617" spans="9:80" s="114" customFormat="1">
      <c r="I1617" s="113"/>
      <c r="J1617" s="113"/>
      <c r="K1617" s="113"/>
      <c r="L1617" s="113"/>
      <c r="M1617" s="113"/>
      <c r="N1617" s="113"/>
      <c r="O1617" s="113"/>
      <c r="P1617" s="113"/>
      <c r="Q1617" s="113"/>
      <c r="R1617" s="113"/>
      <c r="S1617" s="113"/>
      <c r="T1617" s="113"/>
      <c r="U1617" s="113"/>
      <c r="V1617" s="113"/>
      <c r="W1617" s="113"/>
      <c r="X1617" s="113"/>
      <c r="Y1617" s="113"/>
      <c r="Z1617" s="113"/>
      <c r="AA1617" s="113"/>
      <c r="AB1617" s="113"/>
      <c r="AC1617" s="113"/>
      <c r="AD1617" s="113"/>
      <c r="AE1617" s="113"/>
      <c r="AF1617" s="113"/>
      <c r="AG1617" s="113"/>
      <c r="AH1617" s="113"/>
      <c r="AI1617" s="113"/>
      <c r="AJ1617" s="113"/>
      <c r="AK1617" s="113"/>
      <c r="AL1617" s="113"/>
      <c r="AM1617" s="113"/>
      <c r="AN1617" s="113"/>
      <c r="AO1617" s="113"/>
      <c r="AP1617" s="113"/>
      <c r="AQ1617" s="113"/>
      <c r="AR1617" s="113"/>
      <c r="AS1617" s="113"/>
      <c r="AT1617" s="113"/>
      <c r="AU1617" s="113"/>
      <c r="AV1617" s="113"/>
      <c r="AW1617" s="113"/>
      <c r="AX1617" s="113"/>
      <c r="AY1617" s="113"/>
      <c r="AZ1617" s="113"/>
      <c r="BA1617" s="113"/>
      <c r="BB1617" s="113"/>
      <c r="BC1617" s="113"/>
      <c r="BD1617" s="113"/>
      <c r="BE1617" s="113"/>
      <c r="BF1617" s="113"/>
      <c r="BG1617" s="113"/>
      <c r="BH1617" s="113"/>
      <c r="BI1617" s="113"/>
      <c r="BJ1617" s="113"/>
      <c r="BK1617" s="113"/>
      <c r="BL1617" s="113"/>
      <c r="BM1617" s="113"/>
      <c r="BN1617" s="113"/>
      <c r="BO1617" s="113"/>
      <c r="BP1617" s="113"/>
      <c r="BQ1617" s="113"/>
      <c r="BR1617" s="113"/>
      <c r="BS1617" s="113"/>
      <c r="BT1617" s="113"/>
      <c r="BU1617" s="113"/>
      <c r="BV1617" s="113"/>
      <c r="BW1617" s="113"/>
      <c r="BX1617" s="113"/>
      <c r="BY1617" s="113"/>
      <c r="BZ1617" s="113"/>
      <c r="CA1617" s="113"/>
      <c r="CB1617" s="113"/>
    </row>
    <row r="1618" spans="9:80" s="114" customFormat="1">
      <c r="I1618" s="113"/>
      <c r="J1618" s="113"/>
      <c r="K1618" s="113"/>
      <c r="L1618" s="113"/>
      <c r="M1618" s="113"/>
      <c r="N1618" s="113"/>
      <c r="O1618" s="113"/>
      <c r="P1618" s="113"/>
      <c r="Q1618" s="113"/>
      <c r="R1618" s="113"/>
      <c r="S1618" s="113"/>
      <c r="T1618" s="113"/>
      <c r="U1618" s="113"/>
      <c r="V1618" s="113"/>
      <c r="W1618" s="113"/>
      <c r="X1618" s="113"/>
      <c r="Y1618" s="113"/>
      <c r="Z1618" s="113"/>
      <c r="AA1618" s="113"/>
      <c r="AB1618" s="113"/>
      <c r="AC1618" s="113"/>
      <c r="AD1618" s="113"/>
      <c r="AE1618" s="113"/>
      <c r="AF1618" s="113"/>
      <c r="AG1618" s="113"/>
      <c r="AH1618" s="113"/>
      <c r="AI1618" s="113"/>
      <c r="AJ1618" s="113"/>
      <c r="AK1618" s="113"/>
      <c r="AL1618" s="113"/>
      <c r="AM1618" s="113"/>
      <c r="AN1618" s="113"/>
      <c r="AO1618" s="113"/>
      <c r="AP1618" s="113"/>
      <c r="AQ1618" s="113"/>
      <c r="AR1618" s="113"/>
      <c r="AS1618" s="113"/>
      <c r="AT1618" s="113"/>
      <c r="AU1618" s="113"/>
      <c r="AV1618" s="113"/>
      <c r="AW1618" s="113"/>
      <c r="AX1618" s="113"/>
      <c r="AY1618" s="113"/>
      <c r="AZ1618" s="113"/>
      <c r="BA1618" s="113"/>
      <c r="BB1618" s="113"/>
      <c r="BC1618" s="113"/>
      <c r="BD1618" s="113"/>
      <c r="BE1618" s="113"/>
      <c r="BF1618" s="113"/>
      <c r="BG1618" s="113"/>
      <c r="BH1618" s="113"/>
      <c r="BI1618" s="113"/>
      <c r="BJ1618" s="113"/>
      <c r="BK1618" s="113"/>
      <c r="BL1618" s="113"/>
      <c r="BM1618" s="113"/>
      <c r="BN1618" s="113"/>
      <c r="BO1618" s="113"/>
      <c r="BP1618" s="113"/>
      <c r="BQ1618" s="113"/>
      <c r="BR1618" s="113"/>
      <c r="BS1618" s="113"/>
      <c r="BT1618" s="113"/>
      <c r="BU1618" s="113"/>
      <c r="BV1618" s="113"/>
      <c r="BW1618" s="113"/>
      <c r="BX1618" s="113"/>
      <c r="BY1618" s="113"/>
      <c r="BZ1618" s="113"/>
      <c r="CA1618" s="113"/>
      <c r="CB1618" s="113"/>
    </row>
    <row r="1619" spans="9:80" s="114" customFormat="1">
      <c r="I1619" s="113"/>
      <c r="J1619" s="113"/>
      <c r="K1619" s="113"/>
      <c r="L1619" s="113"/>
      <c r="M1619" s="113"/>
      <c r="N1619" s="113"/>
      <c r="O1619" s="113"/>
      <c r="P1619" s="113"/>
      <c r="Q1619" s="113"/>
      <c r="R1619" s="113"/>
      <c r="S1619" s="113"/>
      <c r="T1619" s="113"/>
      <c r="U1619" s="113"/>
      <c r="V1619" s="113"/>
      <c r="W1619" s="113"/>
      <c r="X1619" s="113"/>
      <c r="Y1619" s="113"/>
      <c r="Z1619" s="113"/>
      <c r="AA1619" s="113"/>
      <c r="AB1619" s="113"/>
      <c r="AC1619" s="113"/>
      <c r="AD1619" s="113"/>
      <c r="AE1619" s="113"/>
      <c r="AF1619" s="113"/>
      <c r="AG1619" s="113"/>
      <c r="AH1619" s="113"/>
      <c r="AI1619" s="113"/>
      <c r="AJ1619" s="113"/>
      <c r="AK1619" s="113"/>
      <c r="AL1619" s="113"/>
      <c r="AM1619" s="113"/>
      <c r="AN1619" s="113"/>
      <c r="AO1619" s="113"/>
      <c r="AP1619" s="113"/>
      <c r="AQ1619" s="113"/>
      <c r="AR1619" s="113"/>
      <c r="AS1619" s="113"/>
      <c r="AT1619" s="113"/>
      <c r="AU1619" s="113"/>
      <c r="AV1619" s="113"/>
      <c r="AW1619" s="113"/>
      <c r="AX1619" s="113"/>
      <c r="AY1619" s="113"/>
      <c r="AZ1619" s="113"/>
      <c r="BA1619" s="113"/>
      <c r="BB1619" s="113"/>
      <c r="BC1619" s="113"/>
      <c r="BD1619" s="113"/>
      <c r="BE1619" s="113"/>
      <c r="BF1619" s="113"/>
      <c r="BG1619" s="113"/>
      <c r="BH1619" s="113"/>
      <c r="BI1619" s="113"/>
      <c r="BJ1619" s="113"/>
      <c r="BK1619" s="113"/>
      <c r="BL1619" s="113"/>
      <c r="BM1619" s="113"/>
      <c r="BN1619" s="113"/>
      <c r="BO1619" s="113"/>
      <c r="BP1619" s="113"/>
      <c r="BQ1619" s="113"/>
      <c r="BR1619" s="113"/>
      <c r="BS1619" s="113"/>
      <c r="BT1619" s="113"/>
      <c r="BU1619" s="113"/>
      <c r="BV1619" s="113"/>
      <c r="BW1619" s="113"/>
      <c r="BX1619" s="113"/>
      <c r="BY1619" s="113"/>
      <c r="BZ1619" s="113"/>
      <c r="CA1619" s="113"/>
      <c r="CB1619" s="113"/>
    </row>
    <row r="1620" spans="9:80" s="114" customFormat="1">
      <c r="I1620" s="113"/>
      <c r="J1620" s="113"/>
      <c r="K1620" s="113"/>
      <c r="L1620" s="113"/>
      <c r="M1620" s="113"/>
      <c r="N1620" s="113"/>
      <c r="O1620" s="113"/>
      <c r="P1620" s="113"/>
      <c r="Q1620" s="113"/>
      <c r="R1620" s="113"/>
      <c r="S1620" s="113"/>
      <c r="T1620" s="113"/>
      <c r="U1620" s="113"/>
      <c r="V1620" s="113"/>
      <c r="W1620" s="113"/>
      <c r="X1620" s="113"/>
      <c r="Y1620" s="113"/>
      <c r="Z1620" s="113"/>
      <c r="AA1620" s="113"/>
      <c r="AB1620" s="113"/>
      <c r="AC1620" s="113"/>
      <c r="AD1620" s="113"/>
      <c r="AE1620" s="113"/>
      <c r="AF1620" s="113"/>
      <c r="AG1620" s="113"/>
      <c r="AH1620" s="113"/>
      <c r="AI1620" s="113"/>
      <c r="AJ1620" s="113"/>
      <c r="AK1620" s="113"/>
      <c r="AL1620" s="113"/>
      <c r="AM1620" s="113"/>
      <c r="AN1620" s="113"/>
      <c r="AO1620" s="113"/>
      <c r="AP1620" s="113"/>
      <c r="AQ1620" s="113"/>
      <c r="AR1620" s="113"/>
      <c r="AS1620" s="113"/>
      <c r="AT1620" s="113"/>
      <c r="AU1620" s="113"/>
      <c r="AV1620" s="113"/>
      <c r="AW1620" s="113"/>
      <c r="AX1620" s="113"/>
      <c r="AY1620" s="113"/>
      <c r="AZ1620" s="113"/>
      <c r="BA1620" s="113"/>
      <c r="BB1620" s="113"/>
      <c r="BC1620" s="113"/>
      <c r="BD1620" s="113"/>
      <c r="BE1620" s="113"/>
      <c r="BF1620" s="113"/>
      <c r="BG1620" s="113"/>
      <c r="BH1620" s="113"/>
      <c r="BI1620" s="113"/>
      <c r="BJ1620" s="113"/>
      <c r="BK1620" s="113"/>
      <c r="BL1620" s="113"/>
      <c r="BM1620" s="113"/>
      <c r="BN1620" s="113"/>
      <c r="BO1620" s="113"/>
      <c r="BP1620" s="113"/>
      <c r="BQ1620" s="113"/>
      <c r="BR1620" s="113"/>
      <c r="BS1620" s="113"/>
      <c r="BT1620" s="113"/>
      <c r="BU1620" s="113"/>
      <c r="BV1620" s="113"/>
      <c r="BW1620" s="113"/>
      <c r="BX1620" s="113"/>
      <c r="BY1620" s="113"/>
      <c r="BZ1620" s="113"/>
      <c r="CA1620" s="113"/>
      <c r="CB1620" s="113"/>
    </row>
    <row r="1621" spans="9:80" s="114" customFormat="1">
      <c r="I1621" s="113"/>
      <c r="J1621" s="113"/>
      <c r="K1621" s="113"/>
      <c r="L1621" s="113"/>
      <c r="M1621" s="113"/>
      <c r="N1621" s="113"/>
      <c r="O1621" s="113"/>
      <c r="P1621" s="113"/>
      <c r="Q1621" s="113"/>
      <c r="R1621" s="113"/>
      <c r="S1621" s="113"/>
      <c r="T1621" s="113"/>
      <c r="U1621" s="113"/>
      <c r="V1621" s="113"/>
      <c r="W1621" s="113"/>
      <c r="X1621" s="113"/>
      <c r="Y1621" s="113"/>
      <c r="Z1621" s="113"/>
      <c r="AA1621" s="113"/>
      <c r="AB1621" s="113"/>
      <c r="AC1621" s="113"/>
      <c r="AD1621" s="113"/>
      <c r="AE1621" s="113"/>
      <c r="AF1621" s="113"/>
      <c r="AG1621" s="113"/>
      <c r="AH1621" s="113"/>
      <c r="AI1621" s="113"/>
      <c r="AJ1621" s="113"/>
      <c r="AK1621" s="113"/>
      <c r="AL1621" s="113"/>
      <c r="AM1621" s="113"/>
      <c r="AN1621" s="113"/>
      <c r="AO1621" s="113"/>
      <c r="AP1621" s="113"/>
      <c r="AQ1621" s="113"/>
      <c r="AR1621" s="113"/>
      <c r="AS1621" s="113"/>
      <c r="AT1621" s="113"/>
      <c r="AU1621" s="113"/>
      <c r="AV1621" s="113"/>
      <c r="AW1621" s="113"/>
      <c r="AX1621" s="113"/>
      <c r="AY1621" s="113"/>
      <c r="AZ1621" s="113"/>
      <c r="BA1621" s="113"/>
      <c r="BB1621" s="113"/>
      <c r="BC1621" s="113"/>
      <c r="BD1621" s="113"/>
      <c r="BE1621" s="113"/>
      <c r="BF1621" s="113"/>
      <c r="BG1621" s="113"/>
      <c r="BH1621" s="113"/>
      <c r="BI1621" s="113"/>
      <c r="BJ1621" s="113"/>
      <c r="BK1621" s="113"/>
      <c r="BL1621" s="113"/>
      <c r="BM1621" s="113"/>
      <c r="BN1621" s="113"/>
      <c r="BO1621" s="113"/>
      <c r="BP1621" s="113"/>
      <c r="BQ1621" s="113"/>
      <c r="BR1621" s="113"/>
      <c r="BS1621" s="113"/>
      <c r="BT1621" s="113"/>
      <c r="BU1621" s="113"/>
      <c r="BV1621" s="113"/>
      <c r="BW1621" s="113"/>
      <c r="BX1621" s="113"/>
      <c r="BY1621" s="113"/>
      <c r="BZ1621" s="113"/>
      <c r="CA1621" s="113"/>
      <c r="CB1621" s="113"/>
    </row>
    <row r="1622" spans="9:80" s="114" customFormat="1">
      <c r="I1622" s="113"/>
      <c r="J1622" s="113"/>
      <c r="K1622" s="113"/>
      <c r="L1622" s="113"/>
      <c r="M1622" s="113"/>
      <c r="N1622" s="113"/>
      <c r="O1622" s="113"/>
      <c r="P1622" s="113"/>
      <c r="Q1622" s="113"/>
      <c r="R1622" s="113"/>
      <c r="S1622" s="113"/>
      <c r="T1622" s="113"/>
      <c r="U1622" s="113"/>
      <c r="V1622" s="113"/>
      <c r="W1622" s="113"/>
      <c r="X1622" s="113"/>
      <c r="Y1622" s="113"/>
      <c r="Z1622" s="113"/>
      <c r="AA1622" s="113"/>
      <c r="AB1622" s="113"/>
      <c r="AC1622" s="113"/>
      <c r="AD1622" s="113"/>
      <c r="AE1622" s="113"/>
      <c r="AF1622" s="113"/>
      <c r="AG1622" s="113"/>
      <c r="AH1622" s="113"/>
      <c r="AI1622" s="113"/>
      <c r="AJ1622" s="113"/>
      <c r="AK1622" s="113"/>
      <c r="AL1622" s="113"/>
      <c r="AM1622" s="113"/>
      <c r="AN1622" s="113"/>
      <c r="AO1622" s="113"/>
      <c r="AP1622" s="113"/>
      <c r="AQ1622" s="113"/>
      <c r="AR1622" s="113"/>
      <c r="AS1622" s="113"/>
      <c r="AT1622" s="113"/>
      <c r="AU1622" s="113"/>
      <c r="AV1622" s="113"/>
      <c r="AW1622" s="113"/>
      <c r="AX1622" s="113"/>
      <c r="AY1622" s="113"/>
      <c r="AZ1622" s="113"/>
      <c r="BA1622" s="113"/>
      <c r="BB1622" s="113"/>
      <c r="BC1622" s="113"/>
      <c r="BD1622" s="113"/>
      <c r="BE1622" s="113"/>
      <c r="BF1622" s="113"/>
      <c r="BG1622" s="113"/>
      <c r="BH1622" s="113"/>
      <c r="BI1622" s="113"/>
      <c r="BJ1622" s="113"/>
      <c r="BK1622" s="113"/>
      <c r="BL1622" s="113"/>
      <c r="BM1622" s="113"/>
      <c r="BN1622" s="113"/>
      <c r="BO1622" s="113"/>
      <c r="BP1622" s="113"/>
      <c r="BQ1622" s="113"/>
      <c r="BR1622" s="113"/>
      <c r="BS1622" s="113"/>
      <c r="BT1622" s="113"/>
      <c r="BU1622" s="113"/>
      <c r="BV1622" s="113"/>
      <c r="BW1622" s="113"/>
      <c r="BX1622" s="113"/>
      <c r="BY1622" s="113"/>
      <c r="BZ1622" s="113"/>
      <c r="CA1622" s="113"/>
      <c r="CB1622" s="113"/>
    </row>
    <row r="1623" spans="9:80" s="114" customFormat="1">
      <c r="I1623" s="113"/>
      <c r="J1623" s="113"/>
      <c r="K1623" s="113"/>
      <c r="L1623" s="113"/>
      <c r="M1623" s="113"/>
      <c r="N1623" s="113"/>
      <c r="O1623" s="113"/>
      <c r="P1623" s="113"/>
      <c r="Q1623" s="113"/>
      <c r="R1623" s="113"/>
      <c r="S1623" s="113"/>
      <c r="T1623" s="113"/>
      <c r="U1623" s="113"/>
      <c r="V1623" s="113"/>
      <c r="W1623" s="113"/>
      <c r="X1623" s="113"/>
      <c r="Y1623" s="113"/>
      <c r="Z1623" s="113"/>
      <c r="AA1623" s="113"/>
      <c r="AB1623" s="113"/>
      <c r="AC1623" s="113"/>
      <c r="AD1623" s="113"/>
      <c r="AE1623" s="113"/>
      <c r="AF1623" s="113"/>
      <c r="AG1623" s="113"/>
      <c r="AH1623" s="113"/>
      <c r="AI1623" s="113"/>
      <c r="AJ1623" s="113"/>
      <c r="AK1623" s="113"/>
      <c r="AL1623" s="113"/>
      <c r="AM1623" s="113"/>
      <c r="AN1623" s="113"/>
      <c r="AO1623" s="113"/>
      <c r="AP1623" s="113"/>
      <c r="AQ1623" s="113"/>
      <c r="AR1623" s="113"/>
      <c r="AS1623" s="113"/>
      <c r="AT1623" s="113"/>
      <c r="AU1623" s="113"/>
      <c r="AV1623" s="113"/>
      <c r="AW1623" s="113"/>
      <c r="AX1623" s="113"/>
      <c r="AY1623" s="113"/>
      <c r="AZ1623" s="113"/>
      <c r="BA1623" s="113"/>
      <c r="BB1623" s="113"/>
      <c r="BC1623" s="113"/>
      <c r="BD1623" s="113"/>
      <c r="BE1623" s="113"/>
      <c r="BF1623" s="113"/>
      <c r="BG1623" s="113"/>
      <c r="BH1623" s="113"/>
      <c r="BI1623" s="113"/>
      <c r="BJ1623" s="113"/>
      <c r="BK1623" s="113"/>
      <c r="BL1623" s="113"/>
      <c r="BM1623" s="113"/>
      <c r="BN1623" s="113"/>
      <c r="BO1623" s="113"/>
      <c r="BP1623" s="113"/>
      <c r="BQ1623" s="113"/>
      <c r="BR1623" s="113"/>
      <c r="BS1623" s="113"/>
      <c r="BT1623" s="113"/>
      <c r="BU1623" s="113"/>
      <c r="BV1623" s="113"/>
      <c r="BW1623" s="113"/>
      <c r="BX1623" s="113"/>
      <c r="BY1623" s="113"/>
      <c r="BZ1623" s="113"/>
      <c r="CA1623" s="113"/>
      <c r="CB1623" s="113"/>
    </row>
    <row r="1624" spans="9:80" s="114" customFormat="1">
      <c r="I1624" s="113"/>
      <c r="J1624" s="113"/>
      <c r="K1624" s="113"/>
      <c r="L1624" s="113"/>
      <c r="M1624" s="113"/>
      <c r="N1624" s="113"/>
      <c r="O1624" s="113"/>
      <c r="P1624" s="113"/>
      <c r="Q1624" s="113"/>
      <c r="R1624" s="113"/>
      <c r="S1624" s="113"/>
      <c r="T1624" s="113"/>
      <c r="U1624" s="113"/>
      <c r="V1624" s="113"/>
      <c r="W1624" s="113"/>
      <c r="X1624" s="113"/>
      <c r="Y1624" s="113"/>
      <c r="Z1624" s="113"/>
      <c r="AA1624" s="113"/>
      <c r="AB1624" s="113"/>
      <c r="AC1624" s="113"/>
      <c r="AD1624" s="113"/>
      <c r="AE1624" s="113"/>
      <c r="AF1624" s="113"/>
      <c r="AG1624" s="113"/>
      <c r="AH1624" s="113"/>
      <c r="AI1624" s="113"/>
      <c r="AJ1624" s="113"/>
      <c r="AK1624" s="113"/>
      <c r="AL1624" s="113"/>
      <c r="AM1624" s="113"/>
      <c r="AN1624" s="113"/>
      <c r="AO1624" s="113"/>
      <c r="AP1624" s="113"/>
      <c r="AQ1624" s="113"/>
      <c r="AR1624" s="113"/>
      <c r="AS1624" s="113"/>
      <c r="AT1624" s="113"/>
      <c r="AU1624" s="113"/>
      <c r="AV1624" s="113"/>
      <c r="AW1624" s="113"/>
      <c r="AX1624" s="113"/>
      <c r="AY1624" s="113"/>
      <c r="AZ1624" s="113"/>
      <c r="BA1624" s="113"/>
      <c r="BB1624" s="113"/>
      <c r="BC1624" s="113"/>
      <c r="BD1624" s="113"/>
      <c r="BE1624" s="113"/>
      <c r="BF1624" s="113"/>
      <c r="BG1624" s="113"/>
      <c r="BH1624" s="113"/>
      <c r="BI1624" s="113"/>
      <c r="BJ1624" s="113"/>
      <c r="BK1624" s="113"/>
      <c r="BL1624" s="113"/>
      <c r="BM1624" s="113"/>
      <c r="BN1624" s="113"/>
      <c r="BO1624" s="113"/>
      <c r="BP1624" s="113"/>
      <c r="BQ1624" s="113"/>
      <c r="BR1624" s="113"/>
      <c r="BS1624" s="113"/>
      <c r="BT1624" s="113"/>
      <c r="BU1624" s="113"/>
      <c r="BV1624" s="113"/>
      <c r="BW1624" s="113"/>
      <c r="BX1624" s="113"/>
      <c r="BY1624" s="113"/>
      <c r="BZ1624" s="113"/>
      <c r="CA1624" s="113"/>
      <c r="CB1624" s="113"/>
    </row>
    <row r="1625" spans="9:80" s="114" customFormat="1">
      <c r="I1625" s="113"/>
      <c r="J1625" s="113"/>
      <c r="K1625" s="113"/>
      <c r="L1625" s="113"/>
      <c r="M1625" s="113"/>
      <c r="N1625" s="113"/>
      <c r="O1625" s="113"/>
      <c r="P1625" s="113"/>
      <c r="Q1625" s="113"/>
      <c r="R1625" s="113"/>
      <c r="S1625" s="113"/>
      <c r="T1625" s="113"/>
      <c r="U1625" s="113"/>
      <c r="V1625" s="113"/>
      <c r="W1625" s="113"/>
      <c r="X1625" s="113"/>
      <c r="Y1625" s="113"/>
      <c r="Z1625" s="113"/>
      <c r="AA1625" s="113"/>
      <c r="AB1625" s="113"/>
      <c r="AC1625" s="113"/>
      <c r="AD1625" s="113"/>
      <c r="AE1625" s="113"/>
      <c r="AF1625" s="113"/>
      <c r="AG1625" s="113"/>
      <c r="AH1625" s="113"/>
      <c r="AI1625" s="113"/>
      <c r="AJ1625" s="113"/>
      <c r="AK1625" s="113"/>
      <c r="AL1625" s="113"/>
      <c r="AM1625" s="113"/>
      <c r="AN1625" s="113"/>
      <c r="AO1625" s="113"/>
      <c r="AP1625" s="113"/>
      <c r="AQ1625" s="113"/>
      <c r="AR1625" s="113"/>
      <c r="AS1625" s="113"/>
      <c r="AT1625" s="113"/>
      <c r="AU1625" s="113"/>
      <c r="AV1625" s="113"/>
      <c r="AW1625" s="113"/>
      <c r="AX1625" s="113"/>
      <c r="AY1625" s="113"/>
      <c r="AZ1625" s="113"/>
      <c r="BA1625" s="113"/>
      <c r="BB1625" s="113"/>
      <c r="BC1625" s="113"/>
      <c r="BD1625" s="113"/>
      <c r="BE1625" s="113"/>
      <c r="BF1625" s="113"/>
      <c r="BG1625" s="113"/>
      <c r="BH1625" s="113"/>
      <c r="BI1625" s="113"/>
      <c r="BJ1625" s="113"/>
      <c r="BK1625" s="113"/>
      <c r="BL1625" s="113"/>
      <c r="BM1625" s="113"/>
      <c r="BN1625" s="113"/>
      <c r="BO1625" s="113"/>
      <c r="BP1625" s="113"/>
      <c r="BQ1625" s="113"/>
      <c r="BR1625" s="113"/>
      <c r="BS1625" s="113"/>
      <c r="BT1625" s="113"/>
      <c r="BU1625" s="113"/>
      <c r="BV1625" s="113"/>
      <c r="BW1625" s="113"/>
      <c r="BX1625" s="113"/>
      <c r="BY1625" s="113"/>
      <c r="BZ1625" s="113"/>
      <c r="CA1625" s="113"/>
      <c r="CB1625" s="113"/>
    </row>
    <row r="1626" spans="9:80" s="114" customFormat="1">
      <c r="I1626" s="113"/>
      <c r="J1626" s="113"/>
      <c r="K1626" s="113"/>
      <c r="L1626" s="113"/>
      <c r="M1626" s="113"/>
      <c r="N1626" s="113"/>
      <c r="O1626" s="113"/>
      <c r="P1626" s="113"/>
      <c r="Q1626" s="113"/>
      <c r="R1626" s="113"/>
      <c r="S1626" s="113"/>
      <c r="T1626" s="113"/>
      <c r="U1626" s="113"/>
      <c r="V1626" s="113"/>
      <c r="W1626" s="113"/>
      <c r="X1626" s="113"/>
      <c r="Y1626" s="113"/>
      <c r="Z1626" s="113"/>
      <c r="AA1626" s="113"/>
      <c r="AB1626" s="113"/>
      <c r="AC1626" s="113"/>
      <c r="AD1626" s="113"/>
      <c r="AE1626" s="113"/>
      <c r="AF1626" s="113"/>
      <c r="AG1626" s="113"/>
      <c r="AH1626" s="113"/>
      <c r="AI1626" s="113"/>
      <c r="AJ1626" s="113"/>
      <c r="AK1626" s="113"/>
      <c r="AL1626" s="113"/>
      <c r="AM1626" s="113"/>
      <c r="AN1626" s="113"/>
      <c r="AO1626" s="113"/>
      <c r="AP1626" s="113"/>
      <c r="AQ1626" s="113"/>
      <c r="AR1626" s="113"/>
      <c r="AS1626" s="113"/>
      <c r="AT1626" s="113"/>
      <c r="AU1626" s="113"/>
      <c r="AV1626" s="113"/>
      <c r="AW1626" s="113"/>
      <c r="AX1626" s="113"/>
      <c r="AY1626" s="113"/>
      <c r="AZ1626" s="113"/>
      <c r="BA1626" s="113"/>
      <c r="BB1626" s="113"/>
      <c r="BC1626" s="113"/>
      <c r="BD1626" s="113"/>
      <c r="BE1626" s="113"/>
      <c r="BF1626" s="113"/>
      <c r="BG1626" s="113"/>
      <c r="BH1626" s="113"/>
      <c r="BI1626" s="113"/>
      <c r="BJ1626" s="113"/>
      <c r="BK1626" s="113"/>
      <c r="BL1626" s="113"/>
      <c r="BM1626" s="113"/>
      <c r="BN1626" s="113"/>
      <c r="BO1626" s="113"/>
      <c r="BP1626" s="113"/>
      <c r="BQ1626" s="113"/>
      <c r="BR1626" s="113"/>
      <c r="BS1626" s="113"/>
      <c r="BT1626" s="113"/>
      <c r="BU1626" s="113"/>
      <c r="BV1626" s="113"/>
      <c r="BW1626" s="113"/>
      <c r="BX1626" s="113"/>
      <c r="BY1626" s="113"/>
      <c r="BZ1626" s="113"/>
      <c r="CA1626" s="113"/>
      <c r="CB1626" s="113"/>
    </row>
    <row r="1627" spans="9:80" s="114" customFormat="1">
      <c r="I1627" s="113"/>
      <c r="J1627" s="113"/>
      <c r="K1627" s="113"/>
      <c r="L1627" s="113"/>
      <c r="M1627" s="113"/>
      <c r="N1627" s="113"/>
      <c r="O1627" s="113"/>
      <c r="P1627" s="113"/>
      <c r="Q1627" s="113"/>
      <c r="R1627" s="113"/>
      <c r="S1627" s="113"/>
      <c r="T1627" s="113"/>
      <c r="U1627" s="113"/>
      <c r="V1627" s="113"/>
      <c r="W1627" s="113"/>
      <c r="X1627" s="113"/>
      <c r="Y1627" s="113"/>
      <c r="Z1627" s="113"/>
      <c r="AA1627" s="113"/>
      <c r="AB1627" s="113"/>
      <c r="AC1627" s="113"/>
      <c r="AD1627" s="113"/>
      <c r="AE1627" s="113"/>
      <c r="AF1627" s="113"/>
      <c r="AG1627" s="113"/>
      <c r="AH1627" s="113"/>
      <c r="AI1627" s="113"/>
      <c r="AJ1627" s="113"/>
      <c r="AK1627" s="113"/>
      <c r="AL1627" s="113"/>
      <c r="AM1627" s="113"/>
      <c r="AN1627" s="113"/>
      <c r="AO1627" s="113"/>
      <c r="AP1627" s="113"/>
      <c r="AQ1627" s="113"/>
      <c r="AR1627" s="113"/>
      <c r="AS1627" s="113"/>
      <c r="AT1627" s="113"/>
      <c r="AU1627" s="113"/>
      <c r="AV1627" s="113"/>
      <c r="AW1627" s="113"/>
      <c r="AX1627" s="113"/>
      <c r="AY1627" s="113"/>
      <c r="AZ1627" s="113"/>
      <c r="BA1627" s="113"/>
      <c r="BB1627" s="113"/>
      <c r="BC1627" s="113"/>
      <c r="BD1627" s="113"/>
      <c r="BE1627" s="113"/>
      <c r="BF1627" s="113"/>
      <c r="BG1627" s="113"/>
      <c r="BH1627" s="113"/>
      <c r="BI1627" s="113"/>
      <c r="BJ1627" s="113"/>
      <c r="BK1627" s="113"/>
      <c r="BL1627" s="113"/>
      <c r="BM1627" s="113"/>
      <c r="BN1627" s="113"/>
      <c r="BO1627" s="113"/>
      <c r="BP1627" s="113"/>
      <c r="BQ1627" s="113"/>
      <c r="BR1627" s="113"/>
      <c r="BS1627" s="113"/>
      <c r="BT1627" s="113"/>
      <c r="BU1627" s="113"/>
      <c r="BV1627" s="113"/>
      <c r="BW1627" s="113"/>
      <c r="BX1627" s="113"/>
      <c r="BY1627" s="113"/>
      <c r="BZ1627" s="113"/>
      <c r="CA1627" s="113"/>
      <c r="CB1627" s="113"/>
    </row>
    <row r="1628" spans="9:80" s="114" customFormat="1">
      <c r="I1628" s="113"/>
      <c r="J1628" s="113"/>
      <c r="K1628" s="113"/>
      <c r="L1628" s="113"/>
      <c r="M1628" s="113"/>
      <c r="N1628" s="113"/>
      <c r="O1628" s="113"/>
      <c r="P1628" s="113"/>
      <c r="Q1628" s="113"/>
      <c r="R1628" s="113"/>
      <c r="S1628" s="113"/>
      <c r="T1628" s="113"/>
      <c r="U1628" s="113"/>
      <c r="V1628" s="113"/>
      <c r="W1628" s="113"/>
      <c r="X1628" s="113"/>
      <c r="Y1628" s="113"/>
      <c r="Z1628" s="113"/>
      <c r="AA1628" s="113"/>
      <c r="AB1628" s="113"/>
      <c r="AC1628" s="113"/>
      <c r="AD1628" s="113"/>
      <c r="AE1628" s="113"/>
      <c r="AF1628" s="113"/>
      <c r="AG1628" s="113"/>
      <c r="AH1628" s="113"/>
      <c r="AI1628" s="113"/>
      <c r="AJ1628" s="113"/>
      <c r="AK1628" s="113"/>
      <c r="AL1628" s="113"/>
      <c r="AM1628" s="113"/>
      <c r="AN1628" s="113"/>
      <c r="AO1628" s="113"/>
      <c r="AP1628" s="113"/>
      <c r="AQ1628" s="113"/>
      <c r="AR1628" s="113"/>
      <c r="AS1628" s="113"/>
      <c r="AT1628" s="113"/>
      <c r="AU1628" s="113"/>
      <c r="AV1628" s="113"/>
      <c r="AW1628" s="113"/>
      <c r="AX1628" s="113"/>
      <c r="AY1628" s="113"/>
      <c r="AZ1628" s="113"/>
      <c r="BA1628" s="113"/>
      <c r="BB1628" s="113"/>
      <c r="BC1628" s="113"/>
      <c r="BD1628" s="113"/>
      <c r="BE1628" s="113"/>
      <c r="BF1628" s="113"/>
      <c r="BG1628" s="113"/>
      <c r="BH1628" s="113"/>
      <c r="BI1628" s="113"/>
      <c r="BJ1628" s="113"/>
      <c r="BK1628" s="113"/>
      <c r="BL1628" s="113"/>
      <c r="BM1628" s="113"/>
      <c r="BN1628" s="113"/>
      <c r="BO1628" s="113"/>
      <c r="BP1628" s="113"/>
      <c r="BQ1628" s="113"/>
      <c r="BR1628" s="113"/>
      <c r="BS1628" s="113"/>
      <c r="BT1628" s="113"/>
      <c r="BU1628" s="113"/>
      <c r="BV1628" s="113"/>
      <c r="BW1628" s="113"/>
      <c r="BX1628" s="113"/>
      <c r="BY1628" s="113"/>
      <c r="BZ1628" s="113"/>
      <c r="CA1628" s="113"/>
      <c r="CB1628" s="113"/>
    </row>
    <row r="1629" spans="9:80" s="114" customFormat="1">
      <c r="I1629" s="113"/>
      <c r="J1629" s="113"/>
      <c r="K1629" s="113"/>
      <c r="L1629" s="113"/>
      <c r="M1629" s="113"/>
      <c r="N1629" s="113"/>
      <c r="O1629" s="113"/>
      <c r="P1629" s="113"/>
      <c r="Q1629" s="113"/>
      <c r="R1629" s="113"/>
      <c r="S1629" s="113"/>
      <c r="T1629" s="113"/>
      <c r="U1629" s="113"/>
      <c r="V1629" s="113"/>
      <c r="W1629" s="113"/>
      <c r="X1629" s="113"/>
      <c r="Y1629" s="113"/>
      <c r="Z1629" s="113"/>
      <c r="AA1629" s="113"/>
      <c r="AB1629" s="113"/>
      <c r="AC1629" s="113"/>
      <c r="AD1629" s="113"/>
      <c r="AE1629" s="113"/>
      <c r="AF1629" s="113"/>
      <c r="AG1629" s="113"/>
      <c r="AH1629" s="113"/>
      <c r="AI1629" s="113"/>
      <c r="AJ1629" s="113"/>
      <c r="AK1629" s="113"/>
      <c r="AL1629" s="113"/>
      <c r="AM1629" s="113"/>
      <c r="AN1629" s="113"/>
      <c r="AO1629" s="113"/>
      <c r="AP1629" s="113"/>
      <c r="AQ1629" s="113"/>
      <c r="AR1629" s="113"/>
      <c r="AS1629" s="113"/>
      <c r="AT1629" s="113"/>
      <c r="AU1629" s="113"/>
      <c r="AV1629" s="113"/>
      <c r="AW1629" s="113"/>
      <c r="AX1629" s="113"/>
      <c r="AY1629" s="113"/>
      <c r="AZ1629" s="113"/>
      <c r="BA1629" s="113"/>
      <c r="BB1629" s="113"/>
      <c r="BC1629" s="113"/>
      <c r="BD1629" s="113"/>
      <c r="BE1629" s="113"/>
      <c r="BF1629" s="113"/>
      <c r="BG1629" s="113"/>
      <c r="BH1629" s="113"/>
      <c r="BI1629" s="113"/>
      <c r="BJ1629" s="113"/>
      <c r="BK1629" s="113"/>
      <c r="BL1629" s="113"/>
      <c r="BM1629" s="113"/>
      <c r="BN1629" s="113"/>
      <c r="BO1629" s="113"/>
      <c r="BP1629" s="113"/>
      <c r="BQ1629" s="113"/>
      <c r="BR1629" s="113"/>
      <c r="BS1629" s="113"/>
      <c r="BT1629" s="113"/>
      <c r="BU1629" s="113"/>
      <c r="BV1629" s="113"/>
      <c r="BW1629" s="113"/>
      <c r="BX1629" s="113"/>
      <c r="BY1629" s="113"/>
      <c r="BZ1629" s="113"/>
      <c r="CA1629" s="113"/>
      <c r="CB1629" s="113"/>
    </row>
    <row r="1630" spans="9:80" s="114" customFormat="1">
      <c r="I1630" s="113"/>
      <c r="J1630" s="113"/>
      <c r="K1630" s="113"/>
      <c r="L1630" s="113"/>
      <c r="M1630" s="113"/>
      <c r="N1630" s="113"/>
      <c r="O1630" s="113"/>
      <c r="P1630" s="113"/>
      <c r="Q1630" s="113"/>
      <c r="R1630" s="113"/>
      <c r="S1630" s="113"/>
      <c r="T1630" s="113"/>
      <c r="U1630" s="113"/>
      <c r="V1630" s="113"/>
      <c r="W1630" s="113"/>
      <c r="X1630" s="113"/>
      <c r="Y1630" s="113"/>
      <c r="Z1630" s="113"/>
      <c r="AA1630" s="113"/>
      <c r="AB1630" s="113"/>
      <c r="AC1630" s="113"/>
      <c r="AD1630" s="113"/>
      <c r="AE1630" s="113"/>
      <c r="AF1630" s="113"/>
      <c r="AG1630" s="113"/>
      <c r="AH1630" s="113"/>
      <c r="AI1630" s="113"/>
      <c r="AJ1630" s="113"/>
      <c r="AK1630" s="113"/>
      <c r="AL1630" s="113"/>
      <c r="AM1630" s="113"/>
      <c r="AN1630" s="113"/>
      <c r="AO1630" s="113"/>
      <c r="AP1630" s="113"/>
      <c r="AQ1630" s="113"/>
      <c r="AR1630" s="113"/>
      <c r="AS1630" s="113"/>
      <c r="AT1630" s="113"/>
      <c r="AU1630" s="113"/>
      <c r="AV1630" s="113"/>
      <c r="AW1630" s="113"/>
      <c r="AX1630" s="113"/>
      <c r="AY1630" s="113"/>
      <c r="AZ1630" s="113"/>
      <c r="BA1630" s="113"/>
      <c r="BB1630" s="113"/>
      <c r="BC1630" s="113"/>
      <c r="BD1630" s="113"/>
      <c r="BE1630" s="113"/>
      <c r="BF1630" s="113"/>
      <c r="BG1630" s="113"/>
      <c r="BH1630" s="113"/>
      <c r="BI1630" s="113"/>
      <c r="BJ1630" s="113"/>
      <c r="BK1630" s="113"/>
      <c r="BL1630" s="113"/>
      <c r="BM1630" s="113"/>
      <c r="BN1630" s="113"/>
      <c r="BO1630" s="113"/>
      <c r="BP1630" s="113"/>
      <c r="BQ1630" s="113"/>
      <c r="BR1630" s="113"/>
      <c r="BS1630" s="113"/>
      <c r="BT1630" s="113"/>
      <c r="BU1630" s="113"/>
      <c r="BV1630" s="113"/>
      <c r="BW1630" s="113"/>
      <c r="BX1630" s="113"/>
      <c r="BY1630" s="113"/>
      <c r="BZ1630" s="113"/>
      <c r="CA1630" s="113"/>
      <c r="CB1630" s="113"/>
    </row>
    <row r="1631" spans="9:80" s="114" customFormat="1">
      <c r="I1631" s="113"/>
      <c r="J1631" s="113"/>
      <c r="K1631" s="113"/>
      <c r="L1631" s="113"/>
      <c r="M1631" s="113"/>
      <c r="N1631" s="113"/>
      <c r="O1631" s="113"/>
      <c r="P1631" s="113"/>
      <c r="Q1631" s="113"/>
      <c r="R1631" s="113"/>
      <c r="S1631" s="113"/>
      <c r="T1631" s="113"/>
      <c r="U1631" s="113"/>
      <c r="V1631" s="113"/>
      <c r="W1631" s="113"/>
      <c r="X1631" s="113"/>
      <c r="Y1631" s="113"/>
      <c r="Z1631" s="113"/>
      <c r="AA1631" s="113"/>
      <c r="AB1631" s="113"/>
      <c r="AC1631" s="113"/>
      <c r="AD1631" s="113"/>
      <c r="AE1631" s="113"/>
      <c r="AF1631" s="113"/>
      <c r="AG1631" s="113"/>
      <c r="AH1631" s="113"/>
      <c r="AI1631" s="113"/>
      <c r="AJ1631" s="113"/>
      <c r="AK1631" s="113"/>
      <c r="AL1631" s="113"/>
      <c r="AM1631" s="113"/>
      <c r="AN1631" s="113"/>
      <c r="AO1631" s="113"/>
      <c r="AP1631" s="113"/>
      <c r="AQ1631" s="113"/>
      <c r="AR1631" s="113"/>
      <c r="AS1631" s="113"/>
      <c r="AT1631" s="113"/>
      <c r="AU1631" s="113"/>
      <c r="AV1631" s="113"/>
      <c r="AW1631" s="113"/>
      <c r="AX1631" s="113"/>
      <c r="AY1631" s="113"/>
      <c r="AZ1631" s="113"/>
      <c r="BA1631" s="113"/>
      <c r="BB1631" s="113"/>
      <c r="BC1631" s="113"/>
      <c r="BD1631" s="113"/>
      <c r="BE1631" s="113"/>
      <c r="BF1631" s="113"/>
      <c r="BG1631" s="113"/>
      <c r="BH1631" s="113"/>
      <c r="BI1631" s="113"/>
      <c r="BJ1631" s="113"/>
      <c r="BK1631" s="113"/>
      <c r="BL1631" s="113"/>
      <c r="BM1631" s="113"/>
      <c r="BN1631" s="113"/>
      <c r="BO1631" s="113"/>
      <c r="BP1631" s="113"/>
      <c r="BQ1631" s="113"/>
      <c r="BR1631" s="113"/>
      <c r="BS1631" s="113"/>
      <c r="BT1631" s="113"/>
      <c r="BU1631" s="113"/>
      <c r="BV1631" s="113"/>
      <c r="BW1631" s="113"/>
      <c r="BX1631" s="113"/>
      <c r="BY1631" s="113"/>
      <c r="BZ1631" s="113"/>
      <c r="CA1631" s="113"/>
      <c r="CB1631" s="113"/>
    </row>
    <row r="1632" spans="9:80" s="114" customFormat="1">
      <c r="I1632" s="113"/>
      <c r="J1632" s="113"/>
      <c r="K1632" s="113"/>
      <c r="L1632" s="113"/>
      <c r="M1632" s="113"/>
      <c r="N1632" s="113"/>
      <c r="O1632" s="113"/>
      <c r="P1632" s="113"/>
      <c r="Q1632" s="113"/>
      <c r="R1632" s="113"/>
      <c r="S1632" s="113"/>
      <c r="T1632" s="113"/>
      <c r="U1632" s="113"/>
      <c r="V1632" s="113"/>
      <c r="W1632" s="113"/>
      <c r="X1632" s="113"/>
      <c r="Y1632" s="113"/>
      <c r="Z1632" s="113"/>
      <c r="AA1632" s="113"/>
      <c r="AB1632" s="113"/>
      <c r="AC1632" s="113"/>
      <c r="AD1632" s="113"/>
      <c r="AE1632" s="113"/>
      <c r="AF1632" s="113"/>
      <c r="AG1632" s="113"/>
      <c r="AH1632" s="113"/>
      <c r="AI1632" s="113"/>
      <c r="AJ1632" s="113"/>
      <c r="AK1632" s="113"/>
      <c r="AL1632" s="113"/>
      <c r="AM1632" s="113"/>
      <c r="AN1632" s="113"/>
      <c r="AO1632" s="113"/>
      <c r="AP1632" s="113"/>
      <c r="AQ1632" s="113"/>
      <c r="AR1632" s="113"/>
      <c r="AS1632" s="113"/>
      <c r="AT1632" s="113"/>
      <c r="AU1632" s="113"/>
      <c r="AV1632" s="113"/>
      <c r="AW1632" s="113"/>
      <c r="AX1632" s="113"/>
      <c r="AY1632" s="113"/>
      <c r="AZ1632" s="113"/>
      <c r="BA1632" s="113"/>
      <c r="BB1632" s="113"/>
      <c r="BC1632" s="113"/>
      <c r="BD1632" s="113"/>
      <c r="BE1632" s="113"/>
      <c r="BF1632" s="113"/>
      <c r="BG1632" s="113"/>
      <c r="BH1632" s="113"/>
      <c r="BI1632" s="113"/>
      <c r="BJ1632" s="113"/>
      <c r="BK1632" s="113"/>
      <c r="BL1632" s="113"/>
      <c r="BM1632" s="113"/>
      <c r="BN1632" s="113"/>
      <c r="BO1632" s="113"/>
      <c r="BP1632" s="113"/>
      <c r="BQ1632" s="113"/>
      <c r="BR1632" s="113"/>
      <c r="BS1632" s="113"/>
      <c r="BT1632" s="113"/>
      <c r="BU1632" s="113"/>
      <c r="BV1632" s="113"/>
      <c r="BW1632" s="113"/>
      <c r="BX1632" s="113"/>
      <c r="BY1632" s="113"/>
      <c r="BZ1632" s="113"/>
      <c r="CA1632" s="113"/>
      <c r="CB1632" s="113"/>
    </row>
    <row r="1633" spans="9:80" s="114" customFormat="1">
      <c r="I1633" s="113"/>
      <c r="J1633" s="113"/>
      <c r="K1633" s="113"/>
      <c r="L1633" s="113"/>
      <c r="M1633" s="113"/>
      <c r="N1633" s="113"/>
      <c r="O1633" s="113"/>
      <c r="P1633" s="113"/>
      <c r="Q1633" s="113"/>
      <c r="R1633" s="113"/>
      <c r="S1633" s="113"/>
      <c r="T1633" s="113"/>
      <c r="U1633" s="113"/>
      <c r="V1633" s="113"/>
      <c r="W1633" s="113"/>
      <c r="X1633" s="113"/>
      <c r="Y1633" s="113"/>
      <c r="Z1633" s="113"/>
      <c r="AA1633" s="113"/>
      <c r="AB1633" s="113"/>
      <c r="AC1633" s="113"/>
      <c r="AD1633" s="113"/>
      <c r="AE1633" s="113"/>
      <c r="AF1633" s="113"/>
      <c r="AG1633" s="113"/>
      <c r="AH1633" s="113"/>
      <c r="AI1633" s="113"/>
      <c r="AJ1633" s="113"/>
      <c r="AK1633" s="113"/>
      <c r="AL1633" s="113"/>
      <c r="AM1633" s="113"/>
      <c r="AN1633" s="113"/>
      <c r="AO1633" s="113"/>
      <c r="AP1633" s="113"/>
      <c r="AQ1633" s="113"/>
      <c r="AR1633" s="113"/>
      <c r="AS1633" s="113"/>
      <c r="AT1633" s="113"/>
      <c r="AU1633" s="113"/>
      <c r="AV1633" s="113"/>
      <c r="AW1633" s="113"/>
      <c r="AX1633" s="113"/>
      <c r="AY1633" s="113"/>
      <c r="AZ1633" s="113"/>
      <c r="BA1633" s="113"/>
      <c r="BB1633" s="113"/>
      <c r="BC1633" s="113"/>
      <c r="BD1633" s="113"/>
      <c r="BE1633" s="113"/>
      <c r="BF1633" s="113"/>
      <c r="BG1633" s="113"/>
      <c r="BH1633" s="113"/>
      <c r="BI1633" s="113"/>
      <c r="BJ1633" s="113"/>
      <c r="BK1633" s="113"/>
      <c r="BL1633" s="113"/>
      <c r="BM1633" s="113"/>
      <c r="BN1633" s="113"/>
      <c r="BO1633" s="113"/>
      <c r="BP1633" s="113"/>
      <c r="BQ1633" s="113"/>
      <c r="BR1633" s="113"/>
      <c r="BS1633" s="113"/>
      <c r="BT1633" s="113"/>
      <c r="BU1633" s="113"/>
      <c r="BV1633" s="113"/>
      <c r="BW1633" s="113"/>
      <c r="BX1633" s="113"/>
      <c r="BY1633" s="113"/>
      <c r="BZ1633" s="113"/>
      <c r="CA1633" s="113"/>
      <c r="CB1633" s="113"/>
    </row>
    <row r="1634" spans="9:80" s="114" customFormat="1">
      <c r="I1634" s="113"/>
      <c r="J1634" s="113"/>
      <c r="K1634" s="113"/>
      <c r="L1634" s="113"/>
      <c r="M1634" s="113"/>
      <c r="N1634" s="113"/>
      <c r="O1634" s="113"/>
      <c r="P1634" s="113"/>
      <c r="Q1634" s="113"/>
      <c r="R1634" s="113"/>
      <c r="S1634" s="113"/>
      <c r="T1634" s="113"/>
      <c r="U1634" s="113"/>
      <c r="V1634" s="113"/>
      <c r="W1634" s="113"/>
      <c r="X1634" s="113"/>
      <c r="Y1634" s="113"/>
      <c r="Z1634" s="113"/>
      <c r="AA1634" s="113"/>
      <c r="AB1634" s="113"/>
      <c r="AC1634" s="113"/>
      <c r="AD1634" s="113"/>
      <c r="AE1634" s="113"/>
      <c r="AF1634" s="113"/>
      <c r="AG1634" s="113"/>
      <c r="AH1634" s="113"/>
      <c r="AI1634" s="113"/>
      <c r="AJ1634" s="113"/>
      <c r="AK1634" s="113"/>
      <c r="AL1634" s="113"/>
      <c r="AM1634" s="113"/>
      <c r="AN1634" s="113"/>
      <c r="AO1634" s="113"/>
      <c r="AP1634" s="113"/>
      <c r="AQ1634" s="113"/>
      <c r="AR1634" s="113"/>
      <c r="AS1634" s="113"/>
      <c r="AT1634" s="113"/>
      <c r="AU1634" s="113"/>
      <c r="AV1634" s="113"/>
      <c r="AW1634" s="113"/>
      <c r="AX1634" s="113"/>
      <c r="AY1634" s="113"/>
      <c r="AZ1634" s="113"/>
      <c r="BA1634" s="113"/>
      <c r="BB1634" s="113"/>
      <c r="BC1634" s="113"/>
      <c r="BD1634" s="113"/>
      <c r="BE1634" s="113"/>
      <c r="BF1634" s="113"/>
      <c r="BG1634" s="113"/>
      <c r="BH1634" s="113"/>
      <c r="BI1634" s="113"/>
      <c r="BJ1634" s="113"/>
      <c r="BK1634" s="113"/>
      <c r="BL1634" s="113"/>
      <c r="BM1634" s="113"/>
      <c r="BN1634" s="113"/>
      <c r="BO1634" s="113"/>
      <c r="BP1634" s="113"/>
      <c r="BQ1634" s="113"/>
      <c r="BR1634" s="113"/>
      <c r="BS1634" s="113"/>
      <c r="BT1634" s="113"/>
      <c r="BU1634" s="113"/>
      <c r="BV1634" s="113"/>
      <c r="BW1634" s="113"/>
      <c r="BX1634" s="113"/>
      <c r="BY1634" s="113"/>
      <c r="BZ1634" s="113"/>
      <c r="CA1634" s="113"/>
      <c r="CB1634" s="113"/>
    </row>
    <row r="1635" spans="9:80" s="114" customFormat="1">
      <c r="I1635" s="113"/>
      <c r="J1635" s="113"/>
      <c r="K1635" s="113"/>
      <c r="L1635" s="113"/>
      <c r="M1635" s="113"/>
      <c r="N1635" s="113"/>
      <c r="O1635" s="113"/>
      <c r="P1635" s="113"/>
      <c r="Q1635" s="113"/>
      <c r="R1635" s="113"/>
      <c r="S1635" s="113"/>
      <c r="T1635" s="113"/>
      <c r="U1635" s="113"/>
      <c r="V1635" s="113"/>
      <c r="W1635" s="113"/>
      <c r="X1635" s="113"/>
      <c r="Y1635" s="113"/>
      <c r="Z1635" s="113"/>
      <c r="AA1635" s="113"/>
      <c r="AB1635" s="113"/>
      <c r="AC1635" s="113"/>
      <c r="AD1635" s="113"/>
      <c r="AE1635" s="113"/>
      <c r="AF1635" s="113"/>
      <c r="AG1635" s="113"/>
      <c r="AH1635" s="113"/>
      <c r="AI1635" s="113"/>
      <c r="AJ1635" s="113"/>
      <c r="AK1635" s="113"/>
      <c r="AL1635" s="113"/>
      <c r="AM1635" s="113"/>
      <c r="AN1635" s="113"/>
      <c r="AO1635" s="113"/>
      <c r="AP1635" s="113"/>
      <c r="AQ1635" s="113"/>
      <c r="AR1635" s="113"/>
      <c r="AS1635" s="113"/>
      <c r="AT1635" s="113"/>
      <c r="AU1635" s="113"/>
      <c r="AV1635" s="113"/>
      <c r="AW1635" s="113"/>
      <c r="AX1635" s="113"/>
      <c r="AY1635" s="113"/>
      <c r="AZ1635" s="113"/>
      <c r="BA1635" s="113"/>
      <c r="BB1635" s="113"/>
      <c r="BC1635" s="113"/>
      <c r="BD1635" s="113"/>
      <c r="BE1635" s="113"/>
      <c r="BF1635" s="113"/>
      <c r="BG1635" s="113"/>
      <c r="BH1635" s="113"/>
      <c r="BI1635" s="113"/>
      <c r="BJ1635" s="113"/>
      <c r="BK1635" s="113"/>
      <c r="BL1635" s="113"/>
      <c r="BM1635" s="113"/>
      <c r="BN1635" s="113"/>
      <c r="BO1635" s="113"/>
      <c r="BP1635" s="113"/>
      <c r="BQ1635" s="113"/>
      <c r="BR1635" s="113"/>
      <c r="BS1635" s="113"/>
      <c r="BT1635" s="113"/>
      <c r="BU1635" s="113"/>
      <c r="BV1635" s="113"/>
      <c r="BW1635" s="113"/>
      <c r="BX1635" s="113"/>
      <c r="BY1635" s="113"/>
      <c r="BZ1635" s="113"/>
      <c r="CA1635" s="113"/>
      <c r="CB1635" s="113"/>
    </row>
    <row r="1636" spans="9:80" s="114" customFormat="1">
      <c r="I1636" s="113"/>
      <c r="J1636" s="113"/>
      <c r="K1636" s="113"/>
      <c r="L1636" s="113"/>
      <c r="M1636" s="113"/>
      <c r="N1636" s="113"/>
      <c r="O1636" s="113"/>
      <c r="P1636" s="113"/>
      <c r="Q1636" s="113"/>
      <c r="R1636" s="113"/>
      <c r="S1636" s="113"/>
      <c r="T1636" s="113"/>
      <c r="U1636" s="113"/>
      <c r="V1636" s="113"/>
      <c r="W1636" s="113"/>
      <c r="X1636" s="113"/>
      <c r="Y1636" s="113"/>
      <c r="Z1636" s="113"/>
      <c r="AA1636" s="113"/>
      <c r="AB1636" s="113"/>
      <c r="AC1636" s="113"/>
      <c r="AD1636" s="113"/>
      <c r="AE1636" s="113"/>
      <c r="AF1636" s="113"/>
      <c r="AG1636" s="113"/>
      <c r="AH1636" s="113"/>
      <c r="AI1636" s="113"/>
      <c r="AJ1636" s="113"/>
      <c r="AK1636" s="113"/>
      <c r="AL1636" s="113"/>
      <c r="AM1636" s="113"/>
      <c r="AN1636" s="113"/>
      <c r="AO1636" s="113"/>
      <c r="AP1636" s="113"/>
      <c r="AQ1636" s="113"/>
      <c r="AR1636" s="113"/>
      <c r="AS1636" s="113"/>
      <c r="AT1636" s="113"/>
      <c r="AU1636" s="113"/>
      <c r="AV1636" s="113"/>
      <c r="AW1636" s="113"/>
      <c r="AX1636" s="113"/>
      <c r="AY1636" s="113"/>
      <c r="AZ1636" s="113"/>
      <c r="BA1636" s="113"/>
      <c r="BB1636" s="113"/>
      <c r="BC1636" s="113"/>
      <c r="BD1636" s="113"/>
      <c r="BE1636" s="113"/>
      <c r="BF1636" s="113"/>
      <c r="BG1636" s="113"/>
      <c r="BH1636" s="113"/>
      <c r="BI1636" s="113"/>
      <c r="BJ1636" s="113"/>
      <c r="BK1636" s="113"/>
      <c r="BL1636" s="113"/>
      <c r="BM1636" s="113"/>
      <c r="BN1636" s="113"/>
      <c r="BO1636" s="113"/>
      <c r="BP1636" s="113"/>
      <c r="BQ1636" s="113"/>
      <c r="BR1636" s="113"/>
      <c r="BS1636" s="113"/>
      <c r="BT1636" s="113"/>
      <c r="BU1636" s="113"/>
      <c r="BV1636" s="113"/>
      <c r="BW1636" s="113"/>
      <c r="BX1636" s="113"/>
      <c r="BY1636" s="113"/>
      <c r="BZ1636" s="113"/>
      <c r="CA1636" s="113"/>
      <c r="CB1636" s="113"/>
    </row>
    <row r="1637" spans="9:80" s="114" customFormat="1">
      <c r="I1637" s="113"/>
      <c r="J1637" s="113"/>
      <c r="K1637" s="113"/>
      <c r="L1637" s="113"/>
      <c r="M1637" s="113"/>
      <c r="N1637" s="113"/>
      <c r="O1637" s="113"/>
      <c r="P1637" s="113"/>
      <c r="Q1637" s="113"/>
      <c r="R1637" s="113"/>
      <c r="S1637" s="113"/>
      <c r="T1637" s="113"/>
      <c r="U1637" s="113"/>
      <c r="V1637" s="113"/>
      <c r="W1637" s="113"/>
      <c r="X1637" s="113"/>
      <c r="Y1637" s="113"/>
      <c r="Z1637" s="113"/>
      <c r="AA1637" s="113"/>
      <c r="AB1637" s="113"/>
      <c r="AC1637" s="113"/>
      <c r="AD1637" s="113"/>
      <c r="AE1637" s="113"/>
      <c r="AF1637" s="113"/>
      <c r="AG1637" s="113"/>
      <c r="AH1637" s="113"/>
      <c r="AI1637" s="113"/>
      <c r="AJ1637" s="113"/>
      <c r="AK1637" s="113"/>
      <c r="AL1637" s="113"/>
      <c r="AM1637" s="113"/>
      <c r="AN1637" s="113"/>
      <c r="AO1637" s="113"/>
      <c r="AP1637" s="113"/>
      <c r="AQ1637" s="113"/>
      <c r="AR1637" s="113"/>
      <c r="AS1637" s="113"/>
      <c r="AT1637" s="113"/>
      <c r="AU1637" s="113"/>
      <c r="AV1637" s="113"/>
      <c r="AW1637" s="113"/>
      <c r="AX1637" s="113"/>
      <c r="AY1637" s="113"/>
      <c r="AZ1637" s="113"/>
      <c r="BA1637" s="113"/>
      <c r="BB1637" s="113"/>
      <c r="BC1637" s="113"/>
      <c r="BD1637" s="113"/>
      <c r="BE1637" s="113"/>
      <c r="BF1637" s="113"/>
      <c r="BG1637" s="113"/>
      <c r="BH1637" s="113"/>
      <c r="BI1637" s="113"/>
      <c r="BJ1637" s="113"/>
      <c r="BK1637" s="113"/>
      <c r="BL1637" s="113"/>
      <c r="BM1637" s="113"/>
      <c r="BN1637" s="113"/>
      <c r="BO1637" s="113"/>
      <c r="BP1637" s="113"/>
      <c r="BQ1637" s="113"/>
      <c r="BR1637" s="113"/>
      <c r="BS1637" s="113"/>
      <c r="BT1637" s="113"/>
      <c r="BU1637" s="113"/>
      <c r="BV1637" s="113"/>
      <c r="BW1637" s="113"/>
      <c r="BX1637" s="113"/>
      <c r="BY1637" s="113"/>
      <c r="BZ1637" s="113"/>
      <c r="CA1637" s="113"/>
      <c r="CB1637" s="113"/>
    </row>
    <row r="1638" spans="9:80" s="114" customFormat="1">
      <c r="I1638" s="113"/>
      <c r="J1638" s="113"/>
      <c r="K1638" s="113"/>
      <c r="L1638" s="113"/>
      <c r="M1638" s="113"/>
      <c r="N1638" s="113"/>
      <c r="O1638" s="113"/>
      <c r="P1638" s="113"/>
      <c r="Q1638" s="113"/>
      <c r="R1638" s="113"/>
      <c r="S1638" s="113"/>
      <c r="T1638" s="113"/>
      <c r="U1638" s="113"/>
      <c r="V1638" s="113"/>
      <c r="W1638" s="113"/>
      <c r="X1638" s="113"/>
      <c r="Y1638" s="113"/>
      <c r="Z1638" s="113"/>
      <c r="AA1638" s="113"/>
      <c r="AB1638" s="113"/>
      <c r="AC1638" s="113"/>
      <c r="AD1638" s="113"/>
      <c r="AE1638" s="113"/>
      <c r="AF1638" s="113"/>
      <c r="AG1638" s="113"/>
      <c r="AH1638" s="113"/>
      <c r="AI1638" s="113"/>
      <c r="AJ1638" s="113"/>
      <c r="AK1638" s="113"/>
      <c r="AL1638" s="113"/>
      <c r="AM1638" s="113"/>
      <c r="AN1638" s="113"/>
      <c r="AO1638" s="113"/>
      <c r="AP1638" s="113"/>
      <c r="AQ1638" s="113"/>
      <c r="AR1638" s="113"/>
      <c r="AS1638" s="113"/>
      <c r="AT1638" s="113"/>
      <c r="AU1638" s="113"/>
      <c r="AV1638" s="113"/>
      <c r="AW1638" s="113"/>
      <c r="AX1638" s="113"/>
      <c r="AY1638" s="113"/>
      <c r="AZ1638" s="113"/>
      <c r="BA1638" s="113"/>
      <c r="BB1638" s="113"/>
      <c r="BC1638" s="113"/>
      <c r="BD1638" s="113"/>
      <c r="BE1638" s="113"/>
      <c r="BF1638" s="113"/>
      <c r="BG1638" s="113"/>
      <c r="BH1638" s="113"/>
      <c r="BI1638" s="113"/>
      <c r="BJ1638" s="113"/>
      <c r="BK1638" s="113"/>
      <c r="BL1638" s="113"/>
      <c r="BM1638" s="113"/>
      <c r="BN1638" s="113"/>
      <c r="BO1638" s="113"/>
      <c r="BP1638" s="113"/>
      <c r="BQ1638" s="113"/>
      <c r="BR1638" s="113"/>
      <c r="BS1638" s="113"/>
      <c r="BT1638" s="113"/>
      <c r="BU1638" s="113"/>
      <c r="BV1638" s="113"/>
      <c r="BW1638" s="113"/>
      <c r="BX1638" s="113"/>
      <c r="BY1638" s="113"/>
      <c r="BZ1638" s="113"/>
      <c r="CA1638" s="113"/>
      <c r="CB1638" s="113"/>
    </row>
    <row r="1639" spans="9:80" s="114" customFormat="1">
      <c r="I1639" s="113"/>
      <c r="J1639" s="113"/>
      <c r="K1639" s="113"/>
      <c r="L1639" s="113"/>
      <c r="M1639" s="113"/>
      <c r="N1639" s="113"/>
      <c r="O1639" s="113"/>
      <c r="P1639" s="113"/>
      <c r="Q1639" s="113"/>
      <c r="R1639" s="113"/>
      <c r="S1639" s="113"/>
      <c r="T1639" s="113"/>
      <c r="U1639" s="113"/>
      <c r="V1639" s="113"/>
      <c r="W1639" s="113"/>
      <c r="X1639" s="113"/>
      <c r="Y1639" s="113"/>
      <c r="Z1639" s="113"/>
      <c r="AA1639" s="113"/>
      <c r="AB1639" s="113"/>
      <c r="AC1639" s="113"/>
      <c r="AD1639" s="113"/>
      <c r="AE1639" s="113"/>
      <c r="AF1639" s="113"/>
      <c r="AG1639" s="113"/>
      <c r="AH1639" s="113"/>
      <c r="AI1639" s="113"/>
      <c r="AJ1639" s="113"/>
      <c r="AK1639" s="113"/>
      <c r="AL1639" s="113"/>
      <c r="AM1639" s="113"/>
      <c r="AN1639" s="113"/>
      <c r="AO1639" s="113"/>
      <c r="AP1639" s="113"/>
      <c r="AQ1639" s="113"/>
      <c r="AR1639" s="113"/>
      <c r="AS1639" s="113"/>
      <c r="AT1639" s="113"/>
      <c r="AU1639" s="113"/>
      <c r="AV1639" s="113"/>
      <c r="AW1639" s="113"/>
      <c r="AX1639" s="113"/>
      <c r="AY1639" s="113"/>
      <c r="AZ1639" s="113"/>
      <c r="BA1639" s="113"/>
      <c r="BB1639" s="113"/>
      <c r="BC1639" s="113"/>
      <c r="BD1639" s="113"/>
      <c r="BE1639" s="113"/>
      <c r="BF1639" s="113"/>
      <c r="BG1639" s="113"/>
      <c r="BH1639" s="113"/>
      <c r="BI1639" s="113"/>
      <c r="BJ1639" s="113"/>
      <c r="BK1639" s="113"/>
      <c r="BL1639" s="113"/>
      <c r="BM1639" s="113"/>
      <c r="BN1639" s="113"/>
      <c r="BO1639" s="113"/>
      <c r="BP1639" s="113"/>
      <c r="BQ1639" s="113"/>
      <c r="BR1639" s="113"/>
      <c r="BS1639" s="113"/>
      <c r="BT1639" s="113"/>
      <c r="BU1639" s="113"/>
      <c r="BV1639" s="113"/>
      <c r="BW1639" s="113"/>
      <c r="BX1639" s="113"/>
      <c r="BY1639" s="113"/>
      <c r="BZ1639" s="113"/>
      <c r="CA1639" s="113"/>
      <c r="CB1639" s="113"/>
    </row>
    <row r="1640" spans="9:80" s="114" customFormat="1">
      <c r="I1640" s="113"/>
      <c r="J1640" s="113"/>
      <c r="K1640" s="113"/>
      <c r="L1640" s="113"/>
      <c r="M1640" s="113"/>
      <c r="N1640" s="113"/>
      <c r="O1640" s="113"/>
      <c r="P1640" s="113"/>
      <c r="Q1640" s="113"/>
      <c r="R1640" s="113"/>
      <c r="S1640" s="113"/>
      <c r="T1640" s="113"/>
      <c r="U1640" s="113"/>
      <c r="V1640" s="113"/>
      <c r="W1640" s="113"/>
      <c r="X1640" s="113"/>
      <c r="Y1640" s="113"/>
      <c r="Z1640" s="113"/>
      <c r="AA1640" s="113"/>
      <c r="AB1640" s="113"/>
      <c r="AC1640" s="113"/>
      <c r="AD1640" s="113"/>
      <c r="AE1640" s="113"/>
      <c r="AF1640" s="113"/>
      <c r="AG1640" s="113"/>
      <c r="AH1640" s="113"/>
      <c r="AI1640" s="113"/>
      <c r="AJ1640" s="113"/>
      <c r="AK1640" s="113"/>
      <c r="AL1640" s="113"/>
      <c r="AM1640" s="113"/>
      <c r="AN1640" s="113"/>
      <c r="AO1640" s="113"/>
      <c r="AP1640" s="113"/>
      <c r="AQ1640" s="113"/>
      <c r="AR1640" s="113"/>
      <c r="AS1640" s="113"/>
      <c r="AT1640" s="113"/>
      <c r="AU1640" s="113"/>
      <c r="AV1640" s="113"/>
      <c r="AW1640" s="113"/>
      <c r="AX1640" s="113"/>
      <c r="AY1640" s="113"/>
      <c r="AZ1640" s="113"/>
      <c r="BA1640" s="113"/>
      <c r="BB1640" s="113"/>
      <c r="BC1640" s="113"/>
      <c r="BD1640" s="113"/>
      <c r="BE1640" s="113"/>
      <c r="BF1640" s="113"/>
      <c r="BG1640" s="113"/>
      <c r="BH1640" s="113"/>
      <c r="BI1640" s="113"/>
      <c r="BJ1640" s="113"/>
      <c r="BK1640" s="113"/>
      <c r="BL1640" s="113"/>
      <c r="BM1640" s="113"/>
      <c r="BN1640" s="113"/>
      <c r="BO1640" s="113"/>
      <c r="BP1640" s="113"/>
      <c r="BQ1640" s="113"/>
      <c r="BR1640" s="113"/>
      <c r="BS1640" s="113"/>
      <c r="BT1640" s="113"/>
      <c r="BU1640" s="113"/>
      <c r="BV1640" s="113"/>
      <c r="BW1640" s="113"/>
      <c r="BX1640" s="113"/>
      <c r="BY1640" s="113"/>
      <c r="BZ1640" s="113"/>
      <c r="CA1640" s="113"/>
      <c r="CB1640" s="113"/>
    </row>
    <row r="1641" spans="9:80" s="114" customFormat="1">
      <c r="I1641" s="113"/>
      <c r="J1641" s="113"/>
      <c r="K1641" s="113"/>
      <c r="L1641" s="113"/>
      <c r="M1641" s="113"/>
      <c r="N1641" s="113"/>
      <c r="O1641" s="113"/>
      <c r="P1641" s="113"/>
      <c r="Q1641" s="113"/>
      <c r="R1641" s="113"/>
      <c r="S1641" s="113"/>
      <c r="T1641" s="113"/>
      <c r="U1641" s="113"/>
      <c r="V1641" s="113"/>
      <c r="W1641" s="113"/>
      <c r="X1641" s="113"/>
      <c r="Y1641" s="113"/>
      <c r="Z1641" s="113"/>
      <c r="AA1641" s="113"/>
      <c r="AB1641" s="113"/>
      <c r="AC1641" s="113"/>
      <c r="AD1641" s="113"/>
      <c r="AE1641" s="113"/>
      <c r="AF1641" s="113"/>
      <c r="AG1641" s="113"/>
      <c r="AH1641" s="113"/>
      <c r="AI1641" s="113"/>
      <c r="AJ1641" s="113"/>
      <c r="AK1641" s="113"/>
      <c r="AL1641" s="113"/>
      <c r="AM1641" s="113"/>
      <c r="AN1641" s="113"/>
      <c r="AO1641" s="113"/>
      <c r="AP1641" s="113"/>
      <c r="AQ1641" s="113"/>
      <c r="AR1641" s="113"/>
      <c r="AS1641" s="113"/>
      <c r="AT1641" s="113"/>
      <c r="AU1641" s="113"/>
      <c r="AV1641" s="113"/>
      <c r="AW1641" s="113"/>
      <c r="AX1641" s="113"/>
      <c r="AY1641" s="113"/>
      <c r="AZ1641" s="113"/>
      <c r="BA1641" s="113"/>
      <c r="BB1641" s="113"/>
      <c r="BC1641" s="113"/>
      <c r="BD1641" s="113"/>
      <c r="BE1641" s="113"/>
      <c r="BF1641" s="113"/>
      <c r="BG1641" s="113"/>
      <c r="BH1641" s="113"/>
      <c r="BI1641" s="113"/>
      <c r="BJ1641" s="113"/>
      <c r="BK1641" s="113"/>
      <c r="BL1641" s="113"/>
      <c r="BM1641" s="113"/>
      <c r="BN1641" s="113"/>
      <c r="BO1641" s="113"/>
      <c r="BP1641" s="113"/>
      <c r="BQ1641" s="113"/>
      <c r="BR1641" s="113"/>
      <c r="BS1641" s="113"/>
      <c r="BT1641" s="113"/>
      <c r="BU1641" s="113"/>
      <c r="BV1641" s="113"/>
      <c r="BW1641" s="113"/>
      <c r="BX1641" s="113"/>
      <c r="BY1641" s="113"/>
      <c r="BZ1641" s="113"/>
      <c r="CA1641" s="113"/>
      <c r="CB1641" s="113"/>
    </row>
    <row r="1642" spans="9:80" s="114" customFormat="1">
      <c r="I1642" s="113"/>
      <c r="J1642" s="113"/>
      <c r="K1642" s="113"/>
      <c r="L1642" s="113"/>
      <c r="M1642" s="113"/>
      <c r="N1642" s="113"/>
      <c r="O1642" s="113"/>
      <c r="P1642" s="113"/>
      <c r="Q1642" s="113"/>
      <c r="R1642" s="113"/>
      <c r="S1642" s="113"/>
      <c r="T1642" s="113"/>
      <c r="U1642" s="113"/>
      <c r="V1642" s="113"/>
      <c r="W1642" s="113"/>
      <c r="X1642" s="113"/>
      <c r="Y1642" s="113"/>
      <c r="Z1642" s="113"/>
      <c r="AA1642" s="113"/>
      <c r="AB1642" s="113"/>
      <c r="AC1642" s="113"/>
      <c r="AD1642" s="113"/>
      <c r="AE1642" s="113"/>
      <c r="AF1642" s="113"/>
      <c r="AG1642" s="113"/>
      <c r="AH1642" s="113"/>
      <c r="AI1642" s="113"/>
      <c r="AJ1642" s="113"/>
      <c r="AK1642" s="113"/>
      <c r="AL1642" s="113"/>
      <c r="AM1642" s="113"/>
      <c r="AN1642" s="113"/>
      <c r="AO1642" s="113"/>
      <c r="AP1642" s="113"/>
      <c r="AQ1642" s="113"/>
      <c r="AR1642" s="113"/>
      <c r="AS1642" s="113"/>
      <c r="AT1642" s="113"/>
      <c r="AU1642" s="113"/>
      <c r="AV1642" s="113"/>
      <c r="AW1642" s="113"/>
      <c r="AX1642" s="113"/>
      <c r="AY1642" s="113"/>
      <c r="AZ1642" s="113"/>
      <c r="BA1642" s="113"/>
      <c r="BB1642" s="113"/>
      <c r="BC1642" s="113"/>
      <c r="BD1642" s="113"/>
      <c r="BE1642" s="113"/>
      <c r="BF1642" s="113"/>
      <c r="BG1642" s="113"/>
      <c r="BH1642" s="113"/>
      <c r="BI1642" s="113"/>
      <c r="BJ1642" s="113"/>
      <c r="BK1642" s="113"/>
      <c r="BL1642" s="113"/>
      <c r="BM1642" s="113"/>
      <c r="BN1642" s="113"/>
      <c r="BO1642" s="113"/>
      <c r="BP1642" s="113"/>
      <c r="BQ1642" s="113"/>
      <c r="BR1642" s="113"/>
      <c r="BS1642" s="113"/>
      <c r="BT1642" s="113"/>
      <c r="BU1642" s="113"/>
      <c r="BV1642" s="113"/>
      <c r="BW1642" s="113"/>
      <c r="BX1642" s="113"/>
      <c r="BY1642" s="113"/>
      <c r="BZ1642" s="113"/>
      <c r="CA1642" s="113"/>
      <c r="CB1642" s="113"/>
    </row>
    <row r="1643" spans="9:80" s="114" customFormat="1">
      <c r="I1643" s="113"/>
      <c r="J1643" s="113"/>
      <c r="K1643" s="113"/>
      <c r="L1643" s="113"/>
      <c r="M1643" s="113"/>
      <c r="N1643" s="113"/>
      <c r="O1643" s="113"/>
      <c r="P1643" s="113"/>
      <c r="Q1643" s="113"/>
      <c r="R1643" s="113"/>
      <c r="S1643" s="113"/>
      <c r="T1643" s="113"/>
      <c r="U1643" s="113"/>
      <c r="V1643" s="113"/>
      <c r="W1643" s="113"/>
      <c r="X1643" s="113"/>
      <c r="Y1643" s="113"/>
      <c r="Z1643" s="113"/>
      <c r="AA1643" s="113"/>
      <c r="AB1643" s="113"/>
      <c r="AC1643" s="113"/>
      <c r="AD1643" s="113"/>
      <c r="AE1643" s="113"/>
      <c r="AF1643" s="113"/>
      <c r="AG1643" s="113"/>
      <c r="AH1643" s="113"/>
      <c r="AI1643" s="113"/>
      <c r="AJ1643" s="113"/>
      <c r="AK1643" s="113"/>
      <c r="AL1643" s="113"/>
      <c r="AM1643" s="113"/>
      <c r="AN1643" s="113"/>
      <c r="AO1643" s="113"/>
      <c r="AP1643" s="113"/>
      <c r="AQ1643" s="113"/>
      <c r="AR1643" s="113"/>
      <c r="AS1643" s="113"/>
      <c r="AT1643" s="113"/>
      <c r="AU1643" s="113"/>
      <c r="AV1643" s="113"/>
      <c r="AW1643" s="113"/>
      <c r="AX1643" s="113"/>
      <c r="AY1643" s="113"/>
      <c r="AZ1643" s="113"/>
      <c r="BA1643" s="113"/>
      <c r="BB1643" s="113"/>
      <c r="BC1643" s="113"/>
      <c r="BD1643" s="113"/>
      <c r="BE1643" s="113"/>
      <c r="BF1643" s="113"/>
      <c r="BG1643" s="113"/>
      <c r="BH1643" s="113"/>
      <c r="BI1643" s="113"/>
      <c r="BJ1643" s="113"/>
      <c r="BK1643" s="113"/>
      <c r="BL1643" s="113"/>
      <c r="BM1643" s="113"/>
      <c r="BN1643" s="113"/>
      <c r="BO1643" s="113"/>
      <c r="BP1643" s="113"/>
      <c r="BQ1643" s="113"/>
      <c r="BR1643" s="113"/>
      <c r="BS1643" s="113"/>
      <c r="BT1643" s="113"/>
      <c r="BU1643" s="113"/>
      <c r="BV1643" s="113"/>
      <c r="BW1643" s="113"/>
      <c r="BX1643" s="113"/>
      <c r="BY1643" s="113"/>
      <c r="BZ1643" s="113"/>
      <c r="CA1643" s="113"/>
      <c r="CB1643" s="113"/>
    </row>
    <row r="1644" spans="9:80" s="114" customFormat="1">
      <c r="I1644" s="113"/>
      <c r="J1644" s="113"/>
      <c r="K1644" s="113"/>
      <c r="L1644" s="113"/>
      <c r="M1644" s="113"/>
      <c r="N1644" s="113"/>
      <c r="O1644" s="113"/>
      <c r="P1644" s="113"/>
      <c r="Q1644" s="113"/>
      <c r="R1644" s="113"/>
      <c r="S1644" s="113"/>
      <c r="T1644" s="113"/>
      <c r="U1644" s="113"/>
      <c r="V1644" s="113"/>
      <c r="W1644" s="113"/>
      <c r="X1644" s="113"/>
      <c r="Y1644" s="113"/>
      <c r="Z1644" s="113"/>
      <c r="AA1644" s="113"/>
      <c r="AB1644" s="113"/>
      <c r="AC1644" s="113"/>
      <c r="AD1644" s="113"/>
      <c r="AE1644" s="113"/>
      <c r="AF1644" s="113"/>
      <c r="AG1644" s="113"/>
      <c r="AH1644" s="113"/>
      <c r="AI1644" s="113"/>
      <c r="AJ1644" s="113"/>
      <c r="AK1644" s="113"/>
      <c r="AL1644" s="113"/>
      <c r="AM1644" s="113"/>
      <c r="AN1644" s="113"/>
      <c r="AO1644" s="113"/>
      <c r="AP1644" s="113"/>
      <c r="AQ1644" s="113"/>
      <c r="AR1644" s="113"/>
      <c r="AS1644" s="113"/>
      <c r="AT1644" s="113"/>
      <c r="AU1644" s="113"/>
      <c r="AV1644" s="113"/>
      <c r="AW1644" s="113"/>
      <c r="AX1644" s="113"/>
      <c r="AY1644" s="113"/>
      <c r="AZ1644" s="113"/>
      <c r="BA1644" s="113"/>
      <c r="BB1644" s="113"/>
      <c r="BC1644" s="113"/>
      <c r="BD1644" s="113"/>
      <c r="BE1644" s="113"/>
      <c r="BF1644" s="113"/>
      <c r="BG1644" s="113"/>
      <c r="BH1644" s="113"/>
      <c r="BI1644" s="113"/>
      <c r="BJ1644" s="113"/>
      <c r="BK1644" s="113"/>
      <c r="BL1644" s="113"/>
      <c r="BM1644" s="113"/>
      <c r="BN1644" s="113"/>
      <c r="BO1644" s="113"/>
      <c r="BP1644" s="113"/>
      <c r="BQ1644" s="113"/>
      <c r="BR1644" s="113"/>
      <c r="BS1644" s="113"/>
      <c r="BT1644" s="113"/>
      <c r="BU1644" s="113"/>
      <c r="BV1644" s="113"/>
      <c r="BW1644" s="113"/>
      <c r="BX1644" s="113"/>
      <c r="BY1644" s="113"/>
      <c r="BZ1644" s="113"/>
      <c r="CA1644" s="113"/>
      <c r="CB1644" s="113"/>
    </row>
    <row r="1645" spans="9:80" s="114" customFormat="1">
      <c r="I1645" s="113"/>
      <c r="J1645" s="113"/>
      <c r="K1645" s="113"/>
      <c r="L1645" s="113"/>
      <c r="M1645" s="113"/>
      <c r="N1645" s="113"/>
      <c r="O1645" s="113"/>
      <c r="P1645" s="113"/>
      <c r="Q1645" s="113"/>
      <c r="R1645" s="113"/>
      <c r="S1645" s="113"/>
      <c r="T1645" s="113"/>
      <c r="U1645" s="113"/>
      <c r="V1645" s="113"/>
      <c r="W1645" s="113"/>
      <c r="X1645" s="113"/>
      <c r="Y1645" s="113"/>
      <c r="Z1645" s="113"/>
      <c r="AA1645" s="113"/>
      <c r="AB1645" s="113"/>
      <c r="AC1645" s="113"/>
      <c r="AD1645" s="113"/>
      <c r="AE1645" s="113"/>
      <c r="AF1645" s="113"/>
      <c r="AG1645" s="113"/>
      <c r="AH1645" s="113"/>
      <c r="AI1645" s="113"/>
      <c r="AJ1645" s="113"/>
      <c r="AK1645" s="113"/>
      <c r="AL1645" s="113"/>
      <c r="AM1645" s="113"/>
      <c r="AN1645" s="113"/>
      <c r="AO1645" s="113"/>
      <c r="AP1645" s="113"/>
      <c r="AQ1645" s="113"/>
      <c r="AR1645" s="113"/>
      <c r="AS1645" s="113"/>
      <c r="AT1645" s="113"/>
      <c r="AU1645" s="113"/>
      <c r="AV1645" s="113"/>
      <c r="AW1645" s="113"/>
      <c r="AX1645" s="113"/>
      <c r="AY1645" s="113"/>
      <c r="AZ1645" s="113"/>
      <c r="BA1645" s="113"/>
      <c r="BB1645" s="113"/>
      <c r="BC1645" s="113"/>
      <c r="BD1645" s="113"/>
      <c r="BE1645" s="113"/>
      <c r="BF1645" s="113"/>
      <c r="BG1645" s="113"/>
      <c r="BH1645" s="113"/>
      <c r="BI1645" s="113"/>
      <c r="BJ1645" s="113"/>
      <c r="BK1645" s="113"/>
      <c r="BL1645" s="113"/>
      <c r="BM1645" s="113"/>
      <c r="BN1645" s="113"/>
      <c r="BO1645" s="113"/>
      <c r="BP1645" s="113"/>
      <c r="BQ1645" s="113"/>
      <c r="BR1645" s="113"/>
      <c r="BS1645" s="113"/>
      <c r="BT1645" s="113"/>
      <c r="BU1645" s="113"/>
      <c r="BV1645" s="113"/>
      <c r="BW1645" s="113"/>
      <c r="BX1645" s="113"/>
      <c r="BY1645" s="113"/>
      <c r="BZ1645" s="113"/>
      <c r="CA1645" s="113"/>
      <c r="CB1645" s="113"/>
    </row>
    <row r="1646" spans="9:80" s="114" customFormat="1">
      <c r="I1646" s="113"/>
      <c r="J1646" s="113"/>
      <c r="K1646" s="113"/>
      <c r="L1646" s="113"/>
      <c r="M1646" s="113"/>
      <c r="N1646" s="113"/>
      <c r="O1646" s="113"/>
      <c r="P1646" s="113"/>
      <c r="Q1646" s="113"/>
      <c r="R1646" s="113"/>
      <c r="S1646" s="113"/>
      <c r="T1646" s="113"/>
      <c r="U1646" s="113"/>
      <c r="V1646" s="113"/>
      <c r="W1646" s="113"/>
      <c r="X1646" s="113"/>
      <c r="Y1646" s="113"/>
      <c r="Z1646" s="113"/>
      <c r="AA1646" s="113"/>
      <c r="AB1646" s="113"/>
      <c r="AC1646" s="113"/>
      <c r="AD1646" s="113"/>
      <c r="AE1646" s="113"/>
      <c r="AF1646" s="113"/>
      <c r="AG1646" s="113"/>
      <c r="AH1646" s="113"/>
      <c r="AI1646" s="113"/>
      <c r="AJ1646" s="113"/>
      <c r="AK1646" s="113"/>
      <c r="AL1646" s="113"/>
      <c r="AM1646" s="113"/>
      <c r="AN1646" s="113"/>
      <c r="AO1646" s="113"/>
      <c r="AP1646" s="113"/>
      <c r="AQ1646" s="113"/>
      <c r="AR1646" s="113"/>
      <c r="AS1646" s="113"/>
      <c r="AT1646" s="113"/>
      <c r="AU1646" s="113"/>
      <c r="AV1646" s="113"/>
      <c r="AW1646" s="113"/>
      <c r="AX1646" s="113"/>
      <c r="AY1646" s="113"/>
      <c r="AZ1646" s="113"/>
      <c r="BA1646" s="113"/>
      <c r="BB1646" s="113"/>
      <c r="BC1646" s="113"/>
      <c r="BD1646" s="113"/>
      <c r="BE1646" s="113"/>
      <c r="BF1646" s="113"/>
      <c r="BG1646" s="113"/>
      <c r="BH1646" s="113"/>
      <c r="BI1646" s="113"/>
      <c r="BJ1646" s="113"/>
      <c r="BK1646" s="113"/>
      <c r="BL1646" s="113"/>
      <c r="BM1646" s="113"/>
      <c r="BN1646" s="113"/>
      <c r="BO1646" s="113"/>
      <c r="BP1646" s="113"/>
      <c r="BQ1646" s="113"/>
      <c r="BR1646" s="113"/>
      <c r="BS1646" s="113"/>
      <c r="BT1646" s="113"/>
      <c r="BU1646" s="113"/>
      <c r="BV1646" s="113"/>
      <c r="BW1646" s="113"/>
      <c r="BX1646" s="113"/>
      <c r="BY1646" s="113"/>
      <c r="BZ1646" s="113"/>
      <c r="CA1646" s="113"/>
      <c r="CB1646" s="113"/>
    </row>
    <row r="1647" spans="9:80" s="114" customFormat="1">
      <c r="I1647" s="113"/>
      <c r="J1647" s="113"/>
      <c r="K1647" s="113"/>
      <c r="L1647" s="113"/>
      <c r="M1647" s="113"/>
      <c r="N1647" s="113"/>
      <c r="O1647" s="113"/>
      <c r="P1647" s="113"/>
      <c r="Q1647" s="113"/>
      <c r="R1647" s="113"/>
      <c r="S1647" s="113"/>
      <c r="T1647" s="113"/>
      <c r="U1647" s="113"/>
      <c r="V1647" s="113"/>
      <c r="W1647" s="113"/>
      <c r="X1647" s="113"/>
      <c r="Y1647" s="113"/>
      <c r="Z1647" s="113"/>
      <c r="AA1647" s="113"/>
      <c r="AB1647" s="113"/>
      <c r="AC1647" s="113"/>
      <c r="AD1647" s="113"/>
      <c r="AE1647" s="113"/>
      <c r="AF1647" s="113"/>
      <c r="AG1647" s="113"/>
      <c r="AH1647" s="113"/>
      <c r="AI1647" s="113"/>
      <c r="AJ1647" s="113"/>
      <c r="AK1647" s="113"/>
      <c r="AL1647" s="113"/>
      <c r="AM1647" s="113"/>
      <c r="AN1647" s="113"/>
      <c r="AO1647" s="113"/>
      <c r="AP1647" s="113"/>
      <c r="AQ1647" s="113"/>
      <c r="AR1647" s="113"/>
      <c r="AS1647" s="113"/>
      <c r="AT1647" s="113"/>
      <c r="AU1647" s="113"/>
      <c r="AV1647" s="113"/>
      <c r="AW1647" s="113"/>
      <c r="AX1647" s="113"/>
      <c r="AY1647" s="113"/>
      <c r="AZ1647" s="113"/>
      <c r="BA1647" s="113"/>
      <c r="BB1647" s="113"/>
      <c r="BC1647" s="113"/>
      <c r="BD1647" s="113"/>
      <c r="BE1647" s="113"/>
      <c r="BF1647" s="113"/>
      <c r="BG1647" s="113"/>
      <c r="BH1647" s="113"/>
      <c r="BI1647" s="113"/>
      <c r="BJ1647" s="113"/>
      <c r="BK1647" s="113"/>
      <c r="BL1647" s="113"/>
      <c r="BM1647" s="113"/>
      <c r="BN1647" s="113"/>
      <c r="BO1647" s="113"/>
      <c r="BP1647" s="113"/>
      <c r="BQ1647" s="113"/>
      <c r="BR1647" s="113"/>
      <c r="BS1647" s="113"/>
      <c r="BT1647" s="113"/>
      <c r="BU1647" s="113"/>
      <c r="BV1647" s="113"/>
      <c r="BW1647" s="113"/>
      <c r="BX1647" s="113"/>
      <c r="BY1647" s="113"/>
      <c r="BZ1647" s="113"/>
      <c r="CA1647" s="113"/>
      <c r="CB1647" s="113"/>
    </row>
    <row r="1648" spans="9:80" s="114" customFormat="1">
      <c r="I1648" s="113"/>
      <c r="J1648" s="113"/>
      <c r="K1648" s="113"/>
      <c r="L1648" s="113"/>
      <c r="M1648" s="113"/>
      <c r="N1648" s="113"/>
      <c r="O1648" s="113"/>
      <c r="P1648" s="113"/>
      <c r="Q1648" s="113"/>
      <c r="R1648" s="113"/>
      <c r="S1648" s="113"/>
      <c r="T1648" s="113"/>
      <c r="U1648" s="113"/>
      <c r="V1648" s="113"/>
      <c r="W1648" s="113"/>
      <c r="X1648" s="113"/>
      <c r="Y1648" s="113"/>
      <c r="Z1648" s="113"/>
      <c r="AA1648" s="113"/>
      <c r="AB1648" s="113"/>
      <c r="AC1648" s="113"/>
      <c r="AD1648" s="113"/>
      <c r="AE1648" s="113"/>
      <c r="AF1648" s="113"/>
      <c r="AG1648" s="113"/>
      <c r="AH1648" s="113"/>
      <c r="AI1648" s="113"/>
      <c r="AJ1648" s="113"/>
      <c r="AK1648" s="113"/>
      <c r="AL1648" s="113"/>
      <c r="AM1648" s="113"/>
      <c r="AN1648" s="113"/>
      <c r="AO1648" s="113"/>
      <c r="AP1648" s="113"/>
      <c r="AQ1648" s="113"/>
      <c r="AR1648" s="113"/>
      <c r="AS1648" s="113"/>
      <c r="AT1648" s="113"/>
      <c r="AU1648" s="113"/>
      <c r="AV1648" s="113"/>
      <c r="AW1648" s="113"/>
      <c r="AX1648" s="113"/>
      <c r="AY1648" s="113"/>
      <c r="AZ1648" s="113"/>
      <c r="BA1648" s="113"/>
      <c r="BB1648" s="113"/>
      <c r="BC1648" s="113"/>
      <c r="BD1648" s="113"/>
      <c r="BE1648" s="113"/>
      <c r="BF1648" s="113"/>
      <c r="BG1648" s="113"/>
      <c r="BH1648" s="113"/>
      <c r="BI1648" s="113"/>
      <c r="BJ1648" s="113"/>
      <c r="BK1648" s="113"/>
      <c r="BL1648" s="113"/>
      <c r="BM1648" s="113"/>
      <c r="BN1648" s="113"/>
      <c r="BO1648" s="113"/>
      <c r="BP1648" s="113"/>
      <c r="BQ1648" s="113"/>
      <c r="BR1648" s="113"/>
      <c r="BS1648" s="113"/>
      <c r="BT1648" s="113"/>
      <c r="BU1648" s="113"/>
      <c r="BV1648" s="113"/>
      <c r="BW1648" s="113"/>
      <c r="BX1648" s="113"/>
      <c r="BY1648" s="113"/>
      <c r="BZ1648" s="113"/>
      <c r="CA1648" s="113"/>
      <c r="CB1648" s="113"/>
    </row>
    <row r="1649" spans="9:80" s="114" customFormat="1">
      <c r="I1649" s="113"/>
      <c r="J1649" s="113"/>
      <c r="K1649" s="113"/>
      <c r="L1649" s="113"/>
      <c r="M1649" s="113"/>
      <c r="N1649" s="113"/>
      <c r="O1649" s="113"/>
      <c r="P1649" s="113"/>
      <c r="Q1649" s="113"/>
      <c r="R1649" s="113"/>
      <c r="S1649" s="113"/>
      <c r="T1649" s="113"/>
      <c r="U1649" s="113"/>
      <c r="V1649" s="113"/>
      <c r="W1649" s="113"/>
      <c r="X1649" s="113"/>
      <c r="Y1649" s="113"/>
      <c r="Z1649" s="113"/>
      <c r="AA1649" s="113"/>
      <c r="AB1649" s="113"/>
      <c r="AC1649" s="113"/>
      <c r="AD1649" s="113"/>
      <c r="AE1649" s="113"/>
      <c r="AF1649" s="113"/>
      <c r="AG1649" s="113"/>
      <c r="AH1649" s="113"/>
      <c r="AI1649" s="113"/>
      <c r="AJ1649" s="113"/>
      <c r="AK1649" s="113"/>
      <c r="AL1649" s="113"/>
      <c r="AM1649" s="113"/>
      <c r="AN1649" s="113"/>
      <c r="AO1649" s="113"/>
      <c r="AP1649" s="113"/>
      <c r="AQ1649" s="113"/>
      <c r="AR1649" s="113"/>
      <c r="AS1649" s="113"/>
      <c r="AT1649" s="113"/>
      <c r="AU1649" s="113"/>
      <c r="AV1649" s="113"/>
      <c r="AW1649" s="113"/>
      <c r="AX1649" s="113"/>
      <c r="AY1649" s="113"/>
      <c r="AZ1649" s="113"/>
      <c r="BA1649" s="113"/>
      <c r="BB1649" s="113"/>
      <c r="BC1649" s="113"/>
      <c r="BD1649" s="113"/>
      <c r="BE1649" s="113"/>
      <c r="BF1649" s="113"/>
      <c r="BG1649" s="113"/>
      <c r="BH1649" s="113"/>
      <c r="BI1649" s="113"/>
      <c r="BJ1649" s="113"/>
      <c r="BK1649" s="113"/>
      <c r="BL1649" s="113"/>
      <c r="BM1649" s="113"/>
      <c r="BN1649" s="113"/>
      <c r="BO1649" s="113"/>
      <c r="BP1649" s="113"/>
      <c r="BQ1649" s="113"/>
      <c r="BR1649" s="113"/>
      <c r="BS1649" s="113"/>
      <c r="BT1649" s="113"/>
      <c r="BU1649" s="113"/>
      <c r="BV1649" s="113"/>
      <c r="BW1649" s="113"/>
      <c r="BX1649" s="113"/>
      <c r="BY1649" s="113"/>
      <c r="BZ1649" s="113"/>
      <c r="CA1649" s="113"/>
      <c r="CB1649" s="113"/>
    </row>
    <row r="1650" spans="9:80" s="114" customFormat="1">
      <c r="I1650" s="113"/>
      <c r="J1650" s="113"/>
      <c r="K1650" s="113"/>
      <c r="L1650" s="113"/>
      <c r="M1650" s="113"/>
      <c r="N1650" s="113"/>
      <c r="O1650" s="113"/>
      <c r="P1650" s="113"/>
      <c r="Q1650" s="113"/>
      <c r="R1650" s="113"/>
      <c r="S1650" s="113"/>
      <c r="T1650" s="113"/>
      <c r="U1650" s="113"/>
      <c r="V1650" s="113"/>
      <c r="W1650" s="113"/>
      <c r="X1650" s="113"/>
      <c r="Y1650" s="113"/>
      <c r="Z1650" s="113"/>
      <c r="AA1650" s="113"/>
      <c r="AB1650" s="113"/>
      <c r="AC1650" s="113"/>
      <c r="AD1650" s="113"/>
      <c r="AE1650" s="113"/>
      <c r="AF1650" s="113"/>
      <c r="AG1650" s="113"/>
      <c r="AH1650" s="113"/>
      <c r="AI1650" s="113"/>
      <c r="AJ1650" s="113"/>
      <c r="AK1650" s="113"/>
      <c r="AL1650" s="113"/>
      <c r="AM1650" s="113"/>
      <c r="AN1650" s="113"/>
      <c r="AO1650" s="113"/>
      <c r="AP1650" s="113"/>
      <c r="AQ1650" s="113"/>
      <c r="AR1650" s="113"/>
      <c r="AS1650" s="113"/>
      <c r="AT1650" s="113"/>
      <c r="AU1650" s="113"/>
      <c r="AV1650" s="113"/>
      <c r="AW1650" s="113"/>
      <c r="AX1650" s="113"/>
      <c r="AY1650" s="113"/>
      <c r="AZ1650" s="113"/>
      <c r="BA1650" s="113"/>
      <c r="BB1650" s="113"/>
      <c r="BC1650" s="113"/>
      <c r="BD1650" s="113"/>
      <c r="BE1650" s="113"/>
      <c r="BF1650" s="113"/>
      <c r="BG1650" s="113"/>
      <c r="BH1650" s="113"/>
      <c r="BI1650" s="113"/>
      <c r="BJ1650" s="113"/>
      <c r="BK1650" s="113"/>
      <c r="BL1650" s="113"/>
      <c r="BM1650" s="113"/>
      <c r="BN1650" s="113"/>
      <c r="BO1650" s="113"/>
      <c r="BP1650" s="113"/>
      <c r="BQ1650" s="113"/>
      <c r="BR1650" s="113"/>
      <c r="BS1650" s="113"/>
      <c r="BT1650" s="113"/>
      <c r="BU1650" s="113"/>
      <c r="BV1650" s="113"/>
      <c r="BW1650" s="113"/>
      <c r="BX1650" s="113"/>
      <c r="BY1650" s="113"/>
      <c r="BZ1650" s="113"/>
      <c r="CA1650" s="113"/>
      <c r="CB1650" s="113"/>
    </row>
    <row r="1651" spans="9:80" s="114" customFormat="1">
      <c r="I1651" s="113"/>
      <c r="J1651" s="113"/>
      <c r="K1651" s="113"/>
      <c r="L1651" s="113"/>
      <c r="M1651" s="113"/>
      <c r="N1651" s="113"/>
      <c r="O1651" s="113"/>
      <c r="P1651" s="113"/>
      <c r="Q1651" s="113"/>
      <c r="R1651" s="113"/>
      <c r="S1651" s="113"/>
      <c r="T1651" s="113"/>
      <c r="U1651" s="113"/>
      <c r="V1651" s="113"/>
      <c r="W1651" s="113"/>
      <c r="X1651" s="113"/>
      <c r="Y1651" s="113"/>
      <c r="Z1651" s="113"/>
      <c r="AA1651" s="113"/>
      <c r="AB1651" s="113"/>
      <c r="AC1651" s="113"/>
      <c r="AD1651" s="113"/>
      <c r="AE1651" s="113"/>
      <c r="AF1651" s="113"/>
      <c r="AG1651" s="113"/>
      <c r="AH1651" s="113"/>
      <c r="AI1651" s="113"/>
      <c r="AJ1651" s="113"/>
      <c r="AK1651" s="113"/>
      <c r="AL1651" s="113"/>
      <c r="AM1651" s="113"/>
      <c r="AN1651" s="113"/>
      <c r="AO1651" s="113"/>
      <c r="AP1651" s="113"/>
      <c r="AQ1651" s="113"/>
      <c r="AR1651" s="113"/>
      <c r="AS1651" s="113"/>
      <c r="AT1651" s="113"/>
      <c r="AU1651" s="113"/>
      <c r="AV1651" s="113"/>
      <c r="AW1651" s="113"/>
      <c r="AX1651" s="113"/>
      <c r="AY1651" s="113"/>
      <c r="AZ1651" s="113"/>
      <c r="BA1651" s="113"/>
      <c r="BB1651" s="113"/>
      <c r="BC1651" s="113"/>
      <c r="BD1651" s="113"/>
      <c r="BE1651" s="113"/>
      <c r="BF1651" s="113"/>
      <c r="BG1651" s="113"/>
      <c r="BH1651" s="113"/>
      <c r="BI1651" s="113"/>
      <c r="BJ1651" s="113"/>
      <c r="BK1651" s="113"/>
      <c r="BL1651" s="113"/>
      <c r="BM1651" s="113"/>
      <c r="BN1651" s="113"/>
      <c r="BO1651" s="113"/>
      <c r="BP1651" s="113"/>
      <c r="BQ1651" s="113"/>
      <c r="BR1651" s="113"/>
      <c r="BS1651" s="113"/>
      <c r="BT1651" s="113"/>
      <c r="BU1651" s="113"/>
      <c r="BV1651" s="113"/>
      <c r="BW1651" s="113"/>
      <c r="BX1651" s="113"/>
      <c r="BY1651" s="113"/>
      <c r="BZ1651" s="113"/>
      <c r="CA1651" s="113"/>
      <c r="CB1651" s="113"/>
    </row>
    <row r="1652" spans="9:80" s="114" customFormat="1">
      <c r="I1652" s="113"/>
      <c r="J1652" s="113"/>
      <c r="K1652" s="113"/>
      <c r="L1652" s="113"/>
      <c r="M1652" s="113"/>
      <c r="N1652" s="113"/>
      <c r="O1652" s="113"/>
      <c r="P1652" s="113"/>
      <c r="Q1652" s="113"/>
      <c r="R1652" s="113"/>
      <c r="S1652" s="113"/>
      <c r="T1652" s="113"/>
      <c r="U1652" s="113"/>
      <c r="V1652" s="113"/>
      <c r="W1652" s="113"/>
      <c r="X1652" s="113"/>
      <c r="Y1652" s="113"/>
      <c r="Z1652" s="113"/>
      <c r="AA1652" s="113"/>
      <c r="AB1652" s="113"/>
      <c r="AC1652" s="113"/>
      <c r="AD1652" s="113"/>
      <c r="AE1652" s="113"/>
      <c r="AF1652" s="113"/>
      <c r="AG1652" s="113"/>
      <c r="AH1652" s="113"/>
      <c r="AI1652" s="113"/>
      <c r="AJ1652" s="113"/>
      <c r="AK1652" s="113"/>
      <c r="AL1652" s="113"/>
      <c r="AM1652" s="113"/>
      <c r="AN1652" s="113"/>
      <c r="AO1652" s="113"/>
      <c r="AP1652" s="113"/>
      <c r="AQ1652" s="113"/>
      <c r="AR1652" s="113"/>
      <c r="AS1652" s="113"/>
      <c r="AT1652" s="113"/>
      <c r="AU1652" s="113"/>
      <c r="AV1652" s="113"/>
      <c r="AW1652" s="113"/>
      <c r="AX1652" s="113"/>
      <c r="AY1652" s="113"/>
      <c r="AZ1652" s="113"/>
      <c r="BA1652" s="113"/>
      <c r="BB1652" s="113"/>
      <c r="BC1652" s="113"/>
      <c r="BD1652" s="113"/>
      <c r="BE1652" s="113"/>
      <c r="BF1652" s="113"/>
      <c r="BG1652" s="113"/>
      <c r="BH1652" s="113"/>
      <c r="BI1652" s="113"/>
      <c r="BJ1652" s="113"/>
      <c r="BK1652" s="113"/>
      <c r="BL1652" s="113"/>
      <c r="BM1652" s="113"/>
      <c r="BN1652" s="113"/>
      <c r="BO1652" s="113"/>
      <c r="BP1652" s="113"/>
      <c r="BQ1652" s="113"/>
      <c r="BR1652" s="113"/>
      <c r="BS1652" s="113"/>
      <c r="BT1652" s="113"/>
      <c r="BU1652" s="113"/>
      <c r="BV1652" s="113"/>
      <c r="BW1652" s="113"/>
      <c r="BX1652" s="113"/>
      <c r="BY1652" s="113"/>
      <c r="BZ1652" s="113"/>
      <c r="CA1652" s="113"/>
      <c r="CB1652" s="113"/>
    </row>
    <row r="1653" spans="9:80" s="114" customFormat="1">
      <c r="I1653" s="113"/>
      <c r="J1653" s="113"/>
      <c r="K1653" s="113"/>
      <c r="L1653" s="113"/>
      <c r="M1653" s="113"/>
      <c r="N1653" s="113"/>
      <c r="O1653" s="113"/>
      <c r="P1653" s="113"/>
      <c r="Q1653" s="113"/>
      <c r="R1653" s="113"/>
      <c r="S1653" s="113"/>
      <c r="T1653" s="113"/>
      <c r="U1653" s="113"/>
      <c r="V1653" s="113"/>
      <c r="W1653" s="113"/>
      <c r="X1653" s="113"/>
      <c r="Y1653" s="113"/>
      <c r="Z1653" s="113"/>
      <c r="AA1653" s="113"/>
      <c r="AB1653" s="113"/>
      <c r="AC1653" s="113"/>
      <c r="AD1653" s="113"/>
      <c r="AE1653" s="113"/>
      <c r="AF1653" s="113"/>
      <c r="AG1653" s="113"/>
      <c r="AH1653" s="113"/>
      <c r="AI1653" s="113"/>
      <c r="AJ1653" s="113"/>
      <c r="AK1653" s="113"/>
      <c r="AL1653" s="113"/>
      <c r="AM1653" s="113"/>
      <c r="AN1653" s="113"/>
      <c r="AO1653" s="113"/>
      <c r="AP1653" s="113"/>
      <c r="AQ1653" s="113"/>
      <c r="AR1653" s="113"/>
      <c r="AS1653" s="113"/>
      <c r="AT1653" s="113"/>
      <c r="AU1653" s="113"/>
      <c r="AV1653" s="113"/>
      <c r="AW1653" s="113"/>
      <c r="AX1653" s="113"/>
      <c r="AY1653" s="113"/>
      <c r="AZ1653" s="113"/>
      <c r="BA1653" s="113"/>
      <c r="BB1653" s="113"/>
      <c r="BC1653" s="113"/>
      <c r="BD1653" s="113"/>
      <c r="BE1653" s="113"/>
      <c r="BF1653" s="113"/>
      <c r="BG1653" s="113"/>
      <c r="BH1653" s="113"/>
      <c r="BI1653" s="113"/>
      <c r="BJ1653" s="113"/>
      <c r="BK1653" s="113"/>
      <c r="BL1653" s="113"/>
      <c r="BM1653" s="113"/>
      <c r="BN1653" s="113"/>
      <c r="BO1653" s="113"/>
      <c r="BP1653" s="113"/>
      <c r="BQ1653" s="113"/>
      <c r="BR1653" s="113"/>
      <c r="BS1653" s="113"/>
      <c r="BT1653" s="113"/>
      <c r="BU1653" s="113"/>
      <c r="BV1653" s="113"/>
      <c r="BW1653" s="113"/>
      <c r="BX1653" s="113"/>
      <c r="BY1653" s="113"/>
      <c r="BZ1653" s="113"/>
      <c r="CA1653" s="113"/>
      <c r="CB1653" s="113"/>
    </row>
    <row r="1654" spans="9:80" s="114" customFormat="1">
      <c r="I1654" s="113"/>
      <c r="J1654" s="113"/>
      <c r="K1654" s="113"/>
      <c r="L1654" s="113"/>
      <c r="M1654" s="113"/>
      <c r="N1654" s="113"/>
      <c r="O1654" s="113"/>
      <c r="P1654" s="113"/>
      <c r="Q1654" s="113"/>
      <c r="R1654" s="113"/>
      <c r="S1654" s="113"/>
      <c r="T1654" s="113"/>
      <c r="U1654" s="113"/>
      <c r="V1654" s="113"/>
      <c r="W1654" s="113"/>
      <c r="X1654" s="113"/>
      <c r="Y1654" s="113"/>
      <c r="Z1654" s="113"/>
      <c r="AA1654" s="113"/>
      <c r="AB1654" s="113"/>
      <c r="AC1654" s="113"/>
      <c r="AD1654" s="113"/>
      <c r="AE1654" s="113"/>
      <c r="AF1654" s="113"/>
      <c r="AG1654" s="113"/>
      <c r="AH1654" s="113"/>
      <c r="AI1654" s="113"/>
      <c r="AJ1654" s="113"/>
      <c r="AK1654" s="113"/>
      <c r="AL1654" s="113"/>
      <c r="AM1654" s="113"/>
      <c r="AN1654" s="113"/>
      <c r="AO1654" s="113"/>
      <c r="AP1654" s="113"/>
      <c r="AQ1654" s="113"/>
      <c r="AR1654" s="113"/>
      <c r="AS1654" s="113"/>
      <c r="AT1654" s="113"/>
      <c r="AU1654" s="113"/>
      <c r="AV1654" s="113"/>
      <c r="AW1654" s="113"/>
      <c r="AX1654" s="113"/>
      <c r="AY1654" s="113"/>
      <c r="AZ1654" s="113"/>
      <c r="BA1654" s="113"/>
      <c r="BB1654" s="113"/>
      <c r="BC1654" s="113"/>
      <c r="BD1654" s="113"/>
      <c r="BE1654" s="113"/>
      <c r="BF1654" s="113"/>
      <c r="BG1654" s="113"/>
      <c r="BH1654" s="113"/>
      <c r="BI1654" s="113"/>
      <c r="BJ1654" s="113"/>
      <c r="BK1654" s="113"/>
      <c r="BL1654" s="113"/>
      <c r="BM1654" s="113"/>
      <c r="BN1654" s="113"/>
      <c r="BO1654" s="113"/>
      <c r="BP1654" s="113"/>
      <c r="BQ1654" s="113"/>
      <c r="BR1654" s="113"/>
      <c r="BS1654" s="113"/>
      <c r="BT1654" s="113"/>
      <c r="BU1654" s="113"/>
      <c r="BV1654" s="113"/>
      <c r="BW1654" s="113"/>
      <c r="BX1654" s="113"/>
      <c r="BY1654" s="113"/>
      <c r="BZ1654" s="113"/>
      <c r="CA1654" s="113"/>
      <c r="CB1654" s="113"/>
    </row>
    <row r="1655" spans="9:80" s="114" customFormat="1">
      <c r="I1655" s="113"/>
      <c r="J1655" s="113"/>
      <c r="K1655" s="113"/>
      <c r="L1655" s="113"/>
      <c r="M1655" s="113"/>
      <c r="N1655" s="113"/>
      <c r="O1655" s="113"/>
      <c r="P1655" s="113"/>
      <c r="Q1655" s="113"/>
      <c r="R1655" s="113"/>
      <c r="S1655" s="113"/>
      <c r="T1655" s="113"/>
      <c r="U1655" s="113"/>
      <c r="V1655" s="113"/>
      <c r="W1655" s="113"/>
      <c r="X1655" s="113"/>
      <c r="Y1655" s="113"/>
      <c r="Z1655" s="113"/>
      <c r="AA1655" s="113"/>
      <c r="AB1655" s="113"/>
      <c r="AC1655" s="113"/>
      <c r="AD1655" s="113"/>
      <c r="AE1655" s="113"/>
      <c r="AF1655" s="113"/>
      <c r="AG1655" s="113"/>
      <c r="AH1655" s="113"/>
      <c r="AI1655" s="113"/>
      <c r="AJ1655" s="113"/>
      <c r="AK1655" s="113"/>
      <c r="AL1655" s="113"/>
      <c r="AM1655" s="113"/>
      <c r="AN1655" s="113"/>
      <c r="AO1655" s="113"/>
      <c r="AP1655" s="113"/>
      <c r="AQ1655" s="113"/>
      <c r="AR1655" s="113"/>
      <c r="AS1655" s="113"/>
      <c r="AT1655" s="113"/>
      <c r="AU1655" s="113"/>
      <c r="AV1655" s="113"/>
      <c r="AW1655" s="113"/>
      <c r="AX1655" s="113"/>
      <c r="AY1655" s="113"/>
      <c r="AZ1655" s="113"/>
      <c r="BA1655" s="113"/>
      <c r="BB1655" s="113"/>
      <c r="BC1655" s="113"/>
      <c r="BD1655" s="113"/>
      <c r="BE1655" s="113"/>
      <c r="BF1655" s="113"/>
      <c r="BG1655" s="113"/>
      <c r="BH1655" s="113"/>
      <c r="BI1655" s="113"/>
      <c r="BJ1655" s="113"/>
      <c r="BK1655" s="113"/>
      <c r="BL1655" s="113"/>
      <c r="BM1655" s="113"/>
      <c r="BN1655" s="113"/>
      <c r="BO1655" s="113"/>
      <c r="BP1655" s="113"/>
      <c r="BQ1655" s="113"/>
      <c r="BR1655" s="113"/>
      <c r="BS1655" s="113"/>
      <c r="BT1655" s="113"/>
      <c r="BU1655" s="113"/>
      <c r="BV1655" s="113"/>
      <c r="BW1655" s="113"/>
      <c r="BX1655" s="113"/>
      <c r="BY1655" s="113"/>
      <c r="BZ1655" s="113"/>
      <c r="CA1655" s="113"/>
      <c r="CB1655" s="113"/>
    </row>
    <row r="1656" spans="9:80" s="114" customFormat="1">
      <c r="I1656" s="113"/>
      <c r="J1656" s="113"/>
      <c r="K1656" s="113"/>
      <c r="L1656" s="113"/>
      <c r="M1656" s="113"/>
      <c r="N1656" s="113"/>
      <c r="O1656" s="113"/>
      <c r="P1656" s="113"/>
      <c r="Q1656" s="113"/>
      <c r="R1656" s="113"/>
      <c r="S1656" s="113"/>
      <c r="T1656" s="113"/>
      <c r="U1656" s="113"/>
      <c r="V1656" s="113"/>
      <c r="W1656" s="113"/>
      <c r="X1656" s="113"/>
      <c r="Y1656" s="113"/>
      <c r="Z1656" s="113"/>
      <c r="AA1656" s="113"/>
      <c r="AB1656" s="113"/>
      <c r="AC1656" s="113"/>
      <c r="AD1656" s="113"/>
      <c r="AE1656" s="113"/>
      <c r="AF1656" s="113"/>
      <c r="AG1656" s="113"/>
      <c r="AH1656" s="113"/>
      <c r="AI1656" s="113"/>
      <c r="AJ1656" s="113"/>
      <c r="AK1656" s="113"/>
      <c r="AL1656" s="113"/>
      <c r="AM1656" s="113"/>
      <c r="AN1656" s="113"/>
      <c r="AO1656" s="113"/>
      <c r="AP1656" s="113"/>
      <c r="AQ1656" s="113"/>
      <c r="AR1656" s="113"/>
      <c r="AS1656" s="113"/>
      <c r="AT1656" s="113"/>
      <c r="AU1656" s="113"/>
      <c r="AV1656" s="113"/>
      <c r="AW1656" s="113"/>
      <c r="AX1656" s="113"/>
      <c r="AY1656" s="113"/>
      <c r="AZ1656" s="113"/>
      <c r="BA1656" s="113"/>
      <c r="BB1656" s="113"/>
      <c r="BC1656" s="113"/>
      <c r="BD1656" s="113"/>
      <c r="BE1656" s="113"/>
      <c r="BF1656" s="113"/>
      <c r="BG1656" s="113"/>
      <c r="BH1656" s="113"/>
      <c r="BI1656" s="113"/>
      <c r="BJ1656" s="113"/>
      <c r="BK1656" s="113"/>
      <c r="BL1656" s="113"/>
      <c r="BM1656" s="113"/>
      <c r="BN1656" s="113"/>
      <c r="BO1656" s="113"/>
      <c r="BP1656" s="113"/>
      <c r="BQ1656" s="113"/>
      <c r="BR1656" s="113"/>
      <c r="BS1656" s="113"/>
      <c r="BT1656" s="113"/>
      <c r="BU1656" s="113"/>
      <c r="BV1656" s="113"/>
      <c r="BW1656" s="113"/>
      <c r="BX1656" s="113"/>
      <c r="BY1656" s="113"/>
      <c r="BZ1656" s="113"/>
      <c r="CA1656" s="113"/>
      <c r="CB1656" s="113"/>
    </row>
    <row r="1657" spans="9:80" s="114" customFormat="1">
      <c r="I1657" s="113"/>
      <c r="J1657" s="113"/>
      <c r="K1657" s="113"/>
      <c r="L1657" s="113"/>
      <c r="M1657" s="113"/>
      <c r="N1657" s="113"/>
      <c r="O1657" s="113"/>
      <c r="P1657" s="113"/>
      <c r="Q1657" s="113"/>
      <c r="R1657" s="113"/>
      <c r="S1657" s="113"/>
      <c r="T1657" s="113"/>
      <c r="U1657" s="113"/>
      <c r="V1657" s="113"/>
      <c r="W1657" s="113"/>
      <c r="X1657" s="113"/>
      <c r="Y1657" s="113"/>
      <c r="Z1657" s="113"/>
      <c r="AA1657" s="113"/>
      <c r="AB1657" s="113"/>
      <c r="AC1657" s="113"/>
      <c r="AD1657" s="113"/>
      <c r="AE1657" s="113"/>
      <c r="AF1657" s="113"/>
      <c r="AG1657" s="113"/>
      <c r="AH1657" s="113"/>
      <c r="AI1657" s="113"/>
      <c r="AJ1657" s="113"/>
      <c r="AK1657" s="113"/>
      <c r="AL1657" s="113"/>
      <c r="AM1657" s="113"/>
      <c r="AN1657" s="113"/>
      <c r="AO1657" s="113"/>
      <c r="AP1657" s="113"/>
      <c r="AQ1657" s="113"/>
      <c r="AR1657" s="113"/>
      <c r="AS1657" s="113"/>
      <c r="AT1657" s="113"/>
      <c r="AU1657" s="113"/>
      <c r="AV1657" s="113"/>
      <c r="AW1657" s="113"/>
      <c r="AX1657" s="113"/>
      <c r="AY1657" s="113"/>
      <c r="AZ1657" s="113"/>
      <c r="BA1657" s="113"/>
      <c r="BB1657" s="113"/>
      <c r="BC1657" s="113"/>
      <c r="BD1657" s="113"/>
      <c r="BE1657" s="113"/>
      <c r="BF1657" s="113"/>
      <c r="BG1657" s="113"/>
      <c r="BH1657" s="113"/>
      <c r="BI1657" s="113"/>
      <c r="BJ1657" s="113"/>
      <c r="BK1657" s="113"/>
      <c r="BL1657" s="113"/>
      <c r="BM1657" s="113"/>
      <c r="BN1657" s="113"/>
      <c r="BO1657" s="113"/>
      <c r="BP1657" s="113"/>
      <c r="BQ1657" s="113"/>
      <c r="BR1657" s="113"/>
      <c r="BS1657" s="113"/>
      <c r="BT1657" s="113"/>
      <c r="BU1657" s="113"/>
      <c r="BV1657" s="113"/>
      <c r="BW1657" s="113"/>
      <c r="BX1657" s="113"/>
      <c r="BY1657" s="113"/>
      <c r="BZ1657" s="113"/>
      <c r="CA1657" s="113"/>
      <c r="CB1657" s="113"/>
    </row>
    <row r="1658" spans="9:80" s="114" customFormat="1">
      <c r="I1658" s="113"/>
      <c r="J1658" s="113"/>
      <c r="K1658" s="113"/>
      <c r="L1658" s="113"/>
      <c r="M1658" s="113"/>
      <c r="N1658" s="113"/>
      <c r="O1658" s="113"/>
      <c r="P1658" s="113"/>
      <c r="Q1658" s="113"/>
      <c r="R1658" s="113"/>
      <c r="S1658" s="113"/>
      <c r="T1658" s="113"/>
      <c r="U1658" s="113"/>
      <c r="V1658" s="113"/>
      <c r="W1658" s="113"/>
      <c r="X1658" s="113"/>
      <c r="Y1658" s="113"/>
      <c r="Z1658" s="113"/>
      <c r="AA1658" s="113"/>
      <c r="AB1658" s="113"/>
      <c r="AC1658" s="113"/>
      <c r="AD1658" s="113"/>
      <c r="AE1658" s="113"/>
      <c r="AF1658" s="113"/>
      <c r="AG1658" s="113"/>
      <c r="AH1658" s="113"/>
      <c r="AI1658" s="113"/>
      <c r="AJ1658" s="113"/>
      <c r="AK1658" s="113"/>
      <c r="AL1658" s="113"/>
      <c r="AM1658" s="113"/>
      <c r="AN1658" s="113"/>
      <c r="AO1658" s="113"/>
      <c r="AP1658" s="113"/>
      <c r="AQ1658" s="113"/>
      <c r="AR1658" s="113"/>
      <c r="AS1658" s="113"/>
      <c r="AT1658" s="113"/>
      <c r="AU1658" s="113"/>
      <c r="AV1658" s="113"/>
      <c r="AW1658" s="113"/>
      <c r="AX1658" s="113"/>
      <c r="AY1658" s="113"/>
      <c r="AZ1658" s="113"/>
      <c r="BA1658" s="113"/>
      <c r="BB1658" s="113"/>
      <c r="BC1658" s="113"/>
      <c r="BD1658" s="113"/>
      <c r="BE1658" s="113"/>
      <c r="BF1658" s="113"/>
      <c r="BG1658" s="113"/>
      <c r="BH1658" s="113"/>
      <c r="BI1658" s="113"/>
      <c r="BJ1658" s="113"/>
      <c r="BK1658" s="113"/>
      <c r="BL1658" s="113"/>
      <c r="BM1658" s="113"/>
      <c r="BN1658" s="113"/>
      <c r="BO1658" s="113"/>
      <c r="BP1658" s="113"/>
      <c r="BQ1658" s="113"/>
      <c r="BR1658" s="113"/>
      <c r="BS1658" s="113"/>
      <c r="BT1658" s="113"/>
      <c r="BU1658" s="113"/>
      <c r="BV1658" s="113"/>
      <c r="BW1658" s="113"/>
      <c r="BX1658" s="113"/>
      <c r="BY1658" s="113"/>
      <c r="BZ1658" s="113"/>
      <c r="CA1658" s="113"/>
      <c r="CB1658" s="113"/>
    </row>
    <row r="1659" spans="9:80" s="114" customFormat="1">
      <c r="I1659" s="113"/>
      <c r="J1659" s="113"/>
      <c r="K1659" s="113"/>
      <c r="L1659" s="113"/>
      <c r="M1659" s="113"/>
      <c r="N1659" s="113"/>
      <c r="O1659" s="113"/>
      <c r="P1659" s="113"/>
      <c r="Q1659" s="113"/>
      <c r="R1659" s="113"/>
      <c r="S1659" s="113"/>
      <c r="T1659" s="113"/>
      <c r="U1659" s="113"/>
      <c r="V1659" s="113"/>
      <c r="W1659" s="113"/>
      <c r="X1659" s="113"/>
      <c r="Y1659" s="113"/>
      <c r="Z1659" s="113"/>
      <c r="AA1659" s="113"/>
      <c r="AB1659" s="113"/>
      <c r="AC1659" s="113"/>
      <c r="AD1659" s="113"/>
      <c r="AE1659" s="113"/>
      <c r="AF1659" s="113"/>
      <c r="AG1659" s="113"/>
      <c r="AH1659" s="113"/>
      <c r="AI1659" s="113"/>
      <c r="AJ1659" s="113"/>
      <c r="AK1659" s="113"/>
      <c r="AL1659" s="113"/>
      <c r="AM1659" s="113"/>
      <c r="AN1659" s="113"/>
      <c r="AO1659" s="113"/>
      <c r="AP1659" s="113"/>
      <c r="AQ1659" s="113"/>
      <c r="AR1659" s="113"/>
      <c r="AS1659" s="113"/>
      <c r="AT1659" s="113"/>
      <c r="AU1659" s="113"/>
      <c r="AV1659" s="113"/>
      <c r="AW1659" s="113"/>
      <c r="AX1659" s="113"/>
      <c r="AY1659" s="113"/>
      <c r="AZ1659" s="113"/>
      <c r="BA1659" s="113"/>
      <c r="BB1659" s="113"/>
      <c r="BC1659" s="113"/>
      <c r="BD1659" s="113"/>
      <c r="BE1659" s="113"/>
      <c r="BF1659" s="113"/>
      <c r="BG1659" s="113"/>
      <c r="BH1659" s="113"/>
      <c r="BI1659" s="113"/>
      <c r="BJ1659" s="113"/>
      <c r="BK1659" s="113"/>
      <c r="BL1659" s="113"/>
      <c r="BM1659" s="113"/>
      <c r="BN1659" s="113"/>
      <c r="BO1659" s="113"/>
      <c r="BP1659" s="113"/>
      <c r="BQ1659" s="113"/>
      <c r="BR1659" s="113"/>
      <c r="BS1659" s="113"/>
      <c r="BT1659" s="113"/>
      <c r="BU1659" s="113"/>
      <c r="BV1659" s="113"/>
      <c r="BW1659" s="113"/>
      <c r="BX1659" s="113"/>
      <c r="BY1659" s="113"/>
      <c r="BZ1659" s="113"/>
      <c r="CA1659" s="113"/>
      <c r="CB1659" s="113"/>
    </row>
    <row r="1660" spans="9:80" s="114" customFormat="1">
      <c r="I1660" s="113"/>
      <c r="J1660" s="113"/>
      <c r="K1660" s="113"/>
      <c r="L1660" s="113"/>
      <c r="M1660" s="113"/>
      <c r="N1660" s="113"/>
      <c r="O1660" s="113"/>
      <c r="P1660" s="113"/>
      <c r="Q1660" s="113"/>
      <c r="R1660" s="113"/>
      <c r="S1660" s="113"/>
      <c r="T1660" s="113"/>
      <c r="U1660" s="113"/>
      <c r="V1660" s="113"/>
      <c r="W1660" s="113"/>
      <c r="X1660" s="113"/>
      <c r="Y1660" s="113"/>
      <c r="Z1660" s="113"/>
      <c r="AA1660" s="113"/>
      <c r="AB1660" s="113"/>
      <c r="AC1660" s="113"/>
      <c r="AD1660" s="113"/>
      <c r="AE1660" s="113"/>
      <c r="AF1660" s="113"/>
      <c r="AG1660" s="113"/>
      <c r="AH1660" s="113"/>
      <c r="AI1660" s="113"/>
      <c r="AJ1660" s="113"/>
      <c r="AK1660" s="113"/>
      <c r="AL1660" s="113"/>
      <c r="AM1660" s="113"/>
      <c r="AN1660" s="113"/>
      <c r="AO1660" s="113"/>
      <c r="AP1660" s="113"/>
      <c r="AQ1660" s="113"/>
      <c r="AR1660" s="113"/>
      <c r="AS1660" s="113"/>
      <c r="AT1660" s="113"/>
      <c r="AU1660" s="113"/>
      <c r="AV1660" s="113"/>
      <c r="AW1660" s="113"/>
      <c r="AX1660" s="113"/>
      <c r="AY1660" s="113"/>
      <c r="AZ1660" s="113"/>
      <c r="BA1660" s="113"/>
      <c r="BB1660" s="113"/>
      <c r="BC1660" s="113"/>
      <c r="BD1660" s="113"/>
      <c r="BE1660" s="113"/>
      <c r="BF1660" s="113"/>
      <c r="BG1660" s="113"/>
      <c r="BH1660" s="113"/>
      <c r="BI1660" s="113"/>
      <c r="BJ1660" s="113"/>
      <c r="BK1660" s="113"/>
      <c r="BL1660" s="113"/>
      <c r="BM1660" s="113"/>
      <c r="BN1660" s="113"/>
      <c r="BO1660" s="113"/>
      <c r="BP1660" s="113"/>
      <c r="BQ1660" s="113"/>
      <c r="BR1660" s="113"/>
      <c r="BS1660" s="113"/>
      <c r="BT1660" s="113"/>
      <c r="BU1660" s="113"/>
      <c r="BV1660" s="113"/>
      <c r="BW1660" s="113"/>
      <c r="BX1660" s="113"/>
      <c r="BY1660" s="113"/>
      <c r="BZ1660" s="113"/>
      <c r="CA1660" s="113"/>
      <c r="CB1660" s="113"/>
    </row>
    <row r="1661" spans="9:80" s="114" customFormat="1">
      <c r="I1661" s="113"/>
      <c r="J1661" s="113"/>
      <c r="K1661" s="113"/>
      <c r="L1661" s="113"/>
      <c r="M1661" s="113"/>
      <c r="N1661" s="113"/>
      <c r="O1661" s="113"/>
      <c r="P1661" s="113"/>
      <c r="Q1661" s="113"/>
      <c r="R1661" s="113"/>
      <c r="S1661" s="113"/>
      <c r="T1661" s="113"/>
      <c r="U1661" s="113"/>
      <c r="V1661" s="113"/>
      <c r="W1661" s="113"/>
      <c r="X1661" s="113"/>
      <c r="Y1661" s="113"/>
      <c r="Z1661" s="113"/>
      <c r="AA1661" s="113"/>
      <c r="AB1661" s="113"/>
      <c r="AC1661" s="113"/>
      <c r="AD1661" s="113"/>
      <c r="AE1661" s="113"/>
      <c r="AF1661" s="113"/>
      <c r="AG1661" s="113"/>
      <c r="AH1661" s="113"/>
      <c r="AI1661" s="113"/>
      <c r="AJ1661" s="113"/>
      <c r="AK1661" s="113"/>
      <c r="AL1661" s="113"/>
      <c r="AM1661" s="113"/>
      <c r="AN1661" s="113"/>
      <c r="AO1661" s="113"/>
      <c r="AP1661" s="113"/>
      <c r="AQ1661" s="113"/>
      <c r="AR1661" s="113"/>
      <c r="AS1661" s="113"/>
      <c r="AT1661" s="113"/>
      <c r="AU1661" s="113"/>
      <c r="AV1661" s="113"/>
      <c r="AW1661" s="113"/>
      <c r="AX1661" s="113"/>
      <c r="AY1661" s="113"/>
      <c r="AZ1661" s="113"/>
      <c r="BA1661" s="113"/>
      <c r="BB1661" s="113"/>
      <c r="BC1661" s="113"/>
      <c r="BD1661" s="113"/>
      <c r="BE1661" s="113"/>
      <c r="BF1661" s="113"/>
      <c r="BG1661" s="113"/>
      <c r="BH1661" s="113"/>
      <c r="BI1661" s="113"/>
      <c r="BJ1661" s="113"/>
      <c r="BK1661" s="113"/>
      <c r="BL1661" s="113"/>
      <c r="BM1661" s="113"/>
      <c r="BN1661" s="113"/>
      <c r="BO1661" s="113"/>
      <c r="BP1661" s="113"/>
      <c r="BQ1661" s="113"/>
      <c r="BR1661" s="113"/>
      <c r="BS1661" s="113"/>
      <c r="BT1661" s="113"/>
      <c r="BU1661" s="113"/>
      <c r="BV1661" s="113"/>
      <c r="BW1661" s="113"/>
      <c r="BX1661" s="113"/>
      <c r="BY1661" s="113"/>
      <c r="BZ1661" s="113"/>
      <c r="CA1661" s="113"/>
      <c r="CB1661" s="113"/>
    </row>
    <row r="1662" spans="9:80" s="114" customFormat="1">
      <c r="I1662" s="113"/>
      <c r="J1662" s="113"/>
      <c r="K1662" s="113"/>
      <c r="L1662" s="113"/>
      <c r="M1662" s="113"/>
      <c r="N1662" s="113"/>
      <c r="O1662" s="113"/>
      <c r="P1662" s="113"/>
      <c r="Q1662" s="113"/>
      <c r="R1662" s="113"/>
      <c r="S1662" s="113"/>
      <c r="T1662" s="113"/>
      <c r="U1662" s="113"/>
      <c r="V1662" s="113"/>
      <c r="W1662" s="113"/>
      <c r="X1662" s="113"/>
      <c r="Y1662" s="113"/>
      <c r="Z1662" s="113"/>
      <c r="AA1662" s="113"/>
      <c r="AB1662" s="113"/>
      <c r="AC1662" s="113"/>
      <c r="AD1662" s="113"/>
      <c r="AE1662" s="113"/>
      <c r="AF1662" s="113"/>
      <c r="AG1662" s="113"/>
      <c r="AH1662" s="113"/>
      <c r="AI1662" s="113"/>
      <c r="AJ1662" s="113"/>
      <c r="AK1662" s="113"/>
      <c r="AL1662" s="113"/>
      <c r="AM1662" s="113"/>
      <c r="AN1662" s="113"/>
      <c r="AO1662" s="113"/>
      <c r="AP1662" s="113"/>
      <c r="AQ1662" s="113"/>
      <c r="AR1662" s="113"/>
      <c r="AS1662" s="113"/>
      <c r="AT1662" s="113"/>
      <c r="AU1662" s="113"/>
      <c r="AV1662" s="113"/>
      <c r="AW1662" s="113"/>
      <c r="AX1662" s="113"/>
      <c r="AY1662" s="113"/>
      <c r="AZ1662" s="113"/>
      <c r="BA1662" s="113"/>
      <c r="BB1662" s="113"/>
      <c r="BC1662" s="113"/>
      <c r="BD1662" s="113"/>
      <c r="BE1662" s="113"/>
      <c r="BF1662" s="113"/>
      <c r="BG1662" s="113"/>
      <c r="BH1662" s="113"/>
      <c r="BI1662" s="113"/>
      <c r="BJ1662" s="113"/>
      <c r="BK1662" s="113"/>
      <c r="BL1662" s="113"/>
      <c r="BM1662" s="113"/>
      <c r="BN1662" s="113"/>
      <c r="BO1662" s="113"/>
      <c r="BP1662" s="113"/>
      <c r="BQ1662" s="113"/>
      <c r="BR1662" s="113"/>
      <c r="BS1662" s="113"/>
      <c r="BT1662" s="113"/>
      <c r="BU1662" s="113"/>
      <c r="BV1662" s="113"/>
      <c r="BW1662" s="113"/>
      <c r="BX1662" s="113"/>
      <c r="BY1662" s="113"/>
      <c r="BZ1662" s="113"/>
      <c r="CA1662" s="113"/>
      <c r="CB1662" s="113"/>
    </row>
    <row r="1663" spans="9:80" s="114" customFormat="1">
      <c r="I1663" s="113"/>
      <c r="J1663" s="113"/>
      <c r="K1663" s="113"/>
      <c r="L1663" s="113"/>
      <c r="M1663" s="113"/>
      <c r="N1663" s="113"/>
      <c r="O1663" s="113"/>
      <c r="P1663" s="113"/>
      <c r="Q1663" s="113"/>
      <c r="R1663" s="113"/>
      <c r="S1663" s="113"/>
      <c r="T1663" s="113"/>
      <c r="U1663" s="113"/>
      <c r="V1663" s="113"/>
      <c r="W1663" s="113"/>
      <c r="X1663" s="113"/>
      <c r="Y1663" s="113"/>
      <c r="Z1663" s="113"/>
      <c r="AA1663" s="113"/>
      <c r="AB1663" s="113"/>
      <c r="AC1663" s="113"/>
      <c r="AD1663" s="113"/>
      <c r="AE1663" s="113"/>
      <c r="AF1663" s="113"/>
      <c r="AG1663" s="113"/>
      <c r="AH1663" s="113"/>
      <c r="AI1663" s="113"/>
      <c r="AJ1663" s="113"/>
      <c r="AK1663" s="113"/>
      <c r="AL1663" s="113"/>
      <c r="AM1663" s="113"/>
      <c r="AN1663" s="113"/>
      <c r="AO1663" s="113"/>
      <c r="AP1663" s="113"/>
      <c r="AQ1663" s="113"/>
      <c r="AR1663" s="113"/>
      <c r="AS1663" s="113"/>
      <c r="AT1663" s="113"/>
      <c r="AU1663" s="113"/>
      <c r="AV1663" s="113"/>
      <c r="AW1663" s="113"/>
      <c r="AX1663" s="113"/>
      <c r="AY1663" s="113"/>
      <c r="AZ1663" s="113"/>
      <c r="BA1663" s="113"/>
      <c r="BB1663" s="113"/>
      <c r="BC1663" s="113"/>
      <c r="BD1663" s="113"/>
      <c r="BE1663" s="113"/>
      <c r="BF1663" s="113"/>
      <c r="BG1663" s="113"/>
      <c r="BH1663" s="113"/>
      <c r="BI1663" s="113"/>
      <c r="BJ1663" s="113"/>
      <c r="BK1663" s="113"/>
      <c r="BL1663" s="113"/>
      <c r="BM1663" s="113"/>
      <c r="BN1663" s="113"/>
      <c r="BO1663" s="113"/>
      <c r="BP1663" s="113"/>
      <c r="BQ1663" s="113"/>
      <c r="BR1663" s="113"/>
      <c r="BS1663" s="113"/>
      <c r="BT1663" s="113"/>
      <c r="BU1663" s="113"/>
      <c r="BV1663" s="113"/>
      <c r="BW1663" s="113"/>
      <c r="BX1663" s="113"/>
      <c r="BY1663" s="113"/>
      <c r="BZ1663" s="113"/>
      <c r="CA1663" s="113"/>
      <c r="CB1663" s="113"/>
    </row>
    <row r="1664" spans="9:80" s="114" customFormat="1">
      <c r="I1664" s="113"/>
      <c r="J1664" s="113"/>
      <c r="K1664" s="113"/>
      <c r="L1664" s="113"/>
      <c r="M1664" s="113"/>
      <c r="N1664" s="113"/>
      <c r="O1664" s="113"/>
      <c r="P1664" s="113"/>
      <c r="Q1664" s="113"/>
      <c r="R1664" s="113"/>
      <c r="S1664" s="113"/>
      <c r="T1664" s="113"/>
      <c r="U1664" s="113"/>
      <c r="V1664" s="113"/>
      <c r="W1664" s="113"/>
      <c r="X1664" s="113"/>
      <c r="Y1664" s="113"/>
      <c r="Z1664" s="113"/>
      <c r="AA1664" s="113"/>
      <c r="AB1664" s="113"/>
      <c r="AC1664" s="113"/>
      <c r="AD1664" s="113"/>
      <c r="AE1664" s="113"/>
      <c r="AF1664" s="113"/>
      <c r="AG1664" s="113"/>
      <c r="AH1664" s="113"/>
      <c r="AI1664" s="113"/>
      <c r="AJ1664" s="113"/>
      <c r="AK1664" s="113"/>
      <c r="AL1664" s="113"/>
      <c r="AM1664" s="113"/>
      <c r="AN1664" s="113"/>
      <c r="AO1664" s="113"/>
      <c r="AP1664" s="113"/>
      <c r="AQ1664" s="113"/>
      <c r="AR1664" s="113"/>
      <c r="AS1664" s="113"/>
      <c r="AT1664" s="113"/>
      <c r="AU1664" s="113"/>
      <c r="AV1664" s="113"/>
      <c r="AW1664" s="113"/>
      <c r="AX1664" s="113"/>
      <c r="AY1664" s="113"/>
      <c r="AZ1664" s="113"/>
      <c r="BA1664" s="113"/>
      <c r="BB1664" s="113"/>
      <c r="BC1664" s="113"/>
      <c r="BD1664" s="113"/>
      <c r="BE1664" s="113"/>
      <c r="BF1664" s="113"/>
      <c r="BG1664" s="113"/>
      <c r="BH1664" s="113"/>
      <c r="BI1664" s="113"/>
      <c r="BJ1664" s="113"/>
      <c r="BK1664" s="113"/>
      <c r="BL1664" s="113"/>
      <c r="BM1664" s="113"/>
      <c r="BN1664" s="113"/>
      <c r="BO1664" s="113"/>
      <c r="BP1664" s="113"/>
      <c r="BQ1664" s="113"/>
      <c r="BR1664" s="113"/>
      <c r="BS1664" s="113"/>
      <c r="BT1664" s="113"/>
      <c r="BU1664" s="113"/>
      <c r="BV1664" s="113"/>
      <c r="BW1664" s="113"/>
      <c r="BX1664" s="113"/>
      <c r="BY1664" s="113"/>
      <c r="BZ1664" s="113"/>
      <c r="CA1664" s="113"/>
      <c r="CB1664" s="113"/>
    </row>
    <row r="1665" spans="9:80" s="114" customFormat="1">
      <c r="I1665" s="113"/>
      <c r="J1665" s="113"/>
      <c r="K1665" s="113"/>
      <c r="L1665" s="113"/>
      <c r="M1665" s="113"/>
      <c r="N1665" s="113"/>
      <c r="O1665" s="113"/>
      <c r="P1665" s="113"/>
      <c r="Q1665" s="113"/>
      <c r="R1665" s="113"/>
      <c r="S1665" s="113"/>
      <c r="T1665" s="113"/>
      <c r="U1665" s="113"/>
      <c r="V1665" s="113"/>
      <c r="W1665" s="113"/>
      <c r="X1665" s="113"/>
      <c r="Y1665" s="113"/>
      <c r="Z1665" s="113"/>
      <c r="AA1665" s="113"/>
      <c r="AB1665" s="113"/>
      <c r="AC1665" s="113"/>
      <c r="AD1665" s="113"/>
      <c r="AE1665" s="113"/>
      <c r="AF1665" s="113"/>
      <c r="AG1665" s="113"/>
      <c r="AH1665" s="113"/>
      <c r="AI1665" s="113"/>
      <c r="AJ1665" s="113"/>
      <c r="AK1665" s="113"/>
      <c r="AL1665" s="113"/>
      <c r="AM1665" s="113"/>
      <c r="AN1665" s="113"/>
      <c r="AO1665" s="113"/>
      <c r="AP1665" s="113"/>
      <c r="AQ1665" s="113"/>
      <c r="AR1665" s="113"/>
      <c r="AS1665" s="113"/>
      <c r="AT1665" s="113"/>
      <c r="AU1665" s="113"/>
      <c r="AV1665" s="113"/>
      <c r="AW1665" s="113"/>
      <c r="AX1665" s="113"/>
      <c r="AY1665" s="113"/>
      <c r="AZ1665" s="113"/>
      <c r="BA1665" s="113"/>
      <c r="BB1665" s="113"/>
      <c r="BC1665" s="113"/>
      <c r="BD1665" s="113"/>
      <c r="BE1665" s="113"/>
      <c r="BF1665" s="113"/>
      <c r="BG1665" s="113"/>
      <c r="BH1665" s="113"/>
      <c r="BI1665" s="113"/>
      <c r="BJ1665" s="113"/>
      <c r="BK1665" s="113"/>
      <c r="BL1665" s="113"/>
      <c r="BM1665" s="113"/>
      <c r="BN1665" s="113"/>
      <c r="BO1665" s="113"/>
      <c r="BP1665" s="113"/>
      <c r="BQ1665" s="113"/>
      <c r="BR1665" s="113"/>
      <c r="BS1665" s="113"/>
      <c r="BT1665" s="113"/>
      <c r="BU1665" s="113"/>
      <c r="BV1665" s="113"/>
      <c r="BW1665" s="113"/>
      <c r="BX1665" s="113"/>
      <c r="BY1665" s="113"/>
      <c r="BZ1665" s="113"/>
      <c r="CA1665" s="113"/>
      <c r="CB1665" s="113"/>
    </row>
    <row r="1666" spans="9:80" s="114" customFormat="1">
      <c r="I1666" s="113"/>
      <c r="J1666" s="113"/>
      <c r="K1666" s="113"/>
      <c r="L1666" s="113"/>
      <c r="M1666" s="113"/>
      <c r="N1666" s="113"/>
      <c r="O1666" s="113"/>
      <c r="P1666" s="113"/>
      <c r="Q1666" s="113"/>
      <c r="R1666" s="113"/>
      <c r="S1666" s="113"/>
      <c r="T1666" s="113"/>
      <c r="U1666" s="113"/>
      <c r="V1666" s="113"/>
      <c r="W1666" s="113"/>
      <c r="X1666" s="113"/>
      <c r="Y1666" s="113"/>
      <c r="Z1666" s="113"/>
      <c r="AA1666" s="113"/>
      <c r="AB1666" s="113"/>
      <c r="AC1666" s="113"/>
      <c r="AD1666" s="113"/>
      <c r="AE1666" s="113"/>
      <c r="AF1666" s="113"/>
      <c r="AG1666" s="113"/>
      <c r="AH1666" s="113"/>
      <c r="AI1666" s="113"/>
      <c r="AJ1666" s="113"/>
      <c r="AK1666" s="113"/>
      <c r="AL1666" s="113"/>
      <c r="AM1666" s="113"/>
      <c r="AN1666" s="113"/>
      <c r="AO1666" s="113"/>
      <c r="AP1666" s="113"/>
      <c r="AQ1666" s="113"/>
      <c r="AR1666" s="113"/>
      <c r="AS1666" s="113"/>
      <c r="AT1666" s="113"/>
      <c r="AU1666" s="113"/>
      <c r="AV1666" s="113"/>
      <c r="AW1666" s="113"/>
      <c r="AX1666" s="113"/>
      <c r="AY1666" s="113"/>
      <c r="AZ1666" s="113"/>
      <c r="BA1666" s="113"/>
      <c r="BB1666" s="113"/>
      <c r="BC1666" s="113"/>
      <c r="BD1666" s="113"/>
      <c r="BE1666" s="113"/>
      <c r="BF1666" s="113"/>
      <c r="BG1666" s="113"/>
      <c r="BH1666" s="113"/>
      <c r="BI1666" s="113"/>
      <c r="BJ1666" s="113"/>
      <c r="BK1666" s="113"/>
      <c r="BL1666" s="113"/>
      <c r="BM1666" s="113"/>
      <c r="BN1666" s="113"/>
      <c r="BO1666" s="113"/>
      <c r="BP1666" s="113"/>
      <c r="BQ1666" s="113"/>
      <c r="BR1666" s="113"/>
      <c r="BS1666" s="113"/>
      <c r="BT1666" s="113"/>
      <c r="BU1666" s="113"/>
      <c r="BV1666" s="113"/>
      <c r="BW1666" s="113"/>
      <c r="BX1666" s="113"/>
      <c r="BY1666" s="113"/>
      <c r="BZ1666" s="113"/>
      <c r="CA1666" s="113"/>
      <c r="CB1666" s="113"/>
    </row>
    <row r="1667" spans="9:80" s="114" customFormat="1">
      <c r="I1667" s="113"/>
      <c r="J1667" s="113"/>
      <c r="K1667" s="113"/>
      <c r="L1667" s="113"/>
      <c r="M1667" s="113"/>
      <c r="N1667" s="113"/>
      <c r="O1667" s="113"/>
      <c r="P1667" s="113"/>
      <c r="Q1667" s="113"/>
      <c r="R1667" s="113"/>
      <c r="S1667" s="113"/>
      <c r="T1667" s="113"/>
      <c r="U1667" s="113"/>
      <c r="V1667" s="113"/>
      <c r="W1667" s="113"/>
      <c r="X1667" s="113"/>
      <c r="Y1667" s="113"/>
      <c r="Z1667" s="113"/>
      <c r="AA1667" s="113"/>
      <c r="AB1667" s="113"/>
      <c r="AC1667" s="113"/>
      <c r="AD1667" s="113"/>
      <c r="AE1667" s="113"/>
      <c r="AF1667" s="113"/>
      <c r="AG1667" s="113"/>
      <c r="AH1667" s="113"/>
      <c r="AI1667" s="113"/>
      <c r="AJ1667" s="113"/>
      <c r="AK1667" s="113"/>
      <c r="AL1667" s="113"/>
      <c r="AM1667" s="113"/>
      <c r="AN1667" s="113"/>
      <c r="AO1667" s="113"/>
      <c r="AP1667" s="113"/>
      <c r="AQ1667" s="113"/>
      <c r="AR1667" s="113"/>
      <c r="AS1667" s="113"/>
      <c r="AT1667" s="113"/>
      <c r="AU1667" s="113"/>
      <c r="AV1667" s="113"/>
      <c r="AW1667" s="113"/>
      <c r="AX1667" s="113"/>
      <c r="AY1667" s="113"/>
      <c r="AZ1667" s="113"/>
      <c r="BA1667" s="113"/>
      <c r="BB1667" s="113"/>
      <c r="BC1667" s="113"/>
      <c r="BD1667" s="113"/>
      <c r="BE1667" s="113"/>
      <c r="BF1667" s="113"/>
      <c r="BG1667" s="113"/>
      <c r="BH1667" s="113"/>
      <c r="BI1667" s="113"/>
      <c r="BJ1667" s="113"/>
      <c r="BK1667" s="113"/>
      <c r="BL1667" s="113"/>
      <c r="BM1667" s="113"/>
      <c r="BN1667" s="113"/>
      <c r="BO1667" s="113"/>
      <c r="BP1667" s="113"/>
      <c r="BQ1667" s="113"/>
      <c r="BR1667" s="113"/>
      <c r="BS1667" s="113"/>
      <c r="BT1667" s="113"/>
      <c r="BU1667" s="113"/>
      <c r="BV1667" s="113"/>
      <c r="BW1667" s="113"/>
      <c r="BX1667" s="113"/>
      <c r="BY1667" s="113"/>
      <c r="BZ1667" s="113"/>
      <c r="CA1667" s="113"/>
      <c r="CB1667" s="113"/>
    </row>
    <row r="1668" spans="9:80" s="114" customFormat="1">
      <c r="I1668" s="113"/>
      <c r="J1668" s="113"/>
      <c r="K1668" s="113"/>
      <c r="L1668" s="113"/>
      <c r="M1668" s="113"/>
      <c r="N1668" s="113"/>
      <c r="O1668" s="113"/>
      <c r="P1668" s="113"/>
      <c r="Q1668" s="113"/>
      <c r="R1668" s="113"/>
      <c r="S1668" s="113"/>
      <c r="T1668" s="113"/>
      <c r="U1668" s="113"/>
      <c r="V1668" s="113"/>
      <c r="W1668" s="113"/>
      <c r="X1668" s="113"/>
      <c r="Y1668" s="113"/>
      <c r="Z1668" s="113"/>
      <c r="AA1668" s="113"/>
      <c r="AB1668" s="113"/>
      <c r="AC1668" s="113"/>
      <c r="AD1668" s="113"/>
      <c r="AE1668" s="113"/>
      <c r="AF1668" s="113"/>
      <c r="AG1668" s="113"/>
      <c r="AH1668" s="113"/>
      <c r="AI1668" s="113"/>
      <c r="AJ1668" s="113"/>
      <c r="AK1668" s="113"/>
      <c r="AL1668" s="113"/>
      <c r="AM1668" s="113"/>
      <c r="AN1668" s="113"/>
      <c r="AO1668" s="113"/>
      <c r="AP1668" s="113"/>
      <c r="AQ1668" s="113"/>
      <c r="AR1668" s="113"/>
      <c r="AS1668" s="113"/>
      <c r="AT1668" s="113"/>
      <c r="AU1668" s="113"/>
      <c r="AV1668" s="113"/>
      <c r="AW1668" s="113"/>
      <c r="AX1668" s="113"/>
      <c r="AY1668" s="113"/>
      <c r="AZ1668" s="113"/>
      <c r="BA1668" s="113"/>
      <c r="BB1668" s="113"/>
      <c r="BC1668" s="113"/>
      <c r="BD1668" s="113"/>
      <c r="BE1668" s="113"/>
      <c r="BF1668" s="113"/>
      <c r="BG1668" s="113"/>
      <c r="BH1668" s="113"/>
      <c r="BI1668" s="113"/>
      <c r="BJ1668" s="113"/>
      <c r="BK1668" s="113"/>
      <c r="BL1668" s="113"/>
      <c r="BM1668" s="113"/>
      <c r="BN1668" s="113"/>
      <c r="BO1668" s="113"/>
      <c r="BP1668" s="113"/>
      <c r="BQ1668" s="113"/>
      <c r="BR1668" s="113"/>
      <c r="BS1668" s="113"/>
      <c r="BT1668" s="113"/>
      <c r="BU1668" s="113"/>
      <c r="BV1668" s="113"/>
      <c r="BW1668" s="113"/>
      <c r="BX1668" s="113"/>
      <c r="BY1668" s="113"/>
      <c r="BZ1668" s="113"/>
      <c r="CA1668" s="113"/>
      <c r="CB1668" s="113"/>
    </row>
    <row r="1669" spans="9:80" s="114" customFormat="1">
      <c r="I1669" s="113"/>
      <c r="J1669" s="113"/>
      <c r="K1669" s="113"/>
      <c r="L1669" s="113"/>
      <c r="M1669" s="113"/>
      <c r="N1669" s="113"/>
      <c r="O1669" s="113"/>
      <c r="P1669" s="113"/>
      <c r="Q1669" s="113"/>
      <c r="R1669" s="113"/>
      <c r="S1669" s="113"/>
      <c r="T1669" s="113"/>
      <c r="U1669" s="113"/>
      <c r="V1669" s="113"/>
      <c r="W1669" s="113"/>
      <c r="X1669" s="113"/>
      <c r="Y1669" s="113"/>
      <c r="Z1669" s="113"/>
      <c r="AA1669" s="113"/>
      <c r="AB1669" s="113"/>
      <c r="AC1669" s="113"/>
      <c r="AD1669" s="113"/>
      <c r="AE1669" s="113"/>
      <c r="AF1669" s="113"/>
      <c r="AG1669" s="113"/>
      <c r="AH1669" s="113"/>
      <c r="AI1669" s="113"/>
      <c r="AJ1669" s="113"/>
      <c r="AK1669" s="113"/>
      <c r="AL1669" s="113"/>
      <c r="AM1669" s="113"/>
      <c r="AN1669" s="113"/>
      <c r="AO1669" s="113"/>
      <c r="AP1669" s="113"/>
      <c r="AQ1669" s="113"/>
      <c r="AR1669" s="113"/>
      <c r="AS1669" s="113"/>
      <c r="AT1669" s="113"/>
      <c r="AU1669" s="113"/>
      <c r="AV1669" s="113"/>
      <c r="AW1669" s="113"/>
      <c r="AX1669" s="113"/>
      <c r="AY1669" s="113"/>
      <c r="AZ1669" s="113"/>
      <c r="BA1669" s="113"/>
      <c r="BB1669" s="113"/>
      <c r="BC1669" s="113"/>
      <c r="BD1669" s="113"/>
      <c r="BE1669" s="113"/>
      <c r="BF1669" s="113"/>
      <c r="BG1669" s="113"/>
      <c r="BH1669" s="113"/>
      <c r="BI1669" s="113"/>
      <c r="BJ1669" s="113"/>
      <c r="BK1669" s="113"/>
      <c r="BL1669" s="113"/>
      <c r="BM1669" s="113"/>
      <c r="BN1669" s="113"/>
      <c r="BO1669" s="113"/>
      <c r="BP1669" s="113"/>
      <c r="BQ1669" s="113"/>
      <c r="BR1669" s="113"/>
      <c r="BS1669" s="113"/>
      <c r="BT1669" s="113"/>
      <c r="BU1669" s="113"/>
      <c r="BV1669" s="113"/>
      <c r="BW1669" s="113"/>
      <c r="BX1669" s="113"/>
      <c r="BY1669" s="113"/>
      <c r="BZ1669" s="113"/>
      <c r="CA1669" s="113"/>
      <c r="CB1669" s="113"/>
    </row>
    <row r="1670" spans="9:80" s="114" customFormat="1">
      <c r="I1670" s="113"/>
      <c r="J1670" s="113"/>
      <c r="K1670" s="113"/>
      <c r="L1670" s="113"/>
      <c r="M1670" s="113"/>
      <c r="N1670" s="113"/>
      <c r="O1670" s="113"/>
      <c r="P1670" s="113"/>
      <c r="Q1670" s="113"/>
      <c r="R1670" s="113"/>
      <c r="S1670" s="113"/>
      <c r="T1670" s="113"/>
      <c r="U1670" s="113"/>
      <c r="V1670" s="113"/>
      <c r="W1670" s="113"/>
      <c r="X1670" s="113"/>
      <c r="Y1670" s="113"/>
      <c r="Z1670" s="113"/>
      <c r="AA1670" s="113"/>
      <c r="AB1670" s="113"/>
      <c r="AC1670" s="113"/>
      <c r="AD1670" s="113"/>
      <c r="AE1670" s="113"/>
      <c r="AF1670" s="113"/>
      <c r="AG1670" s="113"/>
      <c r="AH1670" s="113"/>
      <c r="AI1670" s="113"/>
      <c r="AJ1670" s="113"/>
      <c r="AK1670" s="113"/>
      <c r="AL1670" s="113"/>
      <c r="AM1670" s="113"/>
      <c r="AN1670" s="113"/>
      <c r="AO1670" s="113"/>
      <c r="AP1670" s="113"/>
      <c r="AQ1670" s="113"/>
      <c r="AR1670" s="113"/>
      <c r="AS1670" s="113"/>
      <c r="AT1670" s="113"/>
      <c r="AU1670" s="113"/>
      <c r="AV1670" s="113"/>
      <c r="AW1670" s="113"/>
      <c r="AX1670" s="113"/>
      <c r="AY1670" s="113"/>
      <c r="AZ1670" s="113"/>
      <c r="BA1670" s="113"/>
      <c r="BB1670" s="113"/>
      <c r="BC1670" s="113"/>
      <c r="BD1670" s="113"/>
      <c r="BE1670" s="113"/>
      <c r="BF1670" s="113"/>
      <c r="BG1670" s="113"/>
      <c r="BH1670" s="113"/>
      <c r="BI1670" s="113"/>
      <c r="BJ1670" s="113"/>
      <c r="BK1670" s="113"/>
      <c r="BL1670" s="113"/>
      <c r="BM1670" s="113"/>
      <c r="BN1670" s="113"/>
      <c r="BO1670" s="113"/>
      <c r="BP1670" s="113"/>
      <c r="BQ1670" s="113"/>
      <c r="BR1670" s="113"/>
      <c r="BS1670" s="113"/>
      <c r="BT1670" s="113"/>
      <c r="BU1670" s="113"/>
      <c r="BV1670" s="113"/>
      <c r="BW1670" s="113"/>
      <c r="BX1670" s="113"/>
      <c r="BY1670" s="113"/>
      <c r="BZ1670" s="113"/>
      <c r="CA1670" s="113"/>
      <c r="CB1670" s="113"/>
    </row>
    <row r="1671" spans="9:80" s="114" customFormat="1">
      <c r="I1671" s="113"/>
      <c r="J1671" s="113"/>
      <c r="K1671" s="113"/>
      <c r="L1671" s="113"/>
      <c r="M1671" s="113"/>
      <c r="N1671" s="113"/>
      <c r="O1671" s="113"/>
      <c r="P1671" s="113"/>
      <c r="Q1671" s="113"/>
      <c r="R1671" s="113"/>
      <c r="S1671" s="113"/>
      <c r="T1671" s="113"/>
      <c r="U1671" s="113"/>
      <c r="V1671" s="113"/>
      <c r="W1671" s="113"/>
      <c r="X1671" s="113"/>
      <c r="Y1671" s="113"/>
      <c r="Z1671" s="113"/>
      <c r="AA1671" s="113"/>
      <c r="AB1671" s="113"/>
      <c r="AC1671" s="113"/>
      <c r="AD1671" s="113"/>
      <c r="AE1671" s="113"/>
      <c r="AF1671" s="113"/>
      <c r="AG1671" s="113"/>
      <c r="AH1671" s="113"/>
      <c r="AI1671" s="113"/>
      <c r="AJ1671" s="113"/>
      <c r="AK1671" s="113"/>
      <c r="AL1671" s="113"/>
      <c r="AM1671" s="113"/>
      <c r="AN1671" s="113"/>
      <c r="AO1671" s="113"/>
      <c r="AP1671" s="113"/>
      <c r="AQ1671" s="113"/>
      <c r="AR1671" s="113"/>
      <c r="AS1671" s="113"/>
      <c r="AT1671" s="113"/>
      <c r="AU1671" s="113"/>
      <c r="AV1671" s="113"/>
      <c r="AW1671" s="113"/>
      <c r="AX1671" s="113"/>
      <c r="AY1671" s="113"/>
      <c r="AZ1671" s="113"/>
      <c r="BA1671" s="113"/>
      <c r="BB1671" s="113"/>
      <c r="BC1671" s="113"/>
      <c r="BD1671" s="113"/>
      <c r="BE1671" s="113"/>
      <c r="BF1671" s="113"/>
      <c r="BG1671" s="113"/>
      <c r="BH1671" s="113"/>
      <c r="BI1671" s="113"/>
      <c r="BJ1671" s="113"/>
      <c r="BK1671" s="113"/>
      <c r="BL1671" s="113"/>
      <c r="BM1671" s="113"/>
      <c r="BN1671" s="113"/>
      <c r="BO1671" s="113"/>
      <c r="BP1671" s="113"/>
      <c r="BQ1671" s="113"/>
      <c r="BR1671" s="113"/>
      <c r="BS1671" s="113"/>
      <c r="BT1671" s="113"/>
      <c r="BU1671" s="113"/>
      <c r="BV1671" s="113"/>
      <c r="BW1671" s="113"/>
      <c r="BX1671" s="113"/>
      <c r="BY1671" s="113"/>
      <c r="BZ1671" s="113"/>
      <c r="CA1671" s="113"/>
      <c r="CB1671" s="113"/>
    </row>
    <row r="1672" spans="9:80" s="114" customFormat="1">
      <c r="I1672" s="113"/>
      <c r="J1672" s="113"/>
      <c r="K1672" s="113"/>
      <c r="L1672" s="113"/>
      <c r="M1672" s="113"/>
      <c r="N1672" s="113"/>
      <c r="O1672" s="113"/>
      <c r="P1672" s="113"/>
      <c r="Q1672" s="113"/>
      <c r="R1672" s="113"/>
      <c r="S1672" s="113"/>
      <c r="T1672" s="113"/>
      <c r="U1672" s="113"/>
      <c r="V1672" s="113"/>
      <c r="W1672" s="113"/>
      <c r="X1672" s="113"/>
      <c r="Y1672" s="113"/>
      <c r="Z1672" s="113"/>
      <c r="AA1672" s="113"/>
      <c r="AB1672" s="113"/>
      <c r="AC1672" s="113"/>
      <c r="AD1672" s="113"/>
      <c r="AE1672" s="113"/>
      <c r="AF1672" s="113"/>
      <c r="AG1672" s="113"/>
      <c r="AH1672" s="113"/>
      <c r="AI1672" s="113"/>
      <c r="AJ1672" s="113"/>
      <c r="AK1672" s="113"/>
      <c r="AL1672" s="113"/>
      <c r="AM1672" s="113"/>
      <c r="AN1672" s="113"/>
      <c r="AO1672" s="113"/>
      <c r="AP1672" s="113"/>
      <c r="AQ1672" s="113"/>
      <c r="AR1672" s="113"/>
      <c r="AS1672" s="113"/>
      <c r="AT1672" s="113"/>
      <c r="AU1672" s="113"/>
      <c r="AV1672" s="113"/>
      <c r="AW1672" s="113"/>
      <c r="AX1672" s="113"/>
      <c r="AY1672" s="113"/>
      <c r="AZ1672" s="113"/>
      <c r="BA1672" s="113"/>
      <c r="BB1672" s="113"/>
      <c r="BC1672" s="113"/>
      <c r="BD1672" s="113"/>
      <c r="BE1672" s="113"/>
      <c r="BF1672" s="113"/>
      <c r="BG1672" s="113"/>
      <c r="BH1672" s="113"/>
      <c r="BI1672" s="113"/>
      <c r="BJ1672" s="113"/>
      <c r="BK1672" s="113"/>
      <c r="BL1672" s="113"/>
      <c r="BM1672" s="113"/>
      <c r="BN1672" s="113"/>
      <c r="BO1672" s="113"/>
      <c r="BP1672" s="113"/>
      <c r="BQ1672" s="113"/>
      <c r="BR1672" s="113"/>
      <c r="BS1672" s="113"/>
      <c r="BT1672" s="113"/>
      <c r="BU1672" s="113"/>
      <c r="BV1672" s="113"/>
      <c r="BW1672" s="113"/>
      <c r="BX1672" s="113"/>
      <c r="BY1672" s="113"/>
      <c r="BZ1672" s="113"/>
      <c r="CA1672" s="113"/>
      <c r="CB1672" s="113"/>
    </row>
    <row r="1673" spans="9:80" s="114" customFormat="1">
      <c r="I1673" s="113"/>
      <c r="J1673" s="113"/>
      <c r="K1673" s="113"/>
      <c r="L1673" s="113"/>
      <c r="M1673" s="113"/>
      <c r="N1673" s="113"/>
      <c r="O1673" s="113"/>
      <c r="P1673" s="113"/>
      <c r="Q1673" s="113"/>
      <c r="R1673" s="113"/>
      <c r="S1673" s="113"/>
      <c r="T1673" s="113"/>
      <c r="U1673" s="113"/>
      <c r="V1673" s="113"/>
      <c r="W1673" s="113"/>
      <c r="X1673" s="113"/>
      <c r="Y1673" s="113"/>
      <c r="Z1673" s="113"/>
      <c r="AA1673" s="113"/>
      <c r="AB1673" s="113"/>
      <c r="AC1673" s="113"/>
      <c r="AD1673" s="113"/>
      <c r="AE1673" s="113"/>
      <c r="AF1673" s="113"/>
      <c r="AG1673" s="113"/>
      <c r="AH1673" s="113"/>
      <c r="AI1673" s="113"/>
      <c r="AJ1673" s="113"/>
      <c r="AK1673" s="113"/>
      <c r="AL1673" s="113"/>
      <c r="AM1673" s="113"/>
      <c r="AN1673" s="113"/>
      <c r="AO1673" s="113"/>
      <c r="AP1673" s="113"/>
      <c r="AQ1673" s="113"/>
      <c r="AR1673" s="113"/>
      <c r="AS1673" s="113"/>
      <c r="AT1673" s="113"/>
      <c r="AU1673" s="113"/>
      <c r="AV1673" s="113"/>
      <c r="AW1673" s="113"/>
      <c r="AX1673" s="113"/>
      <c r="AY1673" s="113"/>
      <c r="AZ1673" s="113"/>
      <c r="BA1673" s="113"/>
      <c r="BB1673" s="113"/>
      <c r="BC1673" s="113"/>
      <c r="BD1673" s="113"/>
      <c r="BE1673" s="113"/>
      <c r="BF1673" s="113"/>
      <c r="BG1673" s="113"/>
      <c r="BH1673" s="113"/>
      <c r="BI1673" s="113"/>
      <c r="BJ1673" s="113"/>
      <c r="BK1673" s="113"/>
      <c r="BL1673" s="113"/>
      <c r="BM1673" s="113"/>
      <c r="BN1673" s="113"/>
      <c r="BO1673" s="113"/>
      <c r="BP1673" s="113"/>
      <c r="BQ1673" s="113"/>
      <c r="BR1673" s="113"/>
      <c r="BS1673" s="113"/>
      <c r="BT1673" s="113"/>
      <c r="BU1673" s="113"/>
      <c r="BV1673" s="113"/>
      <c r="BW1673" s="113"/>
      <c r="BX1673" s="113"/>
      <c r="BY1673" s="113"/>
      <c r="BZ1673" s="113"/>
      <c r="CA1673" s="113"/>
      <c r="CB1673" s="113"/>
    </row>
    <row r="1674" spans="9:80" s="114" customFormat="1">
      <c r="I1674" s="113"/>
      <c r="J1674" s="113"/>
      <c r="K1674" s="113"/>
      <c r="L1674" s="113"/>
      <c r="M1674" s="113"/>
      <c r="N1674" s="113"/>
      <c r="O1674" s="113"/>
      <c r="P1674" s="113"/>
      <c r="Q1674" s="113"/>
      <c r="R1674" s="113"/>
      <c r="S1674" s="113"/>
      <c r="T1674" s="113"/>
      <c r="U1674" s="113"/>
      <c r="V1674" s="113"/>
      <c r="W1674" s="113"/>
      <c r="X1674" s="113"/>
      <c r="Y1674" s="113"/>
      <c r="Z1674" s="113"/>
      <c r="AA1674" s="113"/>
      <c r="AB1674" s="113"/>
      <c r="AC1674" s="113"/>
      <c r="AD1674" s="113"/>
      <c r="AE1674" s="113"/>
      <c r="AF1674" s="113"/>
      <c r="AG1674" s="113"/>
      <c r="AH1674" s="113"/>
      <c r="AI1674" s="113"/>
      <c r="AJ1674" s="113"/>
      <c r="AK1674" s="113"/>
      <c r="AL1674" s="113"/>
      <c r="AM1674" s="113"/>
      <c r="AN1674" s="113"/>
      <c r="AO1674" s="113"/>
      <c r="AP1674" s="113"/>
      <c r="AQ1674" s="113"/>
      <c r="AR1674" s="113"/>
      <c r="AS1674" s="113"/>
      <c r="AT1674" s="113"/>
      <c r="AU1674" s="113"/>
      <c r="AV1674" s="113"/>
      <c r="AW1674" s="113"/>
      <c r="AX1674" s="113"/>
      <c r="AY1674" s="113"/>
      <c r="AZ1674" s="113"/>
      <c r="BA1674" s="113"/>
      <c r="BB1674" s="113"/>
      <c r="BC1674" s="113"/>
      <c r="BD1674" s="113"/>
      <c r="BE1674" s="113"/>
      <c r="BF1674" s="113"/>
      <c r="BG1674" s="113"/>
      <c r="BH1674" s="113"/>
      <c r="BI1674" s="113"/>
      <c r="BJ1674" s="113"/>
      <c r="BK1674" s="113"/>
      <c r="BL1674" s="113"/>
      <c r="BM1674" s="113"/>
      <c r="BN1674" s="113"/>
      <c r="BO1674" s="113"/>
      <c r="BP1674" s="113"/>
      <c r="BQ1674" s="113"/>
      <c r="BR1674" s="113"/>
      <c r="BS1674" s="113"/>
      <c r="BT1674" s="113"/>
      <c r="BU1674" s="113"/>
      <c r="BV1674" s="113"/>
      <c r="BW1674" s="113"/>
      <c r="BX1674" s="113"/>
      <c r="BY1674" s="113"/>
      <c r="BZ1674" s="113"/>
      <c r="CA1674" s="113"/>
      <c r="CB1674" s="113"/>
    </row>
    <row r="1675" spans="9:80" s="114" customFormat="1">
      <c r="I1675" s="113"/>
      <c r="J1675" s="113"/>
      <c r="K1675" s="113"/>
      <c r="L1675" s="113"/>
      <c r="M1675" s="113"/>
      <c r="N1675" s="113"/>
      <c r="O1675" s="113"/>
      <c r="P1675" s="113"/>
      <c r="Q1675" s="113"/>
      <c r="R1675" s="113"/>
      <c r="S1675" s="113"/>
      <c r="T1675" s="113"/>
      <c r="U1675" s="113"/>
      <c r="V1675" s="113"/>
      <c r="W1675" s="113"/>
      <c r="X1675" s="113"/>
      <c r="Y1675" s="113"/>
      <c r="Z1675" s="113"/>
      <c r="AA1675" s="113"/>
      <c r="AB1675" s="113"/>
      <c r="AC1675" s="113"/>
      <c r="AD1675" s="113"/>
      <c r="AE1675" s="113"/>
      <c r="AF1675" s="113"/>
      <c r="AG1675" s="113"/>
      <c r="AH1675" s="113"/>
      <c r="AI1675" s="113"/>
      <c r="AJ1675" s="113"/>
      <c r="AK1675" s="113"/>
      <c r="AL1675" s="113"/>
      <c r="AM1675" s="113"/>
      <c r="AN1675" s="113"/>
      <c r="AO1675" s="113"/>
      <c r="AP1675" s="113"/>
      <c r="AQ1675" s="113"/>
      <c r="AR1675" s="113"/>
      <c r="AS1675" s="113"/>
      <c r="AT1675" s="113"/>
      <c r="AU1675" s="113"/>
      <c r="AV1675" s="113"/>
      <c r="AW1675" s="113"/>
      <c r="AX1675" s="113"/>
      <c r="AY1675" s="113"/>
      <c r="AZ1675" s="113"/>
      <c r="BA1675" s="113"/>
      <c r="BB1675" s="113"/>
      <c r="BC1675" s="113"/>
      <c r="BD1675" s="113"/>
      <c r="BE1675" s="113"/>
      <c r="BF1675" s="113"/>
      <c r="BG1675" s="113"/>
      <c r="BH1675" s="113"/>
      <c r="BI1675" s="113"/>
      <c r="BJ1675" s="113"/>
      <c r="BK1675" s="113"/>
      <c r="BL1675" s="113"/>
      <c r="BM1675" s="113"/>
      <c r="BN1675" s="113"/>
      <c r="BO1675" s="113"/>
      <c r="BP1675" s="113"/>
      <c r="BQ1675" s="113"/>
      <c r="BR1675" s="113"/>
      <c r="BS1675" s="113"/>
      <c r="BT1675" s="113"/>
      <c r="BU1675" s="113"/>
      <c r="BV1675" s="113"/>
      <c r="BW1675" s="113"/>
      <c r="BX1675" s="113"/>
      <c r="BY1675" s="113"/>
      <c r="BZ1675" s="113"/>
      <c r="CA1675" s="113"/>
      <c r="CB1675" s="113"/>
    </row>
    <row r="1676" spans="9:80" s="114" customFormat="1">
      <c r="I1676" s="113"/>
      <c r="J1676" s="113"/>
      <c r="K1676" s="113"/>
      <c r="L1676" s="113"/>
      <c r="M1676" s="113"/>
      <c r="N1676" s="113"/>
      <c r="O1676" s="113"/>
      <c r="P1676" s="113"/>
      <c r="Q1676" s="113"/>
      <c r="R1676" s="113"/>
      <c r="S1676" s="113"/>
      <c r="T1676" s="113"/>
      <c r="U1676" s="113"/>
      <c r="V1676" s="113"/>
      <c r="W1676" s="113"/>
      <c r="X1676" s="113"/>
      <c r="Y1676" s="113"/>
      <c r="Z1676" s="113"/>
      <c r="AA1676" s="113"/>
      <c r="AB1676" s="113"/>
      <c r="AC1676" s="113"/>
      <c r="AD1676" s="113"/>
      <c r="AE1676" s="113"/>
      <c r="AF1676" s="113"/>
      <c r="AG1676" s="113"/>
      <c r="AH1676" s="113"/>
      <c r="AI1676" s="113"/>
      <c r="AJ1676" s="113"/>
      <c r="AK1676" s="113"/>
      <c r="AL1676" s="113"/>
      <c r="AM1676" s="113"/>
      <c r="AN1676" s="113"/>
      <c r="AO1676" s="113"/>
      <c r="AP1676" s="113"/>
      <c r="AQ1676" s="113"/>
      <c r="AR1676" s="113"/>
      <c r="AS1676" s="113"/>
      <c r="AT1676" s="113"/>
      <c r="AU1676" s="113"/>
      <c r="AV1676" s="113"/>
      <c r="AW1676" s="113"/>
      <c r="AX1676" s="113"/>
      <c r="AY1676" s="113"/>
      <c r="AZ1676" s="113"/>
      <c r="BA1676" s="113"/>
      <c r="BB1676" s="113"/>
      <c r="BC1676" s="113"/>
      <c r="BD1676" s="113"/>
      <c r="BE1676" s="113"/>
      <c r="BF1676" s="113"/>
      <c r="BG1676" s="113"/>
      <c r="BH1676" s="113"/>
      <c r="BI1676" s="113"/>
      <c r="BJ1676" s="113"/>
      <c r="BK1676" s="113"/>
      <c r="BL1676" s="113"/>
      <c r="BM1676" s="113"/>
      <c r="BN1676" s="113"/>
      <c r="BO1676" s="113"/>
      <c r="BP1676" s="113"/>
      <c r="BQ1676" s="113"/>
      <c r="BR1676" s="113"/>
      <c r="BS1676" s="113"/>
      <c r="BT1676" s="113"/>
      <c r="BU1676" s="113"/>
      <c r="BV1676" s="113"/>
      <c r="BW1676" s="113"/>
      <c r="BX1676" s="113"/>
      <c r="BY1676" s="113"/>
      <c r="BZ1676" s="113"/>
      <c r="CA1676" s="113"/>
      <c r="CB1676" s="113"/>
    </row>
    <row r="1677" spans="9:80" s="114" customFormat="1">
      <c r="I1677" s="113"/>
      <c r="J1677" s="113"/>
      <c r="K1677" s="113"/>
      <c r="L1677" s="113"/>
      <c r="M1677" s="113"/>
      <c r="N1677" s="113"/>
      <c r="O1677" s="113"/>
      <c r="P1677" s="113"/>
      <c r="Q1677" s="113"/>
      <c r="R1677" s="113"/>
      <c r="S1677" s="113"/>
      <c r="T1677" s="113"/>
      <c r="U1677" s="113"/>
      <c r="V1677" s="113"/>
      <c r="W1677" s="113"/>
      <c r="X1677" s="113"/>
      <c r="Y1677" s="113"/>
      <c r="Z1677" s="113"/>
      <c r="AA1677" s="113"/>
      <c r="AB1677" s="113"/>
      <c r="AC1677" s="113"/>
      <c r="AD1677" s="113"/>
      <c r="AE1677" s="113"/>
      <c r="AF1677" s="113"/>
      <c r="AG1677" s="113"/>
      <c r="AH1677" s="113"/>
      <c r="AI1677" s="113"/>
      <c r="AJ1677" s="113"/>
      <c r="AK1677" s="113"/>
      <c r="AL1677" s="113"/>
      <c r="AM1677" s="113"/>
      <c r="AN1677" s="113"/>
      <c r="AO1677" s="113"/>
      <c r="AP1677" s="113"/>
      <c r="AQ1677" s="113"/>
      <c r="AR1677" s="113"/>
      <c r="AS1677" s="113"/>
      <c r="AT1677" s="113"/>
      <c r="AU1677" s="113"/>
      <c r="AV1677" s="113"/>
      <c r="AW1677" s="113"/>
      <c r="AX1677" s="113"/>
      <c r="AY1677" s="113"/>
      <c r="AZ1677" s="113"/>
      <c r="BA1677" s="113"/>
      <c r="BB1677" s="113"/>
      <c r="BC1677" s="113"/>
      <c r="BD1677" s="113"/>
      <c r="BE1677" s="113"/>
      <c r="BF1677" s="113"/>
      <c r="BG1677" s="113"/>
      <c r="BH1677" s="113"/>
      <c r="BI1677" s="113"/>
      <c r="BJ1677" s="113"/>
      <c r="BK1677" s="113"/>
      <c r="BL1677" s="113"/>
      <c r="BM1677" s="113"/>
      <c r="BN1677" s="113"/>
      <c r="BO1677" s="113"/>
      <c r="BP1677" s="113"/>
      <c r="BQ1677" s="113"/>
      <c r="BR1677" s="113"/>
      <c r="BS1677" s="113"/>
      <c r="BT1677" s="113"/>
      <c r="BU1677" s="113"/>
      <c r="BV1677" s="113"/>
      <c r="BW1677" s="113"/>
      <c r="BX1677" s="113"/>
      <c r="BY1677" s="113"/>
      <c r="BZ1677" s="113"/>
      <c r="CA1677" s="113"/>
      <c r="CB1677" s="113"/>
    </row>
    <row r="1678" spans="9:80" s="114" customFormat="1">
      <c r="I1678" s="113"/>
      <c r="J1678" s="113"/>
      <c r="K1678" s="113"/>
      <c r="L1678" s="113"/>
      <c r="M1678" s="113"/>
      <c r="N1678" s="113"/>
      <c r="O1678" s="113"/>
      <c r="P1678" s="113"/>
      <c r="Q1678" s="113"/>
      <c r="R1678" s="113"/>
      <c r="S1678" s="113"/>
      <c r="T1678" s="113"/>
      <c r="U1678" s="113"/>
      <c r="V1678" s="113"/>
      <c r="W1678" s="113"/>
      <c r="X1678" s="113"/>
      <c r="Y1678" s="113"/>
      <c r="Z1678" s="113"/>
      <c r="AA1678" s="113"/>
      <c r="AB1678" s="113"/>
      <c r="AC1678" s="113"/>
      <c r="AD1678" s="113"/>
      <c r="AE1678" s="113"/>
      <c r="AF1678" s="113"/>
      <c r="AG1678" s="113"/>
      <c r="AH1678" s="113"/>
      <c r="AI1678" s="113"/>
      <c r="AJ1678" s="113"/>
      <c r="AK1678" s="113"/>
      <c r="AL1678" s="113"/>
      <c r="AM1678" s="113"/>
      <c r="AN1678" s="113"/>
      <c r="AO1678" s="113"/>
      <c r="AP1678" s="113"/>
      <c r="AQ1678" s="113"/>
      <c r="AR1678" s="113"/>
      <c r="AS1678" s="113"/>
      <c r="AT1678" s="113"/>
      <c r="AU1678" s="113"/>
      <c r="AV1678" s="113"/>
      <c r="AW1678" s="113"/>
      <c r="AX1678" s="113"/>
      <c r="AY1678" s="113"/>
      <c r="AZ1678" s="113"/>
      <c r="BA1678" s="113"/>
      <c r="BB1678" s="113"/>
      <c r="BC1678" s="113"/>
      <c r="BD1678" s="113"/>
      <c r="BE1678" s="113"/>
      <c r="BF1678" s="113"/>
      <c r="BG1678" s="113"/>
      <c r="BH1678" s="113"/>
      <c r="BI1678" s="113"/>
      <c r="BJ1678" s="113"/>
      <c r="BK1678" s="113"/>
      <c r="BL1678" s="113"/>
      <c r="BM1678" s="113"/>
      <c r="BN1678" s="113"/>
      <c r="BO1678" s="113"/>
      <c r="BP1678" s="113"/>
      <c r="BQ1678" s="113"/>
      <c r="BR1678" s="113"/>
      <c r="BS1678" s="113"/>
      <c r="BT1678" s="113"/>
      <c r="BU1678" s="113"/>
      <c r="BV1678" s="113"/>
      <c r="BW1678" s="113"/>
      <c r="BX1678" s="113"/>
      <c r="BY1678" s="113"/>
      <c r="BZ1678" s="113"/>
      <c r="CA1678" s="113"/>
      <c r="CB1678" s="113"/>
    </row>
    <row r="1679" spans="9:80" s="114" customFormat="1">
      <c r="I1679" s="113"/>
      <c r="J1679" s="113"/>
      <c r="K1679" s="113"/>
      <c r="L1679" s="113"/>
      <c r="M1679" s="113"/>
      <c r="N1679" s="113"/>
      <c r="O1679" s="113"/>
      <c r="P1679" s="113"/>
      <c r="Q1679" s="113"/>
      <c r="R1679" s="113"/>
      <c r="S1679" s="113"/>
      <c r="T1679" s="113"/>
      <c r="U1679" s="113"/>
      <c r="V1679" s="113"/>
      <c r="W1679" s="113"/>
      <c r="X1679" s="113"/>
      <c r="Y1679" s="113"/>
      <c r="Z1679" s="113"/>
      <c r="AA1679" s="113"/>
      <c r="AB1679" s="113"/>
      <c r="AC1679" s="113"/>
      <c r="AD1679" s="113"/>
      <c r="AE1679" s="113"/>
      <c r="AF1679" s="113"/>
      <c r="AG1679" s="113"/>
      <c r="AH1679" s="113"/>
      <c r="AI1679" s="113"/>
      <c r="AJ1679" s="113"/>
      <c r="AK1679" s="113"/>
      <c r="AL1679" s="113"/>
      <c r="AM1679" s="113"/>
      <c r="AN1679" s="113"/>
      <c r="AO1679" s="113"/>
      <c r="AP1679" s="113"/>
      <c r="AQ1679" s="113"/>
      <c r="AR1679" s="113"/>
      <c r="AS1679" s="113"/>
      <c r="AT1679" s="113"/>
      <c r="AU1679" s="113"/>
      <c r="AV1679" s="113"/>
      <c r="AW1679" s="113"/>
      <c r="AX1679" s="113"/>
      <c r="AY1679" s="113"/>
      <c r="AZ1679" s="113"/>
      <c r="BA1679" s="113"/>
      <c r="BB1679" s="113"/>
      <c r="BC1679" s="113"/>
      <c r="BD1679" s="113"/>
      <c r="BE1679" s="113"/>
      <c r="BF1679" s="113"/>
      <c r="BG1679" s="113"/>
      <c r="BH1679" s="113"/>
      <c r="BI1679" s="113"/>
      <c r="BJ1679" s="113"/>
      <c r="BK1679" s="113"/>
      <c r="BL1679" s="113"/>
      <c r="BM1679" s="113"/>
      <c r="BN1679" s="113"/>
      <c r="BO1679" s="113"/>
      <c r="BP1679" s="113"/>
      <c r="BQ1679" s="113"/>
      <c r="BR1679" s="113"/>
      <c r="BS1679" s="113"/>
      <c r="BT1679" s="113"/>
      <c r="BU1679" s="113"/>
      <c r="BV1679" s="113"/>
      <c r="BW1679" s="113"/>
      <c r="BX1679" s="113"/>
      <c r="BY1679" s="113"/>
      <c r="BZ1679" s="113"/>
      <c r="CA1679" s="113"/>
      <c r="CB1679" s="113"/>
    </row>
    <row r="1680" spans="9:80" s="114" customFormat="1">
      <c r="I1680" s="113"/>
      <c r="J1680" s="113"/>
      <c r="K1680" s="113"/>
      <c r="L1680" s="113"/>
      <c r="M1680" s="113"/>
      <c r="N1680" s="113"/>
      <c r="O1680" s="113"/>
      <c r="P1680" s="113"/>
      <c r="Q1680" s="113"/>
      <c r="R1680" s="113"/>
      <c r="S1680" s="113"/>
      <c r="T1680" s="113"/>
      <c r="U1680" s="113"/>
      <c r="V1680" s="113"/>
      <c r="W1680" s="113"/>
      <c r="X1680" s="113"/>
      <c r="Y1680" s="113"/>
      <c r="Z1680" s="113"/>
      <c r="AA1680" s="113"/>
      <c r="AB1680" s="113"/>
      <c r="AC1680" s="113"/>
      <c r="AD1680" s="113"/>
      <c r="AE1680" s="113"/>
      <c r="AF1680" s="113"/>
      <c r="AG1680" s="113"/>
      <c r="AH1680" s="113"/>
      <c r="AI1680" s="113"/>
      <c r="AJ1680" s="113"/>
      <c r="AK1680" s="113"/>
      <c r="AL1680" s="113"/>
      <c r="AM1680" s="113"/>
      <c r="AN1680" s="113"/>
      <c r="AO1680" s="113"/>
      <c r="AP1680" s="113"/>
      <c r="AQ1680" s="113"/>
      <c r="AR1680" s="113"/>
      <c r="AS1680" s="113"/>
      <c r="AT1680" s="113"/>
      <c r="AU1680" s="113"/>
      <c r="AV1680" s="113"/>
      <c r="AW1680" s="113"/>
      <c r="AX1680" s="113"/>
      <c r="AY1680" s="113"/>
      <c r="AZ1680" s="113"/>
      <c r="BA1680" s="113"/>
      <c r="BB1680" s="113"/>
      <c r="BC1680" s="113"/>
      <c r="BD1680" s="113"/>
      <c r="BE1680" s="113"/>
      <c r="BF1680" s="113"/>
      <c r="BG1680" s="113"/>
      <c r="BH1680" s="113"/>
      <c r="BI1680" s="113"/>
      <c r="BJ1680" s="113"/>
      <c r="BK1680" s="113"/>
      <c r="BL1680" s="113"/>
      <c r="BM1680" s="113"/>
      <c r="BN1680" s="113"/>
      <c r="BO1680" s="113"/>
      <c r="BP1680" s="113"/>
      <c r="BQ1680" s="113"/>
      <c r="BR1680" s="113"/>
      <c r="BS1680" s="113"/>
      <c r="BT1680" s="113"/>
      <c r="BU1680" s="113"/>
      <c r="BV1680" s="113"/>
      <c r="BW1680" s="113"/>
      <c r="BX1680" s="113"/>
      <c r="BY1680" s="113"/>
      <c r="BZ1680" s="113"/>
      <c r="CA1680" s="113"/>
      <c r="CB1680" s="113"/>
    </row>
    <row r="1681" spans="9:80" s="114" customFormat="1">
      <c r="I1681" s="113"/>
      <c r="J1681" s="113"/>
      <c r="K1681" s="113"/>
      <c r="L1681" s="113"/>
      <c r="M1681" s="113"/>
      <c r="N1681" s="113"/>
      <c r="O1681" s="113"/>
      <c r="P1681" s="113"/>
      <c r="Q1681" s="113"/>
      <c r="R1681" s="113"/>
      <c r="S1681" s="113"/>
      <c r="T1681" s="113"/>
      <c r="U1681" s="113"/>
      <c r="V1681" s="113"/>
      <c r="W1681" s="113"/>
      <c r="X1681" s="113"/>
      <c r="Y1681" s="113"/>
      <c r="Z1681" s="113"/>
      <c r="AA1681" s="113"/>
      <c r="AB1681" s="113"/>
      <c r="AC1681" s="113"/>
      <c r="AD1681" s="113"/>
      <c r="AE1681" s="113"/>
      <c r="AF1681" s="113"/>
      <c r="AG1681" s="113"/>
      <c r="AH1681" s="113"/>
      <c r="AI1681" s="113"/>
      <c r="AJ1681" s="113"/>
      <c r="AK1681" s="113"/>
      <c r="AL1681" s="113"/>
      <c r="AM1681" s="113"/>
      <c r="AN1681" s="113"/>
      <c r="AO1681" s="113"/>
      <c r="AP1681" s="113"/>
      <c r="AQ1681" s="113"/>
      <c r="AR1681" s="113"/>
      <c r="AS1681" s="113"/>
      <c r="AT1681" s="113"/>
      <c r="AU1681" s="113"/>
      <c r="AV1681" s="113"/>
      <c r="AW1681" s="113"/>
      <c r="AX1681" s="113"/>
      <c r="AY1681" s="113"/>
      <c r="AZ1681" s="113"/>
      <c r="BA1681" s="113"/>
      <c r="BB1681" s="113"/>
      <c r="BC1681" s="113"/>
      <c r="BD1681" s="113"/>
      <c r="BE1681" s="113"/>
      <c r="BF1681" s="113"/>
      <c r="BG1681" s="113"/>
      <c r="BH1681" s="113"/>
      <c r="BI1681" s="113"/>
      <c r="BJ1681" s="113"/>
      <c r="BK1681" s="113"/>
      <c r="BL1681" s="113"/>
      <c r="BM1681" s="113"/>
      <c r="BN1681" s="113"/>
      <c r="BO1681" s="113"/>
      <c r="BP1681" s="113"/>
      <c r="BQ1681" s="113"/>
      <c r="BR1681" s="113"/>
      <c r="BS1681" s="113"/>
      <c r="BT1681" s="113"/>
      <c r="BU1681" s="113"/>
      <c r="BV1681" s="113"/>
      <c r="BW1681" s="113"/>
      <c r="BX1681" s="113"/>
      <c r="BY1681" s="113"/>
      <c r="BZ1681" s="113"/>
      <c r="CA1681" s="113"/>
      <c r="CB1681" s="113"/>
    </row>
    <row r="1682" spans="9:80" s="114" customFormat="1">
      <c r="I1682" s="113"/>
      <c r="J1682" s="113"/>
      <c r="K1682" s="113"/>
      <c r="L1682" s="113"/>
      <c r="M1682" s="113"/>
      <c r="N1682" s="113"/>
      <c r="O1682" s="113"/>
      <c r="P1682" s="113"/>
      <c r="Q1682" s="113"/>
      <c r="R1682" s="113"/>
      <c r="S1682" s="113"/>
      <c r="T1682" s="113"/>
      <c r="U1682" s="113"/>
      <c r="V1682" s="113"/>
      <c r="W1682" s="113"/>
      <c r="X1682" s="113"/>
      <c r="Y1682" s="113"/>
      <c r="Z1682" s="113"/>
      <c r="AA1682" s="113"/>
      <c r="AB1682" s="113"/>
      <c r="AC1682" s="113"/>
      <c r="AD1682" s="113"/>
      <c r="AE1682" s="113"/>
      <c r="AF1682" s="113"/>
      <c r="AG1682" s="113"/>
      <c r="AH1682" s="113"/>
      <c r="AI1682" s="113"/>
      <c r="AJ1682" s="113"/>
      <c r="AK1682" s="113"/>
      <c r="AL1682" s="113"/>
      <c r="AM1682" s="113"/>
      <c r="AN1682" s="113"/>
      <c r="AO1682" s="113"/>
      <c r="AP1682" s="113"/>
      <c r="AQ1682" s="113"/>
      <c r="AR1682" s="113"/>
      <c r="AS1682" s="113"/>
      <c r="AT1682" s="113"/>
      <c r="AU1682" s="113"/>
      <c r="AV1682" s="113"/>
      <c r="AW1682" s="113"/>
      <c r="AX1682" s="113"/>
      <c r="AY1682" s="113"/>
      <c r="AZ1682" s="113"/>
      <c r="BA1682" s="113"/>
      <c r="BB1682" s="113"/>
      <c r="BC1682" s="113"/>
      <c r="BD1682" s="113"/>
      <c r="BE1682" s="113"/>
      <c r="BF1682" s="113"/>
      <c r="BG1682" s="113"/>
      <c r="BH1682" s="113"/>
      <c r="BI1682" s="113"/>
      <c r="BJ1682" s="113"/>
      <c r="BK1682" s="113"/>
      <c r="BL1682" s="113"/>
      <c r="BM1682" s="113"/>
      <c r="BN1682" s="113"/>
      <c r="BO1682" s="113"/>
      <c r="BP1682" s="113"/>
      <c r="BQ1682" s="113"/>
      <c r="BR1682" s="113"/>
      <c r="BS1682" s="113"/>
      <c r="BT1682" s="113"/>
      <c r="BU1682" s="113"/>
      <c r="BV1682" s="113"/>
      <c r="BW1682" s="113"/>
      <c r="BX1682" s="113"/>
      <c r="BY1682" s="113"/>
      <c r="BZ1682" s="113"/>
      <c r="CA1682" s="113"/>
      <c r="CB1682" s="113"/>
    </row>
    <row r="1683" spans="9:80" s="114" customFormat="1">
      <c r="I1683" s="113"/>
      <c r="J1683" s="113"/>
      <c r="K1683" s="113"/>
      <c r="L1683" s="113"/>
      <c r="M1683" s="113"/>
      <c r="N1683" s="113"/>
      <c r="O1683" s="113"/>
      <c r="P1683" s="113"/>
      <c r="Q1683" s="113"/>
      <c r="R1683" s="113"/>
      <c r="S1683" s="113"/>
      <c r="T1683" s="113"/>
      <c r="U1683" s="113"/>
      <c r="V1683" s="113"/>
      <c r="W1683" s="113"/>
      <c r="X1683" s="113"/>
      <c r="Y1683" s="113"/>
      <c r="Z1683" s="113"/>
      <c r="AA1683" s="113"/>
      <c r="AB1683" s="113"/>
      <c r="AC1683" s="113"/>
      <c r="AD1683" s="113"/>
      <c r="AE1683" s="113"/>
      <c r="AF1683" s="113"/>
      <c r="AG1683" s="113"/>
      <c r="AH1683" s="113"/>
      <c r="AI1683" s="113"/>
      <c r="AJ1683" s="113"/>
      <c r="AK1683" s="113"/>
      <c r="AL1683" s="113"/>
      <c r="AM1683" s="113"/>
      <c r="AN1683" s="113"/>
      <c r="AO1683" s="113"/>
      <c r="AP1683" s="113"/>
      <c r="AQ1683" s="113"/>
      <c r="AR1683" s="113"/>
      <c r="AS1683" s="113"/>
      <c r="AT1683" s="113"/>
      <c r="AU1683" s="113"/>
      <c r="AV1683" s="113"/>
      <c r="AW1683" s="113"/>
      <c r="AX1683" s="113"/>
      <c r="AY1683" s="113"/>
      <c r="AZ1683" s="113"/>
      <c r="BA1683" s="113"/>
      <c r="BB1683" s="113"/>
      <c r="BC1683" s="113"/>
      <c r="BD1683" s="113"/>
      <c r="BE1683" s="113"/>
      <c r="BF1683" s="113"/>
      <c r="BG1683" s="113"/>
      <c r="BH1683" s="113"/>
      <c r="BI1683" s="113"/>
      <c r="BJ1683" s="113"/>
      <c r="BK1683" s="113"/>
      <c r="BL1683" s="113"/>
      <c r="BM1683" s="113"/>
      <c r="BN1683" s="113"/>
      <c r="BO1683" s="113"/>
      <c r="BP1683" s="113"/>
      <c r="BQ1683" s="113"/>
      <c r="BR1683" s="113"/>
      <c r="BS1683" s="113"/>
      <c r="BT1683" s="113"/>
      <c r="BU1683" s="113"/>
      <c r="BV1683" s="113"/>
      <c r="BW1683" s="113"/>
      <c r="BX1683" s="113"/>
      <c r="BY1683" s="113"/>
      <c r="BZ1683" s="113"/>
      <c r="CA1683" s="113"/>
      <c r="CB1683" s="113"/>
    </row>
    <row r="1684" spans="9:80" s="114" customFormat="1">
      <c r="I1684" s="113"/>
      <c r="J1684" s="113"/>
      <c r="K1684" s="113"/>
      <c r="L1684" s="113"/>
      <c r="M1684" s="113"/>
      <c r="N1684" s="113"/>
      <c r="O1684" s="113"/>
      <c r="P1684" s="113"/>
      <c r="Q1684" s="113"/>
      <c r="R1684" s="113"/>
      <c r="S1684" s="113"/>
      <c r="T1684" s="113"/>
      <c r="U1684" s="113"/>
      <c r="V1684" s="113"/>
      <c r="W1684" s="113"/>
      <c r="X1684" s="113"/>
      <c r="Y1684" s="113"/>
      <c r="Z1684" s="113"/>
      <c r="AA1684" s="113"/>
      <c r="AB1684" s="113"/>
      <c r="AC1684" s="113"/>
      <c r="AD1684" s="113"/>
      <c r="AE1684" s="113"/>
      <c r="AF1684" s="113"/>
      <c r="AG1684" s="113"/>
      <c r="AH1684" s="113"/>
      <c r="AI1684" s="113"/>
      <c r="AJ1684" s="113"/>
      <c r="AK1684" s="113"/>
      <c r="AL1684" s="113"/>
      <c r="AM1684" s="113"/>
      <c r="AN1684" s="113"/>
      <c r="AO1684" s="113"/>
      <c r="AP1684" s="113"/>
      <c r="AQ1684" s="113"/>
      <c r="AR1684" s="113"/>
      <c r="AS1684" s="113"/>
      <c r="AT1684" s="113"/>
      <c r="AU1684" s="113"/>
      <c r="AV1684" s="113"/>
      <c r="AW1684" s="113"/>
      <c r="AX1684" s="113"/>
      <c r="AY1684" s="113"/>
      <c r="AZ1684" s="113"/>
      <c r="BA1684" s="113"/>
      <c r="BB1684" s="113"/>
      <c r="BC1684" s="113"/>
      <c r="BD1684" s="113"/>
      <c r="BE1684" s="113"/>
      <c r="BF1684" s="113"/>
      <c r="BG1684" s="113"/>
      <c r="BH1684" s="113"/>
      <c r="BI1684" s="113"/>
      <c r="BJ1684" s="113"/>
      <c r="BK1684" s="113"/>
      <c r="BL1684" s="113"/>
      <c r="BM1684" s="113"/>
      <c r="BN1684" s="113"/>
      <c r="BO1684" s="113"/>
      <c r="BP1684" s="113"/>
      <c r="BQ1684" s="113"/>
      <c r="BR1684" s="113"/>
      <c r="BS1684" s="113"/>
      <c r="BT1684" s="113"/>
      <c r="BU1684" s="113"/>
      <c r="BV1684" s="113"/>
      <c r="BW1684" s="113"/>
      <c r="BX1684" s="113"/>
      <c r="BY1684" s="113"/>
      <c r="BZ1684" s="113"/>
      <c r="CA1684" s="113"/>
      <c r="CB1684" s="113"/>
    </row>
    <row r="1685" spans="9:80" s="114" customFormat="1">
      <c r="I1685" s="113"/>
      <c r="J1685" s="113"/>
      <c r="K1685" s="113"/>
      <c r="L1685" s="113"/>
      <c r="M1685" s="113"/>
      <c r="N1685" s="113"/>
      <c r="O1685" s="113"/>
      <c r="P1685" s="113"/>
      <c r="Q1685" s="113"/>
      <c r="R1685" s="113"/>
      <c r="S1685" s="113"/>
      <c r="T1685" s="113"/>
      <c r="U1685" s="113"/>
      <c r="V1685" s="113"/>
      <c r="W1685" s="113"/>
      <c r="X1685" s="113"/>
      <c r="Y1685" s="113"/>
      <c r="Z1685" s="113"/>
      <c r="AA1685" s="113"/>
      <c r="AB1685" s="113"/>
      <c r="AC1685" s="113"/>
      <c r="AD1685" s="113"/>
      <c r="AE1685" s="113"/>
      <c r="AF1685" s="113"/>
      <c r="AG1685" s="113"/>
      <c r="AH1685" s="113"/>
      <c r="AI1685" s="113"/>
      <c r="AJ1685" s="113"/>
      <c r="AK1685" s="113"/>
      <c r="AL1685" s="113"/>
      <c r="AM1685" s="113"/>
      <c r="AN1685" s="113"/>
      <c r="AO1685" s="113"/>
      <c r="AP1685" s="113"/>
      <c r="AQ1685" s="113"/>
      <c r="AR1685" s="113"/>
      <c r="AS1685" s="113"/>
      <c r="AT1685" s="113"/>
      <c r="AU1685" s="113"/>
      <c r="AV1685" s="113"/>
      <c r="AW1685" s="113"/>
      <c r="AX1685" s="113"/>
      <c r="AY1685" s="113"/>
      <c r="AZ1685" s="113"/>
      <c r="BA1685" s="113"/>
      <c r="BB1685" s="113"/>
      <c r="BC1685" s="113"/>
      <c r="BD1685" s="113"/>
      <c r="BE1685" s="113"/>
      <c r="BF1685" s="113"/>
      <c r="BG1685" s="113"/>
      <c r="BH1685" s="113"/>
      <c r="BI1685" s="113"/>
      <c r="BJ1685" s="113"/>
      <c r="BK1685" s="113"/>
      <c r="BL1685" s="113"/>
      <c r="BM1685" s="113"/>
      <c r="BN1685" s="113"/>
      <c r="BO1685" s="113"/>
      <c r="BP1685" s="113"/>
      <c r="BQ1685" s="113"/>
      <c r="BR1685" s="113"/>
      <c r="BS1685" s="113"/>
      <c r="BT1685" s="113"/>
      <c r="BU1685" s="113"/>
      <c r="BV1685" s="113"/>
      <c r="BW1685" s="113"/>
      <c r="BX1685" s="113"/>
      <c r="BY1685" s="113"/>
      <c r="BZ1685" s="113"/>
      <c r="CA1685" s="113"/>
      <c r="CB1685" s="113"/>
    </row>
    <row r="1686" spans="9:80" s="114" customFormat="1">
      <c r="I1686" s="113"/>
      <c r="J1686" s="113"/>
      <c r="K1686" s="113"/>
      <c r="L1686" s="113"/>
      <c r="M1686" s="113"/>
      <c r="N1686" s="113"/>
      <c r="O1686" s="113"/>
      <c r="P1686" s="113"/>
      <c r="Q1686" s="113"/>
      <c r="R1686" s="113"/>
      <c r="S1686" s="113"/>
      <c r="T1686" s="113"/>
      <c r="U1686" s="113"/>
      <c r="V1686" s="113"/>
      <c r="W1686" s="113"/>
      <c r="X1686" s="113"/>
      <c r="Y1686" s="113"/>
      <c r="Z1686" s="113"/>
      <c r="AA1686" s="113"/>
      <c r="AB1686" s="113"/>
      <c r="AC1686" s="113"/>
      <c r="AD1686" s="113"/>
      <c r="AE1686" s="113"/>
      <c r="AF1686" s="113"/>
      <c r="AG1686" s="113"/>
      <c r="AH1686" s="113"/>
      <c r="AI1686" s="113"/>
      <c r="AJ1686" s="113"/>
      <c r="AK1686" s="113"/>
      <c r="AL1686" s="113"/>
      <c r="AM1686" s="113"/>
      <c r="AN1686" s="113"/>
      <c r="AO1686" s="113"/>
      <c r="AP1686" s="113"/>
      <c r="AQ1686" s="113"/>
      <c r="AR1686" s="113"/>
      <c r="AS1686" s="113"/>
      <c r="AT1686" s="113"/>
      <c r="AU1686" s="113"/>
      <c r="AV1686" s="113"/>
      <c r="AW1686" s="113"/>
      <c r="AX1686" s="113"/>
      <c r="AY1686" s="113"/>
      <c r="AZ1686" s="113"/>
      <c r="BA1686" s="113"/>
      <c r="BB1686" s="113"/>
      <c r="BC1686" s="113"/>
      <c r="BD1686" s="113"/>
      <c r="BE1686" s="113"/>
      <c r="BF1686" s="113"/>
      <c r="BG1686" s="113"/>
      <c r="BH1686" s="113"/>
      <c r="BI1686" s="113"/>
      <c r="BJ1686" s="113"/>
      <c r="BK1686" s="113"/>
      <c r="BL1686" s="113"/>
      <c r="BM1686" s="113"/>
      <c r="BN1686" s="113"/>
      <c r="BO1686" s="113"/>
      <c r="BP1686" s="113"/>
      <c r="BQ1686" s="113"/>
      <c r="BR1686" s="113"/>
      <c r="BS1686" s="113"/>
      <c r="BT1686" s="113"/>
      <c r="BU1686" s="113"/>
      <c r="BV1686" s="113"/>
      <c r="BW1686" s="113"/>
      <c r="BX1686" s="113"/>
      <c r="BY1686" s="113"/>
      <c r="BZ1686" s="113"/>
      <c r="CA1686" s="113"/>
      <c r="CB1686" s="113"/>
    </row>
    <row r="1687" spans="9:80" s="114" customFormat="1">
      <c r="I1687" s="113"/>
      <c r="J1687" s="113"/>
      <c r="K1687" s="113"/>
      <c r="L1687" s="113"/>
      <c r="M1687" s="113"/>
      <c r="N1687" s="113"/>
      <c r="O1687" s="113"/>
      <c r="P1687" s="113"/>
      <c r="Q1687" s="113"/>
      <c r="R1687" s="113"/>
      <c r="S1687" s="113"/>
      <c r="T1687" s="113"/>
      <c r="U1687" s="113"/>
      <c r="V1687" s="113"/>
      <c r="W1687" s="113"/>
      <c r="X1687" s="113"/>
      <c r="Y1687" s="113"/>
      <c r="Z1687" s="113"/>
      <c r="AA1687" s="113"/>
      <c r="AB1687" s="113"/>
      <c r="AC1687" s="113"/>
      <c r="AD1687" s="113"/>
      <c r="AE1687" s="113"/>
      <c r="AF1687" s="113"/>
      <c r="AG1687" s="113"/>
      <c r="AH1687" s="113"/>
      <c r="AI1687" s="113"/>
      <c r="AJ1687" s="113"/>
      <c r="AK1687" s="113"/>
      <c r="AL1687" s="113"/>
      <c r="AM1687" s="113"/>
      <c r="AN1687" s="113"/>
      <c r="AO1687" s="113"/>
      <c r="AP1687" s="113"/>
      <c r="AQ1687" s="113"/>
      <c r="AR1687" s="113"/>
      <c r="AS1687" s="113"/>
      <c r="AT1687" s="113"/>
      <c r="AU1687" s="113"/>
      <c r="AV1687" s="113"/>
      <c r="AW1687" s="113"/>
      <c r="AX1687" s="113"/>
      <c r="AY1687" s="113"/>
      <c r="AZ1687" s="113"/>
      <c r="BA1687" s="113"/>
      <c r="BB1687" s="113"/>
      <c r="BC1687" s="113"/>
      <c r="BD1687" s="113"/>
      <c r="BE1687" s="113"/>
      <c r="BF1687" s="113"/>
      <c r="BG1687" s="113"/>
      <c r="BH1687" s="113"/>
      <c r="BI1687" s="113"/>
      <c r="BJ1687" s="113"/>
      <c r="BK1687" s="113"/>
      <c r="BL1687" s="113"/>
      <c r="BM1687" s="113"/>
      <c r="BN1687" s="113"/>
      <c r="BO1687" s="113"/>
      <c r="BP1687" s="113"/>
      <c r="BQ1687" s="113"/>
      <c r="BR1687" s="113"/>
      <c r="BS1687" s="113"/>
      <c r="BT1687" s="113"/>
      <c r="BU1687" s="113"/>
      <c r="BV1687" s="113"/>
      <c r="BW1687" s="113"/>
      <c r="BX1687" s="113"/>
      <c r="BY1687" s="113"/>
      <c r="BZ1687" s="113"/>
      <c r="CA1687" s="113"/>
      <c r="CB1687" s="113"/>
    </row>
    <row r="1688" spans="9:80" s="114" customFormat="1">
      <c r="I1688" s="113"/>
      <c r="J1688" s="113"/>
      <c r="K1688" s="113"/>
      <c r="L1688" s="113"/>
      <c r="M1688" s="113"/>
      <c r="N1688" s="113"/>
      <c r="O1688" s="113"/>
      <c r="P1688" s="113"/>
      <c r="Q1688" s="113"/>
      <c r="R1688" s="113"/>
      <c r="S1688" s="113"/>
      <c r="T1688" s="113"/>
      <c r="U1688" s="113"/>
      <c r="V1688" s="113"/>
      <c r="W1688" s="113"/>
      <c r="X1688" s="113"/>
      <c r="Y1688" s="113"/>
      <c r="Z1688" s="113"/>
      <c r="AA1688" s="113"/>
      <c r="AB1688" s="113"/>
      <c r="AC1688" s="113"/>
      <c r="AD1688" s="113"/>
      <c r="AE1688" s="113"/>
      <c r="AF1688" s="113"/>
      <c r="AG1688" s="113"/>
      <c r="AH1688" s="113"/>
      <c r="AI1688" s="113"/>
      <c r="AJ1688" s="113"/>
      <c r="AK1688" s="113"/>
      <c r="AL1688" s="113"/>
      <c r="AM1688" s="113"/>
      <c r="AN1688" s="113"/>
      <c r="AO1688" s="113"/>
      <c r="AP1688" s="113"/>
      <c r="AQ1688" s="113"/>
      <c r="AR1688" s="113"/>
      <c r="AS1688" s="113"/>
      <c r="AT1688" s="113"/>
      <c r="AU1688" s="113"/>
      <c r="AV1688" s="113"/>
      <c r="AW1688" s="113"/>
      <c r="AX1688" s="113"/>
      <c r="AY1688" s="113"/>
      <c r="AZ1688" s="113"/>
      <c r="BA1688" s="113"/>
      <c r="BB1688" s="113"/>
      <c r="BC1688" s="113"/>
      <c r="BD1688" s="113"/>
      <c r="BE1688" s="113"/>
      <c r="BF1688" s="113"/>
      <c r="BG1688" s="113"/>
      <c r="BH1688" s="113"/>
      <c r="BI1688" s="113"/>
      <c r="BJ1688" s="113"/>
      <c r="BK1688" s="113"/>
      <c r="BL1688" s="113"/>
      <c r="BM1688" s="113"/>
      <c r="BN1688" s="113"/>
      <c r="BO1688" s="113"/>
      <c r="BP1688" s="113"/>
      <c r="BQ1688" s="113"/>
      <c r="BR1688" s="113"/>
      <c r="BS1688" s="113"/>
      <c r="BT1688" s="113"/>
      <c r="BU1688" s="113"/>
      <c r="BV1688" s="113"/>
      <c r="BW1688" s="113"/>
      <c r="BX1688" s="113"/>
      <c r="BY1688" s="113"/>
      <c r="BZ1688" s="113"/>
      <c r="CA1688" s="113"/>
      <c r="CB1688" s="113"/>
    </row>
    <row r="1689" spans="9:80" s="114" customFormat="1">
      <c r="I1689" s="113"/>
      <c r="J1689" s="113"/>
      <c r="K1689" s="113"/>
      <c r="L1689" s="113"/>
      <c r="M1689" s="113"/>
      <c r="N1689" s="113"/>
      <c r="O1689" s="113"/>
      <c r="P1689" s="113"/>
      <c r="Q1689" s="113"/>
      <c r="R1689" s="113"/>
      <c r="S1689" s="113"/>
      <c r="T1689" s="113"/>
      <c r="U1689" s="113"/>
      <c r="V1689" s="113"/>
      <c r="W1689" s="113"/>
      <c r="X1689" s="113"/>
      <c r="Y1689" s="113"/>
      <c r="Z1689" s="113"/>
      <c r="AA1689" s="113"/>
      <c r="AB1689" s="113"/>
      <c r="AC1689" s="113"/>
      <c r="AD1689" s="113"/>
      <c r="AE1689" s="113"/>
      <c r="AF1689" s="113"/>
      <c r="AG1689" s="113"/>
      <c r="AH1689" s="113"/>
      <c r="AI1689" s="113"/>
      <c r="AJ1689" s="113"/>
      <c r="AK1689" s="113"/>
      <c r="AL1689" s="113"/>
      <c r="AM1689" s="113"/>
      <c r="AN1689" s="113"/>
      <c r="AO1689" s="113"/>
      <c r="AP1689" s="113"/>
      <c r="AQ1689" s="113"/>
      <c r="AR1689" s="113"/>
      <c r="AS1689" s="113"/>
      <c r="AT1689" s="113"/>
      <c r="AU1689" s="113"/>
      <c r="AV1689" s="113"/>
      <c r="AW1689" s="113"/>
      <c r="AX1689" s="113"/>
      <c r="AY1689" s="113"/>
      <c r="AZ1689" s="113"/>
      <c r="BA1689" s="113"/>
      <c r="BB1689" s="113"/>
      <c r="BC1689" s="113"/>
      <c r="BD1689" s="113"/>
      <c r="BE1689" s="113"/>
      <c r="BF1689" s="113"/>
      <c r="BG1689" s="113"/>
      <c r="BH1689" s="113"/>
      <c r="BI1689" s="113"/>
      <c r="BJ1689" s="113"/>
      <c r="BK1689" s="113"/>
      <c r="BL1689" s="113"/>
      <c r="BM1689" s="113"/>
      <c r="BN1689" s="113"/>
      <c r="BO1689" s="113"/>
      <c r="BP1689" s="113"/>
      <c r="BQ1689" s="113"/>
      <c r="BR1689" s="113"/>
      <c r="BS1689" s="113"/>
      <c r="BT1689" s="113"/>
      <c r="BU1689" s="113"/>
      <c r="BV1689" s="113"/>
      <c r="BW1689" s="113"/>
      <c r="BX1689" s="113"/>
      <c r="BY1689" s="113"/>
      <c r="BZ1689" s="113"/>
      <c r="CA1689" s="113"/>
      <c r="CB1689" s="113"/>
    </row>
    <row r="1690" spans="9:80" s="114" customFormat="1">
      <c r="I1690" s="113"/>
      <c r="J1690" s="113"/>
      <c r="K1690" s="113"/>
      <c r="L1690" s="113"/>
      <c r="M1690" s="113"/>
      <c r="N1690" s="113"/>
      <c r="O1690" s="113"/>
      <c r="P1690" s="113"/>
      <c r="Q1690" s="113"/>
      <c r="R1690" s="113"/>
      <c r="S1690" s="113"/>
      <c r="T1690" s="113"/>
      <c r="U1690" s="113"/>
      <c r="V1690" s="113"/>
      <c r="W1690" s="113"/>
      <c r="X1690" s="113"/>
      <c r="Y1690" s="113"/>
      <c r="Z1690" s="113"/>
      <c r="AA1690" s="113"/>
      <c r="AB1690" s="113"/>
      <c r="AC1690" s="113"/>
      <c r="AD1690" s="113"/>
      <c r="AE1690" s="113"/>
      <c r="AF1690" s="113"/>
      <c r="AG1690" s="113"/>
      <c r="AH1690" s="113"/>
      <c r="AI1690" s="113"/>
      <c r="AJ1690" s="113"/>
      <c r="AK1690" s="113"/>
      <c r="AL1690" s="113"/>
      <c r="AM1690" s="113"/>
      <c r="AN1690" s="113"/>
      <c r="AO1690" s="113"/>
      <c r="AP1690" s="113"/>
      <c r="AQ1690" s="113"/>
      <c r="AR1690" s="113"/>
      <c r="AS1690" s="113"/>
      <c r="AT1690" s="113"/>
      <c r="AU1690" s="113"/>
      <c r="AV1690" s="113"/>
      <c r="AW1690" s="113"/>
      <c r="AX1690" s="113"/>
      <c r="AY1690" s="113"/>
      <c r="AZ1690" s="113"/>
      <c r="BA1690" s="113"/>
      <c r="BB1690" s="113"/>
      <c r="BC1690" s="113"/>
      <c r="BD1690" s="113"/>
      <c r="BE1690" s="113"/>
      <c r="BF1690" s="113"/>
      <c r="BG1690" s="113"/>
      <c r="BH1690" s="113"/>
      <c r="BI1690" s="113"/>
      <c r="BJ1690" s="113"/>
      <c r="BK1690" s="113"/>
      <c r="BL1690" s="113"/>
      <c r="BM1690" s="113"/>
      <c r="BN1690" s="113"/>
      <c r="BO1690" s="113"/>
      <c r="BP1690" s="113"/>
      <c r="BQ1690" s="113"/>
      <c r="BR1690" s="113"/>
      <c r="BS1690" s="113"/>
      <c r="BT1690" s="113"/>
      <c r="BU1690" s="113"/>
      <c r="BV1690" s="113"/>
      <c r="BW1690" s="113"/>
      <c r="BX1690" s="113"/>
      <c r="BY1690" s="113"/>
      <c r="BZ1690" s="113"/>
      <c r="CA1690" s="113"/>
      <c r="CB1690" s="113"/>
    </row>
    <row r="1691" spans="9:80" s="114" customFormat="1">
      <c r="I1691" s="113"/>
      <c r="J1691" s="113"/>
      <c r="K1691" s="113"/>
      <c r="L1691" s="113"/>
      <c r="M1691" s="113"/>
      <c r="N1691" s="113"/>
      <c r="O1691" s="113"/>
      <c r="P1691" s="113"/>
      <c r="Q1691" s="113"/>
      <c r="R1691" s="113"/>
      <c r="S1691" s="113"/>
      <c r="T1691" s="113"/>
      <c r="U1691" s="113"/>
      <c r="V1691" s="113"/>
      <c r="W1691" s="113"/>
      <c r="X1691" s="113"/>
      <c r="Y1691" s="113"/>
      <c r="Z1691" s="113"/>
      <c r="AA1691" s="113"/>
      <c r="AB1691" s="113"/>
      <c r="AC1691" s="113"/>
      <c r="AD1691" s="113"/>
      <c r="AE1691" s="113"/>
      <c r="AF1691" s="113"/>
      <c r="AG1691" s="113"/>
      <c r="AH1691" s="113"/>
      <c r="AI1691" s="113"/>
      <c r="AJ1691" s="113"/>
      <c r="AK1691" s="113"/>
      <c r="AL1691" s="113"/>
      <c r="AM1691" s="113"/>
      <c r="AN1691" s="113"/>
      <c r="AO1691" s="113"/>
      <c r="AP1691" s="113"/>
      <c r="AQ1691" s="113"/>
      <c r="AR1691" s="113"/>
      <c r="AS1691" s="113"/>
      <c r="AT1691" s="113"/>
      <c r="AU1691" s="113"/>
      <c r="AV1691" s="113"/>
      <c r="AW1691" s="113"/>
      <c r="AX1691" s="113"/>
      <c r="AY1691" s="113"/>
      <c r="AZ1691" s="113"/>
      <c r="BA1691" s="113"/>
      <c r="BB1691" s="113"/>
      <c r="BC1691" s="113"/>
      <c r="BD1691" s="113"/>
      <c r="BE1691" s="113"/>
      <c r="BF1691" s="113"/>
      <c r="BG1691" s="113"/>
      <c r="BH1691" s="113"/>
      <c r="BI1691" s="113"/>
      <c r="BJ1691" s="113"/>
      <c r="BK1691" s="113"/>
      <c r="BL1691" s="113"/>
      <c r="BM1691" s="113"/>
      <c r="BN1691" s="113"/>
      <c r="BO1691" s="113"/>
      <c r="BP1691" s="113"/>
      <c r="BQ1691" s="113"/>
      <c r="BR1691" s="113"/>
      <c r="BS1691" s="113"/>
      <c r="BT1691" s="113"/>
      <c r="BU1691" s="113"/>
      <c r="BV1691" s="113"/>
      <c r="BW1691" s="113"/>
      <c r="BX1691" s="113"/>
      <c r="BY1691" s="113"/>
      <c r="BZ1691" s="113"/>
      <c r="CA1691" s="113"/>
      <c r="CB1691" s="113"/>
    </row>
    <row r="1692" spans="9:80" s="114" customFormat="1">
      <c r="I1692" s="113"/>
      <c r="J1692" s="113"/>
      <c r="K1692" s="113"/>
      <c r="L1692" s="113"/>
      <c r="M1692" s="113"/>
      <c r="N1692" s="113"/>
      <c r="O1692" s="113"/>
      <c r="P1692" s="113"/>
      <c r="Q1692" s="113"/>
      <c r="R1692" s="113"/>
      <c r="S1692" s="113"/>
      <c r="T1692" s="113"/>
      <c r="U1692" s="113"/>
      <c r="V1692" s="113"/>
      <c r="W1692" s="113"/>
      <c r="X1692" s="113"/>
      <c r="Y1692" s="113"/>
      <c r="Z1692" s="113"/>
      <c r="AA1692" s="113"/>
      <c r="AB1692" s="113"/>
      <c r="AC1692" s="113"/>
      <c r="AD1692" s="113"/>
      <c r="AE1692" s="113"/>
      <c r="AF1692" s="113"/>
      <c r="AG1692" s="113"/>
      <c r="AH1692" s="113"/>
      <c r="AI1692" s="113"/>
      <c r="AJ1692" s="113"/>
      <c r="AK1692" s="113"/>
      <c r="AL1692" s="113"/>
      <c r="AM1692" s="113"/>
      <c r="AN1692" s="113"/>
      <c r="AO1692" s="113"/>
      <c r="AP1692" s="113"/>
      <c r="AQ1692" s="113"/>
      <c r="AR1692" s="113"/>
      <c r="AS1692" s="113"/>
      <c r="AT1692" s="113"/>
      <c r="AU1692" s="113"/>
      <c r="AV1692" s="113"/>
      <c r="AW1692" s="113"/>
      <c r="AX1692" s="113"/>
      <c r="AY1692" s="113"/>
      <c r="AZ1692" s="113"/>
      <c r="BA1692" s="113"/>
      <c r="BB1692" s="113"/>
      <c r="BC1692" s="113"/>
      <c r="BD1692" s="113"/>
      <c r="BE1692" s="113"/>
      <c r="BF1692" s="113"/>
      <c r="BG1692" s="113"/>
      <c r="BH1692" s="113"/>
      <c r="BI1692" s="113"/>
      <c r="BJ1692" s="113"/>
      <c r="BK1692" s="113"/>
      <c r="BL1692" s="113"/>
      <c r="BM1692" s="113"/>
      <c r="BN1692" s="113"/>
      <c r="BO1692" s="113"/>
      <c r="BP1692" s="113"/>
      <c r="BQ1692" s="113"/>
      <c r="BR1692" s="113"/>
      <c r="BS1692" s="113"/>
      <c r="BT1692" s="113"/>
      <c r="BU1692" s="113"/>
      <c r="BV1692" s="113"/>
      <c r="BW1692" s="113"/>
      <c r="BX1692" s="113"/>
      <c r="BY1692" s="113"/>
      <c r="BZ1692" s="113"/>
      <c r="CA1692" s="113"/>
      <c r="CB1692" s="113"/>
    </row>
    <row r="1693" spans="9:80" s="114" customFormat="1">
      <c r="I1693" s="113"/>
      <c r="J1693" s="113"/>
      <c r="K1693" s="113"/>
      <c r="L1693" s="113"/>
      <c r="M1693" s="113"/>
      <c r="N1693" s="113"/>
      <c r="O1693" s="113"/>
      <c r="P1693" s="113"/>
      <c r="Q1693" s="113"/>
      <c r="R1693" s="113"/>
      <c r="S1693" s="113"/>
      <c r="T1693" s="113"/>
      <c r="U1693" s="113"/>
      <c r="V1693" s="113"/>
      <c r="W1693" s="113"/>
      <c r="X1693" s="113"/>
      <c r="Y1693" s="113"/>
      <c r="Z1693" s="113"/>
      <c r="AA1693" s="113"/>
      <c r="AB1693" s="113"/>
      <c r="AC1693" s="113"/>
      <c r="AD1693" s="113"/>
      <c r="AE1693" s="113"/>
      <c r="AF1693" s="113"/>
      <c r="AG1693" s="113"/>
      <c r="AH1693" s="113"/>
      <c r="AI1693" s="113"/>
      <c r="AJ1693" s="113"/>
      <c r="AK1693" s="113"/>
      <c r="AL1693" s="113"/>
      <c r="AM1693" s="113"/>
      <c r="AN1693" s="113"/>
      <c r="AO1693" s="113"/>
      <c r="AP1693" s="113"/>
      <c r="AQ1693" s="113"/>
      <c r="AR1693" s="113"/>
      <c r="AS1693" s="113"/>
      <c r="AT1693" s="113"/>
      <c r="AU1693" s="113"/>
      <c r="AV1693" s="113"/>
      <c r="AW1693" s="113"/>
      <c r="AX1693" s="113"/>
      <c r="AY1693" s="113"/>
      <c r="AZ1693" s="113"/>
      <c r="BA1693" s="113"/>
      <c r="BB1693" s="113"/>
      <c r="BC1693" s="113"/>
      <c r="BD1693" s="113"/>
      <c r="BE1693" s="113"/>
      <c r="BF1693" s="113"/>
      <c r="BG1693" s="113"/>
      <c r="BH1693" s="113"/>
      <c r="BI1693" s="113"/>
      <c r="BJ1693" s="113"/>
      <c r="BK1693" s="113"/>
      <c r="BL1693" s="113"/>
      <c r="BM1693" s="113"/>
      <c r="BN1693" s="113"/>
      <c r="BO1693" s="113"/>
      <c r="BP1693" s="113"/>
      <c r="BQ1693" s="113"/>
      <c r="BR1693" s="113"/>
      <c r="BS1693" s="113"/>
      <c r="BT1693" s="113"/>
      <c r="BU1693" s="113"/>
      <c r="BV1693" s="113"/>
      <c r="BW1693" s="113"/>
      <c r="BX1693" s="113"/>
      <c r="BY1693" s="113"/>
      <c r="BZ1693" s="113"/>
      <c r="CA1693" s="113"/>
      <c r="CB1693" s="113"/>
    </row>
    <row r="1694" spans="9:80" s="114" customFormat="1">
      <c r="I1694" s="113"/>
      <c r="J1694" s="113"/>
      <c r="K1694" s="113"/>
      <c r="L1694" s="113"/>
      <c r="M1694" s="113"/>
      <c r="N1694" s="113"/>
      <c r="O1694" s="113"/>
      <c r="P1694" s="113"/>
      <c r="Q1694" s="113"/>
      <c r="R1694" s="113"/>
      <c r="S1694" s="113"/>
      <c r="T1694" s="113"/>
      <c r="U1694" s="113"/>
      <c r="V1694" s="113"/>
      <c r="W1694" s="113"/>
      <c r="X1694" s="113"/>
      <c r="Y1694" s="113"/>
      <c r="Z1694" s="113"/>
      <c r="AA1694" s="113"/>
      <c r="AB1694" s="113"/>
      <c r="AC1694" s="113"/>
      <c r="AD1694" s="113"/>
      <c r="AE1694" s="113"/>
      <c r="AF1694" s="113"/>
      <c r="AG1694" s="113"/>
      <c r="AH1694" s="113"/>
      <c r="AI1694" s="113"/>
      <c r="AJ1694" s="113"/>
      <c r="AK1694" s="113"/>
      <c r="AL1694" s="113"/>
      <c r="AM1694" s="113"/>
      <c r="AN1694" s="113"/>
      <c r="AO1694" s="113"/>
      <c r="AP1694" s="113"/>
      <c r="AQ1694" s="113"/>
      <c r="AR1694" s="113"/>
      <c r="AS1694" s="113"/>
      <c r="AT1694" s="113"/>
      <c r="AU1694" s="113"/>
      <c r="AV1694" s="113"/>
      <c r="AW1694" s="113"/>
      <c r="AX1694" s="113"/>
      <c r="AY1694" s="113"/>
      <c r="AZ1694" s="113"/>
      <c r="BA1694" s="113"/>
      <c r="BB1694" s="113"/>
      <c r="BC1694" s="113"/>
      <c r="BD1694" s="113"/>
      <c r="BE1694" s="113"/>
      <c r="BF1694" s="113"/>
      <c r="BG1694" s="113"/>
      <c r="BH1694" s="113"/>
      <c r="BI1694" s="113"/>
      <c r="BJ1694" s="113"/>
      <c r="BK1694" s="113"/>
      <c r="BL1694" s="113"/>
      <c r="BM1694" s="113"/>
      <c r="BN1694" s="113"/>
      <c r="BO1694" s="113"/>
      <c r="BP1694" s="113"/>
      <c r="BQ1694" s="113"/>
      <c r="BR1694" s="113"/>
      <c r="BS1694" s="113"/>
      <c r="BT1694" s="113"/>
      <c r="BU1694" s="113"/>
      <c r="BV1694" s="113"/>
      <c r="BW1694" s="113"/>
      <c r="BX1694" s="113"/>
      <c r="BY1694" s="113"/>
      <c r="BZ1694" s="113"/>
      <c r="CA1694" s="113"/>
      <c r="CB1694" s="113"/>
    </row>
    <row r="1695" spans="9:80" s="114" customFormat="1">
      <c r="I1695" s="113"/>
      <c r="J1695" s="113"/>
      <c r="K1695" s="113"/>
      <c r="L1695" s="113"/>
      <c r="M1695" s="113"/>
      <c r="N1695" s="113"/>
      <c r="O1695" s="113"/>
      <c r="P1695" s="113"/>
      <c r="Q1695" s="113"/>
      <c r="R1695" s="113"/>
      <c r="S1695" s="113"/>
      <c r="T1695" s="113"/>
      <c r="U1695" s="113"/>
      <c r="V1695" s="113"/>
      <c r="W1695" s="113"/>
      <c r="X1695" s="113"/>
      <c r="Y1695" s="113"/>
      <c r="Z1695" s="113"/>
      <c r="AA1695" s="113"/>
      <c r="AB1695" s="113"/>
      <c r="AC1695" s="113"/>
      <c r="AD1695" s="113"/>
      <c r="AE1695" s="113"/>
      <c r="AF1695" s="113"/>
      <c r="AG1695" s="113"/>
      <c r="AH1695" s="113"/>
      <c r="AI1695" s="113"/>
      <c r="AJ1695" s="113"/>
      <c r="AK1695" s="113"/>
      <c r="AL1695" s="113"/>
      <c r="AM1695" s="113"/>
      <c r="AN1695" s="113"/>
      <c r="AO1695" s="113"/>
      <c r="AP1695" s="113"/>
      <c r="AQ1695" s="113"/>
      <c r="AR1695" s="113"/>
      <c r="AS1695" s="113"/>
      <c r="AT1695" s="113"/>
      <c r="AU1695" s="113"/>
      <c r="AV1695" s="113"/>
      <c r="AW1695" s="113"/>
      <c r="AX1695" s="113"/>
      <c r="AY1695" s="113"/>
      <c r="AZ1695" s="113"/>
      <c r="BA1695" s="113"/>
      <c r="BB1695" s="113"/>
      <c r="BC1695" s="113"/>
      <c r="BD1695" s="113"/>
      <c r="BE1695" s="113"/>
      <c r="BF1695" s="113"/>
      <c r="BG1695" s="113"/>
      <c r="BH1695" s="113"/>
      <c r="BI1695" s="113"/>
      <c r="BJ1695" s="113"/>
      <c r="BK1695" s="113"/>
      <c r="BL1695" s="113"/>
      <c r="BM1695" s="113"/>
      <c r="BN1695" s="113"/>
      <c r="BO1695" s="113"/>
      <c r="BP1695" s="113"/>
      <c r="BQ1695" s="113"/>
      <c r="BR1695" s="113"/>
      <c r="BS1695" s="113"/>
      <c r="BT1695" s="113"/>
      <c r="BU1695" s="113"/>
      <c r="BV1695" s="113"/>
      <c r="BW1695" s="113"/>
      <c r="BX1695" s="113"/>
      <c r="BY1695" s="113"/>
      <c r="BZ1695" s="113"/>
      <c r="CA1695" s="113"/>
      <c r="CB1695" s="113"/>
    </row>
    <row r="1696" spans="9:80" s="114" customFormat="1">
      <c r="I1696" s="113"/>
      <c r="J1696" s="113"/>
      <c r="K1696" s="113"/>
      <c r="L1696" s="113"/>
      <c r="M1696" s="113"/>
      <c r="N1696" s="113"/>
      <c r="O1696" s="113"/>
      <c r="P1696" s="113"/>
      <c r="Q1696" s="113"/>
      <c r="R1696" s="113"/>
      <c r="S1696" s="113"/>
      <c r="T1696" s="113"/>
      <c r="U1696" s="113"/>
      <c r="V1696" s="113"/>
      <c r="W1696" s="113"/>
      <c r="X1696" s="113"/>
      <c r="Y1696" s="113"/>
      <c r="Z1696" s="113"/>
      <c r="AA1696" s="113"/>
      <c r="AB1696" s="113"/>
      <c r="AC1696" s="113"/>
      <c r="AD1696" s="113"/>
      <c r="AE1696" s="113"/>
      <c r="AF1696" s="113"/>
      <c r="AG1696" s="113"/>
      <c r="AH1696" s="113"/>
      <c r="AI1696" s="113"/>
      <c r="AJ1696" s="113"/>
      <c r="AK1696" s="113"/>
      <c r="AL1696" s="113"/>
      <c r="AM1696" s="113"/>
      <c r="AN1696" s="113"/>
      <c r="AO1696" s="113"/>
      <c r="AP1696" s="113"/>
      <c r="AQ1696" s="113"/>
      <c r="AR1696" s="113"/>
      <c r="AS1696" s="113"/>
      <c r="AT1696" s="113"/>
      <c r="AU1696" s="113"/>
      <c r="AV1696" s="113"/>
      <c r="AW1696" s="113"/>
      <c r="AX1696" s="113"/>
      <c r="AY1696" s="113"/>
      <c r="AZ1696" s="113"/>
      <c r="BA1696" s="113"/>
      <c r="BB1696" s="113"/>
      <c r="BC1696" s="113"/>
      <c r="BD1696" s="113"/>
      <c r="BE1696" s="113"/>
      <c r="BF1696" s="113"/>
      <c r="BG1696" s="113"/>
      <c r="BH1696" s="113"/>
      <c r="BI1696" s="113"/>
      <c r="BJ1696" s="113"/>
      <c r="BK1696" s="113"/>
      <c r="BL1696" s="113"/>
      <c r="BM1696" s="113"/>
      <c r="BN1696" s="113"/>
      <c r="BO1696" s="113"/>
      <c r="BP1696" s="113"/>
      <c r="BQ1696" s="113"/>
      <c r="BR1696" s="113"/>
      <c r="BS1696" s="113"/>
      <c r="BT1696" s="113"/>
      <c r="BU1696" s="113"/>
      <c r="BV1696" s="113"/>
      <c r="BW1696" s="113"/>
      <c r="BX1696" s="113"/>
      <c r="BY1696" s="113"/>
      <c r="BZ1696" s="113"/>
      <c r="CA1696" s="113"/>
      <c r="CB1696" s="113"/>
    </row>
    <row r="1697" spans="9:80" s="114" customFormat="1">
      <c r="I1697" s="113"/>
      <c r="J1697" s="113"/>
      <c r="K1697" s="113"/>
      <c r="L1697" s="113"/>
      <c r="M1697" s="113"/>
      <c r="N1697" s="113"/>
      <c r="O1697" s="113"/>
      <c r="P1697" s="113"/>
      <c r="Q1697" s="113"/>
      <c r="R1697" s="113"/>
      <c r="S1697" s="113"/>
      <c r="T1697" s="113"/>
      <c r="U1697" s="113"/>
      <c r="V1697" s="113"/>
      <c r="W1697" s="113"/>
      <c r="X1697" s="113"/>
      <c r="Y1697" s="113"/>
      <c r="Z1697" s="113"/>
      <c r="AA1697" s="113"/>
      <c r="AB1697" s="113"/>
      <c r="AC1697" s="113"/>
      <c r="AD1697" s="113"/>
      <c r="AE1697" s="113"/>
      <c r="AF1697" s="113"/>
      <c r="AG1697" s="113"/>
      <c r="AH1697" s="113"/>
      <c r="AI1697" s="113"/>
      <c r="AJ1697" s="113"/>
      <c r="AK1697" s="113"/>
      <c r="AL1697" s="113"/>
      <c r="AM1697" s="113"/>
      <c r="AN1697" s="113"/>
      <c r="AO1697" s="113"/>
      <c r="AP1697" s="113"/>
      <c r="AQ1697" s="113"/>
      <c r="AR1697" s="113"/>
      <c r="AS1697" s="113"/>
      <c r="AT1697" s="113"/>
      <c r="AU1697" s="113"/>
      <c r="AV1697" s="113"/>
      <c r="AW1697" s="113"/>
      <c r="AX1697" s="113"/>
      <c r="AY1697" s="113"/>
      <c r="AZ1697" s="113"/>
      <c r="BA1697" s="113"/>
      <c r="BB1697" s="113"/>
      <c r="BC1697" s="113"/>
      <c r="BD1697" s="113"/>
      <c r="BE1697" s="113"/>
      <c r="BF1697" s="113"/>
      <c r="BG1697" s="113"/>
      <c r="BH1697" s="113"/>
      <c r="BI1697" s="113"/>
      <c r="BJ1697" s="113"/>
      <c r="BK1697" s="113"/>
      <c r="BL1697" s="113"/>
      <c r="BM1697" s="113"/>
      <c r="BN1697" s="113"/>
      <c r="BO1697" s="113"/>
      <c r="BP1697" s="113"/>
      <c r="BQ1697" s="113"/>
      <c r="BR1697" s="113"/>
      <c r="BS1697" s="113"/>
      <c r="BT1697" s="113"/>
      <c r="BU1697" s="113"/>
      <c r="BV1697" s="113"/>
      <c r="BW1697" s="113"/>
      <c r="BX1697" s="113"/>
      <c r="BY1697" s="113"/>
      <c r="BZ1697" s="113"/>
      <c r="CA1697" s="113"/>
      <c r="CB1697" s="113"/>
    </row>
    <row r="1698" spans="9:80" s="114" customFormat="1">
      <c r="I1698" s="113"/>
      <c r="J1698" s="113"/>
      <c r="K1698" s="113"/>
      <c r="L1698" s="113"/>
      <c r="M1698" s="113"/>
      <c r="N1698" s="113"/>
      <c r="O1698" s="113"/>
      <c r="P1698" s="113"/>
      <c r="Q1698" s="113"/>
      <c r="R1698" s="113"/>
      <c r="S1698" s="113"/>
      <c r="T1698" s="113"/>
      <c r="U1698" s="113"/>
      <c r="V1698" s="113"/>
      <c r="W1698" s="113"/>
      <c r="X1698" s="113"/>
      <c r="Y1698" s="113"/>
      <c r="Z1698" s="113"/>
      <c r="AA1698" s="113"/>
      <c r="AB1698" s="113"/>
      <c r="AC1698" s="113"/>
      <c r="AD1698" s="113"/>
      <c r="AE1698" s="113"/>
      <c r="AF1698" s="113"/>
      <c r="AG1698" s="113"/>
      <c r="AH1698" s="113"/>
      <c r="AI1698" s="113"/>
      <c r="AJ1698" s="113"/>
      <c r="AK1698" s="113"/>
      <c r="AL1698" s="113"/>
      <c r="AM1698" s="113"/>
      <c r="AN1698" s="113"/>
      <c r="AO1698" s="113"/>
      <c r="AP1698" s="113"/>
      <c r="AQ1698" s="113"/>
      <c r="AR1698" s="113"/>
      <c r="AS1698" s="113"/>
      <c r="AT1698" s="113"/>
      <c r="AU1698" s="113"/>
      <c r="AV1698" s="113"/>
      <c r="AW1698" s="113"/>
      <c r="AX1698" s="113"/>
      <c r="AY1698" s="113"/>
      <c r="AZ1698" s="113"/>
      <c r="BA1698" s="113"/>
      <c r="BB1698" s="113"/>
      <c r="BC1698" s="113"/>
      <c r="BD1698" s="113"/>
      <c r="BE1698" s="113"/>
      <c r="BF1698" s="113"/>
      <c r="BG1698" s="113"/>
      <c r="BH1698" s="113"/>
      <c r="BI1698" s="113"/>
      <c r="BJ1698" s="113"/>
      <c r="BK1698" s="113"/>
      <c r="BL1698" s="113"/>
      <c r="BM1698" s="113"/>
      <c r="BN1698" s="113"/>
      <c r="BO1698" s="113"/>
      <c r="BP1698" s="113"/>
      <c r="BQ1698" s="113"/>
      <c r="BR1698" s="113"/>
      <c r="BS1698" s="113"/>
      <c r="BT1698" s="113"/>
      <c r="BU1698" s="113"/>
      <c r="BV1698" s="113"/>
      <c r="BW1698" s="113"/>
      <c r="BX1698" s="113"/>
      <c r="BY1698" s="113"/>
      <c r="BZ1698" s="113"/>
      <c r="CA1698" s="113"/>
      <c r="CB1698" s="113"/>
    </row>
    <row r="1699" spans="9:80" s="114" customFormat="1">
      <c r="I1699" s="113"/>
      <c r="J1699" s="113"/>
      <c r="K1699" s="113"/>
      <c r="L1699" s="113"/>
      <c r="M1699" s="113"/>
      <c r="N1699" s="113"/>
      <c r="O1699" s="113"/>
      <c r="P1699" s="113"/>
      <c r="Q1699" s="113"/>
      <c r="R1699" s="113"/>
      <c r="S1699" s="113"/>
      <c r="T1699" s="113"/>
      <c r="U1699" s="113"/>
      <c r="V1699" s="113"/>
      <c r="W1699" s="113"/>
      <c r="X1699" s="113"/>
      <c r="Y1699" s="113"/>
      <c r="Z1699" s="113"/>
      <c r="AA1699" s="113"/>
      <c r="AB1699" s="113"/>
      <c r="AC1699" s="113"/>
      <c r="AD1699" s="113"/>
      <c r="AE1699" s="113"/>
      <c r="AF1699" s="113"/>
      <c r="AG1699" s="113"/>
      <c r="AH1699" s="113"/>
      <c r="AI1699" s="113"/>
      <c r="AJ1699" s="113"/>
      <c r="AK1699" s="113"/>
      <c r="AL1699" s="113"/>
      <c r="AM1699" s="113"/>
      <c r="AN1699" s="113"/>
      <c r="AO1699" s="113"/>
      <c r="AP1699" s="113"/>
      <c r="AQ1699" s="113"/>
      <c r="AR1699" s="113"/>
      <c r="AS1699" s="113"/>
      <c r="AT1699" s="113"/>
      <c r="AU1699" s="113"/>
      <c r="AV1699" s="113"/>
      <c r="AW1699" s="113"/>
      <c r="AX1699" s="113"/>
      <c r="AY1699" s="113"/>
      <c r="AZ1699" s="113"/>
      <c r="BA1699" s="113"/>
      <c r="BB1699" s="113"/>
      <c r="BC1699" s="113"/>
      <c r="BD1699" s="113"/>
      <c r="BE1699" s="113"/>
      <c r="BF1699" s="113"/>
      <c r="BG1699" s="113"/>
      <c r="BH1699" s="113"/>
      <c r="BI1699" s="113"/>
      <c r="BJ1699" s="113"/>
      <c r="BK1699" s="113"/>
      <c r="BL1699" s="113"/>
      <c r="BM1699" s="113"/>
      <c r="BN1699" s="113"/>
      <c r="BO1699" s="113"/>
      <c r="BP1699" s="113"/>
      <c r="BQ1699" s="113"/>
      <c r="BR1699" s="113"/>
      <c r="BS1699" s="113"/>
      <c r="BT1699" s="113"/>
      <c r="BU1699" s="113"/>
      <c r="BV1699" s="113"/>
      <c r="BW1699" s="113"/>
      <c r="BX1699" s="113"/>
      <c r="BY1699" s="113"/>
      <c r="BZ1699" s="113"/>
      <c r="CA1699" s="113"/>
      <c r="CB1699" s="113"/>
    </row>
    <row r="1700" spans="9:80" s="114" customFormat="1">
      <c r="I1700" s="113"/>
      <c r="J1700" s="113"/>
      <c r="K1700" s="113"/>
      <c r="L1700" s="113"/>
      <c r="M1700" s="113"/>
      <c r="N1700" s="113"/>
      <c r="O1700" s="113"/>
      <c r="P1700" s="113"/>
      <c r="Q1700" s="113"/>
      <c r="R1700" s="113"/>
      <c r="S1700" s="113"/>
      <c r="T1700" s="113"/>
      <c r="U1700" s="113"/>
      <c r="V1700" s="113"/>
      <c r="W1700" s="113"/>
      <c r="X1700" s="113"/>
      <c r="Y1700" s="113"/>
      <c r="Z1700" s="113"/>
      <c r="AA1700" s="113"/>
      <c r="AB1700" s="113"/>
      <c r="AC1700" s="113"/>
      <c r="AD1700" s="113"/>
      <c r="AE1700" s="113"/>
      <c r="AF1700" s="113"/>
      <c r="AG1700" s="113"/>
      <c r="AH1700" s="113"/>
      <c r="AI1700" s="113"/>
      <c r="AJ1700" s="113"/>
      <c r="AK1700" s="113"/>
      <c r="AL1700" s="113"/>
      <c r="AM1700" s="113"/>
      <c r="AN1700" s="113"/>
      <c r="AO1700" s="113"/>
      <c r="AP1700" s="113"/>
      <c r="AQ1700" s="113"/>
      <c r="AR1700" s="113"/>
      <c r="AS1700" s="113"/>
      <c r="AT1700" s="113"/>
      <c r="AU1700" s="113"/>
      <c r="AV1700" s="113"/>
      <c r="AW1700" s="113"/>
      <c r="AX1700" s="113"/>
      <c r="AY1700" s="113"/>
      <c r="AZ1700" s="113"/>
      <c r="BA1700" s="113"/>
      <c r="BB1700" s="113"/>
      <c r="BC1700" s="113"/>
      <c r="BD1700" s="113"/>
      <c r="BE1700" s="113"/>
      <c r="BF1700" s="113"/>
      <c r="BG1700" s="113"/>
      <c r="BH1700" s="113"/>
      <c r="BI1700" s="113"/>
      <c r="BJ1700" s="113"/>
      <c r="BK1700" s="113"/>
      <c r="BL1700" s="113"/>
      <c r="BM1700" s="113"/>
      <c r="BN1700" s="113"/>
      <c r="BO1700" s="113"/>
      <c r="BP1700" s="113"/>
      <c r="BQ1700" s="113"/>
      <c r="BR1700" s="113"/>
      <c r="BS1700" s="113"/>
      <c r="BT1700" s="113"/>
      <c r="BU1700" s="113"/>
      <c r="BV1700" s="113"/>
      <c r="BW1700" s="113"/>
      <c r="BX1700" s="113"/>
      <c r="BY1700" s="113"/>
      <c r="BZ1700" s="113"/>
      <c r="CA1700" s="113"/>
      <c r="CB1700" s="113"/>
    </row>
    <row r="1701" spans="9:80" s="114" customFormat="1">
      <c r="I1701" s="113"/>
      <c r="J1701" s="113"/>
      <c r="K1701" s="113"/>
      <c r="L1701" s="113"/>
      <c r="M1701" s="113"/>
      <c r="N1701" s="113"/>
      <c r="O1701" s="113"/>
      <c r="P1701" s="113"/>
      <c r="Q1701" s="113"/>
      <c r="R1701" s="113"/>
      <c r="S1701" s="113"/>
      <c r="T1701" s="113"/>
      <c r="U1701" s="113"/>
      <c r="V1701" s="113"/>
      <c r="W1701" s="113"/>
      <c r="X1701" s="113"/>
      <c r="Y1701" s="113"/>
      <c r="Z1701" s="113"/>
      <c r="AA1701" s="113"/>
      <c r="AB1701" s="113"/>
      <c r="AC1701" s="113"/>
      <c r="AD1701" s="113"/>
      <c r="AE1701" s="113"/>
      <c r="AF1701" s="113"/>
      <c r="AG1701" s="113"/>
      <c r="AH1701" s="113"/>
      <c r="AI1701" s="113"/>
      <c r="AJ1701" s="113"/>
      <c r="AK1701" s="113"/>
      <c r="AL1701" s="113"/>
      <c r="AM1701" s="113"/>
      <c r="AN1701" s="113"/>
      <c r="AO1701" s="113"/>
      <c r="AP1701" s="113"/>
      <c r="AQ1701" s="113"/>
      <c r="AR1701" s="113"/>
      <c r="AS1701" s="113"/>
      <c r="AT1701" s="113"/>
      <c r="AU1701" s="113"/>
      <c r="AV1701" s="113"/>
      <c r="AW1701" s="113"/>
      <c r="AX1701" s="113"/>
      <c r="AY1701" s="113"/>
      <c r="AZ1701" s="113"/>
      <c r="BA1701" s="113"/>
      <c r="BB1701" s="113"/>
      <c r="BC1701" s="113"/>
      <c r="BD1701" s="113"/>
      <c r="BE1701" s="113"/>
      <c r="BF1701" s="113"/>
      <c r="BG1701" s="113"/>
      <c r="BH1701" s="113"/>
      <c r="BI1701" s="113"/>
      <c r="BJ1701" s="113"/>
      <c r="BK1701" s="113"/>
      <c r="BL1701" s="113"/>
      <c r="BM1701" s="113"/>
      <c r="BN1701" s="113"/>
      <c r="BO1701" s="113"/>
      <c r="BP1701" s="113"/>
      <c r="BQ1701" s="113"/>
      <c r="BR1701" s="113"/>
      <c r="BS1701" s="113"/>
      <c r="BT1701" s="113"/>
      <c r="BU1701" s="113"/>
      <c r="BV1701" s="113"/>
      <c r="BW1701" s="113"/>
      <c r="BX1701" s="113"/>
      <c r="BY1701" s="113"/>
      <c r="BZ1701" s="113"/>
      <c r="CA1701" s="113"/>
      <c r="CB1701" s="113"/>
    </row>
    <row r="1702" spans="9:80" s="114" customFormat="1">
      <c r="I1702" s="113"/>
      <c r="J1702" s="113"/>
      <c r="K1702" s="113"/>
      <c r="L1702" s="113"/>
      <c r="M1702" s="113"/>
      <c r="N1702" s="113"/>
      <c r="O1702" s="113"/>
      <c r="P1702" s="113"/>
      <c r="Q1702" s="113"/>
      <c r="R1702" s="113"/>
      <c r="S1702" s="113"/>
      <c r="T1702" s="113"/>
      <c r="U1702" s="113"/>
      <c r="V1702" s="113"/>
      <c r="W1702" s="113"/>
      <c r="X1702" s="113"/>
      <c r="Y1702" s="113"/>
      <c r="Z1702" s="113"/>
      <c r="AA1702" s="113"/>
      <c r="AB1702" s="113"/>
      <c r="AC1702" s="113"/>
      <c r="AD1702" s="113"/>
      <c r="AE1702" s="113"/>
      <c r="AF1702" s="113"/>
      <c r="AG1702" s="113"/>
      <c r="AH1702" s="113"/>
      <c r="AI1702" s="113"/>
      <c r="AJ1702" s="113"/>
      <c r="AK1702" s="113"/>
      <c r="AL1702" s="113"/>
      <c r="AM1702" s="113"/>
      <c r="AN1702" s="113"/>
      <c r="AO1702" s="113"/>
      <c r="AP1702" s="113"/>
      <c r="AQ1702" s="113"/>
      <c r="AR1702" s="113"/>
      <c r="AS1702" s="113"/>
      <c r="AT1702" s="113"/>
      <c r="AU1702" s="113"/>
      <c r="AV1702" s="113"/>
      <c r="AW1702" s="113"/>
      <c r="AX1702" s="113"/>
      <c r="AY1702" s="113"/>
      <c r="AZ1702" s="113"/>
      <c r="BA1702" s="113"/>
      <c r="BB1702" s="113"/>
      <c r="BC1702" s="113"/>
      <c r="BD1702" s="113"/>
      <c r="BE1702" s="113"/>
      <c r="BF1702" s="113"/>
      <c r="BG1702" s="113"/>
      <c r="BH1702" s="113"/>
      <c r="BI1702" s="113"/>
      <c r="BJ1702" s="113"/>
      <c r="BK1702" s="113"/>
      <c r="BL1702" s="113"/>
      <c r="BM1702" s="113"/>
      <c r="BN1702" s="113"/>
      <c r="BO1702" s="113"/>
      <c r="BP1702" s="113"/>
      <c r="BQ1702" s="113"/>
      <c r="BR1702" s="113"/>
      <c r="BS1702" s="113"/>
      <c r="BT1702" s="113"/>
      <c r="BU1702" s="113"/>
      <c r="BV1702" s="113"/>
      <c r="BW1702" s="113"/>
      <c r="BX1702" s="113"/>
      <c r="BY1702" s="113"/>
      <c r="BZ1702" s="113"/>
      <c r="CA1702" s="113"/>
      <c r="CB1702" s="113"/>
    </row>
    <row r="1703" spans="9:80" s="114" customFormat="1">
      <c r="I1703" s="113"/>
      <c r="J1703" s="113"/>
      <c r="K1703" s="113"/>
      <c r="L1703" s="113"/>
      <c r="M1703" s="113"/>
      <c r="N1703" s="113"/>
      <c r="O1703" s="113"/>
      <c r="P1703" s="113"/>
      <c r="Q1703" s="113"/>
      <c r="R1703" s="113"/>
      <c r="S1703" s="113"/>
      <c r="T1703" s="113"/>
      <c r="U1703" s="113"/>
      <c r="V1703" s="113"/>
      <c r="W1703" s="113"/>
      <c r="X1703" s="113"/>
      <c r="Y1703" s="113"/>
      <c r="Z1703" s="113"/>
      <c r="AA1703" s="113"/>
      <c r="AB1703" s="113"/>
      <c r="AC1703" s="113"/>
      <c r="AD1703" s="113"/>
      <c r="AE1703" s="113"/>
      <c r="AF1703" s="113"/>
      <c r="AG1703" s="113"/>
      <c r="AH1703" s="113"/>
      <c r="AI1703" s="113"/>
      <c r="AJ1703" s="113"/>
      <c r="AK1703" s="113"/>
      <c r="AL1703" s="113"/>
      <c r="AM1703" s="113"/>
      <c r="AN1703" s="113"/>
      <c r="AO1703" s="113"/>
      <c r="AP1703" s="113"/>
      <c r="AQ1703" s="113"/>
      <c r="AR1703" s="113"/>
      <c r="AS1703" s="113"/>
      <c r="AT1703" s="113"/>
      <c r="AU1703" s="113"/>
      <c r="AV1703" s="113"/>
      <c r="AW1703" s="113"/>
      <c r="AX1703" s="113"/>
      <c r="AY1703" s="113"/>
      <c r="AZ1703" s="113"/>
      <c r="BA1703" s="113"/>
      <c r="BB1703" s="113"/>
      <c r="BC1703" s="113"/>
      <c r="BD1703" s="113"/>
      <c r="BE1703" s="113"/>
      <c r="BF1703" s="113"/>
      <c r="BG1703" s="113"/>
      <c r="BH1703" s="113"/>
      <c r="BI1703" s="113"/>
      <c r="BJ1703" s="113"/>
      <c r="BK1703" s="113"/>
      <c r="BL1703" s="113"/>
      <c r="BM1703" s="113"/>
      <c r="BN1703" s="113"/>
      <c r="BO1703" s="113"/>
      <c r="BP1703" s="113"/>
      <c r="BQ1703" s="113"/>
      <c r="BR1703" s="113"/>
      <c r="BS1703" s="113"/>
      <c r="BT1703" s="113"/>
      <c r="BU1703" s="113"/>
      <c r="BV1703" s="113"/>
      <c r="BW1703" s="113"/>
      <c r="BX1703" s="113"/>
      <c r="BY1703" s="113"/>
      <c r="BZ1703" s="113"/>
      <c r="CA1703" s="113"/>
      <c r="CB1703" s="113"/>
    </row>
    <row r="1704" spans="9:80" s="114" customFormat="1">
      <c r="I1704" s="113"/>
      <c r="J1704" s="113"/>
      <c r="K1704" s="113"/>
      <c r="L1704" s="113"/>
      <c r="M1704" s="113"/>
      <c r="N1704" s="113"/>
      <c r="O1704" s="113"/>
      <c r="P1704" s="113"/>
      <c r="Q1704" s="113"/>
      <c r="R1704" s="113"/>
      <c r="S1704" s="113"/>
      <c r="T1704" s="113"/>
      <c r="U1704" s="113"/>
      <c r="V1704" s="113"/>
      <c r="W1704" s="113"/>
      <c r="X1704" s="113"/>
      <c r="Y1704" s="113"/>
      <c r="Z1704" s="113"/>
      <c r="AA1704" s="113"/>
      <c r="AB1704" s="113"/>
      <c r="AC1704" s="113"/>
      <c r="AD1704" s="113"/>
      <c r="AE1704" s="113"/>
      <c r="AF1704" s="113"/>
      <c r="AG1704" s="113"/>
      <c r="AH1704" s="113"/>
      <c r="AI1704" s="113"/>
      <c r="AJ1704" s="113"/>
      <c r="AK1704" s="113"/>
      <c r="AL1704" s="113"/>
      <c r="AM1704" s="113"/>
      <c r="AN1704" s="113"/>
      <c r="AO1704" s="113"/>
      <c r="AP1704" s="113"/>
      <c r="AQ1704" s="113"/>
      <c r="AR1704" s="113"/>
      <c r="AS1704" s="113"/>
      <c r="AT1704" s="113"/>
      <c r="AU1704" s="113"/>
      <c r="AV1704" s="113"/>
      <c r="AW1704" s="113"/>
      <c r="AX1704" s="113"/>
      <c r="AY1704" s="113"/>
      <c r="AZ1704" s="113"/>
      <c r="BA1704" s="113"/>
      <c r="BB1704" s="113"/>
      <c r="BC1704" s="113"/>
      <c r="BD1704" s="113"/>
      <c r="BE1704" s="113"/>
      <c r="BF1704" s="113"/>
      <c r="BG1704" s="113"/>
      <c r="BH1704" s="113"/>
      <c r="BI1704" s="113"/>
      <c r="BJ1704" s="113"/>
      <c r="BK1704" s="113"/>
      <c r="BL1704" s="113"/>
      <c r="BM1704" s="113"/>
      <c r="BN1704" s="113"/>
      <c r="BO1704" s="113"/>
      <c r="BP1704" s="113"/>
      <c r="BQ1704" s="113"/>
      <c r="BR1704" s="113"/>
      <c r="BS1704" s="113"/>
      <c r="BT1704" s="113"/>
      <c r="BU1704" s="113"/>
      <c r="BV1704" s="113"/>
      <c r="BW1704" s="113"/>
      <c r="BX1704" s="113"/>
      <c r="BY1704" s="113"/>
      <c r="BZ1704" s="113"/>
      <c r="CA1704" s="113"/>
      <c r="CB1704" s="113"/>
    </row>
    <row r="1705" spans="9:80" s="114" customFormat="1">
      <c r="I1705" s="113"/>
      <c r="J1705" s="113"/>
      <c r="K1705" s="113"/>
      <c r="L1705" s="113"/>
      <c r="M1705" s="113"/>
      <c r="N1705" s="113"/>
      <c r="O1705" s="113"/>
      <c r="P1705" s="113"/>
      <c r="Q1705" s="113"/>
      <c r="R1705" s="113"/>
      <c r="S1705" s="113"/>
      <c r="T1705" s="113"/>
      <c r="U1705" s="113"/>
      <c r="V1705" s="113"/>
      <c r="W1705" s="113"/>
      <c r="X1705" s="113"/>
      <c r="Y1705" s="113"/>
      <c r="Z1705" s="113"/>
      <c r="AA1705" s="113"/>
      <c r="AB1705" s="113"/>
      <c r="AC1705" s="113"/>
      <c r="AD1705" s="113"/>
      <c r="AE1705" s="113"/>
      <c r="AF1705" s="113"/>
      <c r="AG1705" s="113"/>
      <c r="AH1705" s="113"/>
      <c r="AI1705" s="113"/>
      <c r="AJ1705" s="113"/>
      <c r="AK1705" s="113"/>
      <c r="AL1705" s="113"/>
      <c r="AM1705" s="113"/>
      <c r="AN1705" s="113"/>
      <c r="AO1705" s="113"/>
      <c r="AP1705" s="113"/>
      <c r="AQ1705" s="113"/>
      <c r="AR1705" s="113"/>
      <c r="AS1705" s="113"/>
      <c r="AT1705" s="113"/>
      <c r="AU1705" s="113"/>
      <c r="AV1705" s="113"/>
      <c r="AW1705" s="113"/>
      <c r="AX1705" s="113"/>
      <c r="AY1705" s="113"/>
      <c r="AZ1705" s="113"/>
      <c r="BA1705" s="113"/>
      <c r="BB1705" s="113"/>
      <c r="BC1705" s="113"/>
      <c r="BD1705" s="113"/>
      <c r="BE1705" s="113"/>
      <c r="BF1705" s="113"/>
      <c r="BG1705" s="113"/>
      <c r="BH1705" s="113"/>
      <c r="BI1705" s="113"/>
      <c r="BJ1705" s="113"/>
      <c r="BK1705" s="113"/>
      <c r="BL1705" s="113"/>
      <c r="BM1705" s="113"/>
      <c r="BN1705" s="113"/>
      <c r="BO1705" s="113"/>
      <c r="BP1705" s="113"/>
      <c r="BQ1705" s="113"/>
      <c r="BR1705" s="113"/>
      <c r="BS1705" s="113"/>
      <c r="BT1705" s="113"/>
      <c r="BU1705" s="113"/>
      <c r="BV1705" s="113"/>
      <c r="BW1705" s="113"/>
      <c r="BX1705" s="113"/>
      <c r="BY1705" s="113"/>
      <c r="BZ1705" s="113"/>
      <c r="CA1705" s="113"/>
      <c r="CB1705" s="113"/>
    </row>
    <row r="1706" spans="9:80" s="114" customFormat="1">
      <c r="I1706" s="113"/>
      <c r="J1706" s="113"/>
      <c r="K1706" s="113"/>
      <c r="L1706" s="113"/>
      <c r="M1706" s="113"/>
      <c r="N1706" s="113"/>
      <c r="O1706" s="113"/>
      <c r="P1706" s="113"/>
      <c r="Q1706" s="113"/>
      <c r="R1706" s="113"/>
      <c r="S1706" s="113"/>
      <c r="T1706" s="113"/>
      <c r="U1706" s="113"/>
      <c r="V1706" s="113"/>
      <c r="W1706" s="113"/>
      <c r="X1706" s="113"/>
      <c r="Y1706" s="113"/>
      <c r="Z1706" s="113"/>
      <c r="AA1706" s="113"/>
      <c r="AB1706" s="113"/>
      <c r="AC1706" s="113"/>
      <c r="AD1706" s="113"/>
      <c r="AE1706" s="113"/>
      <c r="AF1706" s="113"/>
      <c r="AG1706" s="113"/>
      <c r="AH1706" s="113"/>
      <c r="AI1706" s="113"/>
      <c r="AJ1706" s="113"/>
      <c r="AK1706" s="113"/>
      <c r="AL1706" s="113"/>
      <c r="AM1706" s="113"/>
      <c r="AN1706" s="113"/>
      <c r="AO1706" s="113"/>
      <c r="AP1706" s="113"/>
      <c r="AQ1706" s="113"/>
      <c r="AR1706" s="113"/>
      <c r="AS1706" s="113"/>
      <c r="AT1706" s="113"/>
      <c r="AU1706" s="113"/>
      <c r="AV1706" s="113"/>
      <c r="AW1706" s="113"/>
      <c r="AX1706" s="113"/>
      <c r="AY1706" s="113"/>
      <c r="AZ1706" s="113"/>
      <c r="BA1706" s="113"/>
      <c r="BB1706" s="113"/>
      <c r="BC1706" s="113"/>
      <c r="BD1706" s="113"/>
      <c r="BE1706" s="113"/>
      <c r="BF1706" s="113"/>
      <c r="BG1706" s="113"/>
      <c r="BH1706" s="113"/>
      <c r="BI1706" s="113"/>
      <c r="BJ1706" s="113"/>
      <c r="BK1706" s="113"/>
      <c r="BL1706" s="113"/>
      <c r="BM1706" s="113"/>
      <c r="BN1706" s="113"/>
      <c r="BO1706" s="113"/>
      <c r="BP1706" s="113"/>
      <c r="BQ1706" s="113"/>
      <c r="BR1706" s="113"/>
      <c r="BS1706" s="113"/>
      <c r="BT1706" s="113"/>
      <c r="BU1706" s="113"/>
      <c r="BV1706" s="113"/>
      <c r="BW1706" s="113"/>
      <c r="BX1706" s="113"/>
      <c r="BY1706" s="113"/>
      <c r="BZ1706" s="113"/>
      <c r="CA1706" s="113"/>
      <c r="CB1706" s="113"/>
    </row>
    <row r="1707" spans="9:80" s="114" customFormat="1">
      <c r="I1707" s="113"/>
      <c r="J1707" s="113"/>
      <c r="K1707" s="113"/>
      <c r="L1707" s="113"/>
      <c r="M1707" s="113"/>
      <c r="N1707" s="113"/>
      <c r="O1707" s="113"/>
      <c r="P1707" s="113"/>
      <c r="Q1707" s="113"/>
      <c r="R1707" s="113"/>
      <c r="S1707" s="113"/>
      <c r="T1707" s="113"/>
      <c r="U1707" s="113"/>
      <c r="V1707" s="113"/>
      <c r="W1707" s="113"/>
      <c r="X1707" s="113"/>
      <c r="Y1707" s="113"/>
      <c r="Z1707" s="113"/>
      <c r="AA1707" s="113"/>
      <c r="AB1707" s="113"/>
      <c r="AC1707" s="113"/>
      <c r="AD1707" s="113"/>
      <c r="AE1707" s="113"/>
      <c r="AF1707" s="113"/>
      <c r="AG1707" s="113"/>
      <c r="AH1707" s="113"/>
      <c r="AI1707" s="113"/>
      <c r="AJ1707" s="113"/>
      <c r="AK1707" s="113"/>
      <c r="AL1707" s="113"/>
      <c r="AM1707" s="113"/>
      <c r="AN1707" s="113"/>
      <c r="AO1707" s="113"/>
      <c r="AP1707" s="113"/>
      <c r="AQ1707" s="113"/>
      <c r="AR1707" s="113"/>
      <c r="AS1707" s="113"/>
      <c r="AT1707" s="113"/>
      <c r="AU1707" s="113"/>
      <c r="AV1707" s="113"/>
      <c r="AW1707" s="113"/>
      <c r="AX1707" s="113"/>
      <c r="AY1707" s="113"/>
      <c r="AZ1707" s="113"/>
      <c r="BA1707" s="113"/>
      <c r="BB1707" s="113"/>
      <c r="BC1707" s="113"/>
      <c r="BD1707" s="113"/>
      <c r="BE1707" s="113"/>
      <c r="BF1707" s="113"/>
      <c r="BG1707" s="113"/>
      <c r="BH1707" s="113"/>
      <c r="BI1707" s="113"/>
      <c r="BJ1707" s="113"/>
      <c r="BK1707" s="113"/>
      <c r="BL1707" s="113"/>
      <c r="BM1707" s="113"/>
      <c r="BN1707" s="113"/>
      <c r="BO1707" s="113"/>
      <c r="BP1707" s="113"/>
      <c r="BQ1707" s="113"/>
      <c r="BR1707" s="113"/>
      <c r="BS1707" s="113"/>
      <c r="BT1707" s="113"/>
      <c r="BU1707" s="113"/>
      <c r="BV1707" s="113"/>
      <c r="BW1707" s="113"/>
      <c r="BX1707" s="113"/>
      <c r="BY1707" s="113"/>
      <c r="BZ1707" s="113"/>
      <c r="CA1707" s="113"/>
      <c r="CB1707" s="113"/>
    </row>
    <row r="1708" spans="9:80" s="114" customFormat="1">
      <c r="I1708" s="113"/>
      <c r="J1708" s="113"/>
      <c r="K1708" s="113"/>
      <c r="L1708" s="113"/>
      <c r="M1708" s="113"/>
      <c r="N1708" s="113"/>
      <c r="O1708" s="113"/>
      <c r="P1708" s="113"/>
      <c r="Q1708" s="113"/>
      <c r="R1708" s="113"/>
      <c r="S1708" s="113"/>
      <c r="T1708" s="113"/>
      <c r="U1708" s="113"/>
      <c r="V1708" s="113"/>
      <c r="W1708" s="113"/>
      <c r="X1708" s="113"/>
      <c r="Y1708" s="113"/>
      <c r="Z1708" s="113"/>
      <c r="AA1708" s="113"/>
      <c r="AB1708" s="113"/>
      <c r="AC1708" s="113"/>
      <c r="AD1708" s="113"/>
      <c r="AE1708" s="113"/>
      <c r="AF1708" s="113"/>
      <c r="AG1708" s="113"/>
      <c r="AH1708" s="113"/>
      <c r="AI1708" s="113"/>
      <c r="AJ1708" s="113"/>
      <c r="AK1708" s="113"/>
      <c r="AL1708" s="113"/>
      <c r="AM1708" s="113"/>
      <c r="AN1708" s="113"/>
      <c r="AO1708" s="113"/>
      <c r="AP1708" s="113"/>
      <c r="AQ1708" s="113"/>
      <c r="AR1708" s="113"/>
      <c r="AS1708" s="113"/>
      <c r="AT1708" s="113"/>
      <c r="AU1708" s="113"/>
      <c r="AV1708" s="113"/>
      <c r="AW1708" s="113"/>
      <c r="AX1708" s="113"/>
      <c r="AY1708" s="113"/>
      <c r="AZ1708" s="113"/>
      <c r="BA1708" s="113"/>
      <c r="BB1708" s="113"/>
      <c r="BC1708" s="113"/>
      <c r="BD1708" s="113"/>
      <c r="BE1708" s="113"/>
      <c r="BF1708" s="113"/>
      <c r="BG1708" s="113"/>
      <c r="BH1708" s="113"/>
      <c r="BI1708" s="113"/>
      <c r="BJ1708" s="113"/>
      <c r="BK1708" s="113"/>
      <c r="BL1708" s="113"/>
      <c r="BM1708" s="113"/>
      <c r="BN1708" s="113"/>
      <c r="BO1708" s="113"/>
      <c r="BP1708" s="113"/>
      <c r="BQ1708" s="113"/>
      <c r="BR1708" s="113"/>
      <c r="BS1708" s="113"/>
      <c r="BT1708" s="113"/>
      <c r="BU1708" s="113"/>
      <c r="BV1708" s="113"/>
      <c r="BW1708" s="113"/>
      <c r="BX1708" s="113"/>
      <c r="BY1708" s="113"/>
      <c r="BZ1708" s="113"/>
      <c r="CA1708" s="113"/>
      <c r="CB1708" s="113"/>
    </row>
    <row r="1709" spans="9:80" s="114" customFormat="1">
      <c r="I1709" s="113"/>
      <c r="J1709" s="113"/>
      <c r="K1709" s="113"/>
      <c r="L1709" s="113"/>
      <c r="M1709" s="113"/>
      <c r="N1709" s="113"/>
      <c r="O1709" s="113"/>
      <c r="P1709" s="113"/>
      <c r="Q1709" s="113"/>
      <c r="R1709" s="113"/>
      <c r="S1709" s="113"/>
      <c r="T1709" s="113"/>
      <c r="U1709" s="113"/>
      <c r="V1709" s="113"/>
      <c r="W1709" s="113"/>
      <c r="X1709" s="113"/>
      <c r="Y1709" s="113"/>
      <c r="Z1709" s="113"/>
      <c r="AA1709" s="113"/>
      <c r="AB1709" s="113"/>
      <c r="AC1709" s="113"/>
      <c r="AD1709" s="113"/>
      <c r="AE1709" s="113"/>
      <c r="AF1709" s="113"/>
      <c r="AG1709" s="113"/>
      <c r="AH1709" s="113"/>
      <c r="AI1709" s="113"/>
      <c r="AJ1709" s="113"/>
      <c r="AK1709" s="113"/>
      <c r="AL1709" s="113"/>
      <c r="AM1709" s="113"/>
      <c r="AN1709" s="113"/>
      <c r="AO1709" s="113"/>
      <c r="AP1709" s="113"/>
      <c r="AQ1709" s="113"/>
      <c r="AR1709" s="113"/>
      <c r="AS1709" s="113"/>
      <c r="AT1709" s="113"/>
      <c r="AU1709" s="113"/>
      <c r="AV1709" s="113"/>
      <c r="AW1709" s="113"/>
      <c r="AX1709" s="113"/>
      <c r="AY1709" s="113"/>
      <c r="AZ1709" s="113"/>
      <c r="BA1709" s="113"/>
      <c r="BB1709" s="113"/>
      <c r="BC1709" s="113"/>
      <c r="BD1709" s="113"/>
      <c r="BE1709" s="113"/>
      <c r="BF1709" s="113"/>
      <c r="BG1709" s="113"/>
      <c r="BH1709" s="113"/>
      <c r="BI1709" s="113"/>
      <c r="BJ1709" s="113"/>
      <c r="BK1709" s="113"/>
      <c r="BL1709" s="113"/>
      <c r="BM1709" s="113"/>
      <c r="BN1709" s="113"/>
      <c r="BO1709" s="113"/>
      <c r="BP1709" s="113"/>
      <c r="BQ1709" s="113"/>
      <c r="BR1709" s="113"/>
      <c r="BS1709" s="113"/>
      <c r="BT1709" s="113"/>
      <c r="BU1709" s="113"/>
      <c r="BV1709" s="113"/>
      <c r="BW1709" s="113"/>
      <c r="BX1709" s="113"/>
      <c r="BY1709" s="113"/>
      <c r="BZ1709" s="113"/>
      <c r="CA1709" s="113"/>
      <c r="CB1709" s="113"/>
    </row>
    <row r="1710" spans="9:80" s="114" customFormat="1">
      <c r="I1710" s="113"/>
      <c r="J1710" s="113"/>
      <c r="K1710" s="113"/>
      <c r="L1710" s="113"/>
      <c r="M1710" s="113"/>
      <c r="N1710" s="113"/>
      <c r="O1710" s="113"/>
      <c r="P1710" s="113"/>
      <c r="Q1710" s="113"/>
      <c r="R1710" s="113"/>
      <c r="S1710" s="113"/>
      <c r="T1710" s="113"/>
      <c r="U1710" s="113"/>
      <c r="V1710" s="113"/>
      <c r="W1710" s="113"/>
      <c r="X1710" s="113"/>
      <c r="Y1710" s="113"/>
      <c r="Z1710" s="113"/>
      <c r="AA1710" s="113"/>
      <c r="AB1710" s="113"/>
      <c r="AC1710" s="113"/>
      <c r="AD1710" s="113"/>
      <c r="AE1710" s="113"/>
      <c r="AF1710" s="113"/>
      <c r="AG1710" s="113"/>
      <c r="AH1710" s="113"/>
      <c r="AI1710" s="113"/>
      <c r="AJ1710" s="113"/>
      <c r="AK1710" s="113"/>
      <c r="AL1710" s="113"/>
      <c r="AM1710" s="113"/>
      <c r="AN1710" s="113"/>
      <c r="AO1710" s="113"/>
      <c r="AP1710" s="113"/>
      <c r="AQ1710" s="113"/>
      <c r="AR1710" s="113"/>
      <c r="AS1710" s="113"/>
      <c r="AT1710" s="113"/>
      <c r="AU1710" s="113"/>
      <c r="AV1710" s="113"/>
      <c r="AW1710" s="113"/>
      <c r="AX1710" s="113"/>
      <c r="AY1710" s="113"/>
      <c r="AZ1710" s="113"/>
      <c r="BA1710" s="113"/>
      <c r="BB1710" s="113"/>
      <c r="BC1710" s="113"/>
      <c r="BD1710" s="113"/>
      <c r="BE1710" s="113"/>
      <c r="BF1710" s="113"/>
      <c r="BG1710" s="113"/>
      <c r="BH1710" s="113"/>
      <c r="BI1710" s="113"/>
      <c r="BJ1710" s="113"/>
      <c r="BK1710" s="113"/>
      <c r="BL1710" s="113"/>
      <c r="BM1710" s="113"/>
      <c r="BN1710" s="113"/>
      <c r="BO1710" s="113"/>
      <c r="BP1710" s="113"/>
      <c r="BQ1710" s="113"/>
      <c r="BR1710" s="113"/>
      <c r="BS1710" s="113"/>
      <c r="BT1710" s="113"/>
      <c r="BU1710" s="113"/>
      <c r="BV1710" s="113"/>
      <c r="BW1710" s="113"/>
      <c r="BX1710" s="113"/>
      <c r="BY1710" s="113"/>
      <c r="BZ1710" s="113"/>
      <c r="CA1710" s="113"/>
      <c r="CB1710" s="113"/>
    </row>
    <row r="1711" spans="9:80" s="114" customFormat="1">
      <c r="I1711" s="113"/>
      <c r="J1711" s="113"/>
      <c r="K1711" s="113"/>
      <c r="L1711" s="113"/>
      <c r="M1711" s="113"/>
      <c r="N1711" s="113"/>
      <c r="O1711" s="113"/>
      <c r="P1711" s="113"/>
      <c r="Q1711" s="113"/>
      <c r="R1711" s="113"/>
      <c r="S1711" s="113"/>
      <c r="T1711" s="113"/>
      <c r="U1711" s="113"/>
      <c r="V1711" s="113"/>
      <c r="W1711" s="113"/>
      <c r="X1711" s="113"/>
      <c r="Y1711" s="113"/>
      <c r="Z1711" s="113"/>
      <c r="AA1711" s="113"/>
      <c r="AB1711" s="113"/>
      <c r="AC1711" s="113"/>
      <c r="AD1711" s="113"/>
      <c r="AE1711" s="113"/>
      <c r="AF1711" s="113"/>
      <c r="AG1711" s="113"/>
      <c r="AH1711" s="113"/>
      <c r="AI1711" s="113"/>
      <c r="AJ1711" s="113"/>
      <c r="AK1711" s="113"/>
      <c r="AL1711" s="113"/>
      <c r="AM1711" s="113"/>
      <c r="AN1711" s="113"/>
      <c r="AO1711" s="113"/>
      <c r="AP1711" s="113"/>
      <c r="AQ1711" s="113"/>
      <c r="AR1711" s="113"/>
      <c r="AS1711" s="113"/>
      <c r="AT1711" s="113"/>
      <c r="AU1711" s="113"/>
      <c r="AV1711" s="113"/>
      <c r="AW1711" s="113"/>
      <c r="AX1711" s="113"/>
      <c r="AY1711" s="113"/>
      <c r="AZ1711" s="113"/>
      <c r="BA1711" s="113"/>
      <c r="BB1711" s="113"/>
      <c r="BC1711" s="113"/>
      <c r="BD1711" s="113"/>
      <c r="BE1711" s="113"/>
      <c r="BF1711" s="113"/>
      <c r="BG1711" s="113"/>
      <c r="BH1711" s="113"/>
      <c r="BI1711" s="113"/>
      <c r="BJ1711" s="113"/>
      <c r="BK1711" s="113"/>
      <c r="BL1711" s="113"/>
      <c r="BM1711" s="113"/>
      <c r="BN1711" s="113"/>
      <c r="BO1711" s="113"/>
      <c r="BP1711" s="113"/>
      <c r="BQ1711" s="113"/>
      <c r="BR1711" s="113"/>
      <c r="BS1711" s="113"/>
      <c r="BT1711" s="113"/>
      <c r="BU1711" s="113"/>
      <c r="BV1711" s="113"/>
      <c r="BW1711" s="113"/>
      <c r="BX1711" s="113"/>
      <c r="BY1711" s="113"/>
      <c r="BZ1711" s="113"/>
      <c r="CA1711" s="113"/>
      <c r="CB1711" s="113"/>
    </row>
    <row r="1712" spans="9:80" s="114" customFormat="1">
      <c r="I1712" s="113"/>
      <c r="J1712" s="113"/>
      <c r="K1712" s="113"/>
      <c r="L1712" s="113"/>
      <c r="M1712" s="113"/>
      <c r="N1712" s="113"/>
      <c r="O1712" s="113"/>
      <c r="P1712" s="113"/>
      <c r="Q1712" s="113"/>
      <c r="R1712" s="113"/>
      <c r="S1712" s="113"/>
      <c r="T1712" s="113"/>
      <c r="U1712" s="113"/>
      <c r="V1712" s="113"/>
      <c r="W1712" s="113"/>
      <c r="X1712" s="113"/>
      <c r="Y1712" s="113"/>
      <c r="Z1712" s="113"/>
      <c r="AA1712" s="113"/>
      <c r="AB1712" s="113"/>
      <c r="AC1712" s="113"/>
      <c r="AD1712" s="113"/>
      <c r="AE1712" s="113"/>
      <c r="AF1712" s="113"/>
      <c r="AG1712" s="113"/>
      <c r="AH1712" s="113"/>
      <c r="AI1712" s="113"/>
      <c r="AJ1712" s="113"/>
      <c r="AK1712" s="113"/>
      <c r="AL1712" s="113"/>
      <c r="AM1712" s="113"/>
      <c r="AN1712" s="113"/>
      <c r="AO1712" s="113"/>
      <c r="AP1712" s="113"/>
      <c r="AQ1712" s="113"/>
      <c r="AR1712" s="113"/>
      <c r="AS1712" s="113"/>
      <c r="AT1712" s="113"/>
      <c r="AU1712" s="113"/>
      <c r="AV1712" s="113"/>
      <c r="AW1712" s="113"/>
      <c r="AX1712" s="113"/>
      <c r="AY1712" s="113"/>
      <c r="AZ1712" s="113"/>
      <c r="BA1712" s="113"/>
      <c r="BB1712" s="113"/>
      <c r="BC1712" s="113"/>
      <c r="BD1712" s="113"/>
      <c r="BE1712" s="113"/>
      <c r="BF1712" s="113"/>
      <c r="BG1712" s="113"/>
      <c r="BH1712" s="113"/>
      <c r="BI1712" s="113"/>
      <c r="BJ1712" s="113"/>
      <c r="BK1712" s="113"/>
      <c r="BL1712" s="113"/>
      <c r="BM1712" s="113"/>
      <c r="BN1712" s="113"/>
      <c r="BO1712" s="113"/>
      <c r="BP1712" s="113"/>
      <c r="BQ1712" s="113"/>
      <c r="BR1712" s="113"/>
      <c r="BS1712" s="113"/>
      <c r="BT1712" s="113"/>
      <c r="BU1712" s="113"/>
      <c r="BV1712" s="113"/>
      <c r="BW1712" s="113"/>
      <c r="BX1712" s="113"/>
      <c r="BY1712" s="113"/>
      <c r="BZ1712" s="113"/>
      <c r="CA1712" s="113"/>
      <c r="CB1712" s="113"/>
    </row>
    <row r="1713" spans="9:80" s="114" customFormat="1">
      <c r="I1713" s="113"/>
      <c r="J1713" s="113"/>
      <c r="K1713" s="113"/>
      <c r="L1713" s="113"/>
      <c r="M1713" s="113"/>
      <c r="N1713" s="113"/>
      <c r="O1713" s="113"/>
      <c r="P1713" s="113"/>
      <c r="Q1713" s="113"/>
      <c r="R1713" s="113"/>
      <c r="S1713" s="113"/>
      <c r="T1713" s="113"/>
      <c r="U1713" s="113"/>
      <c r="V1713" s="113"/>
      <c r="W1713" s="113"/>
      <c r="X1713" s="113"/>
      <c r="Y1713" s="113"/>
      <c r="Z1713" s="113"/>
      <c r="AA1713" s="113"/>
      <c r="AB1713" s="113"/>
      <c r="AC1713" s="113"/>
      <c r="AD1713" s="113"/>
      <c r="AE1713" s="113"/>
      <c r="AF1713" s="113"/>
      <c r="AG1713" s="113"/>
      <c r="AH1713" s="113"/>
      <c r="AI1713" s="113"/>
      <c r="AJ1713" s="113"/>
      <c r="AK1713" s="113"/>
      <c r="AL1713" s="113"/>
      <c r="AM1713" s="113"/>
      <c r="AN1713" s="113"/>
      <c r="AO1713" s="113"/>
      <c r="AP1713" s="113"/>
      <c r="AQ1713" s="113"/>
      <c r="AR1713" s="113"/>
      <c r="AS1713" s="113"/>
      <c r="AT1713" s="113"/>
      <c r="AU1713" s="113"/>
      <c r="AV1713" s="113"/>
      <c r="AW1713" s="113"/>
      <c r="AX1713" s="113"/>
      <c r="AY1713" s="113"/>
      <c r="AZ1713" s="113"/>
      <c r="BA1713" s="113"/>
      <c r="BB1713" s="113"/>
      <c r="BC1713" s="113"/>
      <c r="BD1713" s="113"/>
      <c r="BE1713" s="113"/>
      <c r="BF1713" s="113"/>
      <c r="BG1713" s="113"/>
      <c r="BH1713" s="113"/>
      <c r="BI1713" s="113"/>
      <c r="BJ1713" s="113"/>
      <c r="BK1713" s="113"/>
      <c r="BL1713" s="113"/>
      <c r="BM1713" s="113"/>
      <c r="BN1713" s="113"/>
      <c r="BO1713" s="113"/>
      <c r="BP1713" s="113"/>
      <c r="BQ1713" s="113"/>
      <c r="BR1713" s="113"/>
      <c r="BS1713" s="113"/>
      <c r="BT1713" s="113"/>
      <c r="BU1713" s="113"/>
      <c r="BV1713" s="113"/>
      <c r="BW1713" s="113"/>
      <c r="BX1713" s="113"/>
      <c r="BY1713" s="113"/>
      <c r="BZ1713" s="113"/>
      <c r="CA1713" s="113"/>
      <c r="CB1713" s="113"/>
    </row>
    <row r="1714" spans="9:80" s="114" customFormat="1">
      <c r="I1714" s="113"/>
      <c r="J1714" s="113"/>
      <c r="K1714" s="113"/>
      <c r="L1714" s="113"/>
      <c r="M1714" s="113"/>
      <c r="N1714" s="113"/>
      <c r="O1714" s="113"/>
      <c r="P1714" s="113"/>
      <c r="Q1714" s="113"/>
      <c r="R1714" s="113"/>
      <c r="S1714" s="113"/>
      <c r="T1714" s="113"/>
      <c r="U1714" s="113"/>
      <c r="V1714" s="113"/>
      <c r="W1714" s="113"/>
      <c r="X1714" s="113"/>
      <c r="Y1714" s="113"/>
      <c r="Z1714" s="113"/>
      <c r="AA1714" s="113"/>
      <c r="AB1714" s="113"/>
      <c r="AC1714" s="113"/>
      <c r="AD1714" s="113"/>
      <c r="AE1714" s="113"/>
      <c r="AF1714" s="113"/>
      <c r="AG1714" s="113"/>
      <c r="AH1714" s="113"/>
      <c r="AI1714" s="113"/>
      <c r="AJ1714" s="113"/>
      <c r="AK1714" s="113"/>
      <c r="AL1714" s="113"/>
      <c r="AM1714" s="113"/>
      <c r="AN1714" s="113"/>
      <c r="AO1714" s="113"/>
      <c r="AP1714" s="113"/>
      <c r="AQ1714" s="113"/>
      <c r="AR1714" s="113"/>
      <c r="AS1714" s="113"/>
      <c r="AT1714" s="113"/>
      <c r="AU1714" s="113"/>
      <c r="AV1714" s="113"/>
      <c r="AW1714" s="113"/>
      <c r="AX1714" s="113"/>
      <c r="AY1714" s="113"/>
      <c r="AZ1714" s="113"/>
      <c r="BA1714" s="113"/>
      <c r="BB1714" s="113"/>
      <c r="BC1714" s="113"/>
      <c r="BD1714" s="113"/>
      <c r="BE1714" s="113"/>
      <c r="BF1714" s="113"/>
      <c r="BG1714" s="113"/>
      <c r="BH1714" s="113"/>
      <c r="BI1714" s="113"/>
      <c r="BJ1714" s="113"/>
      <c r="BK1714" s="113"/>
      <c r="BL1714" s="113"/>
      <c r="BM1714" s="113"/>
      <c r="BN1714" s="113"/>
      <c r="BO1714" s="113"/>
      <c r="BP1714" s="113"/>
      <c r="BQ1714" s="113"/>
      <c r="BR1714" s="113"/>
      <c r="BS1714" s="113"/>
      <c r="BT1714" s="113"/>
      <c r="BU1714" s="113"/>
      <c r="BV1714" s="113"/>
      <c r="BW1714" s="113"/>
      <c r="BX1714" s="113"/>
      <c r="BY1714" s="113"/>
      <c r="BZ1714" s="113"/>
      <c r="CA1714" s="113"/>
      <c r="CB1714" s="113"/>
    </row>
    <row r="1715" spans="9:80" s="114" customFormat="1">
      <c r="I1715" s="113"/>
      <c r="J1715" s="113"/>
      <c r="K1715" s="113"/>
      <c r="L1715" s="113"/>
      <c r="M1715" s="113"/>
      <c r="N1715" s="113"/>
      <c r="O1715" s="113"/>
      <c r="P1715" s="113"/>
      <c r="Q1715" s="113"/>
      <c r="R1715" s="113"/>
      <c r="S1715" s="113"/>
      <c r="T1715" s="113"/>
      <c r="U1715" s="113"/>
      <c r="V1715" s="113"/>
      <c r="W1715" s="113"/>
      <c r="X1715" s="113"/>
      <c r="Y1715" s="113"/>
      <c r="Z1715" s="113"/>
      <c r="AA1715" s="113"/>
      <c r="AB1715" s="113"/>
      <c r="AC1715" s="113"/>
      <c r="AD1715" s="113"/>
      <c r="AE1715" s="113"/>
      <c r="AF1715" s="113"/>
      <c r="AG1715" s="113"/>
      <c r="AH1715" s="113"/>
      <c r="AI1715" s="113"/>
      <c r="AJ1715" s="113"/>
      <c r="AK1715" s="113"/>
      <c r="AL1715" s="113"/>
      <c r="AM1715" s="113"/>
      <c r="AN1715" s="113"/>
      <c r="AO1715" s="113"/>
      <c r="AP1715" s="113"/>
      <c r="AQ1715" s="113"/>
      <c r="AR1715" s="113"/>
      <c r="AS1715" s="113"/>
      <c r="AT1715" s="113"/>
      <c r="AU1715" s="113"/>
      <c r="AV1715" s="113"/>
      <c r="AW1715" s="113"/>
      <c r="AX1715" s="113"/>
      <c r="AY1715" s="113"/>
      <c r="AZ1715" s="113"/>
      <c r="BA1715" s="113"/>
      <c r="BB1715" s="113"/>
      <c r="BC1715" s="113"/>
      <c r="BD1715" s="113"/>
      <c r="BE1715" s="113"/>
      <c r="BF1715" s="113"/>
      <c r="BG1715" s="113"/>
      <c r="BH1715" s="113"/>
      <c r="BI1715" s="113"/>
      <c r="BJ1715" s="113"/>
      <c r="BK1715" s="113"/>
      <c r="BL1715" s="113"/>
      <c r="BM1715" s="113"/>
      <c r="BN1715" s="113"/>
      <c r="BO1715" s="113"/>
      <c r="BP1715" s="113"/>
      <c r="BQ1715" s="113"/>
      <c r="BR1715" s="113"/>
      <c r="BS1715" s="113"/>
      <c r="BT1715" s="113"/>
      <c r="BU1715" s="113"/>
      <c r="BV1715" s="113"/>
      <c r="BW1715" s="113"/>
      <c r="BX1715" s="113"/>
      <c r="BY1715" s="113"/>
      <c r="BZ1715" s="113"/>
      <c r="CA1715" s="113"/>
      <c r="CB1715" s="113"/>
    </row>
    <row r="1716" spans="9:80" s="114" customFormat="1">
      <c r="I1716" s="113"/>
      <c r="J1716" s="113"/>
      <c r="K1716" s="113"/>
      <c r="L1716" s="113"/>
      <c r="M1716" s="113"/>
      <c r="N1716" s="113"/>
      <c r="O1716" s="113"/>
      <c r="P1716" s="113"/>
      <c r="Q1716" s="113"/>
      <c r="R1716" s="113"/>
      <c r="S1716" s="113"/>
      <c r="T1716" s="113"/>
      <c r="U1716" s="113"/>
      <c r="V1716" s="113"/>
      <c r="W1716" s="113"/>
      <c r="X1716" s="113"/>
      <c r="Y1716" s="113"/>
      <c r="Z1716" s="113"/>
      <c r="AA1716" s="113"/>
      <c r="AB1716" s="113"/>
      <c r="AC1716" s="113"/>
      <c r="AD1716" s="113"/>
      <c r="AE1716" s="113"/>
      <c r="AF1716" s="113"/>
      <c r="AG1716" s="113"/>
      <c r="AH1716" s="113"/>
      <c r="AI1716" s="113"/>
      <c r="AJ1716" s="113"/>
      <c r="AK1716" s="113"/>
      <c r="AL1716" s="113"/>
      <c r="AM1716" s="113"/>
      <c r="AN1716" s="113"/>
      <c r="AO1716" s="113"/>
      <c r="AP1716" s="113"/>
      <c r="AQ1716" s="113"/>
      <c r="AR1716" s="113"/>
      <c r="AS1716" s="113"/>
      <c r="AT1716" s="113"/>
      <c r="AU1716" s="113"/>
      <c r="AV1716" s="113"/>
      <c r="AW1716" s="113"/>
      <c r="AX1716" s="113"/>
      <c r="AY1716" s="113"/>
      <c r="AZ1716" s="113"/>
      <c r="BA1716" s="113"/>
      <c r="BB1716" s="113"/>
      <c r="BC1716" s="113"/>
      <c r="BD1716" s="113"/>
      <c r="BE1716" s="113"/>
      <c r="BF1716" s="113"/>
      <c r="BG1716" s="113"/>
      <c r="BH1716" s="113"/>
      <c r="BI1716" s="113"/>
      <c r="BJ1716" s="113"/>
      <c r="BK1716" s="113"/>
      <c r="BL1716" s="113"/>
      <c r="BM1716" s="113"/>
      <c r="BN1716" s="113"/>
      <c r="BO1716" s="113"/>
      <c r="BP1716" s="113"/>
      <c r="BQ1716" s="113"/>
      <c r="BR1716" s="113"/>
      <c r="BS1716" s="113"/>
      <c r="BT1716" s="113"/>
      <c r="BU1716" s="113"/>
      <c r="BV1716" s="113"/>
      <c r="BW1716" s="113"/>
      <c r="BX1716" s="113"/>
      <c r="BY1716" s="113"/>
      <c r="BZ1716" s="113"/>
      <c r="CA1716" s="113"/>
      <c r="CB1716" s="113"/>
    </row>
    <row r="1717" spans="9:80" s="114" customFormat="1">
      <c r="I1717" s="113"/>
      <c r="J1717" s="113"/>
      <c r="K1717" s="113"/>
      <c r="L1717" s="113"/>
      <c r="M1717" s="113"/>
      <c r="N1717" s="113"/>
      <c r="O1717" s="113"/>
      <c r="P1717" s="113"/>
      <c r="Q1717" s="113"/>
      <c r="R1717" s="113"/>
      <c r="S1717" s="113"/>
      <c r="T1717" s="113"/>
      <c r="U1717" s="113"/>
      <c r="V1717" s="113"/>
      <c r="W1717" s="113"/>
      <c r="X1717" s="113"/>
      <c r="Y1717" s="113"/>
      <c r="Z1717" s="113"/>
      <c r="AA1717" s="113"/>
      <c r="AB1717" s="113"/>
      <c r="AC1717" s="113"/>
      <c r="AD1717" s="113"/>
      <c r="AE1717" s="113"/>
      <c r="AF1717" s="113"/>
      <c r="AG1717" s="113"/>
      <c r="AH1717" s="113"/>
      <c r="AI1717" s="113"/>
      <c r="AJ1717" s="113"/>
      <c r="AK1717" s="113"/>
      <c r="AL1717" s="113"/>
      <c r="AM1717" s="113"/>
      <c r="AN1717" s="113"/>
      <c r="AO1717" s="113"/>
      <c r="AP1717" s="113"/>
      <c r="AQ1717" s="113"/>
      <c r="AR1717" s="113"/>
      <c r="AS1717" s="113"/>
      <c r="AT1717" s="113"/>
      <c r="AU1717" s="113"/>
      <c r="AV1717" s="113"/>
      <c r="AW1717" s="113"/>
      <c r="AX1717" s="113"/>
      <c r="AY1717" s="113"/>
      <c r="AZ1717" s="113"/>
      <c r="BA1717" s="113"/>
      <c r="BB1717" s="113"/>
      <c r="BC1717" s="113"/>
      <c r="BD1717" s="113"/>
      <c r="BE1717" s="113"/>
      <c r="BF1717" s="113"/>
      <c r="BG1717" s="113"/>
      <c r="BH1717" s="113"/>
      <c r="BI1717" s="113"/>
      <c r="BJ1717" s="113"/>
      <c r="BK1717" s="113"/>
      <c r="BL1717" s="113"/>
      <c r="BM1717" s="113"/>
      <c r="BN1717" s="113"/>
      <c r="BO1717" s="113"/>
      <c r="BP1717" s="113"/>
      <c r="BQ1717" s="113"/>
      <c r="BR1717" s="113"/>
      <c r="BS1717" s="113"/>
      <c r="BT1717" s="113"/>
      <c r="BU1717" s="113"/>
      <c r="BV1717" s="113"/>
      <c r="BW1717" s="113"/>
      <c r="BX1717" s="113"/>
      <c r="BY1717" s="113"/>
      <c r="BZ1717" s="113"/>
      <c r="CA1717" s="113"/>
      <c r="CB1717" s="113"/>
    </row>
    <row r="1718" spans="9:80" s="114" customFormat="1">
      <c r="I1718" s="113"/>
      <c r="J1718" s="113"/>
      <c r="K1718" s="113"/>
      <c r="L1718" s="113"/>
      <c r="M1718" s="113"/>
      <c r="N1718" s="113"/>
      <c r="O1718" s="113"/>
      <c r="P1718" s="113"/>
      <c r="Q1718" s="113"/>
      <c r="R1718" s="113"/>
      <c r="S1718" s="113"/>
      <c r="T1718" s="113"/>
      <c r="U1718" s="113"/>
      <c r="V1718" s="113"/>
      <c r="W1718" s="113"/>
      <c r="X1718" s="113"/>
      <c r="Y1718" s="113"/>
      <c r="Z1718" s="113"/>
      <c r="AA1718" s="113"/>
      <c r="AB1718" s="113"/>
      <c r="AC1718" s="113"/>
      <c r="AD1718" s="113"/>
      <c r="AE1718" s="113"/>
      <c r="AF1718" s="113"/>
      <c r="AG1718" s="113"/>
      <c r="AH1718" s="113"/>
      <c r="AI1718" s="113"/>
      <c r="AJ1718" s="113"/>
      <c r="AK1718" s="113"/>
      <c r="AL1718" s="113"/>
      <c r="AM1718" s="113"/>
      <c r="AN1718" s="113"/>
      <c r="AO1718" s="113"/>
      <c r="AP1718" s="113"/>
      <c r="AQ1718" s="113"/>
      <c r="AR1718" s="113"/>
      <c r="AS1718" s="113"/>
      <c r="AT1718" s="113"/>
      <c r="AU1718" s="113"/>
      <c r="AV1718" s="113"/>
      <c r="AW1718" s="113"/>
      <c r="AX1718" s="113"/>
      <c r="AY1718" s="113"/>
      <c r="AZ1718" s="113"/>
      <c r="BA1718" s="113"/>
      <c r="BB1718" s="113"/>
      <c r="BC1718" s="113"/>
      <c r="BD1718" s="113"/>
      <c r="BE1718" s="113"/>
      <c r="BF1718" s="113"/>
      <c r="BG1718" s="113"/>
      <c r="BH1718" s="113"/>
      <c r="BI1718" s="113"/>
      <c r="BJ1718" s="113"/>
      <c r="BK1718" s="113"/>
      <c r="BL1718" s="113"/>
      <c r="BM1718" s="113"/>
      <c r="BN1718" s="113"/>
      <c r="BO1718" s="113"/>
      <c r="BP1718" s="113"/>
      <c r="BQ1718" s="113"/>
      <c r="BR1718" s="113"/>
      <c r="BS1718" s="113"/>
      <c r="BT1718" s="113"/>
      <c r="BU1718" s="113"/>
      <c r="BV1718" s="113"/>
      <c r="BW1718" s="113"/>
      <c r="BX1718" s="113"/>
      <c r="BY1718" s="113"/>
      <c r="BZ1718" s="113"/>
      <c r="CA1718" s="113"/>
      <c r="CB1718" s="113"/>
    </row>
    <row r="1719" spans="9:80" s="114" customFormat="1">
      <c r="I1719" s="113"/>
      <c r="J1719" s="113"/>
      <c r="K1719" s="113"/>
      <c r="L1719" s="113"/>
      <c r="M1719" s="113"/>
      <c r="N1719" s="113"/>
      <c r="O1719" s="113"/>
      <c r="P1719" s="113"/>
      <c r="Q1719" s="113"/>
      <c r="R1719" s="113"/>
      <c r="S1719" s="113"/>
      <c r="T1719" s="113"/>
      <c r="U1719" s="113"/>
      <c r="V1719" s="113"/>
      <c r="W1719" s="113"/>
      <c r="X1719" s="113"/>
      <c r="Y1719" s="113"/>
      <c r="Z1719" s="113"/>
      <c r="AA1719" s="113"/>
      <c r="AB1719" s="113"/>
      <c r="AC1719" s="113"/>
      <c r="AD1719" s="113"/>
      <c r="AE1719" s="113"/>
      <c r="AF1719" s="113"/>
      <c r="AG1719" s="113"/>
      <c r="AH1719" s="113"/>
      <c r="AI1719" s="113"/>
      <c r="AJ1719" s="113"/>
      <c r="AK1719" s="113"/>
      <c r="AL1719" s="113"/>
      <c r="AM1719" s="113"/>
      <c r="AN1719" s="113"/>
      <c r="AO1719" s="113"/>
      <c r="AP1719" s="113"/>
      <c r="AQ1719" s="113"/>
      <c r="AR1719" s="113"/>
      <c r="AS1719" s="113"/>
      <c r="AT1719" s="113"/>
      <c r="AU1719" s="113"/>
      <c r="AV1719" s="113"/>
      <c r="AW1719" s="113"/>
      <c r="AX1719" s="113"/>
      <c r="AY1719" s="113"/>
      <c r="AZ1719" s="113"/>
      <c r="BA1719" s="113"/>
      <c r="BB1719" s="113"/>
      <c r="BC1719" s="113"/>
      <c r="BD1719" s="113"/>
      <c r="BE1719" s="113"/>
      <c r="BF1719" s="113"/>
      <c r="BG1719" s="113"/>
      <c r="BH1719" s="113"/>
      <c r="BI1719" s="113"/>
      <c r="BJ1719" s="113"/>
      <c r="BK1719" s="113"/>
      <c r="BL1719" s="113"/>
      <c r="BM1719" s="113"/>
      <c r="BN1719" s="113"/>
      <c r="BO1719" s="113"/>
      <c r="BP1719" s="113"/>
      <c r="BQ1719" s="113"/>
      <c r="BR1719" s="113"/>
      <c r="BS1719" s="113"/>
      <c r="BT1719" s="113"/>
      <c r="BU1719" s="113"/>
      <c r="BV1719" s="113"/>
      <c r="BW1719" s="113"/>
      <c r="BX1719" s="113"/>
      <c r="BY1719" s="113"/>
      <c r="BZ1719" s="113"/>
      <c r="CA1719" s="113"/>
      <c r="CB1719" s="113"/>
    </row>
    <row r="1720" spans="9:80" s="114" customFormat="1">
      <c r="I1720" s="113"/>
      <c r="J1720" s="113"/>
      <c r="K1720" s="113"/>
      <c r="L1720" s="113"/>
      <c r="M1720" s="113"/>
      <c r="N1720" s="113"/>
      <c r="O1720" s="113"/>
      <c r="P1720" s="113"/>
      <c r="Q1720" s="113"/>
      <c r="R1720" s="113"/>
      <c r="S1720" s="113"/>
      <c r="T1720" s="113"/>
      <c r="U1720" s="113"/>
      <c r="V1720" s="113"/>
      <c r="W1720" s="113"/>
      <c r="X1720" s="113"/>
      <c r="Y1720" s="113"/>
      <c r="Z1720" s="113"/>
      <c r="AA1720" s="113"/>
      <c r="AB1720" s="113"/>
      <c r="AC1720" s="113"/>
      <c r="AD1720" s="113"/>
      <c r="AE1720" s="113"/>
      <c r="AF1720" s="113"/>
      <c r="AG1720" s="113"/>
      <c r="AH1720" s="113"/>
      <c r="AI1720" s="113"/>
      <c r="AJ1720" s="113"/>
      <c r="AK1720" s="113"/>
      <c r="AL1720" s="113"/>
      <c r="AM1720" s="113"/>
      <c r="AN1720" s="113"/>
      <c r="AO1720" s="113"/>
      <c r="AP1720" s="113"/>
      <c r="AQ1720" s="113"/>
      <c r="AR1720" s="113"/>
      <c r="AS1720" s="113"/>
      <c r="AT1720" s="113"/>
      <c r="AU1720" s="113"/>
      <c r="AV1720" s="113"/>
      <c r="AW1720" s="113"/>
      <c r="AX1720" s="113"/>
      <c r="AY1720" s="113"/>
      <c r="AZ1720" s="113"/>
      <c r="BA1720" s="113"/>
      <c r="BB1720" s="113"/>
      <c r="BC1720" s="113"/>
      <c r="BD1720" s="113"/>
      <c r="BE1720" s="113"/>
      <c r="BF1720" s="113"/>
      <c r="BG1720" s="113"/>
      <c r="BH1720" s="113"/>
      <c r="BI1720" s="113"/>
      <c r="BJ1720" s="113"/>
      <c r="BK1720" s="113"/>
      <c r="BL1720" s="113"/>
      <c r="BM1720" s="113"/>
      <c r="BN1720" s="113"/>
      <c r="BO1720" s="113"/>
      <c r="BP1720" s="113"/>
      <c r="BQ1720" s="113"/>
      <c r="BR1720" s="113"/>
      <c r="BS1720" s="113"/>
      <c r="BT1720" s="113"/>
      <c r="BU1720" s="113"/>
      <c r="BV1720" s="113"/>
      <c r="BW1720" s="113"/>
      <c r="BX1720" s="113"/>
      <c r="BY1720" s="113"/>
      <c r="BZ1720" s="113"/>
      <c r="CA1720" s="113"/>
      <c r="CB1720" s="113"/>
    </row>
    <row r="1721" spans="9:80" s="114" customFormat="1">
      <c r="I1721" s="113"/>
      <c r="J1721" s="113"/>
      <c r="K1721" s="113"/>
      <c r="L1721" s="113"/>
      <c r="M1721" s="113"/>
      <c r="N1721" s="113"/>
      <c r="O1721" s="113"/>
      <c r="P1721" s="113"/>
      <c r="Q1721" s="113"/>
      <c r="R1721" s="113"/>
      <c r="S1721" s="113"/>
      <c r="T1721" s="113"/>
      <c r="U1721" s="113"/>
      <c r="V1721" s="113"/>
      <c r="W1721" s="113"/>
      <c r="X1721" s="113"/>
      <c r="Y1721" s="113"/>
      <c r="Z1721" s="113"/>
      <c r="AA1721" s="113"/>
      <c r="AB1721" s="113"/>
      <c r="AC1721" s="113"/>
      <c r="AD1721" s="113"/>
      <c r="AE1721" s="113"/>
      <c r="AF1721" s="113"/>
      <c r="AG1721" s="113"/>
      <c r="AH1721" s="113"/>
      <c r="AI1721" s="113"/>
      <c r="AJ1721" s="113"/>
      <c r="AK1721" s="113"/>
      <c r="AL1721" s="113"/>
      <c r="AM1721" s="113"/>
      <c r="AN1721" s="113"/>
      <c r="AO1721" s="113"/>
      <c r="AP1721" s="113"/>
      <c r="AQ1721" s="113"/>
      <c r="AR1721" s="113"/>
      <c r="AS1721" s="113"/>
      <c r="AT1721" s="113"/>
      <c r="AU1721" s="113"/>
      <c r="AV1721" s="113"/>
      <c r="AW1721" s="113"/>
      <c r="AX1721" s="113"/>
      <c r="AY1721" s="113"/>
      <c r="AZ1721" s="113"/>
      <c r="BA1721" s="113"/>
      <c r="BB1721" s="113"/>
      <c r="BC1721" s="113"/>
      <c r="BD1721" s="113"/>
      <c r="BE1721" s="113"/>
      <c r="BF1721" s="113"/>
      <c r="BG1721" s="113"/>
      <c r="BH1721" s="113"/>
      <c r="BI1721" s="113"/>
      <c r="BJ1721" s="113"/>
      <c r="BK1721" s="113"/>
      <c r="BL1721" s="113"/>
      <c r="BM1721" s="113"/>
      <c r="BN1721" s="113"/>
      <c r="BO1721" s="113"/>
      <c r="BP1721" s="113"/>
      <c r="BQ1721" s="113"/>
      <c r="BR1721" s="113"/>
      <c r="BS1721" s="113"/>
      <c r="BT1721" s="113"/>
      <c r="BU1721" s="113"/>
      <c r="BV1721" s="113"/>
      <c r="BW1721" s="113"/>
      <c r="BX1721" s="113"/>
      <c r="BY1721" s="113"/>
      <c r="BZ1721" s="113"/>
      <c r="CA1721" s="113"/>
      <c r="CB1721" s="113"/>
    </row>
    <row r="1722" spans="9:80" s="114" customFormat="1">
      <c r="I1722" s="113"/>
      <c r="J1722" s="113"/>
      <c r="K1722" s="113"/>
      <c r="L1722" s="113"/>
      <c r="M1722" s="113"/>
      <c r="N1722" s="113"/>
      <c r="O1722" s="113"/>
      <c r="P1722" s="113"/>
      <c r="Q1722" s="113"/>
      <c r="R1722" s="113"/>
      <c r="S1722" s="113"/>
      <c r="T1722" s="113"/>
      <c r="U1722" s="113"/>
      <c r="V1722" s="113"/>
      <c r="W1722" s="113"/>
      <c r="X1722" s="113"/>
      <c r="Y1722" s="113"/>
      <c r="Z1722" s="113"/>
      <c r="AA1722" s="113"/>
      <c r="AB1722" s="113"/>
      <c r="AC1722" s="113"/>
      <c r="AD1722" s="113"/>
      <c r="AE1722" s="113"/>
      <c r="AF1722" s="113"/>
      <c r="AG1722" s="113"/>
      <c r="AH1722" s="113"/>
      <c r="AI1722" s="113"/>
      <c r="AJ1722" s="113"/>
      <c r="AK1722" s="113"/>
      <c r="AL1722" s="113"/>
      <c r="AM1722" s="113"/>
      <c r="AN1722" s="113"/>
      <c r="AO1722" s="113"/>
      <c r="AP1722" s="113"/>
      <c r="AQ1722" s="113"/>
      <c r="AR1722" s="113"/>
      <c r="AS1722" s="113"/>
      <c r="AT1722" s="113"/>
      <c r="AU1722" s="113"/>
      <c r="AV1722" s="113"/>
      <c r="AW1722" s="113"/>
      <c r="AX1722" s="113"/>
      <c r="AY1722" s="113"/>
      <c r="AZ1722" s="113"/>
      <c r="BA1722" s="113"/>
      <c r="BB1722" s="113"/>
      <c r="BC1722" s="113"/>
      <c r="BD1722" s="113"/>
      <c r="BE1722" s="113"/>
      <c r="BF1722" s="113"/>
      <c r="BG1722" s="113"/>
      <c r="BH1722" s="113"/>
      <c r="BI1722" s="113"/>
      <c r="BJ1722" s="113"/>
      <c r="BK1722" s="113"/>
      <c r="BL1722" s="113"/>
      <c r="BM1722" s="113"/>
      <c r="BN1722" s="113"/>
      <c r="BO1722" s="113"/>
      <c r="BP1722" s="113"/>
      <c r="BQ1722" s="113"/>
      <c r="BR1722" s="113"/>
      <c r="BS1722" s="113"/>
      <c r="BT1722" s="113"/>
      <c r="BU1722" s="113"/>
      <c r="BV1722" s="113"/>
      <c r="BW1722" s="113"/>
      <c r="BX1722" s="113"/>
      <c r="BY1722" s="113"/>
      <c r="BZ1722" s="113"/>
      <c r="CA1722" s="113"/>
      <c r="CB1722" s="113"/>
    </row>
    <row r="1723" spans="9:80" s="114" customFormat="1">
      <c r="I1723" s="113"/>
      <c r="J1723" s="113"/>
      <c r="K1723" s="113"/>
      <c r="L1723" s="113"/>
      <c r="M1723" s="113"/>
      <c r="N1723" s="113"/>
      <c r="O1723" s="113"/>
      <c r="P1723" s="113"/>
      <c r="Q1723" s="113"/>
      <c r="R1723" s="113"/>
      <c r="S1723" s="113"/>
      <c r="T1723" s="113"/>
      <c r="U1723" s="113"/>
      <c r="V1723" s="113"/>
      <c r="W1723" s="113"/>
      <c r="X1723" s="113"/>
      <c r="Y1723" s="113"/>
      <c r="Z1723" s="113"/>
      <c r="AA1723" s="113"/>
      <c r="AB1723" s="113"/>
      <c r="AC1723" s="113"/>
      <c r="AD1723" s="113"/>
      <c r="AE1723" s="113"/>
      <c r="AF1723" s="113"/>
      <c r="AG1723" s="113"/>
      <c r="AH1723" s="113"/>
      <c r="AI1723" s="113"/>
      <c r="AJ1723" s="113"/>
      <c r="AK1723" s="113"/>
      <c r="AL1723" s="113"/>
      <c r="AM1723" s="113"/>
      <c r="AN1723" s="113"/>
      <c r="AO1723" s="113"/>
      <c r="AP1723" s="113"/>
      <c r="AQ1723" s="113"/>
      <c r="AR1723" s="113"/>
      <c r="AS1723" s="113"/>
      <c r="AT1723" s="113"/>
      <c r="AU1723" s="113"/>
      <c r="AV1723" s="113"/>
      <c r="AW1723" s="113"/>
      <c r="AX1723" s="113"/>
      <c r="AY1723" s="113"/>
      <c r="AZ1723" s="113"/>
      <c r="BA1723" s="113"/>
      <c r="BB1723" s="113"/>
      <c r="BC1723" s="113"/>
      <c r="BD1723" s="113"/>
      <c r="BE1723" s="113"/>
      <c r="BF1723" s="113"/>
      <c r="BG1723" s="113"/>
      <c r="BH1723" s="113"/>
      <c r="BI1723" s="113"/>
      <c r="BJ1723" s="113"/>
      <c r="BK1723" s="113"/>
      <c r="BL1723" s="113"/>
      <c r="BM1723" s="113"/>
      <c r="BN1723" s="113"/>
      <c r="BO1723" s="113"/>
      <c r="BP1723" s="113"/>
      <c r="BQ1723" s="113"/>
      <c r="BR1723" s="113"/>
      <c r="BS1723" s="113"/>
      <c r="BT1723" s="113"/>
      <c r="BU1723" s="113"/>
      <c r="BV1723" s="113"/>
      <c r="BW1723" s="113"/>
      <c r="BX1723" s="113"/>
      <c r="BY1723" s="113"/>
      <c r="BZ1723" s="113"/>
      <c r="CA1723" s="113"/>
      <c r="CB1723" s="113"/>
    </row>
    <row r="1724" spans="9:80" s="114" customFormat="1">
      <c r="I1724" s="113"/>
      <c r="J1724" s="113"/>
      <c r="K1724" s="113"/>
      <c r="L1724" s="113"/>
      <c r="M1724" s="113"/>
      <c r="N1724" s="113"/>
      <c r="O1724" s="113"/>
      <c r="P1724" s="113"/>
      <c r="Q1724" s="113"/>
      <c r="R1724" s="113"/>
      <c r="S1724" s="113"/>
      <c r="T1724" s="113"/>
      <c r="U1724" s="113"/>
      <c r="V1724" s="113"/>
      <c r="W1724" s="113"/>
      <c r="X1724" s="113"/>
      <c r="Y1724" s="113"/>
      <c r="Z1724" s="113"/>
      <c r="AA1724" s="113"/>
      <c r="AB1724" s="113"/>
      <c r="AC1724" s="113"/>
      <c r="AD1724" s="113"/>
      <c r="AE1724" s="113"/>
      <c r="AF1724" s="113"/>
      <c r="AG1724" s="113"/>
      <c r="AH1724" s="113"/>
      <c r="AI1724" s="113"/>
      <c r="AJ1724" s="113"/>
      <c r="AK1724" s="113"/>
      <c r="AL1724" s="113"/>
      <c r="AM1724" s="113"/>
      <c r="AN1724" s="113"/>
      <c r="AO1724" s="113"/>
      <c r="AP1724" s="113"/>
      <c r="AQ1724" s="113"/>
      <c r="AR1724" s="113"/>
      <c r="AS1724" s="113"/>
      <c r="AT1724" s="113"/>
      <c r="AU1724" s="113"/>
      <c r="AV1724" s="113"/>
      <c r="AW1724" s="113"/>
      <c r="AX1724" s="113"/>
      <c r="AY1724" s="113"/>
      <c r="AZ1724" s="113"/>
      <c r="BA1724" s="113"/>
      <c r="BB1724" s="113"/>
      <c r="BC1724" s="113"/>
      <c r="BD1724" s="113"/>
      <c r="BE1724" s="113"/>
      <c r="BF1724" s="113"/>
      <c r="BG1724" s="113"/>
      <c r="BH1724" s="113"/>
      <c r="BI1724" s="113"/>
      <c r="BJ1724" s="113"/>
      <c r="BK1724" s="113"/>
      <c r="BL1724" s="113"/>
      <c r="BM1724" s="113"/>
      <c r="BN1724" s="113"/>
      <c r="BO1724" s="113"/>
      <c r="BP1724" s="113"/>
      <c r="BQ1724" s="113"/>
      <c r="BR1724" s="113"/>
      <c r="BS1724" s="113"/>
      <c r="BT1724" s="113"/>
      <c r="BU1724" s="113"/>
      <c r="BV1724" s="113"/>
      <c r="BW1724" s="113"/>
      <c r="BX1724" s="113"/>
      <c r="BY1724" s="113"/>
      <c r="BZ1724" s="113"/>
      <c r="CA1724" s="113"/>
      <c r="CB1724" s="113"/>
    </row>
    <row r="1725" spans="9:80" s="114" customFormat="1">
      <c r="I1725" s="113"/>
      <c r="J1725" s="113"/>
      <c r="K1725" s="113"/>
      <c r="L1725" s="113"/>
      <c r="M1725" s="113"/>
      <c r="N1725" s="113"/>
      <c r="O1725" s="113"/>
      <c r="P1725" s="113"/>
      <c r="Q1725" s="113"/>
      <c r="R1725" s="113"/>
      <c r="S1725" s="113"/>
      <c r="T1725" s="113"/>
      <c r="U1725" s="113"/>
      <c r="V1725" s="113"/>
      <c r="W1725" s="113"/>
      <c r="X1725" s="113"/>
      <c r="Y1725" s="113"/>
      <c r="Z1725" s="113"/>
      <c r="AA1725" s="113"/>
      <c r="AB1725" s="113"/>
      <c r="AC1725" s="113"/>
      <c r="AD1725" s="113"/>
      <c r="AE1725" s="113"/>
      <c r="AF1725" s="113"/>
      <c r="AG1725" s="113"/>
      <c r="AH1725" s="113"/>
      <c r="AI1725" s="113"/>
      <c r="AJ1725" s="113"/>
      <c r="AK1725" s="113"/>
      <c r="AL1725" s="113"/>
      <c r="AM1725" s="113"/>
      <c r="AN1725" s="113"/>
      <c r="AO1725" s="113"/>
      <c r="AP1725" s="113"/>
      <c r="AQ1725" s="113"/>
      <c r="AR1725" s="113"/>
      <c r="AS1725" s="113"/>
      <c r="AT1725" s="113"/>
      <c r="AU1725" s="113"/>
      <c r="AV1725" s="113"/>
      <c r="AW1725" s="113"/>
      <c r="AX1725" s="113"/>
      <c r="AY1725" s="113"/>
      <c r="AZ1725" s="113"/>
      <c r="BA1725" s="113"/>
      <c r="BB1725" s="113"/>
      <c r="BC1725" s="113"/>
      <c r="BD1725" s="113"/>
      <c r="BE1725" s="113"/>
      <c r="BF1725" s="113"/>
      <c r="BG1725" s="113"/>
      <c r="BH1725" s="113"/>
      <c r="BI1725" s="113"/>
      <c r="BJ1725" s="113"/>
      <c r="BK1725" s="113"/>
      <c r="BL1725" s="113"/>
      <c r="BM1725" s="113"/>
      <c r="BN1725" s="113"/>
      <c r="BO1725" s="113"/>
      <c r="BP1725" s="113"/>
      <c r="BQ1725" s="113"/>
      <c r="BR1725" s="113"/>
      <c r="BS1725" s="113"/>
      <c r="BT1725" s="113"/>
      <c r="BU1725" s="113"/>
      <c r="BV1725" s="113"/>
      <c r="BW1725" s="113"/>
      <c r="BX1725" s="113"/>
      <c r="BY1725" s="113"/>
      <c r="BZ1725" s="113"/>
      <c r="CA1725" s="113"/>
      <c r="CB1725" s="113"/>
    </row>
    <row r="1726" spans="9:80" s="114" customFormat="1">
      <c r="I1726" s="113"/>
      <c r="J1726" s="113"/>
      <c r="K1726" s="113"/>
      <c r="L1726" s="113"/>
      <c r="M1726" s="113"/>
      <c r="N1726" s="113"/>
      <c r="O1726" s="113"/>
      <c r="P1726" s="113"/>
      <c r="Q1726" s="113"/>
      <c r="R1726" s="113"/>
      <c r="S1726" s="113"/>
      <c r="T1726" s="113"/>
      <c r="U1726" s="113"/>
      <c r="V1726" s="113"/>
      <c r="W1726" s="113"/>
      <c r="X1726" s="113"/>
      <c r="Y1726" s="113"/>
      <c r="Z1726" s="113"/>
      <c r="AA1726" s="113"/>
      <c r="AB1726" s="113"/>
      <c r="AC1726" s="113"/>
      <c r="AD1726" s="113"/>
      <c r="AE1726" s="113"/>
      <c r="AF1726" s="113"/>
      <c r="AG1726" s="113"/>
      <c r="AH1726" s="113"/>
      <c r="AI1726" s="113"/>
      <c r="AJ1726" s="113"/>
      <c r="AK1726" s="113"/>
      <c r="AL1726" s="113"/>
      <c r="AM1726" s="113"/>
      <c r="AN1726" s="113"/>
      <c r="AO1726" s="113"/>
      <c r="AP1726" s="113"/>
      <c r="AQ1726" s="113"/>
      <c r="AR1726" s="113"/>
      <c r="AS1726" s="113"/>
      <c r="AT1726" s="113"/>
      <c r="AU1726" s="113"/>
      <c r="AV1726" s="113"/>
      <c r="AW1726" s="113"/>
      <c r="AX1726" s="113"/>
      <c r="AY1726" s="113"/>
      <c r="AZ1726" s="113"/>
      <c r="BA1726" s="113"/>
      <c r="BB1726" s="113"/>
      <c r="BC1726" s="113"/>
      <c r="BD1726" s="113"/>
      <c r="BE1726" s="113"/>
      <c r="BF1726" s="113"/>
      <c r="BG1726" s="113"/>
      <c r="BH1726" s="113"/>
      <c r="BI1726" s="113"/>
      <c r="BJ1726" s="113"/>
      <c r="BK1726" s="113"/>
      <c r="BL1726" s="113"/>
      <c r="BM1726" s="113"/>
      <c r="BN1726" s="113"/>
      <c r="BO1726" s="113"/>
      <c r="BP1726" s="113"/>
      <c r="BQ1726" s="113"/>
      <c r="BR1726" s="113"/>
      <c r="BS1726" s="113"/>
      <c r="BT1726" s="113"/>
      <c r="BU1726" s="113"/>
      <c r="BV1726" s="113"/>
      <c r="BW1726" s="113"/>
      <c r="BX1726" s="113"/>
      <c r="BY1726" s="113"/>
      <c r="BZ1726" s="113"/>
      <c r="CA1726" s="113"/>
      <c r="CB1726" s="113"/>
    </row>
    <row r="1727" spans="9:80" s="114" customFormat="1">
      <c r="I1727" s="113"/>
      <c r="J1727" s="113"/>
      <c r="K1727" s="113"/>
      <c r="L1727" s="113"/>
      <c r="M1727" s="113"/>
      <c r="N1727" s="113"/>
      <c r="O1727" s="113"/>
      <c r="P1727" s="113"/>
      <c r="Q1727" s="113"/>
      <c r="R1727" s="113"/>
      <c r="S1727" s="113"/>
      <c r="T1727" s="113"/>
      <c r="U1727" s="113"/>
      <c r="V1727" s="113"/>
      <c r="W1727" s="113"/>
      <c r="X1727" s="113"/>
      <c r="Y1727" s="113"/>
      <c r="Z1727" s="113"/>
      <c r="AA1727" s="113"/>
      <c r="AB1727" s="113"/>
      <c r="AC1727" s="113"/>
      <c r="AD1727" s="113"/>
      <c r="AE1727" s="113"/>
      <c r="AF1727" s="113"/>
      <c r="AG1727" s="113"/>
      <c r="AH1727" s="113"/>
      <c r="AI1727" s="113"/>
      <c r="AJ1727" s="113"/>
      <c r="AK1727" s="113"/>
      <c r="AL1727" s="113"/>
      <c r="AM1727" s="113"/>
      <c r="AN1727" s="113"/>
      <c r="AO1727" s="113"/>
      <c r="AP1727" s="113"/>
      <c r="AQ1727" s="113"/>
      <c r="AR1727" s="113"/>
      <c r="AS1727" s="113"/>
      <c r="AT1727" s="113"/>
      <c r="AU1727" s="113"/>
      <c r="AV1727" s="113"/>
      <c r="AW1727" s="113"/>
      <c r="AX1727" s="113"/>
      <c r="AY1727" s="113"/>
      <c r="AZ1727" s="113"/>
      <c r="BA1727" s="113"/>
      <c r="BB1727" s="113"/>
      <c r="BC1727" s="113"/>
      <c r="BD1727" s="113"/>
      <c r="BE1727" s="113"/>
      <c r="BF1727" s="113"/>
      <c r="BG1727" s="113"/>
      <c r="BH1727" s="113"/>
      <c r="BI1727" s="113"/>
      <c r="BJ1727" s="113"/>
      <c r="BK1727" s="113"/>
      <c r="BL1727" s="113"/>
      <c r="BM1727" s="113"/>
      <c r="BN1727" s="113"/>
      <c r="BO1727" s="113"/>
      <c r="BP1727" s="113"/>
      <c r="BQ1727" s="113"/>
      <c r="BR1727" s="113"/>
      <c r="BS1727" s="113"/>
      <c r="BT1727" s="113"/>
      <c r="BU1727" s="113"/>
      <c r="BV1727" s="113"/>
      <c r="BW1727" s="113"/>
      <c r="BX1727" s="113"/>
      <c r="BY1727" s="113"/>
      <c r="BZ1727" s="113"/>
      <c r="CA1727" s="113"/>
      <c r="CB1727" s="113"/>
    </row>
    <row r="1728" spans="9:80" s="114" customFormat="1">
      <c r="I1728" s="113"/>
      <c r="J1728" s="113"/>
      <c r="K1728" s="113"/>
      <c r="L1728" s="113"/>
      <c r="M1728" s="113"/>
      <c r="N1728" s="113"/>
      <c r="O1728" s="113"/>
      <c r="P1728" s="113"/>
      <c r="Q1728" s="113"/>
      <c r="R1728" s="113"/>
      <c r="S1728" s="113"/>
      <c r="T1728" s="113"/>
      <c r="U1728" s="113"/>
      <c r="V1728" s="113"/>
      <c r="W1728" s="113"/>
      <c r="X1728" s="113"/>
      <c r="Y1728" s="113"/>
      <c r="Z1728" s="113"/>
      <c r="AA1728" s="113"/>
      <c r="AB1728" s="113"/>
      <c r="AC1728" s="113"/>
      <c r="AD1728" s="113"/>
      <c r="AE1728" s="113"/>
      <c r="AF1728" s="113"/>
      <c r="AG1728" s="113"/>
      <c r="AH1728" s="113"/>
      <c r="AI1728" s="113"/>
      <c r="AJ1728" s="113"/>
      <c r="AK1728" s="113"/>
      <c r="AL1728" s="113"/>
      <c r="AM1728" s="113"/>
      <c r="AN1728" s="113"/>
      <c r="AO1728" s="113"/>
      <c r="AP1728" s="113"/>
      <c r="AQ1728" s="113"/>
      <c r="AR1728" s="113"/>
      <c r="AS1728" s="113"/>
      <c r="AT1728" s="113"/>
      <c r="AU1728" s="113"/>
      <c r="AV1728" s="113"/>
      <c r="AW1728" s="113"/>
      <c r="AX1728" s="113"/>
      <c r="AY1728" s="113"/>
      <c r="AZ1728" s="113"/>
      <c r="BA1728" s="113"/>
      <c r="BB1728" s="113"/>
      <c r="BC1728" s="113"/>
      <c r="BD1728" s="113"/>
      <c r="BE1728" s="113"/>
      <c r="BF1728" s="113"/>
      <c r="BG1728" s="113"/>
      <c r="BH1728" s="113"/>
      <c r="BI1728" s="113"/>
      <c r="BJ1728" s="113"/>
      <c r="BK1728" s="113"/>
      <c r="BL1728" s="113"/>
      <c r="BM1728" s="113"/>
      <c r="BN1728" s="113"/>
      <c r="BO1728" s="113"/>
      <c r="BP1728" s="113"/>
      <c r="BQ1728" s="113"/>
      <c r="BR1728" s="113"/>
      <c r="BS1728" s="113"/>
      <c r="BT1728" s="113"/>
      <c r="BU1728" s="113"/>
      <c r="BV1728" s="113"/>
      <c r="BW1728" s="113"/>
      <c r="BX1728" s="113"/>
      <c r="BY1728" s="113"/>
      <c r="BZ1728" s="113"/>
      <c r="CA1728" s="113"/>
      <c r="CB1728" s="113"/>
    </row>
    <row r="1729" spans="9:80" s="114" customFormat="1">
      <c r="I1729" s="113"/>
      <c r="J1729" s="113"/>
      <c r="K1729" s="113"/>
      <c r="L1729" s="113"/>
      <c r="M1729" s="113"/>
      <c r="N1729" s="113"/>
      <c r="O1729" s="113"/>
      <c r="P1729" s="113"/>
      <c r="Q1729" s="113"/>
      <c r="R1729" s="113"/>
      <c r="S1729" s="113"/>
      <c r="T1729" s="113"/>
      <c r="U1729" s="113"/>
      <c r="V1729" s="113"/>
      <c r="W1729" s="113"/>
      <c r="X1729" s="113"/>
      <c r="Y1729" s="113"/>
      <c r="Z1729" s="113"/>
      <c r="AA1729" s="113"/>
      <c r="AB1729" s="113"/>
      <c r="AC1729" s="113"/>
      <c r="AD1729" s="113"/>
      <c r="AE1729" s="113"/>
      <c r="AF1729" s="113"/>
      <c r="AG1729" s="113"/>
      <c r="AH1729" s="113"/>
      <c r="AI1729" s="113"/>
      <c r="AJ1729" s="113"/>
      <c r="AK1729" s="113"/>
      <c r="AL1729" s="113"/>
      <c r="AM1729" s="113"/>
      <c r="AN1729" s="113"/>
      <c r="AO1729" s="113"/>
      <c r="AP1729" s="113"/>
      <c r="AQ1729" s="113"/>
      <c r="AR1729" s="113"/>
      <c r="AS1729" s="113"/>
      <c r="AT1729" s="113"/>
      <c r="AU1729" s="113"/>
      <c r="AV1729" s="113"/>
      <c r="AW1729" s="113"/>
      <c r="AX1729" s="113"/>
      <c r="AY1729" s="113"/>
      <c r="AZ1729" s="113"/>
      <c r="BA1729" s="113"/>
      <c r="BB1729" s="113"/>
      <c r="BC1729" s="113"/>
      <c r="BD1729" s="113"/>
      <c r="BE1729" s="113"/>
      <c r="BF1729" s="113"/>
      <c r="BG1729" s="113"/>
      <c r="BH1729" s="113"/>
      <c r="BI1729" s="113"/>
      <c r="BJ1729" s="113"/>
      <c r="BK1729" s="113"/>
      <c r="BL1729" s="113"/>
      <c r="BM1729" s="113"/>
      <c r="BN1729" s="113"/>
      <c r="BO1729" s="113"/>
      <c r="BP1729" s="113"/>
      <c r="BQ1729" s="113"/>
      <c r="BR1729" s="113"/>
      <c r="BS1729" s="113"/>
      <c r="BT1729" s="113"/>
      <c r="BU1729" s="113"/>
      <c r="BV1729" s="113"/>
      <c r="BW1729" s="113"/>
      <c r="BX1729" s="113"/>
      <c r="BY1729" s="113"/>
      <c r="BZ1729" s="113"/>
      <c r="CA1729" s="113"/>
      <c r="CB1729" s="113"/>
    </row>
    <row r="1730" spans="9:80" s="114" customFormat="1">
      <c r="I1730" s="113"/>
      <c r="J1730" s="113"/>
      <c r="K1730" s="113"/>
      <c r="L1730" s="113"/>
      <c r="M1730" s="113"/>
      <c r="N1730" s="113"/>
      <c r="O1730" s="113"/>
      <c r="P1730" s="113"/>
      <c r="Q1730" s="113"/>
      <c r="R1730" s="113"/>
      <c r="S1730" s="113"/>
      <c r="T1730" s="113"/>
      <c r="U1730" s="113"/>
      <c r="V1730" s="113"/>
      <c r="W1730" s="113"/>
      <c r="X1730" s="113"/>
      <c r="Y1730" s="113"/>
      <c r="Z1730" s="113"/>
      <c r="AA1730" s="113"/>
      <c r="AB1730" s="113"/>
      <c r="AC1730" s="113"/>
      <c r="AD1730" s="113"/>
      <c r="AE1730" s="113"/>
      <c r="AF1730" s="113"/>
      <c r="AG1730" s="113"/>
      <c r="AH1730" s="113"/>
      <c r="AI1730" s="113"/>
      <c r="AJ1730" s="113"/>
      <c r="AK1730" s="113"/>
      <c r="AL1730" s="113"/>
      <c r="AM1730" s="113"/>
      <c r="AN1730" s="113"/>
      <c r="AO1730" s="113"/>
      <c r="AP1730" s="113"/>
      <c r="AQ1730" s="113"/>
      <c r="AR1730" s="113"/>
      <c r="AS1730" s="113"/>
      <c r="AT1730" s="113"/>
      <c r="AU1730" s="113"/>
      <c r="AV1730" s="113"/>
      <c r="AW1730" s="113"/>
      <c r="AX1730" s="113"/>
      <c r="AY1730" s="113"/>
      <c r="AZ1730" s="113"/>
      <c r="BA1730" s="113"/>
      <c r="BB1730" s="113"/>
      <c r="BC1730" s="113"/>
      <c r="BD1730" s="113"/>
      <c r="BE1730" s="113"/>
      <c r="BF1730" s="113"/>
      <c r="BG1730" s="113"/>
      <c r="BH1730" s="113"/>
      <c r="BI1730" s="113"/>
      <c r="BJ1730" s="113"/>
      <c r="BK1730" s="113"/>
      <c r="BL1730" s="113"/>
      <c r="BM1730" s="113"/>
      <c r="BN1730" s="113"/>
      <c r="BO1730" s="113"/>
      <c r="BP1730" s="113"/>
      <c r="BQ1730" s="113"/>
      <c r="BR1730" s="113"/>
      <c r="BS1730" s="113"/>
      <c r="BT1730" s="113"/>
      <c r="BU1730" s="113"/>
      <c r="BV1730" s="113"/>
      <c r="BW1730" s="113"/>
      <c r="BX1730" s="113"/>
      <c r="BY1730" s="113"/>
      <c r="BZ1730" s="113"/>
      <c r="CA1730" s="113"/>
      <c r="CB1730" s="113"/>
    </row>
    <row r="1731" spans="9:80" s="114" customFormat="1">
      <c r="I1731" s="113"/>
      <c r="J1731" s="113"/>
      <c r="K1731" s="113"/>
      <c r="L1731" s="113"/>
      <c r="M1731" s="113"/>
      <c r="N1731" s="113"/>
      <c r="O1731" s="113"/>
      <c r="P1731" s="113"/>
      <c r="Q1731" s="113"/>
      <c r="R1731" s="113"/>
      <c r="S1731" s="113"/>
      <c r="T1731" s="113"/>
      <c r="U1731" s="113"/>
      <c r="V1731" s="113"/>
      <c r="W1731" s="113"/>
      <c r="X1731" s="113"/>
      <c r="Y1731" s="113"/>
      <c r="Z1731" s="113"/>
      <c r="AA1731" s="113"/>
      <c r="AB1731" s="113"/>
      <c r="AC1731" s="113"/>
      <c r="AD1731" s="113"/>
      <c r="AE1731" s="113"/>
      <c r="AF1731" s="113"/>
      <c r="AG1731" s="113"/>
      <c r="AH1731" s="113"/>
      <c r="AI1731" s="113"/>
      <c r="AJ1731" s="113"/>
      <c r="AK1731" s="113"/>
      <c r="AL1731" s="113"/>
      <c r="AM1731" s="113"/>
      <c r="AN1731" s="113"/>
      <c r="AO1731" s="113"/>
      <c r="AP1731" s="113"/>
      <c r="AQ1731" s="113"/>
      <c r="AR1731" s="113"/>
      <c r="AS1731" s="113"/>
      <c r="AT1731" s="113"/>
      <c r="AU1731" s="113"/>
      <c r="AV1731" s="113"/>
      <c r="AW1731" s="113"/>
      <c r="AX1731" s="113"/>
      <c r="AY1731" s="113"/>
      <c r="AZ1731" s="113"/>
      <c r="BA1731" s="113"/>
      <c r="BB1731" s="113"/>
      <c r="BC1731" s="113"/>
      <c r="BD1731" s="113"/>
      <c r="BE1731" s="113"/>
      <c r="BF1731" s="113"/>
      <c r="BG1731" s="113"/>
      <c r="BH1731" s="113"/>
      <c r="BI1731" s="113"/>
      <c r="BJ1731" s="113"/>
      <c r="BK1731" s="113"/>
      <c r="BL1731" s="113"/>
      <c r="BM1731" s="113"/>
      <c r="BN1731" s="113"/>
      <c r="BO1731" s="113"/>
      <c r="BP1731" s="113"/>
      <c r="BQ1731" s="113"/>
      <c r="BR1731" s="113"/>
      <c r="BS1731" s="113"/>
      <c r="BT1731" s="113"/>
      <c r="BU1731" s="113"/>
      <c r="BV1731" s="113"/>
      <c r="BW1731" s="113"/>
      <c r="BX1731" s="113"/>
      <c r="BY1731" s="113"/>
      <c r="BZ1731" s="113"/>
      <c r="CA1731" s="113"/>
      <c r="CB1731" s="113"/>
    </row>
    <row r="1732" spans="9:80" s="114" customFormat="1">
      <c r="I1732" s="113"/>
      <c r="J1732" s="113"/>
      <c r="K1732" s="113"/>
      <c r="L1732" s="113"/>
      <c r="M1732" s="113"/>
      <c r="N1732" s="113"/>
      <c r="O1732" s="113"/>
      <c r="P1732" s="113"/>
      <c r="Q1732" s="113"/>
      <c r="R1732" s="113"/>
      <c r="S1732" s="113"/>
      <c r="T1732" s="113"/>
      <c r="U1732" s="113"/>
      <c r="V1732" s="113"/>
      <c r="W1732" s="113"/>
      <c r="X1732" s="113"/>
      <c r="Y1732" s="113"/>
      <c r="Z1732" s="113"/>
      <c r="AA1732" s="113"/>
      <c r="AB1732" s="113"/>
      <c r="AC1732" s="113"/>
      <c r="AD1732" s="113"/>
      <c r="AE1732" s="113"/>
      <c r="AF1732" s="113"/>
      <c r="AG1732" s="113"/>
      <c r="AH1732" s="113"/>
      <c r="AI1732" s="113"/>
      <c r="AJ1732" s="113"/>
      <c r="AK1732" s="113"/>
      <c r="AL1732" s="113"/>
      <c r="AM1732" s="113"/>
      <c r="AN1732" s="113"/>
      <c r="AO1732" s="113"/>
      <c r="AP1732" s="113"/>
      <c r="AQ1732" s="113"/>
      <c r="AR1732" s="113"/>
      <c r="AS1732" s="113"/>
      <c r="AT1732" s="113"/>
      <c r="AU1732" s="113"/>
      <c r="AV1732" s="113"/>
      <c r="AW1732" s="113"/>
      <c r="AX1732" s="113"/>
      <c r="AY1732" s="113"/>
      <c r="AZ1732" s="113"/>
      <c r="BA1732" s="113"/>
      <c r="BB1732" s="113"/>
      <c r="BC1732" s="113"/>
      <c r="BD1732" s="113"/>
      <c r="BE1732" s="113"/>
      <c r="BF1732" s="113"/>
      <c r="BG1732" s="113"/>
      <c r="BH1732" s="113"/>
      <c r="BI1732" s="113"/>
      <c r="BJ1732" s="113"/>
      <c r="BK1732" s="113"/>
      <c r="BL1732" s="113"/>
      <c r="BM1732" s="113"/>
      <c r="BN1732" s="113"/>
      <c r="BO1732" s="113"/>
      <c r="BP1732" s="113"/>
      <c r="BQ1732" s="113"/>
      <c r="BR1732" s="113"/>
      <c r="BS1732" s="113"/>
      <c r="BT1732" s="113"/>
      <c r="BU1732" s="113"/>
      <c r="BV1732" s="113"/>
      <c r="BW1732" s="113"/>
      <c r="BX1732" s="113"/>
      <c r="BY1732" s="113"/>
      <c r="BZ1732" s="113"/>
      <c r="CA1732" s="113"/>
      <c r="CB1732" s="113"/>
    </row>
    <row r="1733" spans="9:80" s="114" customFormat="1">
      <c r="I1733" s="113"/>
      <c r="J1733" s="113"/>
      <c r="K1733" s="113"/>
      <c r="L1733" s="113"/>
      <c r="M1733" s="113"/>
      <c r="N1733" s="113"/>
      <c r="O1733" s="113"/>
      <c r="P1733" s="113"/>
      <c r="Q1733" s="113"/>
      <c r="R1733" s="113"/>
      <c r="S1733" s="113"/>
      <c r="T1733" s="113"/>
      <c r="U1733" s="113"/>
      <c r="V1733" s="113"/>
      <c r="W1733" s="113"/>
      <c r="X1733" s="113"/>
      <c r="Y1733" s="113"/>
      <c r="Z1733" s="113"/>
      <c r="AA1733" s="113"/>
      <c r="AB1733" s="113"/>
      <c r="AC1733" s="113"/>
      <c r="AD1733" s="113"/>
      <c r="AE1733" s="113"/>
      <c r="AF1733" s="113"/>
      <c r="AG1733" s="113"/>
      <c r="AH1733" s="113"/>
      <c r="AI1733" s="113"/>
      <c r="AJ1733" s="113"/>
      <c r="AK1733" s="113"/>
      <c r="AL1733" s="113"/>
      <c r="AM1733" s="113"/>
      <c r="AN1733" s="113"/>
      <c r="AO1733" s="113"/>
      <c r="AP1733" s="113"/>
      <c r="AQ1733" s="113"/>
      <c r="AR1733" s="113"/>
      <c r="AS1733" s="113"/>
      <c r="AT1733" s="113"/>
      <c r="AU1733" s="113"/>
      <c r="AV1733" s="113"/>
      <c r="AW1733" s="113"/>
      <c r="AX1733" s="113"/>
      <c r="AY1733" s="113"/>
      <c r="AZ1733" s="113"/>
      <c r="BA1733" s="113"/>
      <c r="BB1733" s="113"/>
      <c r="BC1733" s="113"/>
      <c r="BD1733" s="113"/>
      <c r="BE1733" s="113"/>
      <c r="BF1733" s="113"/>
      <c r="BG1733" s="113"/>
      <c r="BH1733" s="113"/>
      <c r="BI1733" s="113"/>
      <c r="BJ1733" s="113"/>
      <c r="BK1733" s="113"/>
      <c r="BL1733" s="113"/>
      <c r="BM1733" s="113"/>
      <c r="BN1733" s="113"/>
      <c r="BO1733" s="113"/>
      <c r="BP1733" s="113"/>
      <c r="BQ1733" s="113"/>
      <c r="BR1733" s="113"/>
      <c r="BS1733" s="113"/>
      <c r="BT1733" s="113"/>
      <c r="BU1733" s="113"/>
      <c r="BV1733" s="113"/>
      <c r="BW1733" s="113"/>
      <c r="BX1733" s="113"/>
      <c r="BY1733" s="113"/>
      <c r="BZ1733" s="113"/>
      <c r="CA1733" s="113"/>
      <c r="CB1733" s="113"/>
    </row>
    <row r="1734" spans="9:80" s="114" customFormat="1">
      <c r="I1734" s="113"/>
      <c r="J1734" s="113"/>
      <c r="K1734" s="113"/>
      <c r="L1734" s="113"/>
      <c r="M1734" s="113"/>
      <c r="N1734" s="113"/>
      <c r="O1734" s="113"/>
      <c r="P1734" s="113"/>
      <c r="Q1734" s="113"/>
      <c r="R1734" s="113"/>
      <c r="S1734" s="113"/>
      <c r="T1734" s="113"/>
      <c r="U1734" s="113"/>
      <c r="V1734" s="113"/>
      <c r="W1734" s="113"/>
      <c r="X1734" s="113"/>
      <c r="Y1734" s="113"/>
      <c r="Z1734" s="113"/>
      <c r="AA1734" s="113"/>
      <c r="AB1734" s="113"/>
      <c r="AC1734" s="113"/>
      <c r="AD1734" s="113"/>
      <c r="AE1734" s="113"/>
      <c r="AF1734" s="113"/>
      <c r="AG1734" s="113"/>
      <c r="AH1734" s="113"/>
      <c r="AI1734" s="113"/>
      <c r="AJ1734" s="113"/>
      <c r="AK1734" s="113"/>
      <c r="AL1734" s="113"/>
      <c r="AM1734" s="113"/>
      <c r="AN1734" s="113"/>
      <c r="AO1734" s="113"/>
      <c r="AP1734" s="113"/>
      <c r="AQ1734" s="113"/>
      <c r="AR1734" s="113"/>
      <c r="AS1734" s="113"/>
      <c r="AT1734" s="113"/>
      <c r="AU1734" s="113"/>
      <c r="AV1734" s="113"/>
      <c r="AW1734" s="113"/>
      <c r="AX1734" s="113"/>
      <c r="AY1734" s="113"/>
      <c r="AZ1734" s="113"/>
      <c r="BA1734" s="113"/>
      <c r="BB1734" s="113"/>
      <c r="BC1734" s="113"/>
      <c r="BD1734" s="113"/>
      <c r="BE1734" s="113"/>
      <c r="BF1734" s="113"/>
      <c r="BG1734" s="113"/>
      <c r="BH1734" s="113"/>
      <c r="BI1734" s="113"/>
      <c r="BJ1734" s="113"/>
      <c r="BK1734" s="113"/>
      <c r="BL1734" s="113"/>
      <c r="BM1734" s="113"/>
      <c r="BN1734" s="113"/>
      <c r="BO1734" s="113"/>
      <c r="BP1734" s="113"/>
      <c r="BQ1734" s="113"/>
      <c r="BR1734" s="113"/>
      <c r="BS1734" s="113"/>
      <c r="BT1734" s="113"/>
      <c r="BU1734" s="113"/>
      <c r="BV1734" s="113"/>
      <c r="BW1734" s="113"/>
      <c r="BX1734" s="113"/>
      <c r="BY1734" s="113"/>
      <c r="BZ1734" s="113"/>
      <c r="CA1734" s="113"/>
      <c r="CB1734" s="113"/>
    </row>
    <row r="1735" spans="9:80" s="114" customFormat="1">
      <c r="I1735" s="113"/>
      <c r="J1735" s="113"/>
      <c r="K1735" s="113"/>
      <c r="L1735" s="113"/>
      <c r="M1735" s="113"/>
      <c r="N1735" s="113"/>
      <c r="O1735" s="113"/>
      <c r="P1735" s="113"/>
      <c r="Q1735" s="113"/>
      <c r="R1735" s="113"/>
      <c r="S1735" s="113"/>
      <c r="T1735" s="113"/>
      <c r="U1735" s="113"/>
      <c r="V1735" s="113"/>
      <c r="W1735" s="113"/>
      <c r="X1735" s="113"/>
      <c r="Y1735" s="113"/>
      <c r="Z1735" s="113"/>
      <c r="AA1735" s="113"/>
      <c r="AB1735" s="113"/>
      <c r="AC1735" s="113"/>
      <c r="AD1735" s="113"/>
      <c r="AE1735" s="113"/>
      <c r="AF1735" s="113"/>
      <c r="AG1735" s="113"/>
      <c r="AH1735" s="113"/>
      <c r="AI1735" s="113"/>
      <c r="AJ1735" s="113"/>
      <c r="AK1735" s="113"/>
      <c r="AL1735" s="113"/>
      <c r="AM1735" s="113"/>
      <c r="AN1735" s="113"/>
      <c r="AO1735" s="113"/>
      <c r="AP1735" s="113"/>
      <c r="AQ1735" s="113"/>
      <c r="AR1735" s="113"/>
      <c r="AS1735" s="113"/>
      <c r="AT1735" s="113"/>
      <c r="AU1735" s="113"/>
      <c r="AV1735" s="113"/>
      <c r="AW1735" s="113"/>
      <c r="AX1735" s="113"/>
      <c r="AY1735" s="113"/>
      <c r="AZ1735" s="113"/>
      <c r="BA1735" s="113"/>
      <c r="BB1735" s="113"/>
      <c r="BC1735" s="113"/>
      <c r="BD1735" s="113"/>
      <c r="BE1735" s="113"/>
      <c r="BF1735" s="113"/>
      <c r="BG1735" s="113"/>
      <c r="BH1735" s="113"/>
      <c r="BI1735" s="113"/>
      <c r="BJ1735" s="113"/>
      <c r="BK1735" s="113"/>
      <c r="BL1735" s="113"/>
      <c r="BM1735" s="113"/>
      <c r="BN1735" s="113"/>
      <c r="BO1735" s="113"/>
      <c r="BP1735" s="113"/>
      <c r="BQ1735" s="113"/>
      <c r="BR1735" s="113"/>
      <c r="BS1735" s="113"/>
      <c r="BT1735" s="113"/>
      <c r="BU1735" s="113"/>
      <c r="BV1735" s="113"/>
      <c r="BW1735" s="113"/>
      <c r="BX1735" s="113"/>
      <c r="BY1735" s="113"/>
      <c r="BZ1735" s="113"/>
      <c r="CA1735" s="113"/>
      <c r="CB1735" s="113"/>
    </row>
    <row r="1736" spans="9:80" s="114" customFormat="1">
      <c r="I1736" s="113"/>
      <c r="J1736" s="113"/>
      <c r="K1736" s="113"/>
      <c r="L1736" s="113"/>
      <c r="M1736" s="113"/>
      <c r="N1736" s="113"/>
      <c r="O1736" s="113"/>
      <c r="P1736" s="113"/>
      <c r="Q1736" s="113"/>
      <c r="R1736" s="113"/>
      <c r="S1736" s="113"/>
      <c r="T1736" s="113"/>
      <c r="U1736" s="113"/>
      <c r="V1736" s="113"/>
      <c r="W1736" s="113"/>
      <c r="X1736" s="113"/>
      <c r="Y1736" s="113"/>
      <c r="Z1736" s="113"/>
      <c r="AA1736" s="113"/>
      <c r="AB1736" s="113"/>
      <c r="AC1736" s="113"/>
      <c r="AD1736" s="113"/>
      <c r="AE1736" s="113"/>
      <c r="AF1736" s="113"/>
      <c r="AG1736" s="113"/>
      <c r="AH1736" s="113"/>
      <c r="AI1736" s="113"/>
      <c r="AJ1736" s="113"/>
      <c r="AK1736" s="113"/>
      <c r="AL1736" s="113"/>
      <c r="AM1736" s="113"/>
      <c r="AN1736" s="113"/>
      <c r="AO1736" s="113"/>
      <c r="AP1736" s="113"/>
      <c r="AQ1736" s="113"/>
      <c r="AR1736" s="113"/>
      <c r="AS1736" s="113"/>
      <c r="AT1736" s="113"/>
      <c r="AU1736" s="113"/>
      <c r="AV1736" s="113"/>
      <c r="AW1736" s="113"/>
      <c r="AX1736" s="113"/>
      <c r="AY1736" s="113"/>
      <c r="AZ1736" s="113"/>
      <c r="BA1736" s="113"/>
      <c r="BB1736" s="113"/>
      <c r="BC1736" s="113"/>
      <c r="BD1736" s="113"/>
      <c r="BE1736" s="113"/>
      <c r="BF1736" s="113"/>
      <c r="BG1736" s="113"/>
      <c r="BH1736" s="113"/>
      <c r="BI1736" s="113"/>
      <c r="BJ1736" s="113"/>
      <c r="BK1736" s="113"/>
      <c r="BL1736" s="113"/>
      <c r="BM1736" s="113"/>
      <c r="BN1736" s="113"/>
      <c r="BO1736" s="113"/>
      <c r="BP1736" s="113"/>
      <c r="BQ1736" s="113"/>
      <c r="BR1736" s="113"/>
      <c r="BS1736" s="113"/>
      <c r="BT1736" s="113"/>
      <c r="BU1736" s="113"/>
      <c r="BV1736" s="113"/>
      <c r="BW1736" s="113"/>
      <c r="BX1736" s="113"/>
      <c r="BY1736" s="113"/>
      <c r="BZ1736" s="113"/>
      <c r="CA1736" s="113"/>
      <c r="CB1736" s="113"/>
    </row>
    <row r="1737" spans="9:80" s="114" customFormat="1">
      <c r="I1737" s="113"/>
      <c r="J1737" s="113"/>
      <c r="K1737" s="113"/>
      <c r="L1737" s="113"/>
      <c r="M1737" s="113"/>
      <c r="N1737" s="113"/>
      <c r="O1737" s="113"/>
      <c r="P1737" s="113"/>
      <c r="Q1737" s="113"/>
      <c r="R1737" s="113"/>
      <c r="S1737" s="113"/>
      <c r="T1737" s="113"/>
      <c r="U1737" s="113"/>
      <c r="V1737" s="113"/>
      <c r="W1737" s="113"/>
      <c r="X1737" s="113"/>
      <c r="Y1737" s="113"/>
      <c r="Z1737" s="113"/>
      <c r="AA1737" s="113"/>
      <c r="AB1737" s="113"/>
      <c r="AC1737" s="113"/>
      <c r="AD1737" s="113"/>
      <c r="AE1737" s="113"/>
      <c r="AF1737" s="113"/>
      <c r="AG1737" s="113"/>
      <c r="AH1737" s="113"/>
      <c r="AI1737" s="113"/>
      <c r="AJ1737" s="113"/>
      <c r="AK1737" s="113"/>
      <c r="AL1737" s="113"/>
      <c r="AM1737" s="113"/>
      <c r="AN1737" s="113"/>
      <c r="AO1737" s="113"/>
      <c r="AP1737" s="113"/>
      <c r="AQ1737" s="113"/>
      <c r="AR1737" s="113"/>
      <c r="AS1737" s="113"/>
      <c r="AT1737" s="113"/>
      <c r="AU1737" s="113"/>
      <c r="AV1737" s="113"/>
      <c r="AW1737" s="113"/>
      <c r="AX1737" s="113"/>
      <c r="AY1737" s="113"/>
      <c r="AZ1737" s="113"/>
      <c r="BA1737" s="113"/>
      <c r="BB1737" s="113"/>
      <c r="BC1737" s="113"/>
      <c r="BD1737" s="113"/>
      <c r="BE1737" s="113"/>
      <c r="BF1737" s="113"/>
      <c r="BG1737" s="113"/>
      <c r="BH1737" s="113"/>
      <c r="BI1737" s="113"/>
      <c r="BJ1737" s="113"/>
      <c r="BK1737" s="113"/>
      <c r="BL1737" s="113"/>
      <c r="BM1737" s="113"/>
      <c r="BN1737" s="113"/>
      <c r="BO1737" s="113"/>
      <c r="BP1737" s="113"/>
      <c r="BQ1737" s="113"/>
      <c r="BR1737" s="113"/>
      <c r="BS1737" s="113"/>
      <c r="BT1737" s="113"/>
      <c r="BU1737" s="113"/>
      <c r="BV1737" s="113"/>
      <c r="BW1737" s="113"/>
      <c r="BX1737" s="113"/>
      <c r="BY1737" s="113"/>
      <c r="BZ1737" s="113"/>
      <c r="CA1737" s="113"/>
      <c r="CB1737" s="113"/>
    </row>
    <row r="1738" spans="9:80" s="114" customFormat="1">
      <c r="I1738" s="113"/>
      <c r="J1738" s="113"/>
      <c r="K1738" s="113"/>
      <c r="L1738" s="113"/>
      <c r="M1738" s="113"/>
      <c r="N1738" s="113"/>
      <c r="O1738" s="113"/>
      <c r="P1738" s="113"/>
      <c r="Q1738" s="113"/>
      <c r="R1738" s="113"/>
      <c r="S1738" s="113"/>
      <c r="T1738" s="113"/>
      <c r="U1738" s="113"/>
      <c r="V1738" s="113"/>
      <c r="W1738" s="113"/>
      <c r="X1738" s="113"/>
      <c r="Y1738" s="113"/>
      <c r="Z1738" s="113"/>
      <c r="AA1738" s="113"/>
      <c r="AB1738" s="113"/>
      <c r="AC1738" s="113"/>
      <c r="AD1738" s="113"/>
      <c r="AE1738" s="113"/>
      <c r="AF1738" s="113"/>
      <c r="AG1738" s="113"/>
      <c r="AH1738" s="113"/>
      <c r="AI1738" s="113"/>
      <c r="AJ1738" s="113"/>
      <c r="AK1738" s="113"/>
      <c r="AL1738" s="113"/>
      <c r="AM1738" s="113"/>
      <c r="AN1738" s="113"/>
      <c r="AO1738" s="113"/>
      <c r="AP1738" s="113"/>
      <c r="AQ1738" s="113"/>
      <c r="AR1738" s="113"/>
      <c r="AS1738" s="113"/>
      <c r="AT1738" s="113"/>
      <c r="AU1738" s="113"/>
      <c r="AV1738" s="113"/>
      <c r="AW1738" s="113"/>
      <c r="AX1738" s="113"/>
      <c r="AY1738" s="113"/>
      <c r="AZ1738" s="113"/>
      <c r="BA1738" s="113"/>
      <c r="BB1738" s="113"/>
      <c r="BC1738" s="113"/>
      <c r="BD1738" s="113"/>
      <c r="BE1738" s="113"/>
      <c r="BF1738" s="113"/>
      <c r="BG1738" s="113"/>
      <c r="BH1738" s="113"/>
      <c r="BI1738" s="113"/>
      <c r="BJ1738" s="113"/>
      <c r="BK1738" s="113"/>
      <c r="BL1738" s="113"/>
      <c r="BM1738" s="113"/>
      <c r="BN1738" s="113"/>
      <c r="BO1738" s="113"/>
      <c r="BP1738" s="113"/>
      <c r="BQ1738" s="113"/>
      <c r="BR1738" s="113"/>
      <c r="BS1738" s="113"/>
      <c r="BT1738" s="113"/>
      <c r="BU1738" s="113"/>
      <c r="BV1738" s="113"/>
      <c r="BW1738" s="113"/>
      <c r="BX1738" s="113"/>
      <c r="BY1738" s="113"/>
      <c r="BZ1738" s="113"/>
      <c r="CA1738" s="113"/>
      <c r="CB1738" s="113"/>
    </row>
    <row r="1739" spans="9:80" s="114" customFormat="1">
      <c r="I1739" s="113"/>
      <c r="J1739" s="113"/>
      <c r="K1739" s="113"/>
      <c r="L1739" s="113"/>
      <c r="M1739" s="113"/>
      <c r="N1739" s="113"/>
      <c r="O1739" s="113"/>
      <c r="P1739" s="113"/>
      <c r="Q1739" s="113"/>
      <c r="R1739" s="113"/>
      <c r="S1739" s="113"/>
      <c r="T1739" s="113"/>
      <c r="U1739" s="113"/>
      <c r="V1739" s="113"/>
      <c r="W1739" s="113"/>
      <c r="X1739" s="113"/>
      <c r="Y1739" s="113"/>
      <c r="Z1739" s="113"/>
      <c r="AA1739" s="113"/>
      <c r="AB1739" s="113"/>
      <c r="AC1739" s="113"/>
      <c r="AD1739" s="113"/>
      <c r="AE1739" s="113"/>
      <c r="AF1739" s="113"/>
      <c r="AG1739" s="113"/>
      <c r="AH1739" s="113"/>
      <c r="AI1739" s="113"/>
      <c r="AJ1739" s="113"/>
      <c r="AK1739" s="113"/>
      <c r="AL1739" s="113"/>
      <c r="AM1739" s="113"/>
      <c r="AN1739" s="113"/>
      <c r="AO1739" s="113"/>
      <c r="AP1739" s="113"/>
      <c r="AQ1739" s="113"/>
      <c r="AR1739" s="113"/>
      <c r="AS1739" s="113"/>
      <c r="AT1739" s="113"/>
      <c r="AU1739" s="113"/>
      <c r="AV1739" s="113"/>
      <c r="AW1739" s="113"/>
      <c r="AX1739" s="113"/>
      <c r="AY1739" s="113"/>
      <c r="AZ1739" s="113"/>
      <c r="BA1739" s="113"/>
      <c r="BB1739" s="113"/>
      <c r="BC1739" s="113"/>
      <c r="BD1739" s="113"/>
      <c r="BE1739" s="113"/>
      <c r="BF1739" s="113"/>
      <c r="BG1739" s="113"/>
      <c r="BH1739" s="113"/>
      <c r="BI1739" s="113"/>
      <c r="BJ1739" s="113"/>
      <c r="BK1739" s="113"/>
      <c r="BL1739" s="113"/>
      <c r="BM1739" s="113"/>
      <c r="BN1739" s="113"/>
      <c r="BO1739" s="113"/>
      <c r="BP1739" s="113"/>
      <c r="BQ1739" s="113"/>
      <c r="BR1739" s="113"/>
      <c r="BS1739" s="113"/>
      <c r="BT1739" s="113"/>
      <c r="BU1739" s="113"/>
      <c r="BV1739" s="113"/>
      <c r="BW1739" s="113"/>
      <c r="BX1739" s="113"/>
      <c r="BY1739" s="113"/>
      <c r="BZ1739" s="113"/>
      <c r="CA1739" s="113"/>
      <c r="CB1739" s="113"/>
    </row>
    <row r="1740" spans="9:80" s="114" customFormat="1">
      <c r="I1740" s="113"/>
      <c r="J1740" s="113"/>
      <c r="K1740" s="113"/>
      <c r="L1740" s="113"/>
      <c r="M1740" s="113"/>
      <c r="N1740" s="113"/>
      <c r="O1740" s="113"/>
      <c r="P1740" s="113"/>
      <c r="Q1740" s="113"/>
      <c r="R1740" s="113"/>
      <c r="S1740" s="113"/>
      <c r="T1740" s="113"/>
      <c r="U1740" s="113"/>
      <c r="V1740" s="113"/>
      <c r="W1740" s="113"/>
      <c r="X1740" s="113"/>
      <c r="Y1740" s="113"/>
      <c r="Z1740" s="113"/>
      <c r="AA1740" s="113"/>
      <c r="AB1740" s="113"/>
      <c r="AC1740" s="113"/>
      <c r="AD1740" s="113"/>
      <c r="AE1740" s="113"/>
      <c r="AF1740" s="113"/>
      <c r="AG1740" s="113"/>
      <c r="AH1740" s="113"/>
      <c r="AI1740" s="113"/>
      <c r="AJ1740" s="113"/>
      <c r="AK1740" s="113"/>
      <c r="AL1740" s="113"/>
      <c r="AM1740" s="113"/>
      <c r="AN1740" s="113"/>
      <c r="AO1740" s="113"/>
      <c r="AP1740" s="113"/>
      <c r="AQ1740" s="113"/>
      <c r="AR1740" s="113"/>
      <c r="AS1740" s="113"/>
      <c r="AT1740" s="113"/>
      <c r="AU1740" s="113"/>
      <c r="AV1740" s="113"/>
      <c r="AW1740" s="113"/>
      <c r="AX1740" s="113"/>
      <c r="AY1740" s="113"/>
      <c r="AZ1740" s="113"/>
      <c r="BA1740" s="113"/>
      <c r="BB1740" s="113"/>
      <c r="BC1740" s="113"/>
      <c r="BD1740" s="113"/>
      <c r="BE1740" s="113"/>
      <c r="BF1740" s="113"/>
      <c r="BG1740" s="113"/>
      <c r="BH1740" s="113"/>
      <c r="BI1740" s="113"/>
      <c r="BJ1740" s="113"/>
      <c r="BK1740" s="113"/>
      <c r="BL1740" s="113"/>
      <c r="BM1740" s="113"/>
      <c r="BN1740" s="113"/>
      <c r="BO1740" s="113"/>
      <c r="BP1740" s="113"/>
      <c r="BQ1740" s="113"/>
      <c r="BR1740" s="113"/>
      <c r="BS1740" s="113"/>
      <c r="BT1740" s="113"/>
      <c r="BU1740" s="113"/>
      <c r="BV1740" s="113"/>
      <c r="BW1740" s="113"/>
      <c r="BX1740" s="113"/>
      <c r="BY1740" s="113"/>
      <c r="BZ1740" s="113"/>
      <c r="CA1740" s="113"/>
      <c r="CB1740" s="113"/>
    </row>
    <row r="1741" spans="9:80" s="114" customFormat="1">
      <c r="I1741" s="113"/>
      <c r="J1741" s="113"/>
      <c r="K1741" s="113"/>
      <c r="L1741" s="113"/>
      <c r="M1741" s="113"/>
      <c r="N1741" s="113"/>
      <c r="O1741" s="113"/>
      <c r="P1741" s="113"/>
      <c r="Q1741" s="113"/>
      <c r="R1741" s="113"/>
      <c r="S1741" s="113"/>
      <c r="T1741" s="113"/>
      <c r="U1741" s="113"/>
      <c r="V1741" s="113"/>
      <c r="W1741" s="113"/>
      <c r="X1741" s="113"/>
      <c r="Y1741" s="113"/>
      <c r="Z1741" s="113"/>
      <c r="AA1741" s="113"/>
      <c r="AB1741" s="113"/>
      <c r="AC1741" s="113"/>
      <c r="AD1741" s="113"/>
      <c r="AE1741" s="113"/>
      <c r="AF1741" s="113"/>
      <c r="AG1741" s="113"/>
      <c r="AH1741" s="113"/>
      <c r="AI1741" s="113"/>
      <c r="AJ1741" s="113"/>
      <c r="AK1741" s="113"/>
      <c r="AL1741" s="113"/>
      <c r="AM1741" s="113"/>
      <c r="AN1741" s="113"/>
      <c r="AO1741" s="113"/>
      <c r="AP1741" s="113"/>
      <c r="AQ1741" s="113"/>
      <c r="AR1741" s="113"/>
      <c r="AS1741" s="113"/>
      <c r="AT1741" s="113"/>
      <c r="AU1741" s="113"/>
      <c r="AV1741" s="113"/>
      <c r="AW1741" s="113"/>
      <c r="AX1741" s="113"/>
      <c r="AY1741" s="113"/>
      <c r="AZ1741" s="113"/>
      <c r="BA1741" s="113"/>
      <c r="BB1741" s="113"/>
      <c r="BC1741" s="113"/>
      <c r="BD1741" s="113"/>
      <c r="BE1741" s="113"/>
      <c r="BF1741" s="113"/>
      <c r="BG1741" s="113"/>
      <c r="BH1741" s="113"/>
      <c r="BI1741" s="113"/>
      <c r="BJ1741" s="113"/>
      <c r="BK1741" s="113"/>
      <c r="BL1741" s="113"/>
      <c r="BM1741" s="113"/>
      <c r="BN1741" s="113"/>
      <c r="BO1741" s="113"/>
      <c r="BP1741" s="113"/>
      <c r="BQ1741" s="113"/>
      <c r="BR1741" s="113"/>
      <c r="BS1741" s="113"/>
      <c r="BT1741" s="113"/>
      <c r="BU1741" s="113"/>
      <c r="BV1741" s="113"/>
      <c r="BW1741" s="113"/>
      <c r="BX1741" s="113"/>
      <c r="BY1741" s="113"/>
      <c r="BZ1741" s="113"/>
      <c r="CA1741" s="113"/>
      <c r="CB1741" s="113"/>
    </row>
    <row r="1742" spans="9:80" s="114" customFormat="1">
      <c r="I1742" s="113"/>
      <c r="J1742" s="113"/>
      <c r="K1742" s="113"/>
      <c r="L1742" s="113"/>
      <c r="M1742" s="113"/>
      <c r="N1742" s="113"/>
      <c r="O1742" s="113"/>
      <c r="P1742" s="113"/>
      <c r="Q1742" s="113"/>
      <c r="R1742" s="113"/>
      <c r="S1742" s="113"/>
      <c r="T1742" s="113"/>
      <c r="U1742" s="113"/>
      <c r="V1742" s="113"/>
      <c r="W1742" s="113"/>
      <c r="X1742" s="113"/>
      <c r="Y1742" s="113"/>
      <c r="Z1742" s="113"/>
      <c r="AA1742" s="113"/>
      <c r="AB1742" s="113"/>
      <c r="AC1742" s="113"/>
      <c r="AD1742" s="113"/>
      <c r="AE1742" s="113"/>
      <c r="AF1742" s="113"/>
      <c r="AG1742" s="113"/>
      <c r="AH1742" s="113"/>
      <c r="AI1742" s="113"/>
      <c r="AJ1742" s="113"/>
      <c r="AK1742" s="113"/>
      <c r="AL1742" s="113"/>
      <c r="AM1742" s="113"/>
      <c r="AN1742" s="113"/>
      <c r="AO1742" s="113"/>
      <c r="AP1742" s="113"/>
      <c r="AQ1742" s="113"/>
      <c r="AR1742" s="113"/>
      <c r="AS1742" s="113"/>
      <c r="AT1742" s="113"/>
      <c r="AU1742" s="113"/>
      <c r="AV1742" s="113"/>
      <c r="AW1742" s="113"/>
      <c r="AX1742" s="113"/>
      <c r="AY1742" s="113"/>
      <c r="AZ1742" s="113"/>
      <c r="BA1742" s="113"/>
      <c r="BB1742" s="113"/>
      <c r="BC1742" s="113"/>
      <c r="BD1742" s="113"/>
      <c r="BE1742" s="113"/>
      <c r="BF1742" s="113"/>
      <c r="BG1742" s="113"/>
      <c r="BH1742" s="113"/>
      <c r="BI1742" s="113"/>
      <c r="BJ1742" s="113"/>
      <c r="BK1742" s="113"/>
      <c r="BL1742" s="113"/>
      <c r="BM1742" s="113"/>
      <c r="BN1742" s="113"/>
      <c r="BO1742" s="113"/>
      <c r="BP1742" s="113"/>
      <c r="BQ1742" s="113"/>
      <c r="BR1742" s="113"/>
      <c r="BS1742" s="113"/>
      <c r="BT1742" s="113"/>
      <c r="BU1742" s="113"/>
      <c r="BV1742" s="113"/>
      <c r="BW1742" s="113"/>
      <c r="BX1742" s="113"/>
      <c r="BY1742" s="113"/>
      <c r="BZ1742" s="113"/>
      <c r="CA1742" s="113"/>
      <c r="CB1742" s="113"/>
    </row>
    <row r="1743" spans="9:80" s="114" customFormat="1">
      <c r="I1743" s="113"/>
      <c r="J1743" s="113"/>
      <c r="K1743" s="113"/>
      <c r="L1743" s="113"/>
      <c r="M1743" s="113"/>
      <c r="N1743" s="113"/>
      <c r="O1743" s="113"/>
      <c r="P1743" s="113"/>
      <c r="Q1743" s="113"/>
      <c r="R1743" s="113"/>
      <c r="S1743" s="113"/>
      <c r="T1743" s="113"/>
      <c r="U1743" s="113"/>
      <c r="V1743" s="113"/>
      <c r="W1743" s="113"/>
      <c r="X1743" s="113"/>
      <c r="Y1743" s="113"/>
      <c r="Z1743" s="113"/>
      <c r="AA1743" s="113"/>
      <c r="AB1743" s="113"/>
      <c r="AC1743" s="113"/>
      <c r="AD1743" s="113"/>
      <c r="AE1743" s="113"/>
      <c r="AF1743" s="113"/>
      <c r="AG1743" s="113"/>
      <c r="AH1743" s="113"/>
      <c r="AI1743" s="113"/>
      <c r="AJ1743" s="113"/>
      <c r="AK1743" s="113"/>
      <c r="AL1743" s="113"/>
      <c r="AM1743" s="113"/>
      <c r="AN1743" s="113"/>
      <c r="AO1743" s="113"/>
      <c r="AP1743" s="113"/>
      <c r="AQ1743" s="113"/>
      <c r="AR1743" s="113"/>
      <c r="AS1743" s="113"/>
      <c r="AT1743" s="113"/>
      <c r="AU1743" s="113"/>
      <c r="AV1743" s="113"/>
      <c r="AW1743" s="113"/>
      <c r="AX1743" s="113"/>
      <c r="AY1743" s="113"/>
      <c r="AZ1743" s="113"/>
      <c r="BA1743" s="113"/>
      <c r="BB1743" s="113"/>
      <c r="BC1743" s="113"/>
      <c r="BD1743" s="113"/>
      <c r="BE1743" s="113"/>
      <c r="BF1743" s="113"/>
      <c r="BG1743" s="113"/>
      <c r="BH1743" s="113"/>
      <c r="BI1743" s="113"/>
      <c r="BJ1743" s="113"/>
      <c r="BK1743" s="113"/>
      <c r="BL1743" s="113"/>
      <c r="BM1743" s="113"/>
      <c r="BN1743" s="113"/>
      <c r="BO1743" s="113"/>
      <c r="BP1743" s="113"/>
      <c r="BQ1743" s="113"/>
      <c r="BR1743" s="113"/>
      <c r="BS1743" s="113"/>
      <c r="BT1743" s="113"/>
      <c r="BU1743" s="113"/>
      <c r="BV1743" s="113"/>
      <c r="BW1743" s="113"/>
      <c r="BX1743" s="113"/>
      <c r="BY1743" s="113"/>
      <c r="BZ1743" s="113"/>
      <c r="CA1743" s="113"/>
      <c r="CB1743" s="113"/>
    </row>
    <row r="1744" spans="9:80" s="114" customFormat="1">
      <c r="I1744" s="113"/>
      <c r="J1744" s="113"/>
      <c r="K1744" s="113"/>
      <c r="L1744" s="113"/>
      <c r="M1744" s="113"/>
      <c r="N1744" s="113"/>
      <c r="O1744" s="113"/>
      <c r="P1744" s="113"/>
      <c r="Q1744" s="113"/>
      <c r="R1744" s="113"/>
      <c r="S1744" s="113"/>
      <c r="T1744" s="113"/>
      <c r="U1744" s="113"/>
      <c r="V1744" s="113"/>
      <c r="W1744" s="113"/>
      <c r="X1744" s="113"/>
      <c r="Y1744" s="113"/>
      <c r="Z1744" s="113"/>
      <c r="AA1744" s="113"/>
      <c r="AB1744" s="113"/>
      <c r="AC1744" s="113"/>
      <c r="AD1744" s="113"/>
      <c r="AE1744" s="113"/>
      <c r="AF1744" s="113"/>
      <c r="AG1744" s="113"/>
      <c r="AH1744" s="113"/>
      <c r="AI1744" s="113"/>
      <c r="AJ1744" s="113"/>
      <c r="AK1744" s="113"/>
      <c r="AL1744" s="113"/>
      <c r="AM1744" s="113"/>
      <c r="AN1744" s="113"/>
      <c r="AO1744" s="113"/>
      <c r="AP1744" s="113"/>
      <c r="AQ1744" s="113"/>
      <c r="AR1744" s="113"/>
      <c r="AS1744" s="113"/>
      <c r="AT1744" s="113"/>
      <c r="AU1744" s="113"/>
      <c r="AV1744" s="113"/>
      <c r="AW1744" s="113"/>
      <c r="AX1744" s="113"/>
      <c r="AY1744" s="113"/>
      <c r="AZ1744" s="113"/>
      <c r="BA1744" s="113"/>
      <c r="BB1744" s="113"/>
      <c r="BC1744" s="113"/>
      <c r="BD1744" s="113"/>
      <c r="BE1744" s="113"/>
      <c r="BF1744" s="113"/>
      <c r="BG1744" s="113"/>
      <c r="BH1744" s="113"/>
      <c r="BI1744" s="113"/>
      <c r="BJ1744" s="113"/>
      <c r="BK1744" s="113"/>
      <c r="BL1744" s="113"/>
      <c r="BM1744" s="113"/>
      <c r="BN1744" s="113"/>
      <c r="BO1744" s="113"/>
      <c r="BP1744" s="113"/>
      <c r="BQ1744" s="113"/>
      <c r="BR1744" s="113"/>
      <c r="BS1744" s="113"/>
      <c r="BT1744" s="113"/>
      <c r="BU1744" s="113"/>
      <c r="BV1744" s="113"/>
      <c r="BW1744" s="113"/>
      <c r="BX1744" s="113"/>
      <c r="BY1744" s="113"/>
      <c r="BZ1744" s="113"/>
      <c r="CA1744" s="113"/>
      <c r="CB1744" s="113"/>
    </row>
    <row r="1745" spans="9:80" s="114" customFormat="1">
      <c r="I1745" s="113"/>
      <c r="J1745" s="113"/>
      <c r="K1745" s="113"/>
      <c r="L1745" s="113"/>
      <c r="M1745" s="113"/>
      <c r="N1745" s="113"/>
      <c r="O1745" s="113"/>
      <c r="P1745" s="113"/>
      <c r="Q1745" s="113"/>
      <c r="R1745" s="113"/>
      <c r="S1745" s="113"/>
      <c r="T1745" s="113"/>
      <c r="U1745" s="113"/>
      <c r="V1745" s="113"/>
      <c r="W1745" s="113"/>
      <c r="X1745" s="113"/>
      <c r="Y1745" s="113"/>
      <c r="Z1745" s="113"/>
      <c r="AA1745" s="113"/>
      <c r="AB1745" s="113"/>
      <c r="AC1745" s="113"/>
      <c r="AD1745" s="113"/>
      <c r="AE1745" s="113"/>
      <c r="AF1745" s="113"/>
      <c r="AG1745" s="113"/>
      <c r="AH1745" s="113"/>
      <c r="AI1745" s="113"/>
      <c r="AJ1745" s="113"/>
      <c r="AK1745" s="113"/>
      <c r="AL1745" s="113"/>
      <c r="AM1745" s="113"/>
      <c r="AN1745" s="113"/>
      <c r="AO1745" s="113"/>
      <c r="AP1745" s="113"/>
      <c r="AQ1745" s="113"/>
      <c r="AR1745" s="113"/>
      <c r="AS1745" s="113"/>
      <c r="AT1745" s="113"/>
      <c r="AU1745" s="113"/>
      <c r="AV1745" s="113"/>
      <c r="AW1745" s="113"/>
      <c r="AX1745" s="113"/>
      <c r="AY1745" s="113"/>
      <c r="AZ1745" s="113"/>
      <c r="BA1745" s="113"/>
      <c r="BB1745" s="113"/>
      <c r="BC1745" s="113"/>
      <c r="BD1745" s="113"/>
      <c r="BE1745" s="113"/>
      <c r="BF1745" s="113"/>
      <c r="BG1745" s="113"/>
      <c r="BH1745" s="113"/>
      <c r="BI1745" s="113"/>
      <c r="BJ1745" s="113"/>
      <c r="BK1745" s="113"/>
      <c r="BL1745" s="113"/>
      <c r="BM1745" s="113"/>
      <c r="BN1745" s="113"/>
      <c r="BO1745" s="113"/>
      <c r="BP1745" s="113"/>
      <c r="BQ1745" s="113"/>
      <c r="BR1745" s="113"/>
      <c r="BS1745" s="113"/>
      <c r="BT1745" s="113"/>
      <c r="BU1745" s="113"/>
      <c r="BV1745" s="113"/>
      <c r="BW1745" s="113"/>
      <c r="BX1745" s="113"/>
      <c r="BY1745" s="113"/>
      <c r="BZ1745" s="113"/>
      <c r="CA1745" s="113"/>
      <c r="CB1745" s="113"/>
    </row>
    <row r="1746" spans="9:80" s="114" customFormat="1">
      <c r="I1746" s="113"/>
      <c r="J1746" s="113"/>
      <c r="K1746" s="113"/>
      <c r="L1746" s="113"/>
      <c r="M1746" s="113"/>
      <c r="N1746" s="113"/>
      <c r="O1746" s="113"/>
      <c r="P1746" s="113"/>
      <c r="Q1746" s="113"/>
      <c r="R1746" s="113"/>
      <c r="S1746" s="113"/>
      <c r="T1746" s="113"/>
      <c r="U1746" s="113"/>
      <c r="V1746" s="113"/>
      <c r="W1746" s="113"/>
      <c r="X1746" s="113"/>
      <c r="Y1746" s="113"/>
      <c r="Z1746" s="113"/>
      <c r="AA1746" s="113"/>
      <c r="AB1746" s="113"/>
      <c r="AC1746" s="113"/>
      <c r="AD1746" s="113"/>
      <c r="AE1746" s="113"/>
      <c r="AF1746" s="113"/>
      <c r="AG1746" s="113"/>
      <c r="AH1746" s="113"/>
      <c r="AI1746" s="113"/>
      <c r="AJ1746" s="113"/>
      <c r="AK1746" s="113"/>
      <c r="AL1746" s="113"/>
      <c r="AM1746" s="113"/>
      <c r="AN1746" s="113"/>
      <c r="AO1746" s="113"/>
      <c r="AP1746" s="113"/>
      <c r="AQ1746" s="113"/>
      <c r="AR1746" s="113"/>
      <c r="AS1746" s="113"/>
      <c r="AT1746" s="113"/>
      <c r="AU1746" s="113"/>
      <c r="AV1746" s="113"/>
      <c r="AW1746" s="113"/>
      <c r="AX1746" s="113"/>
      <c r="AY1746" s="113"/>
      <c r="AZ1746" s="113"/>
      <c r="BA1746" s="113"/>
      <c r="BB1746" s="113"/>
      <c r="BC1746" s="113"/>
      <c r="BD1746" s="113"/>
      <c r="BE1746" s="113"/>
      <c r="BF1746" s="113"/>
      <c r="BG1746" s="113"/>
      <c r="BH1746" s="113"/>
      <c r="BI1746" s="113"/>
      <c r="BJ1746" s="113"/>
      <c r="BK1746" s="113"/>
      <c r="BL1746" s="113"/>
      <c r="BM1746" s="113"/>
      <c r="BN1746" s="113"/>
      <c r="BO1746" s="113"/>
      <c r="BP1746" s="113"/>
      <c r="BQ1746" s="113"/>
      <c r="BR1746" s="113"/>
      <c r="BS1746" s="113"/>
      <c r="BT1746" s="113"/>
      <c r="BU1746" s="113"/>
      <c r="BV1746" s="113"/>
      <c r="BW1746" s="113"/>
      <c r="BX1746" s="113"/>
      <c r="BY1746" s="113"/>
      <c r="BZ1746" s="113"/>
      <c r="CA1746" s="113"/>
      <c r="CB1746" s="113"/>
    </row>
    <row r="1747" spans="9:80" s="114" customFormat="1">
      <c r="I1747" s="113"/>
      <c r="J1747" s="113"/>
      <c r="K1747" s="113"/>
      <c r="L1747" s="113"/>
      <c r="M1747" s="113"/>
      <c r="N1747" s="113"/>
      <c r="O1747" s="113"/>
      <c r="P1747" s="113"/>
      <c r="Q1747" s="113"/>
      <c r="R1747" s="113"/>
      <c r="S1747" s="113"/>
      <c r="T1747" s="113"/>
      <c r="U1747" s="113"/>
      <c r="V1747" s="113"/>
      <c r="W1747" s="113"/>
      <c r="X1747" s="113"/>
      <c r="Y1747" s="113"/>
      <c r="Z1747" s="113"/>
      <c r="AA1747" s="113"/>
      <c r="AB1747" s="113"/>
      <c r="AC1747" s="113"/>
      <c r="AD1747" s="113"/>
      <c r="AE1747" s="113"/>
      <c r="AF1747" s="113"/>
      <c r="AG1747" s="113"/>
      <c r="AH1747" s="113"/>
      <c r="AI1747" s="113"/>
      <c r="AJ1747" s="113"/>
      <c r="AK1747" s="113"/>
      <c r="AL1747" s="113"/>
      <c r="AM1747" s="113"/>
      <c r="AN1747" s="113"/>
      <c r="AO1747" s="113"/>
      <c r="AP1747" s="113"/>
      <c r="AQ1747" s="113"/>
      <c r="AR1747" s="113"/>
      <c r="AS1747" s="113"/>
      <c r="AT1747" s="113"/>
      <c r="AU1747" s="113"/>
      <c r="AV1747" s="113"/>
      <c r="AW1747" s="113"/>
      <c r="AX1747" s="113"/>
      <c r="AY1747" s="113"/>
      <c r="AZ1747" s="113"/>
      <c r="BA1747" s="113"/>
      <c r="BB1747" s="113"/>
      <c r="BC1747" s="113"/>
      <c r="BD1747" s="113"/>
      <c r="BE1747" s="113"/>
      <c r="BF1747" s="113"/>
      <c r="BG1747" s="113"/>
      <c r="BH1747" s="113"/>
      <c r="BI1747" s="113"/>
      <c r="BJ1747" s="113"/>
      <c r="BK1747" s="113"/>
      <c r="BL1747" s="113"/>
      <c r="BM1747" s="113"/>
      <c r="BN1747" s="113"/>
      <c r="BO1747" s="113"/>
      <c r="BP1747" s="113"/>
      <c r="BQ1747" s="113"/>
      <c r="BR1747" s="113"/>
      <c r="BS1747" s="113"/>
      <c r="BT1747" s="113"/>
      <c r="BU1747" s="113"/>
      <c r="BV1747" s="113"/>
      <c r="BW1747" s="113"/>
      <c r="BX1747" s="113"/>
      <c r="BY1747" s="113"/>
      <c r="BZ1747" s="113"/>
      <c r="CA1747" s="113"/>
      <c r="CB1747" s="113"/>
    </row>
    <row r="1748" spans="9:80" s="114" customFormat="1">
      <c r="I1748" s="113"/>
      <c r="J1748" s="113"/>
      <c r="K1748" s="113"/>
      <c r="L1748" s="113"/>
      <c r="M1748" s="113"/>
      <c r="N1748" s="113"/>
      <c r="O1748" s="113"/>
      <c r="P1748" s="113"/>
      <c r="Q1748" s="113"/>
      <c r="R1748" s="113"/>
      <c r="S1748" s="113"/>
      <c r="T1748" s="113"/>
      <c r="U1748" s="113"/>
      <c r="V1748" s="113"/>
      <c r="W1748" s="113"/>
      <c r="X1748" s="113"/>
      <c r="Y1748" s="113"/>
      <c r="Z1748" s="113"/>
      <c r="AA1748" s="113"/>
      <c r="AB1748" s="113"/>
      <c r="AC1748" s="113"/>
      <c r="AD1748" s="113"/>
      <c r="AE1748" s="113"/>
      <c r="AF1748" s="113"/>
      <c r="AG1748" s="113"/>
      <c r="AH1748" s="113"/>
      <c r="AI1748" s="113"/>
      <c r="AJ1748" s="113"/>
      <c r="AK1748" s="113"/>
      <c r="AL1748" s="113"/>
      <c r="AM1748" s="113"/>
      <c r="AN1748" s="113"/>
      <c r="AO1748" s="113"/>
      <c r="AP1748" s="113"/>
      <c r="AQ1748" s="113"/>
      <c r="AR1748" s="113"/>
      <c r="AS1748" s="113"/>
      <c r="AT1748" s="113"/>
      <c r="AU1748" s="113"/>
      <c r="AV1748" s="113"/>
      <c r="AW1748" s="113"/>
      <c r="AX1748" s="113"/>
      <c r="AY1748" s="113"/>
      <c r="AZ1748" s="113"/>
      <c r="BA1748" s="113"/>
      <c r="BB1748" s="113"/>
      <c r="BC1748" s="113"/>
      <c r="BD1748" s="113"/>
      <c r="BE1748" s="113"/>
      <c r="BF1748" s="113"/>
      <c r="BG1748" s="113"/>
      <c r="BH1748" s="113"/>
      <c r="BI1748" s="113"/>
      <c r="BJ1748" s="113"/>
      <c r="BK1748" s="113"/>
      <c r="BL1748" s="113"/>
      <c r="BM1748" s="113"/>
      <c r="BN1748" s="113"/>
      <c r="BO1748" s="113"/>
      <c r="BP1748" s="113"/>
      <c r="BQ1748" s="113"/>
      <c r="BR1748" s="113"/>
      <c r="BS1748" s="113"/>
      <c r="BT1748" s="113"/>
      <c r="BU1748" s="113"/>
      <c r="BV1748" s="113"/>
      <c r="BW1748" s="113"/>
      <c r="BX1748" s="113"/>
      <c r="BY1748" s="113"/>
      <c r="BZ1748" s="113"/>
      <c r="CA1748" s="113"/>
      <c r="CB1748" s="113"/>
    </row>
    <row r="1749" spans="9:80" s="114" customFormat="1">
      <c r="I1749" s="113"/>
      <c r="J1749" s="113"/>
      <c r="K1749" s="113"/>
      <c r="L1749" s="113"/>
      <c r="M1749" s="113"/>
      <c r="N1749" s="113"/>
      <c r="O1749" s="113"/>
      <c r="P1749" s="113"/>
      <c r="Q1749" s="113"/>
      <c r="R1749" s="113"/>
      <c r="S1749" s="113"/>
      <c r="T1749" s="113"/>
      <c r="U1749" s="113"/>
      <c r="V1749" s="113"/>
      <c r="W1749" s="113"/>
      <c r="X1749" s="113"/>
      <c r="Y1749" s="113"/>
      <c r="Z1749" s="113"/>
      <c r="AA1749" s="113"/>
      <c r="AB1749" s="113"/>
      <c r="AC1749" s="113"/>
      <c r="AD1749" s="113"/>
      <c r="AE1749" s="113"/>
      <c r="AF1749" s="113"/>
      <c r="AG1749" s="113"/>
      <c r="AH1749" s="113"/>
      <c r="AI1749" s="113"/>
      <c r="AJ1749" s="113"/>
      <c r="AK1749" s="113"/>
      <c r="AL1749" s="113"/>
      <c r="AM1749" s="113"/>
      <c r="AN1749" s="113"/>
      <c r="AO1749" s="113"/>
      <c r="AP1749" s="113"/>
      <c r="AQ1749" s="113"/>
      <c r="AR1749" s="113"/>
      <c r="AS1749" s="113"/>
      <c r="AT1749" s="113"/>
      <c r="AU1749" s="113"/>
      <c r="AV1749" s="113"/>
      <c r="AW1749" s="113"/>
      <c r="AX1749" s="113"/>
      <c r="AY1749" s="113"/>
      <c r="AZ1749" s="113"/>
      <c r="BA1749" s="113"/>
      <c r="BB1749" s="113"/>
      <c r="BC1749" s="113"/>
      <c r="BD1749" s="113"/>
      <c r="BE1749" s="113"/>
      <c r="BF1749" s="113"/>
      <c r="BG1749" s="113"/>
      <c r="BH1749" s="113"/>
      <c r="BI1749" s="113"/>
      <c r="BJ1749" s="113"/>
      <c r="BK1749" s="113"/>
      <c r="BL1749" s="113"/>
      <c r="BM1749" s="113"/>
      <c r="BN1749" s="113"/>
      <c r="BO1749" s="113"/>
      <c r="BP1749" s="113"/>
      <c r="BQ1749" s="113"/>
      <c r="BR1749" s="113"/>
      <c r="BS1749" s="113"/>
      <c r="BT1749" s="113"/>
      <c r="BU1749" s="113"/>
      <c r="BV1749" s="113"/>
      <c r="BW1749" s="113"/>
      <c r="BX1749" s="113"/>
      <c r="BY1749" s="113"/>
      <c r="BZ1749" s="113"/>
      <c r="CA1749" s="113"/>
      <c r="CB1749" s="113"/>
    </row>
    <row r="1750" spans="9:80" s="114" customFormat="1">
      <c r="I1750" s="113"/>
      <c r="J1750" s="113"/>
      <c r="K1750" s="113"/>
      <c r="L1750" s="113"/>
      <c r="M1750" s="113"/>
      <c r="N1750" s="113"/>
      <c r="O1750" s="113"/>
      <c r="P1750" s="113"/>
      <c r="Q1750" s="113"/>
      <c r="R1750" s="113"/>
      <c r="S1750" s="113"/>
      <c r="T1750" s="113"/>
      <c r="U1750" s="113"/>
      <c r="V1750" s="113"/>
      <c r="W1750" s="113"/>
      <c r="X1750" s="113"/>
      <c r="Y1750" s="113"/>
      <c r="Z1750" s="113"/>
      <c r="AA1750" s="113"/>
      <c r="AB1750" s="113"/>
      <c r="AC1750" s="113"/>
      <c r="AD1750" s="113"/>
      <c r="AE1750" s="113"/>
      <c r="AF1750" s="113"/>
      <c r="AG1750" s="113"/>
      <c r="AH1750" s="113"/>
      <c r="AI1750" s="113"/>
      <c r="AJ1750" s="113"/>
      <c r="AK1750" s="113"/>
      <c r="AL1750" s="113"/>
      <c r="AM1750" s="113"/>
      <c r="AN1750" s="113"/>
      <c r="AO1750" s="113"/>
      <c r="AP1750" s="113"/>
      <c r="AQ1750" s="113"/>
      <c r="AR1750" s="113"/>
      <c r="AS1750" s="113"/>
      <c r="AT1750" s="113"/>
      <c r="AU1750" s="113"/>
      <c r="AV1750" s="113"/>
      <c r="AW1750" s="113"/>
      <c r="AX1750" s="113"/>
      <c r="AY1750" s="113"/>
      <c r="AZ1750" s="113"/>
      <c r="BA1750" s="113"/>
      <c r="BB1750" s="113"/>
      <c r="BC1750" s="113"/>
      <c r="BD1750" s="113"/>
      <c r="BE1750" s="113"/>
      <c r="BF1750" s="113"/>
      <c r="BG1750" s="113"/>
      <c r="BH1750" s="113"/>
      <c r="BI1750" s="113"/>
      <c r="BJ1750" s="113"/>
      <c r="BK1750" s="113"/>
      <c r="BL1750" s="113"/>
      <c r="BM1750" s="113"/>
      <c r="BN1750" s="113"/>
      <c r="BO1750" s="113"/>
      <c r="BP1750" s="113"/>
      <c r="BQ1750" s="113"/>
      <c r="BR1750" s="113"/>
      <c r="BS1750" s="113"/>
      <c r="BT1750" s="113"/>
      <c r="BU1750" s="113"/>
      <c r="BV1750" s="113"/>
      <c r="BW1750" s="113"/>
      <c r="BX1750" s="113"/>
      <c r="BY1750" s="113"/>
      <c r="BZ1750" s="113"/>
      <c r="CA1750" s="113"/>
      <c r="CB1750" s="113"/>
    </row>
    <row r="1751" spans="9:80" s="114" customFormat="1">
      <c r="I1751" s="113"/>
      <c r="J1751" s="113"/>
      <c r="K1751" s="113"/>
      <c r="L1751" s="113"/>
      <c r="M1751" s="113"/>
      <c r="N1751" s="113"/>
      <c r="O1751" s="113"/>
      <c r="P1751" s="113"/>
      <c r="Q1751" s="113"/>
      <c r="R1751" s="113"/>
      <c r="S1751" s="113"/>
      <c r="T1751" s="113"/>
      <c r="U1751" s="113"/>
      <c r="V1751" s="113"/>
      <c r="W1751" s="113"/>
      <c r="X1751" s="113"/>
      <c r="Y1751" s="113"/>
      <c r="Z1751" s="113"/>
      <c r="AA1751" s="113"/>
      <c r="AB1751" s="113"/>
      <c r="AC1751" s="113"/>
      <c r="AD1751" s="113"/>
      <c r="AE1751" s="113"/>
      <c r="AF1751" s="113"/>
      <c r="AG1751" s="113"/>
      <c r="AH1751" s="113"/>
      <c r="AI1751" s="113"/>
      <c r="AJ1751" s="113"/>
      <c r="AK1751" s="113"/>
      <c r="AL1751" s="113"/>
      <c r="AM1751" s="113"/>
      <c r="AN1751" s="113"/>
      <c r="AO1751" s="113"/>
      <c r="AP1751" s="113"/>
      <c r="AQ1751" s="113"/>
      <c r="AR1751" s="113"/>
      <c r="AS1751" s="113"/>
      <c r="AT1751" s="113"/>
      <c r="AU1751" s="113"/>
      <c r="AV1751" s="113"/>
      <c r="AW1751" s="113"/>
      <c r="AX1751" s="113"/>
      <c r="AY1751" s="113"/>
      <c r="AZ1751" s="113"/>
      <c r="BA1751" s="113"/>
      <c r="BB1751" s="113"/>
      <c r="BC1751" s="113"/>
      <c r="BD1751" s="113"/>
      <c r="BE1751" s="113"/>
      <c r="BF1751" s="113"/>
      <c r="BG1751" s="113"/>
      <c r="BH1751" s="113"/>
      <c r="BI1751" s="113"/>
      <c r="BJ1751" s="113"/>
      <c r="BK1751" s="113"/>
      <c r="BL1751" s="113"/>
      <c r="BM1751" s="113"/>
      <c r="BN1751" s="113"/>
      <c r="BO1751" s="113"/>
      <c r="BP1751" s="113"/>
      <c r="BQ1751" s="113"/>
      <c r="BR1751" s="113"/>
      <c r="BS1751" s="113"/>
      <c r="BT1751" s="113"/>
      <c r="BU1751" s="113"/>
      <c r="BV1751" s="113"/>
      <c r="BW1751" s="113"/>
      <c r="BX1751" s="113"/>
      <c r="BY1751" s="113"/>
      <c r="BZ1751" s="113"/>
      <c r="CA1751" s="113"/>
      <c r="CB1751" s="113"/>
    </row>
    <row r="1752" spans="9:80" s="114" customFormat="1">
      <c r="I1752" s="113"/>
      <c r="J1752" s="113"/>
      <c r="K1752" s="113"/>
      <c r="L1752" s="113"/>
      <c r="M1752" s="113"/>
      <c r="N1752" s="113"/>
      <c r="O1752" s="113"/>
      <c r="P1752" s="113"/>
      <c r="Q1752" s="113"/>
      <c r="R1752" s="113"/>
      <c r="S1752" s="113"/>
      <c r="T1752" s="113"/>
      <c r="U1752" s="113"/>
      <c r="V1752" s="113"/>
      <c r="W1752" s="113"/>
      <c r="X1752" s="113"/>
      <c r="Y1752" s="113"/>
      <c r="Z1752" s="113"/>
      <c r="AA1752" s="113"/>
      <c r="AB1752" s="113"/>
      <c r="AC1752" s="113"/>
      <c r="AD1752" s="113"/>
      <c r="AE1752" s="113"/>
      <c r="AF1752" s="113"/>
      <c r="AG1752" s="113"/>
      <c r="AH1752" s="113"/>
      <c r="AI1752" s="113"/>
      <c r="AJ1752" s="113"/>
      <c r="AK1752" s="113"/>
      <c r="AL1752" s="113"/>
      <c r="AM1752" s="113"/>
      <c r="AN1752" s="113"/>
      <c r="AO1752" s="113"/>
      <c r="AP1752" s="113"/>
      <c r="AQ1752" s="113"/>
      <c r="AR1752" s="113"/>
      <c r="AS1752" s="113"/>
      <c r="AT1752" s="113"/>
      <c r="AU1752" s="113"/>
      <c r="AV1752" s="113"/>
      <c r="AW1752" s="113"/>
      <c r="AX1752" s="113"/>
      <c r="AY1752" s="113"/>
      <c r="AZ1752" s="113"/>
      <c r="BA1752" s="113"/>
      <c r="BB1752" s="113"/>
      <c r="BC1752" s="113"/>
      <c r="BD1752" s="113"/>
      <c r="BE1752" s="113"/>
      <c r="BF1752" s="113"/>
      <c r="BG1752" s="113"/>
      <c r="BH1752" s="113"/>
      <c r="BI1752" s="113"/>
      <c r="BJ1752" s="113"/>
      <c r="BK1752" s="113"/>
      <c r="BL1752" s="113"/>
      <c r="BM1752" s="113"/>
      <c r="BN1752" s="113"/>
      <c r="BO1752" s="113"/>
      <c r="BP1752" s="113"/>
      <c r="BQ1752" s="113"/>
      <c r="BR1752" s="113"/>
      <c r="BS1752" s="113"/>
      <c r="BT1752" s="113"/>
      <c r="BU1752" s="113"/>
      <c r="BV1752" s="113"/>
      <c r="BW1752" s="113"/>
      <c r="BX1752" s="113"/>
      <c r="BY1752" s="113"/>
      <c r="BZ1752" s="113"/>
      <c r="CA1752" s="113"/>
      <c r="CB1752" s="113"/>
    </row>
    <row r="1753" spans="9:80" s="114" customFormat="1">
      <c r="I1753" s="113"/>
      <c r="J1753" s="113"/>
      <c r="K1753" s="113"/>
      <c r="L1753" s="113"/>
      <c r="M1753" s="113"/>
      <c r="N1753" s="113"/>
      <c r="O1753" s="113"/>
      <c r="P1753" s="113"/>
      <c r="Q1753" s="113"/>
      <c r="R1753" s="113"/>
      <c r="S1753" s="113"/>
      <c r="T1753" s="113"/>
      <c r="U1753" s="113"/>
      <c r="V1753" s="113"/>
      <c r="W1753" s="113"/>
      <c r="X1753" s="113"/>
      <c r="Y1753" s="113"/>
      <c r="Z1753" s="113"/>
      <c r="AA1753" s="113"/>
      <c r="AB1753" s="113"/>
      <c r="AC1753" s="113"/>
      <c r="AD1753" s="113"/>
      <c r="AE1753" s="113"/>
      <c r="AF1753" s="113"/>
      <c r="AG1753" s="113"/>
      <c r="AH1753" s="113"/>
      <c r="AI1753" s="113"/>
      <c r="AJ1753" s="113"/>
      <c r="AK1753" s="113"/>
      <c r="AL1753" s="113"/>
      <c r="AM1753" s="113"/>
      <c r="AN1753" s="113"/>
      <c r="AO1753" s="113"/>
      <c r="AP1753" s="113"/>
      <c r="AQ1753" s="113"/>
      <c r="AR1753" s="113"/>
      <c r="AS1753" s="113"/>
      <c r="AT1753" s="113"/>
      <c r="AU1753" s="113"/>
      <c r="AV1753" s="113"/>
      <c r="AW1753" s="113"/>
      <c r="AX1753" s="113"/>
      <c r="AY1753" s="113"/>
      <c r="AZ1753" s="113"/>
      <c r="BA1753" s="113"/>
      <c r="BB1753" s="113"/>
      <c r="BC1753" s="113"/>
      <c r="BD1753" s="113"/>
      <c r="BE1753" s="113"/>
      <c r="BF1753" s="113"/>
      <c r="BG1753" s="113"/>
      <c r="BH1753" s="113"/>
      <c r="BI1753" s="113"/>
      <c r="BJ1753" s="113"/>
      <c r="BK1753" s="113"/>
      <c r="BL1753" s="113"/>
      <c r="BM1753" s="113"/>
      <c r="BN1753" s="113"/>
      <c r="BO1753" s="113"/>
      <c r="BP1753" s="113"/>
      <c r="BQ1753" s="113"/>
      <c r="BR1753" s="113"/>
      <c r="BS1753" s="113"/>
      <c r="BT1753" s="113"/>
      <c r="BU1753" s="113"/>
      <c r="BV1753" s="113"/>
      <c r="BW1753" s="113"/>
      <c r="BX1753" s="113"/>
      <c r="BY1753" s="113"/>
      <c r="BZ1753" s="113"/>
      <c r="CA1753" s="113"/>
      <c r="CB1753" s="113"/>
    </row>
    <row r="1754" spans="9:80" s="114" customFormat="1">
      <c r="I1754" s="113"/>
      <c r="J1754" s="113"/>
      <c r="K1754" s="113"/>
      <c r="L1754" s="113"/>
      <c r="M1754" s="113"/>
      <c r="N1754" s="113"/>
      <c r="O1754" s="113"/>
      <c r="P1754" s="113"/>
      <c r="Q1754" s="113"/>
      <c r="R1754" s="113"/>
      <c r="S1754" s="113"/>
      <c r="T1754" s="113"/>
      <c r="U1754" s="113"/>
      <c r="V1754" s="113"/>
      <c r="W1754" s="113"/>
      <c r="X1754" s="113"/>
      <c r="Y1754" s="113"/>
      <c r="Z1754" s="113"/>
      <c r="AA1754" s="113"/>
      <c r="AB1754" s="113"/>
      <c r="AC1754" s="113"/>
      <c r="AD1754" s="113"/>
      <c r="AE1754" s="113"/>
      <c r="AF1754" s="113"/>
      <c r="AG1754" s="113"/>
      <c r="AH1754" s="113"/>
      <c r="AI1754" s="113"/>
      <c r="AJ1754" s="113"/>
      <c r="AK1754" s="113"/>
      <c r="AL1754" s="113"/>
      <c r="AM1754" s="113"/>
      <c r="AN1754" s="113"/>
      <c r="AO1754" s="113"/>
      <c r="AP1754" s="113"/>
      <c r="AQ1754" s="113"/>
      <c r="AR1754" s="113"/>
      <c r="AS1754" s="113"/>
      <c r="AT1754" s="113"/>
      <c r="AU1754" s="113"/>
      <c r="AV1754" s="113"/>
      <c r="AW1754" s="113"/>
      <c r="AX1754" s="113"/>
      <c r="AY1754" s="113"/>
      <c r="AZ1754" s="113"/>
      <c r="BA1754" s="113"/>
      <c r="BB1754" s="113"/>
      <c r="BC1754" s="113"/>
      <c r="BD1754" s="113"/>
      <c r="BE1754" s="113"/>
      <c r="BF1754" s="113"/>
      <c r="BG1754" s="113"/>
      <c r="BH1754" s="113"/>
      <c r="BI1754" s="113"/>
      <c r="BJ1754" s="113"/>
      <c r="BK1754" s="113"/>
      <c r="BL1754" s="113"/>
      <c r="BM1754" s="113"/>
      <c r="BN1754" s="113"/>
      <c r="BO1754" s="113"/>
      <c r="BP1754" s="113"/>
      <c r="BQ1754" s="113"/>
      <c r="BR1754" s="113"/>
      <c r="BS1754" s="113"/>
      <c r="BT1754" s="113"/>
      <c r="BU1754" s="113"/>
      <c r="BV1754" s="113"/>
      <c r="BW1754" s="113"/>
      <c r="BX1754" s="113"/>
      <c r="BY1754" s="113"/>
      <c r="BZ1754" s="113"/>
      <c r="CA1754" s="113"/>
      <c r="CB1754" s="113"/>
    </row>
    <row r="1755" spans="9:80" s="114" customFormat="1">
      <c r="I1755" s="113"/>
      <c r="J1755" s="113"/>
      <c r="K1755" s="113"/>
      <c r="L1755" s="113"/>
      <c r="M1755" s="113"/>
      <c r="N1755" s="113"/>
      <c r="O1755" s="113"/>
      <c r="P1755" s="113"/>
      <c r="Q1755" s="113"/>
      <c r="R1755" s="113"/>
      <c r="S1755" s="113"/>
      <c r="T1755" s="113"/>
      <c r="U1755" s="113"/>
      <c r="V1755" s="113"/>
      <c r="W1755" s="113"/>
      <c r="X1755" s="113"/>
      <c r="Y1755" s="113"/>
      <c r="Z1755" s="113"/>
      <c r="AA1755" s="113"/>
      <c r="AB1755" s="113"/>
      <c r="AC1755" s="113"/>
      <c r="AD1755" s="113"/>
      <c r="AE1755" s="113"/>
      <c r="AF1755" s="113"/>
      <c r="AG1755" s="113"/>
      <c r="AH1755" s="113"/>
      <c r="AI1755" s="113"/>
      <c r="AJ1755" s="113"/>
      <c r="AK1755" s="113"/>
      <c r="AL1755" s="113"/>
      <c r="AM1755" s="113"/>
      <c r="AN1755" s="113"/>
      <c r="AO1755" s="113"/>
      <c r="AP1755" s="113"/>
      <c r="AQ1755" s="113"/>
      <c r="AR1755" s="113"/>
      <c r="AS1755" s="113"/>
      <c r="AT1755" s="113"/>
      <c r="AU1755" s="113"/>
      <c r="AV1755" s="113"/>
      <c r="AW1755" s="113"/>
      <c r="AX1755" s="113"/>
      <c r="AY1755" s="113"/>
      <c r="AZ1755" s="113"/>
      <c r="BA1755" s="113"/>
      <c r="BB1755" s="113"/>
      <c r="BC1755" s="113"/>
      <c r="BD1755" s="113"/>
      <c r="BE1755" s="113"/>
      <c r="BF1755" s="113"/>
      <c r="BG1755" s="113"/>
      <c r="BH1755" s="113"/>
      <c r="BI1755" s="113"/>
      <c r="BJ1755" s="113"/>
      <c r="BK1755" s="113"/>
      <c r="BL1755" s="113"/>
      <c r="BM1755" s="113"/>
      <c r="BN1755" s="113"/>
      <c r="BO1755" s="113"/>
      <c r="BP1755" s="113"/>
      <c r="BQ1755" s="113"/>
      <c r="BR1755" s="113"/>
      <c r="BS1755" s="113"/>
      <c r="BT1755" s="113"/>
      <c r="BU1755" s="113"/>
      <c r="BV1755" s="113"/>
      <c r="BW1755" s="113"/>
      <c r="BX1755" s="113"/>
      <c r="BY1755" s="113"/>
      <c r="BZ1755" s="113"/>
      <c r="CA1755" s="113"/>
      <c r="CB1755" s="113"/>
    </row>
    <row r="1756" spans="9:80" s="114" customFormat="1">
      <c r="I1756" s="113"/>
      <c r="J1756" s="113"/>
      <c r="K1756" s="113"/>
      <c r="L1756" s="113"/>
      <c r="M1756" s="113"/>
      <c r="N1756" s="113"/>
      <c r="O1756" s="113"/>
      <c r="P1756" s="113"/>
      <c r="Q1756" s="113"/>
      <c r="R1756" s="113"/>
      <c r="S1756" s="113"/>
      <c r="T1756" s="113"/>
      <c r="U1756" s="113"/>
      <c r="V1756" s="113"/>
      <c r="W1756" s="113"/>
      <c r="X1756" s="113"/>
      <c r="Y1756" s="113"/>
      <c r="Z1756" s="113"/>
      <c r="AA1756" s="113"/>
      <c r="AB1756" s="113"/>
      <c r="AC1756" s="113"/>
      <c r="AD1756" s="113"/>
      <c r="AE1756" s="113"/>
      <c r="AF1756" s="113"/>
      <c r="AG1756" s="113"/>
      <c r="AH1756" s="113"/>
      <c r="AI1756" s="113"/>
      <c r="AJ1756" s="113"/>
      <c r="AK1756" s="113"/>
      <c r="AL1756" s="113"/>
      <c r="AM1756" s="113"/>
      <c r="AN1756" s="113"/>
      <c r="AO1756" s="113"/>
      <c r="AP1756" s="113"/>
      <c r="AQ1756" s="113"/>
      <c r="AR1756" s="113"/>
      <c r="AS1756" s="113"/>
      <c r="AT1756" s="113"/>
      <c r="AU1756" s="113"/>
      <c r="AV1756" s="113"/>
      <c r="AW1756" s="113"/>
      <c r="AX1756" s="113"/>
      <c r="AY1756" s="113"/>
      <c r="AZ1756" s="113"/>
      <c r="BA1756" s="113"/>
      <c r="BB1756" s="113"/>
      <c r="BC1756" s="113"/>
      <c r="BD1756" s="113"/>
      <c r="BE1756" s="113"/>
      <c r="BF1756" s="113"/>
      <c r="BG1756" s="113"/>
      <c r="BH1756" s="113"/>
      <c r="BI1756" s="113"/>
      <c r="BJ1756" s="113"/>
      <c r="BK1756" s="113"/>
      <c r="BL1756" s="113"/>
      <c r="BM1756" s="113"/>
      <c r="BN1756" s="113"/>
      <c r="BO1756" s="113"/>
      <c r="BP1756" s="113"/>
      <c r="BQ1756" s="113"/>
      <c r="BR1756" s="113"/>
      <c r="BS1756" s="113"/>
      <c r="BT1756" s="113"/>
      <c r="BU1756" s="113"/>
      <c r="BV1756" s="113"/>
      <c r="BW1756" s="113"/>
      <c r="BX1756" s="113"/>
      <c r="BY1756" s="113"/>
      <c r="BZ1756" s="113"/>
      <c r="CA1756" s="113"/>
      <c r="CB1756" s="113"/>
    </row>
    <row r="1757" spans="9:80" s="114" customFormat="1">
      <c r="I1757" s="113"/>
      <c r="J1757" s="113"/>
      <c r="K1757" s="113"/>
      <c r="L1757" s="113"/>
      <c r="M1757" s="113"/>
      <c r="N1757" s="113"/>
      <c r="O1757" s="113"/>
      <c r="P1757" s="113"/>
      <c r="Q1757" s="113"/>
      <c r="R1757" s="113"/>
      <c r="S1757" s="113"/>
      <c r="T1757" s="113"/>
      <c r="U1757" s="113"/>
      <c r="V1757" s="113"/>
      <c r="W1757" s="113"/>
      <c r="X1757" s="113"/>
      <c r="Y1757" s="113"/>
      <c r="Z1757" s="113"/>
      <c r="AA1757" s="113"/>
      <c r="AB1757" s="113"/>
      <c r="AC1757" s="113"/>
      <c r="AD1757" s="113"/>
      <c r="AE1757" s="113"/>
      <c r="AF1757" s="113"/>
      <c r="AG1757" s="113"/>
      <c r="AH1757" s="113"/>
      <c r="AI1757" s="113"/>
      <c r="AJ1757" s="113"/>
      <c r="AK1757" s="113"/>
      <c r="AL1757" s="113"/>
      <c r="AM1757" s="113"/>
      <c r="AN1757" s="113"/>
      <c r="AO1757" s="113"/>
      <c r="AP1757" s="113"/>
      <c r="AQ1757" s="113"/>
      <c r="AR1757" s="113"/>
      <c r="AS1757" s="113"/>
      <c r="AT1757" s="113"/>
      <c r="AU1757" s="113"/>
      <c r="AV1757" s="113"/>
      <c r="AW1757" s="113"/>
      <c r="AX1757" s="113"/>
      <c r="AY1757" s="113"/>
      <c r="AZ1757" s="113"/>
      <c r="BA1757" s="113"/>
      <c r="BB1757" s="113"/>
      <c r="BC1757" s="113"/>
      <c r="BD1757" s="113"/>
      <c r="BE1757" s="113"/>
      <c r="BF1757" s="113"/>
      <c r="BG1757" s="113"/>
      <c r="BH1757" s="113"/>
      <c r="BI1757" s="113"/>
      <c r="BJ1757" s="113"/>
      <c r="BK1757" s="113"/>
      <c r="BL1757" s="113"/>
      <c r="BM1757" s="113"/>
      <c r="BN1757" s="113"/>
      <c r="BO1757" s="113"/>
      <c r="BP1757" s="113"/>
      <c r="BQ1757" s="113"/>
      <c r="BR1757" s="113"/>
      <c r="BS1757" s="113"/>
      <c r="BT1757" s="113"/>
      <c r="BU1757" s="113"/>
      <c r="BV1757" s="113"/>
      <c r="BW1757" s="113"/>
      <c r="BX1757" s="113"/>
      <c r="BY1757" s="113"/>
      <c r="BZ1757" s="113"/>
      <c r="CA1757" s="113"/>
      <c r="CB1757" s="113"/>
    </row>
    <row r="1758" spans="9:80" s="114" customFormat="1">
      <c r="I1758" s="113"/>
      <c r="J1758" s="113"/>
      <c r="K1758" s="113"/>
      <c r="L1758" s="113"/>
      <c r="M1758" s="113"/>
      <c r="N1758" s="113"/>
      <c r="O1758" s="113"/>
      <c r="P1758" s="113"/>
      <c r="Q1758" s="113"/>
      <c r="R1758" s="113"/>
      <c r="S1758" s="113"/>
      <c r="T1758" s="113"/>
      <c r="U1758" s="113"/>
      <c r="V1758" s="113"/>
      <c r="W1758" s="113"/>
      <c r="X1758" s="113"/>
      <c r="Y1758" s="113"/>
      <c r="Z1758" s="113"/>
      <c r="AA1758" s="113"/>
      <c r="AB1758" s="113"/>
      <c r="AC1758" s="113"/>
      <c r="AD1758" s="113"/>
      <c r="AE1758" s="113"/>
      <c r="AF1758" s="113"/>
      <c r="AG1758" s="113"/>
      <c r="AH1758" s="113"/>
      <c r="AI1758" s="113"/>
      <c r="AJ1758" s="113"/>
      <c r="AK1758" s="113"/>
      <c r="AL1758" s="113"/>
      <c r="AM1758" s="113"/>
      <c r="AN1758" s="113"/>
      <c r="AO1758" s="113"/>
      <c r="AP1758" s="113"/>
      <c r="AQ1758" s="113"/>
      <c r="AR1758" s="113"/>
      <c r="AS1758" s="113"/>
      <c r="AT1758" s="113"/>
      <c r="AU1758" s="113"/>
      <c r="AV1758" s="113"/>
      <c r="AW1758" s="113"/>
      <c r="AX1758" s="113"/>
      <c r="AY1758" s="113"/>
      <c r="AZ1758" s="113"/>
      <c r="BA1758" s="113"/>
      <c r="BB1758" s="113"/>
      <c r="BC1758" s="113"/>
      <c r="BD1758" s="113"/>
      <c r="BE1758" s="113"/>
      <c r="BF1758" s="113"/>
      <c r="BG1758" s="113"/>
      <c r="BH1758" s="113"/>
      <c r="BI1758" s="113"/>
      <c r="BJ1758" s="113"/>
      <c r="BK1758" s="113"/>
      <c r="BL1758" s="113"/>
      <c r="BM1758" s="113"/>
      <c r="BN1758" s="113"/>
      <c r="BO1758" s="113"/>
      <c r="BP1758" s="113"/>
      <c r="BQ1758" s="113"/>
      <c r="BR1758" s="113"/>
      <c r="BS1758" s="113"/>
      <c r="BT1758" s="113"/>
      <c r="BU1758" s="113"/>
      <c r="BV1758" s="113"/>
      <c r="BW1758" s="113"/>
      <c r="BX1758" s="113"/>
      <c r="BY1758" s="113"/>
      <c r="BZ1758" s="113"/>
      <c r="CA1758" s="113"/>
      <c r="CB1758" s="113"/>
    </row>
    <row r="1759" spans="9:80" s="114" customFormat="1">
      <c r="I1759" s="113"/>
      <c r="J1759" s="113"/>
      <c r="K1759" s="113"/>
      <c r="L1759" s="113"/>
      <c r="M1759" s="113"/>
      <c r="N1759" s="113"/>
      <c r="O1759" s="113"/>
      <c r="P1759" s="113"/>
      <c r="Q1759" s="113"/>
      <c r="R1759" s="113"/>
      <c r="S1759" s="113"/>
      <c r="T1759" s="113"/>
      <c r="U1759" s="113"/>
      <c r="V1759" s="113"/>
      <c r="W1759" s="113"/>
      <c r="X1759" s="113"/>
      <c r="Y1759" s="113"/>
      <c r="Z1759" s="113"/>
      <c r="AA1759" s="113"/>
      <c r="AB1759" s="113"/>
      <c r="AC1759" s="113"/>
      <c r="AD1759" s="113"/>
      <c r="AE1759" s="113"/>
      <c r="AF1759" s="113"/>
      <c r="AG1759" s="113"/>
      <c r="AH1759" s="113"/>
      <c r="AI1759" s="113"/>
      <c r="AJ1759" s="113"/>
      <c r="AK1759" s="113"/>
      <c r="AL1759" s="113"/>
      <c r="AM1759" s="113"/>
      <c r="AN1759" s="113"/>
      <c r="AO1759" s="113"/>
      <c r="AP1759" s="113"/>
      <c r="AQ1759" s="113"/>
      <c r="AR1759" s="113"/>
      <c r="AS1759" s="113"/>
      <c r="AT1759" s="113"/>
      <c r="AU1759" s="113"/>
      <c r="AV1759" s="113"/>
      <c r="AW1759" s="113"/>
      <c r="AX1759" s="113"/>
      <c r="AY1759" s="113"/>
      <c r="AZ1759" s="113"/>
      <c r="BA1759" s="113"/>
      <c r="BB1759" s="113"/>
      <c r="BC1759" s="113"/>
      <c r="BD1759" s="113"/>
      <c r="BE1759" s="113"/>
      <c r="BF1759" s="113"/>
      <c r="BG1759" s="113"/>
      <c r="BH1759" s="113"/>
      <c r="BI1759" s="113"/>
      <c r="BJ1759" s="113"/>
      <c r="BK1759" s="113"/>
      <c r="BL1759" s="113"/>
      <c r="BM1759" s="113"/>
      <c r="BN1759" s="113"/>
      <c r="BO1759" s="113"/>
      <c r="BP1759" s="113"/>
      <c r="BQ1759" s="113"/>
      <c r="BR1759" s="113"/>
      <c r="BS1759" s="113"/>
      <c r="BT1759" s="113"/>
      <c r="BU1759" s="113"/>
      <c r="BV1759" s="113"/>
      <c r="BW1759" s="113"/>
      <c r="BX1759" s="113"/>
      <c r="BY1759" s="113"/>
      <c r="BZ1759" s="113"/>
      <c r="CA1759" s="113"/>
      <c r="CB1759" s="113"/>
    </row>
    <row r="1760" spans="9:80" s="114" customFormat="1">
      <c r="I1760" s="113"/>
      <c r="J1760" s="113"/>
      <c r="K1760" s="113"/>
      <c r="L1760" s="113"/>
      <c r="M1760" s="113"/>
      <c r="N1760" s="113"/>
      <c r="O1760" s="113"/>
      <c r="P1760" s="113"/>
      <c r="Q1760" s="113"/>
      <c r="R1760" s="113"/>
      <c r="S1760" s="113"/>
      <c r="T1760" s="113"/>
      <c r="U1760" s="113"/>
      <c r="V1760" s="113"/>
      <c r="W1760" s="113"/>
      <c r="X1760" s="113"/>
      <c r="Y1760" s="113"/>
      <c r="Z1760" s="113"/>
      <c r="AA1760" s="113"/>
      <c r="AB1760" s="113"/>
      <c r="AC1760" s="113"/>
      <c r="AD1760" s="113"/>
      <c r="AE1760" s="113"/>
      <c r="AF1760" s="113"/>
      <c r="AG1760" s="113"/>
      <c r="AH1760" s="113"/>
      <c r="AI1760" s="113"/>
      <c r="AJ1760" s="113"/>
      <c r="AK1760" s="113"/>
      <c r="AL1760" s="113"/>
      <c r="AM1760" s="113"/>
      <c r="AN1760" s="113"/>
      <c r="AO1760" s="113"/>
      <c r="AP1760" s="113"/>
      <c r="AQ1760" s="113"/>
      <c r="AR1760" s="113"/>
      <c r="AS1760" s="113"/>
      <c r="AT1760" s="113"/>
      <c r="AU1760" s="113"/>
      <c r="AV1760" s="113"/>
      <c r="AW1760" s="113"/>
      <c r="AX1760" s="113"/>
      <c r="AY1760" s="113"/>
      <c r="AZ1760" s="113"/>
      <c r="BA1760" s="113"/>
      <c r="BB1760" s="113"/>
      <c r="BC1760" s="113"/>
      <c r="BD1760" s="113"/>
      <c r="BE1760" s="113"/>
      <c r="BF1760" s="113"/>
      <c r="BG1760" s="113"/>
      <c r="BH1760" s="113"/>
      <c r="BI1760" s="113"/>
      <c r="BJ1760" s="113"/>
      <c r="BK1760" s="113"/>
      <c r="BL1760" s="113"/>
      <c r="BM1760" s="113"/>
      <c r="BN1760" s="113"/>
      <c r="BO1760" s="113"/>
      <c r="BP1760" s="113"/>
      <c r="BQ1760" s="113"/>
      <c r="BR1760" s="113"/>
      <c r="BS1760" s="113"/>
      <c r="BT1760" s="113"/>
      <c r="BU1760" s="113"/>
      <c r="BV1760" s="113"/>
      <c r="BW1760" s="113"/>
      <c r="BX1760" s="113"/>
      <c r="BY1760" s="113"/>
      <c r="BZ1760" s="113"/>
      <c r="CA1760" s="113"/>
      <c r="CB1760" s="113"/>
    </row>
    <row r="1761" spans="9:80" s="114" customFormat="1">
      <c r="I1761" s="113"/>
      <c r="J1761" s="113"/>
      <c r="K1761" s="113"/>
      <c r="L1761" s="113"/>
      <c r="M1761" s="113"/>
      <c r="N1761" s="113"/>
      <c r="O1761" s="113"/>
      <c r="P1761" s="113"/>
      <c r="Q1761" s="113"/>
      <c r="R1761" s="113"/>
      <c r="S1761" s="113"/>
      <c r="T1761" s="113"/>
      <c r="U1761" s="113"/>
      <c r="V1761" s="113"/>
      <c r="W1761" s="113"/>
      <c r="X1761" s="113"/>
      <c r="Y1761" s="113"/>
      <c r="Z1761" s="113"/>
      <c r="AA1761" s="113"/>
      <c r="AB1761" s="113"/>
      <c r="AC1761" s="113"/>
      <c r="AD1761" s="113"/>
      <c r="AE1761" s="113"/>
      <c r="AF1761" s="113"/>
      <c r="AG1761" s="113"/>
      <c r="AH1761" s="113"/>
      <c r="AI1761" s="113"/>
      <c r="AJ1761" s="113"/>
      <c r="AK1761" s="113"/>
      <c r="AL1761" s="113"/>
      <c r="AM1761" s="113"/>
      <c r="AN1761" s="113"/>
      <c r="AO1761" s="113"/>
      <c r="AP1761" s="113"/>
      <c r="AQ1761" s="113"/>
      <c r="AR1761" s="113"/>
      <c r="AS1761" s="113"/>
      <c r="AT1761" s="113"/>
      <c r="AU1761" s="113"/>
      <c r="AV1761" s="113"/>
      <c r="AW1761" s="113"/>
      <c r="AX1761" s="113"/>
      <c r="AY1761" s="113"/>
      <c r="AZ1761" s="113"/>
      <c r="BA1761" s="113"/>
      <c r="BB1761" s="113"/>
      <c r="BC1761" s="113"/>
      <c r="BD1761" s="113"/>
      <c r="BE1761" s="113"/>
      <c r="BF1761" s="113"/>
      <c r="BG1761" s="113"/>
      <c r="BH1761" s="113"/>
      <c r="BI1761" s="113"/>
      <c r="BJ1761" s="113"/>
      <c r="BK1761" s="113"/>
      <c r="BL1761" s="113"/>
      <c r="BM1761" s="113"/>
      <c r="BN1761" s="113"/>
      <c r="BO1761" s="113"/>
      <c r="BP1761" s="113"/>
      <c r="BQ1761" s="113"/>
      <c r="BR1761" s="113"/>
      <c r="BS1761" s="113"/>
      <c r="BT1761" s="113"/>
      <c r="BU1761" s="113"/>
      <c r="BV1761" s="113"/>
      <c r="BW1761" s="113"/>
      <c r="BX1761" s="113"/>
      <c r="BY1761" s="113"/>
      <c r="BZ1761" s="113"/>
      <c r="CA1761" s="113"/>
      <c r="CB1761" s="113"/>
    </row>
    <row r="1762" spans="9:80" s="114" customFormat="1">
      <c r="I1762" s="113"/>
      <c r="J1762" s="113"/>
      <c r="K1762" s="113"/>
      <c r="L1762" s="113"/>
      <c r="M1762" s="113"/>
      <c r="N1762" s="113"/>
      <c r="O1762" s="113"/>
      <c r="P1762" s="113"/>
      <c r="Q1762" s="113"/>
      <c r="R1762" s="113"/>
      <c r="S1762" s="113"/>
      <c r="T1762" s="113"/>
      <c r="U1762" s="113"/>
      <c r="V1762" s="113"/>
      <c r="W1762" s="113"/>
      <c r="X1762" s="113"/>
      <c r="Y1762" s="113"/>
      <c r="Z1762" s="113"/>
      <c r="AA1762" s="113"/>
      <c r="AB1762" s="113"/>
      <c r="AC1762" s="113"/>
      <c r="AD1762" s="113"/>
      <c r="AE1762" s="113"/>
      <c r="AF1762" s="113"/>
      <c r="AG1762" s="113"/>
      <c r="AH1762" s="113"/>
      <c r="AI1762" s="113"/>
      <c r="AJ1762" s="113"/>
      <c r="AK1762" s="113"/>
      <c r="AL1762" s="113"/>
      <c r="AM1762" s="113"/>
      <c r="AN1762" s="113"/>
      <c r="AO1762" s="113"/>
      <c r="AP1762" s="113"/>
      <c r="AQ1762" s="113"/>
      <c r="AR1762" s="113"/>
      <c r="AS1762" s="113"/>
      <c r="AT1762" s="113"/>
      <c r="AU1762" s="113"/>
      <c r="AV1762" s="113"/>
      <c r="AW1762" s="113"/>
      <c r="AX1762" s="113"/>
      <c r="AY1762" s="113"/>
      <c r="AZ1762" s="113"/>
      <c r="BA1762" s="113"/>
      <c r="BB1762" s="113"/>
      <c r="BC1762" s="113"/>
      <c r="BD1762" s="113"/>
      <c r="BE1762" s="113"/>
      <c r="BF1762" s="113"/>
      <c r="BG1762" s="113"/>
      <c r="BH1762" s="113"/>
      <c r="BI1762" s="113"/>
      <c r="BJ1762" s="113"/>
      <c r="BK1762" s="113"/>
      <c r="BL1762" s="113"/>
      <c r="BM1762" s="113"/>
      <c r="BN1762" s="113"/>
      <c r="BO1762" s="113"/>
      <c r="BP1762" s="113"/>
      <c r="BQ1762" s="113"/>
      <c r="BR1762" s="113"/>
      <c r="BS1762" s="113"/>
      <c r="BT1762" s="113"/>
      <c r="BU1762" s="113"/>
      <c r="BV1762" s="113"/>
      <c r="BW1762" s="113"/>
      <c r="BX1762" s="113"/>
      <c r="BY1762" s="113"/>
      <c r="BZ1762" s="113"/>
      <c r="CA1762" s="113"/>
      <c r="CB1762" s="113"/>
    </row>
    <row r="1763" spans="9:80" s="114" customFormat="1">
      <c r="I1763" s="113"/>
      <c r="J1763" s="113"/>
      <c r="K1763" s="113"/>
      <c r="L1763" s="113"/>
      <c r="M1763" s="113"/>
      <c r="N1763" s="113"/>
      <c r="O1763" s="113"/>
      <c r="P1763" s="113"/>
      <c r="Q1763" s="113"/>
      <c r="R1763" s="113"/>
      <c r="S1763" s="113"/>
      <c r="T1763" s="113"/>
      <c r="U1763" s="113"/>
      <c r="V1763" s="113"/>
      <c r="W1763" s="113"/>
      <c r="X1763" s="113"/>
      <c r="Y1763" s="113"/>
      <c r="Z1763" s="113"/>
      <c r="AA1763" s="113"/>
      <c r="AB1763" s="113"/>
      <c r="AC1763" s="113"/>
      <c r="AD1763" s="113"/>
      <c r="AE1763" s="113"/>
      <c r="AF1763" s="113"/>
      <c r="AG1763" s="113"/>
      <c r="AH1763" s="113"/>
      <c r="AI1763" s="113"/>
      <c r="AJ1763" s="113"/>
      <c r="AK1763" s="113"/>
      <c r="AL1763" s="113"/>
      <c r="AM1763" s="113"/>
      <c r="AN1763" s="113"/>
      <c r="AO1763" s="113"/>
      <c r="AP1763" s="113"/>
      <c r="AQ1763" s="113"/>
      <c r="AR1763" s="113"/>
      <c r="AS1763" s="113"/>
      <c r="AT1763" s="113"/>
      <c r="AU1763" s="113"/>
      <c r="AV1763" s="113"/>
      <c r="AW1763" s="113"/>
      <c r="AX1763" s="113"/>
      <c r="AY1763" s="113"/>
      <c r="AZ1763" s="113"/>
      <c r="BA1763" s="113"/>
      <c r="BB1763" s="113"/>
      <c r="BC1763" s="113"/>
      <c r="BD1763" s="113"/>
      <c r="BE1763" s="113"/>
      <c r="BF1763" s="113"/>
      <c r="BG1763" s="113"/>
      <c r="BH1763" s="113"/>
      <c r="BI1763" s="113"/>
      <c r="BJ1763" s="113"/>
      <c r="BK1763" s="113"/>
      <c r="BL1763" s="113"/>
      <c r="BM1763" s="113"/>
      <c r="BN1763" s="113"/>
      <c r="BO1763" s="113"/>
      <c r="BP1763" s="113"/>
      <c r="BQ1763" s="113"/>
      <c r="BR1763" s="113"/>
      <c r="BS1763" s="113"/>
      <c r="BT1763" s="113"/>
      <c r="BU1763" s="113"/>
      <c r="BV1763" s="113"/>
      <c r="BW1763" s="113"/>
      <c r="BX1763" s="113"/>
      <c r="BY1763" s="113"/>
      <c r="BZ1763" s="113"/>
      <c r="CA1763" s="113"/>
      <c r="CB1763" s="113"/>
    </row>
    <row r="1764" spans="9:80" s="114" customFormat="1">
      <c r="I1764" s="113"/>
      <c r="J1764" s="113"/>
      <c r="K1764" s="113"/>
      <c r="L1764" s="113"/>
      <c r="M1764" s="113"/>
      <c r="N1764" s="113"/>
      <c r="O1764" s="113"/>
      <c r="P1764" s="113"/>
      <c r="Q1764" s="113"/>
      <c r="R1764" s="113"/>
      <c r="S1764" s="113"/>
      <c r="T1764" s="113"/>
      <c r="U1764" s="113"/>
      <c r="V1764" s="113"/>
      <c r="W1764" s="113"/>
      <c r="X1764" s="113"/>
      <c r="Y1764" s="113"/>
      <c r="Z1764" s="113"/>
      <c r="AA1764" s="113"/>
      <c r="AB1764" s="113"/>
      <c r="AC1764" s="113"/>
      <c r="AD1764" s="113"/>
      <c r="AE1764" s="113"/>
      <c r="AF1764" s="113"/>
      <c r="AG1764" s="113"/>
      <c r="AH1764" s="113"/>
      <c r="AI1764" s="113"/>
      <c r="AJ1764" s="113"/>
      <c r="AK1764" s="113"/>
      <c r="AL1764" s="113"/>
      <c r="AM1764" s="113"/>
      <c r="AN1764" s="113"/>
      <c r="AO1764" s="113"/>
      <c r="AP1764" s="113"/>
      <c r="AQ1764" s="113"/>
      <c r="AR1764" s="113"/>
      <c r="AS1764" s="113"/>
      <c r="AT1764" s="113"/>
      <c r="AU1764" s="113"/>
      <c r="AV1764" s="113"/>
      <c r="AW1764" s="113"/>
      <c r="AX1764" s="113"/>
      <c r="AY1764" s="113"/>
      <c r="AZ1764" s="113"/>
      <c r="BA1764" s="113"/>
      <c r="BB1764" s="113"/>
      <c r="BC1764" s="113"/>
      <c r="BD1764" s="113"/>
      <c r="BE1764" s="113"/>
      <c r="BF1764" s="113"/>
      <c r="BG1764" s="113"/>
      <c r="BH1764" s="113"/>
      <c r="BI1764" s="113"/>
      <c r="BJ1764" s="113"/>
      <c r="BK1764" s="113"/>
      <c r="BL1764" s="113"/>
      <c r="BM1764" s="113"/>
      <c r="BN1764" s="113"/>
      <c r="BO1764" s="113"/>
      <c r="BP1764" s="113"/>
      <c r="BQ1764" s="113"/>
      <c r="BR1764" s="113"/>
      <c r="BS1764" s="113"/>
      <c r="BT1764" s="113"/>
      <c r="BU1764" s="113"/>
      <c r="BV1764" s="113"/>
      <c r="BW1764" s="113"/>
      <c r="BX1764" s="113"/>
      <c r="BY1764" s="113"/>
      <c r="BZ1764" s="113"/>
      <c r="CA1764" s="113"/>
      <c r="CB1764" s="113"/>
    </row>
    <row r="1765" spans="9:80" s="114" customFormat="1">
      <c r="I1765" s="113"/>
      <c r="J1765" s="113"/>
      <c r="K1765" s="113"/>
      <c r="L1765" s="113"/>
      <c r="M1765" s="113"/>
      <c r="N1765" s="113"/>
      <c r="O1765" s="113"/>
      <c r="P1765" s="113"/>
      <c r="Q1765" s="113"/>
      <c r="R1765" s="113"/>
      <c r="S1765" s="113"/>
      <c r="T1765" s="113"/>
      <c r="U1765" s="113"/>
      <c r="V1765" s="113"/>
      <c r="W1765" s="113"/>
      <c r="X1765" s="113"/>
      <c r="Y1765" s="113"/>
      <c r="Z1765" s="113"/>
      <c r="AA1765" s="113"/>
      <c r="AB1765" s="113"/>
      <c r="AC1765" s="113"/>
      <c r="AD1765" s="113"/>
      <c r="AE1765" s="113"/>
      <c r="AF1765" s="113"/>
      <c r="AG1765" s="113"/>
      <c r="AH1765" s="113"/>
      <c r="AI1765" s="113"/>
      <c r="AJ1765" s="113"/>
      <c r="AK1765" s="113"/>
      <c r="AL1765" s="113"/>
      <c r="AM1765" s="113"/>
      <c r="AN1765" s="113"/>
      <c r="AO1765" s="113"/>
      <c r="AP1765" s="113"/>
      <c r="AQ1765" s="113"/>
      <c r="AR1765" s="113"/>
      <c r="AS1765" s="113"/>
      <c r="AT1765" s="113"/>
      <c r="AU1765" s="113"/>
      <c r="AV1765" s="113"/>
      <c r="AW1765" s="113"/>
      <c r="AX1765" s="113"/>
      <c r="AY1765" s="113"/>
      <c r="AZ1765" s="113"/>
      <c r="BA1765" s="113"/>
      <c r="BB1765" s="113"/>
      <c r="BC1765" s="113"/>
      <c r="BD1765" s="113"/>
      <c r="BE1765" s="113"/>
      <c r="BF1765" s="113"/>
      <c r="BG1765" s="113"/>
      <c r="BH1765" s="113"/>
      <c r="BI1765" s="113"/>
      <c r="BJ1765" s="113"/>
      <c r="BK1765" s="113"/>
      <c r="BL1765" s="113"/>
      <c r="BM1765" s="113"/>
      <c r="BN1765" s="113"/>
      <c r="BO1765" s="113"/>
      <c r="BP1765" s="113"/>
      <c r="BQ1765" s="113"/>
      <c r="BR1765" s="113"/>
      <c r="BS1765" s="113"/>
      <c r="BT1765" s="113"/>
      <c r="BU1765" s="113"/>
      <c r="BV1765" s="113"/>
      <c r="BW1765" s="113"/>
      <c r="BX1765" s="113"/>
      <c r="BY1765" s="113"/>
      <c r="BZ1765" s="113"/>
      <c r="CA1765" s="113"/>
      <c r="CB1765" s="113"/>
    </row>
    <row r="1766" spans="9:80" s="114" customFormat="1">
      <c r="I1766" s="113"/>
      <c r="J1766" s="113"/>
      <c r="K1766" s="113"/>
      <c r="L1766" s="113"/>
      <c r="M1766" s="113"/>
      <c r="N1766" s="113"/>
      <c r="O1766" s="113"/>
      <c r="P1766" s="113"/>
      <c r="Q1766" s="113"/>
      <c r="R1766" s="113"/>
      <c r="S1766" s="113"/>
      <c r="T1766" s="113"/>
      <c r="U1766" s="113"/>
      <c r="V1766" s="113"/>
      <c r="W1766" s="113"/>
      <c r="X1766" s="113"/>
      <c r="Y1766" s="113"/>
      <c r="Z1766" s="113"/>
      <c r="AA1766" s="113"/>
      <c r="AB1766" s="113"/>
      <c r="AC1766" s="113"/>
      <c r="AD1766" s="113"/>
      <c r="AE1766" s="113"/>
      <c r="AF1766" s="113"/>
      <c r="AG1766" s="113"/>
      <c r="AH1766" s="113"/>
      <c r="AI1766" s="113"/>
      <c r="AJ1766" s="113"/>
      <c r="AK1766" s="113"/>
      <c r="AL1766" s="113"/>
      <c r="AM1766" s="113"/>
      <c r="AN1766" s="113"/>
      <c r="AO1766" s="113"/>
      <c r="AP1766" s="113"/>
      <c r="AQ1766" s="113"/>
      <c r="AR1766" s="113"/>
      <c r="AS1766" s="113"/>
      <c r="AT1766" s="113"/>
      <c r="AU1766" s="113"/>
      <c r="AV1766" s="113"/>
      <c r="AW1766" s="113"/>
      <c r="AX1766" s="113"/>
      <c r="AY1766" s="113"/>
      <c r="AZ1766" s="113"/>
      <c r="BA1766" s="113"/>
      <c r="BB1766" s="113"/>
      <c r="BC1766" s="113"/>
      <c r="BD1766" s="113"/>
      <c r="BE1766" s="113"/>
      <c r="BF1766" s="113"/>
      <c r="BG1766" s="113"/>
      <c r="BH1766" s="113"/>
      <c r="BI1766" s="113"/>
      <c r="BJ1766" s="113"/>
      <c r="BK1766" s="113"/>
      <c r="BL1766" s="113"/>
      <c r="BM1766" s="113"/>
      <c r="BN1766" s="113"/>
      <c r="BO1766" s="113"/>
      <c r="BP1766" s="113"/>
      <c r="BQ1766" s="113"/>
      <c r="BR1766" s="113"/>
      <c r="BS1766" s="113"/>
      <c r="BT1766" s="113"/>
      <c r="BU1766" s="113"/>
      <c r="BV1766" s="113"/>
      <c r="BW1766" s="113"/>
      <c r="BX1766" s="113"/>
      <c r="BY1766" s="113"/>
      <c r="BZ1766" s="113"/>
      <c r="CA1766" s="113"/>
      <c r="CB1766" s="113"/>
    </row>
    <row r="1767" spans="9:80" s="114" customFormat="1">
      <c r="I1767" s="113"/>
      <c r="J1767" s="113"/>
      <c r="K1767" s="113"/>
      <c r="L1767" s="113"/>
      <c r="M1767" s="113"/>
      <c r="N1767" s="113"/>
      <c r="O1767" s="113"/>
      <c r="P1767" s="113"/>
      <c r="Q1767" s="113"/>
      <c r="R1767" s="113"/>
      <c r="S1767" s="113"/>
      <c r="T1767" s="113"/>
      <c r="U1767" s="113"/>
      <c r="V1767" s="113"/>
      <c r="W1767" s="113"/>
      <c r="X1767" s="113"/>
      <c r="Y1767" s="113"/>
      <c r="Z1767" s="113"/>
      <c r="AA1767" s="113"/>
      <c r="AB1767" s="113"/>
      <c r="AC1767" s="113"/>
      <c r="AD1767" s="113"/>
      <c r="AE1767" s="113"/>
      <c r="AF1767" s="113"/>
      <c r="AG1767" s="113"/>
      <c r="AH1767" s="113"/>
      <c r="AI1767" s="113"/>
      <c r="AJ1767" s="113"/>
      <c r="AK1767" s="113"/>
      <c r="AL1767" s="113"/>
      <c r="AM1767" s="113"/>
      <c r="AN1767" s="113"/>
      <c r="AO1767" s="113"/>
      <c r="AP1767" s="113"/>
      <c r="AQ1767" s="113"/>
      <c r="AR1767" s="113"/>
      <c r="AS1767" s="113"/>
      <c r="AT1767" s="113"/>
      <c r="AU1767" s="113"/>
      <c r="AV1767" s="113"/>
      <c r="AW1767" s="113"/>
      <c r="AX1767" s="113"/>
      <c r="AY1767" s="113"/>
      <c r="AZ1767" s="113"/>
      <c r="BA1767" s="113"/>
      <c r="BB1767" s="113"/>
      <c r="BC1767" s="113"/>
      <c r="BD1767" s="113"/>
      <c r="BE1767" s="113"/>
      <c r="BF1767" s="113"/>
      <c r="BG1767" s="113"/>
      <c r="BH1767" s="113"/>
      <c r="BI1767" s="113"/>
      <c r="BJ1767" s="113"/>
      <c r="BK1767" s="113"/>
      <c r="BL1767" s="113"/>
      <c r="BM1767" s="113"/>
      <c r="BN1767" s="113"/>
      <c r="BO1767" s="113"/>
      <c r="BP1767" s="113"/>
      <c r="BQ1767" s="113"/>
      <c r="BR1767" s="113"/>
      <c r="BS1767" s="113"/>
      <c r="BT1767" s="113"/>
      <c r="BU1767" s="113"/>
      <c r="BV1767" s="113"/>
      <c r="BW1767" s="113"/>
      <c r="BX1767" s="113"/>
      <c r="BY1767" s="113"/>
      <c r="BZ1767" s="113"/>
      <c r="CA1767" s="113"/>
      <c r="CB1767" s="113"/>
    </row>
    <row r="1768" spans="9:80" s="114" customFormat="1">
      <c r="I1768" s="113"/>
      <c r="J1768" s="113"/>
      <c r="K1768" s="113"/>
      <c r="L1768" s="113"/>
      <c r="M1768" s="113"/>
      <c r="N1768" s="113"/>
      <c r="O1768" s="113"/>
      <c r="P1768" s="113"/>
      <c r="Q1768" s="113"/>
      <c r="R1768" s="113"/>
      <c r="S1768" s="113"/>
      <c r="T1768" s="113"/>
      <c r="U1768" s="113"/>
      <c r="V1768" s="113"/>
      <c r="W1768" s="113"/>
      <c r="X1768" s="113"/>
      <c r="Y1768" s="113"/>
      <c r="Z1768" s="113"/>
      <c r="AA1768" s="113"/>
      <c r="AB1768" s="113"/>
      <c r="AC1768" s="113"/>
      <c r="AD1768" s="113"/>
      <c r="AE1768" s="113"/>
      <c r="AF1768" s="113"/>
      <c r="AG1768" s="113"/>
      <c r="AH1768" s="113"/>
      <c r="AI1768" s="113"/>
      <c r="AJ1768" s="113"/>
      <c r="AK1768" s="113"/>
      <c r="AL1768" s="113"/>
      <c r="AM1768" s="113"/>
      <c r="AN1768" s="113"/>
      <c r="AO1768" s="113"/>
      <c r="AP1768" s="113"/>
      <c r="AQ1768" s="113"/>
      <c r="AR1768" s="113"/>
      <c r="AS1768" s="113"/>
      <c r="AT1768" s="113"/>
      <c r="AU1768" s="113"/>
      <c r="AV1768" s="113"/>
      <c r="AW1768" s="113"/>
      <c r="AX1768" s="113"/>
      <c r="AY1768" s="113"/>
      <c r="AZ1768" s="113"/>
      <c r="BA1768" s="113"/>
      <c r="BB1768" s="113"/>
      <c r="BC1768" s="113"/>
      <c r="BD1768" s="113"/>
      <c r="BE1768" s="113"/>
      <c r="BF1768" s="113"/>
      <c r="BG1768" s="113"/>
      <c r="BH1768" s="113"/>
      <c r="BI1768" s="113"/>
      <c r="BJ1768" s="113"/>
      <c r="BK1768" s="113"/>
      <c r="BL1768" s="113"/>
      <c r="BM1768" s="113"/>
      <c r="BN1768" s="113"/>
      <c r="BO1768" s="113"/>
      <c r="BP1768" s="113"/>
      <c r="BQ1768" s="113"/>
      <c r="BR1768" s="113"/>
      <c r="BS1768" s="113"/>
      <c r="BT1768" s="113"/>
      <c r="BU1768" s="113"/>
      <c r="BV1768" s="113"/>
      <c r="BW1768" s="113"/>
      <c r="BX1768" s="113"/>
      <c r="BY1768" s="113"/>
      <c r="BZ1768" s="113"/>
      <c r="CA1768" s="113"/>
      <c r="CB1768" s="113"/>
    </row>
    <row r="1769" spans="9:80" s="114" customFormat="1">
      <c r="I1769" s="113"/>
      <c r="J1769" s="113"/>
      <c r="K1769" s="113"/>
      <c r="L1769" s="113"/>
      <c r="M1769" s="113"/>
      <c r="N1769" s="113"/>
      <c r="O1769" s="113"/>
      <c r="P1769" s="113"/>
      <c r="Q1769" s="113"/>
      <c r="R1769" s="113"/>
      <c r="S1769" s="113"/>
      <c r="T1769" s="113"/>
      <c r="U1769" s="113"/>
      <c r="V1769" s="113"/>
      <c r="W1769" s="113"/>
      <c r="X1769" s="113"/>
      <c r="Y1769" s="113"/>
      <c r="Z1769" s="113"/>
      <c r="AA1769" s="113"/>
      <c r="AB1769" s="113"/>
      <c r="AC1769" s="113"/>
      <c r="AD1769" s="113"/>
      <c r="AE1769" s="113"/>
      <c r="AF1769" s="113"/>
      <c r="AG1769" s="113"/>
      <c r="AH1769" s="113"/>
      <c r="AI1769" s="113"/>
      <c r="AJ1769" s="113"/>
      <c r="AK1769" s="113"/>
      <c r="AL1769" s="113"/>
      <c r="AM1769" s="113"/>
      <c r="AN1769" s="113"/>
      <c r="AO1769" s="113"/>
      <c r="AP1769" s="113"/>
      <c r="AQ1769" s="113"/>
      <c r="AR1769" s="113"/>
      <c r="AS1769" s="113"/>
      <c r="AT1769" s="113"/>
      <c r="AU1769" s="113"/>
      <c r="AV1769" s="113"/>
      <c r="AW1769" s="113"/>
      <c r="AX1769" s="113"/>
      <c r="AY1769" s="113"/>
      <c r="AZ1769" s="113"/>
      <c r="BA1769" s="113"/>
      <c r="BB1769" s="113"/>
      <c r="BC1769" s="113"/>
      <c r="BD1769" s="113"/>
      <c r="BE1769" s="113"/>
      <c r="BF1769" s="113"/>
      <c r="BG1769" s="113"/>
      <c r="BH1769" s="113"/>
      <c r="BI1769" s="113"/>
      <c r="BJ1769" s="113"/>
      <c r="BK1769" s="113"/>
      <c r="BL1769" s="113"/>
      <c r="BM1769" s="113"/>
      <c r="BN1769" s="113"/>
      <c r="BO1769" s="113"/>
      <c r="BP1769" s="113"/>
      <c r="BQ1769" s="113"/>
      <c r="BR1769" s="113"/>
      <c r="BS1769" s="113"/>
      <c r="BT1769" s="113"/>
      <c r="BU1769" s="113"/>
      <c r="BV1769" s="113"/>
      <c r="BW1769" s="113"/>
      <c r="BX1769" s="113"/>
      <c r="BY1769" s="113"/>
      <c r="BZ1769" s="113"/>
      <c r="CA1769" s="113"/>
      <c r="CB1769" s="113"/>
    </row>
    <row r="1770" spans="9:80" s="114" customFormat="1">
      <c r="I1770" s="113"/>
      <c r="J1770" s="113"/>
      <c r="K1770" s="113"/>
      <c r="L1770" s="113"/>
      <c r="M1770" s="113"/>
      <c r="N1770" s="113"/>
      <c r="O1770" s="113"/>
      <c r="P1770" s="113"/>
      <c r="Q1770" s="113"/>
      <c r="R1770" s="113"/>
      <c r="S1770" s="113"/>
      <c r="T1770" s="113"/>
      <c r="U1770" s="113"/>
      <c r="V1770" s="113"/>
      <c r="W1770" s="113"/>
      <c r="X1770" s="113"/>
      <c r="Y1770" s="113"/>
      <c r="Z1770" s="113"/>
      <c r="AA1770" s="113"/>
      <c r="AB1770" s="113"/>
      <c r="AC1770" s="113"/>
      <c r="AD1770" s="113"/>
      <c r="AE1770" s="113"/>
      <c r="AF1770" s="113"/>
      <c r="AG1770" s="113"/>
      <c r="AH1770" s="113"/>
      <c r="AI1770" s="113"/>
      <c r="AJ1770" s="113"/>
      <c r="AK1770" s="113"/>
      <c r="AL1770" s="113"/>
      <c r="AM1770" s="113"/>
      <c r="AN1770" s="113"/>
      <c r="AO1770" s="113"/>
      <c r="AP1770" s="113"/>
      <c r="AQ1770" s="113"/>
      <c r="AR1770" s="113"/>
      <c r="AS1770" s="113"/>
      <c r="AT1770" s="113"/>
      <c r="AU1770" s="113"/>
      <c r="AV1770" s="113"/>
      <c r="AW1770" s="113"/>
      <c r="AX1770" s="113"/>
      <c r="AY1770" s="113"/>
      <c r="AZ1770" s="113"/>
      <c r="BA1770" s="113"/>
      <c r="BB1770" s="113"/>
      <c r="BC1770" s="113"/>
      <c r="BD1770" s="113"/>
      <c r="BE1770" s="113"/>
      <c r="BF1770" s="113"/>
      <c r="BG1770" s="113"/>
      <c r="BH1770" s="113"/>
      <c r="BI1770" s="113"/>
      <c r="BJ1770" s="113"/>
      <c r="BK1770" s="113"/>
      <c r="BL1770" s="113"/>
      <c r="BM1770" s="113"/>
      <c r="BN1770" s="113"/>
      <c r="BO1770" s="113"/>
      <c r="BP1770" s="113"/>
      <c r="BQ1770" s="113"/>
      <c r="BR1770" s="113"/>
      <c r="BS1770" s="113"/>
      <c r="BT1770" s="113"/>
      <c r="BU1770" s="113"/>
      <c r="BV1770" s="113"/>
      <c r="BW1770" s="113"/>
      <c r="BX1770" s="113"/>
      <c r="BY1770" s="113"/>
      <c r="BZ1770" s="113"/>
      <c r="CA1770" s="113"/>
      <c r="CB1770" s="113"/>
    </row>
    <row r="1771" spans="9:80" s="114" customFormat="1">
      <c r="I1771" s="113"/>
      <c r="J1771" s="113"/>
      <c r="K1771" s="113"/>
      <c r="L1771" s="113"/>
      <c r="M1771" s="113"/>
      <c r="N1771" s="113"/>
      <c r="O1771" s="113"/>
      <c r="P1771" s="113"/>
      <c r="Q1771" s="113"/>
      <c r="R1771" s="113"/>
      <c r="S1771" s="113"/>
      <c r="T1771" s="113"/>
      <c r="U1771" s="113"/>
      <c r="V1771" s="113"/>
      <c r="W1771" s="113"/>
      <c r="X1771" s="113"/>
      <c r="Y1771" s="113"/>
      <c r="Z1771" s="113"/>
      <c r="AA1771" s="113"/>
      <c r="AB1771" s="113"/>
      <c r="AC1771" s="113"/>
      <c r="AD1771" s="113"/>
      <c r="AE1771" s="113"/>
      <c r="AF1771" s="113"/>
      <c r="AG1771" s="113"/>
      <c r="AH1771" s="113"/>
      <c r="AI1771" s="113"/>
      <c r="AJ1771" s="113"/>
      <c r="AK1771" s="113"/>
      <c r="AL1771" s="113"/>
      <c r="AM1771" s="113"/>
      <c r="AN1771" s="113"/>
      <c r="AO1771" s="113"/>
      <c r="AP1771" s="113"/>
      <c r="AQ1771" s="113"/>
      <c r="AR1771" s="113"/>
      <c r="AS1771" s="113"/>
      <c r="AT1771" s="113"/>
      <c r="AU1771" s="113"/>
      <c r="AV1771" s="113"/>
      <c r="AW1771" s="113"/>
      <c r="AX1771" s="113"/>
      <c r="AY1771" s="113"/>
      <c r="AZ1771" s="113"/>
      <c r="BA1771" s="113"/>
      <c r="BB1771" s="113"/>
      <c r="BC1771" s="113"/>
      <c r="BD1771" s="113"/>
      <c r="BE1771" s="113"/>
      <c r="BF1771" s="113"/>
      <c r="BG1771" s="113"/>
      <c r="BH1771" s="113"/>
      <c r="BI1771" s="113"/>
      <c r="BJ1771" s="113"/>
      <c r="BK1771" s="113"/>
      <c r="BL1771" s="113"/>
      <c r="BM1771" s="113"/>
      <c r="BN1771" s="113"/>
      <c r="BO1771" s="113"/>
      <c r="BP1771" s="113"/>
      <c r="BQ1771" s="113"/>
      <c r="BR1771" s="113"/>
      <c r="BS1771" s="113"/>
      <c r="BT1771" s="113"/>
      <c r="BU1771" s="113"/>
      <c r="BV1771" s="113"/>
      <c r="BW1771" s="113"/>
      <c r="BX1771" s="113"/>
      <c r="BY1771" s="113"/>
      <c r="BZ1771" s="113"/>
      <c r="CA1771" s="113"/>
      <c r="CB1771" s="113"/>
    </row>
    <row r="1772" spans="9:80" s="114" customFormat="1">
      <c r="I1772" s="113"/>
      <c r="J1772" s="113"/>
      <c r="K1772" s="113"/>
      <c r="L1772" s="113"/>
      <c r="M1772" s="113"/>
      <c r="N1772" s="113"/>
      <c r="O1772" s="113"/>
      <c r="P1772" s="113"/>
      <c r="Q1772" s="113"/>
      <c r="R1772" s="113"/>
      <c r="S1772" s="113"/>
      <c r="T1772" s="113"/>
      <c r="U1772" s="113"/>
      <c r="V1772" s="113"/>
      <c r="W1772" s="113"/>
      <c r="X1772" s="113"/>
      <c r="Y1772" s="113"/>
      <c r="Z1772" s="113"/>
      <c r="AA1772" s="113"/>
      <c r="AB1772" s="113"/>
      <c r="AC1772" s="113"/>
      <c r="AD1772" s="113"/>
      <c r="AE1772" s="113"/>
      <c r="AF1772" s="113"/>
      <c r="AG1772" s="113"/>
      <c r="AH1772" s="113"/>
      <c r="AI1772" s="113"/>
      <c r="AJ1772" s="113"/>
      <c r="AK1772" s="113"/>
      <c r="AL1772" s="113"/>
      <c r="AM1772" s="113"/>
      <c r="AN1772" s="113"/>
      <c r="AO1772" s="113"/>
      <c r="AP1772" s="113"/>
      <c r="AQ1772" s="113"/>
      <c r="AR1772" s="113"/>
      <c r="AS1772" s="113"/>
      <c r="AT1772" s="113"/>
      <c r="AU1772" s="113"/>
      <c r="AV1772" s="113"/>
      <c r="AW1772" s="113"/>
      <c r="AX1772" s="113"/>
      <c r="AY1772" s="113"/>
      <c r="AZ1772" s="113"/>
      <c r="BA1772" s="113"/>
      <c r="BB1772" s="113"/>
      <c r="BC1772" s="113"/>
      <c r="BD1772" s="113"/>
      <c r="BE1772" s="113"/>
      <c r="BF1772" s="113"/>
      <c r="BG1772" s="113"/>
      <c r="BH1772" s="113"/>
      <c r="BI1772" s="113"/>
      <c r="BJ1772" s="113"/>
      <c r="BK1772" s="113"/>
      <c r="BL1772" s="113"/>
      <c r="BM1772" s="113"/>
      <c r="BN1772" s="113"/>
      <c r="BO1772" s="113"/>
      <c r="BP1772" s="113"/>
      <c r="BQ1772" s="113"/>
      <c r="BR1772" s="113"/>
      <c r="BS1772" s="113"/>
      <c r="BT1772" s="113"/>
      <c r="BU1772" s="113"/>
      <c r="BV1772" s="113"/>
      <c r="BW1772" s="113"/>
      <c r="BX1772" s="113"/>
      <c r="BY1772" s="113"/>
      <c r="BZ1772" s="113"/>
      <c r="CA1772" s="113"/>
      <c r="CB1772" s="113"/>
    </row>
    <row r="1773" spans="9:80" s="114" customFormat="1">
      <c r="I1773" s="113"/>
      <c r="J1773" s="113"/>
      <c r="K1773" s="113"/>
      <c r="L1773" s="113"/>
      <c r="M1773" s="113"/>
      <c r="N1773" s="113"/>
      <c r="O1773" s="113"/>
      <c r="P1773" s="113"/>
      <c r="Q1773" s="113"/>
      <c r="R1773" s="113"/>
      <c r="S1773" s="113"/>
      <c r="T1773" s="113"/>
      <c r="U1773" s="113"/>
      <c r="V1773" s="113"/>
      <c r="W1773" s="113"/>
      <c r="X1773" s="113"/>
      <c r="Y1773" s="113"/>
      <c r="Z1773" s="113"/>
      <c r="AA1773" s="113"/>
      <c r="AB1773" s="113"/>
      <c r="AC1773" s="113"/>
      <c r="AD1773" s="113"/>
      <c r="AE1773" s="113"/>
      <c r="AF1773" s="113"/>
      <c r="AG1773" s="113"/>
      <c r="AH1773" s="113"/>
      <c r="AI1773" s="113"/>
      <c r="AJ1773" s="113"/>
      <c r="AK1773" s="113"/>
      <c r="AL1773" s="113"/>
      <c r="AM1773" s="113"/>
      <c r="AN1773" s="113"/>
      <c r="AO1773" s="113"/>
      <c r="AP1773" s="113"/>
      <c r="AQ1773" s="113"/>
      <c r="AR1773" s="113"/>
      <c r="AS1773" s="113"/>
      <c r="AT1773" s="113"/>
      <c r="AU1773" s="113"/>
      <c r="AV1773" s="113"/>
      <c r="AW1773" s="113"/>
      <c r="AX1773" s="113"/>
      <c r="AY1773" s="113"/>
      <c r="AZ1773" s="113"/>
      <c r="BA1773" s="113"/>
      <c r="BB1773" s="113"/>
      <c r="BC1773" s="113"/>
      <c r="BD1773" s="113"/>
      <c r="BE1773" s="113"/>
      <c r="BF1773" s="113"/>
      <c r="BG1773" s="113"/>
      <c r="BH1773" s="113"/>
      <c r="BI1773" s="113"/>
      <c r="BJ1773" s="113"/>
      <c r="BK1773" s="113"/>
      <c r="BL1773" s="113"/>
      <c r="BM1773" s="113"/>
      <c r="BN1773" s="113"/>
      <c r="BO1773" s="113"/>
      <c r="BP1773" s="113"/>
      <c r="BQ1773" s="113"/>
      <c r="BR1773" s="113"/>
      <c r="BS1773" s="113"/>
      <c r="BT1773" s="113"/>
      <c r="BU1773" s="113"/>
      <c r="BV1773" s="113"/>
      <c r="BW1773" s="113"/>
      <c r="BX1773" s="113"/>
      <c r="BY1773" s="113"/>
      <c r="BZ1773" s="113"/>
      <c r="CA1773" s="113"/>
      <c r="CB1773" s="113"/>
    </row>
    <row r="1774" spans="9:80" s="114" customFormat="1">
      <c r="I1774" s="113"/>
      <c r="J1774" s="113"/>
      <c r="K1774" s="113"/>
      <c r="L1774" s="113"/>
      <c r="M1774" s="113"/>
      <c r="N1774" s="113"/>
      <c r="O1774" s="113"/>
      <c r="P1774" s="113"/>
      <c r="Q1774" s="113"/>
      <c r="R1774" s="113"/>
      <c r="S1774" s="113"/>
      <c r="T1774" s="113"/>
      <c r="U1774" s="113"/>
      <c r="V1774" s="113"/>
      <c r="W1774" s="113"/>
      <c r="X1774" s="113"/>
      <c r="Y1774" s="113"/>
      <c r="Z1774" s="113"/>
      <c r="AA1774" s="113"/>
      <c r="AB1774" s="113"/>
      <c r="AC1774" s="113"/>
      <c r="AD1774" s="113"/>
      <c r="AE1774" s="113"/>
      <c r="AF1774" s="113"/>
      <c r="AG1774" s="113"/>
      <c r="AH1774" s="113"/>
      <c r="AI1774" s="113"/>
      <c r="AJ1774" s="113"/>
      <c r="AK1774" s="113"/>
      <c r="AL1774" s="113"/>
      <c r="AM1774" s="113"/>
      <c r="AN1774" s="113"/>
      <c r="AO1774" s="113"/>
      <c r="AP1774" s="113"/>
      <c r="AQ1774" s="113"/>
      <c r="AR1774" s="113"/>
      <c r="AS1774" s="113"/>
      <c r="AT1774" s="113"/>
      <c r="AU1774" s="113"/>
      <c r="AV1774" s="113"/>
      <c r="AW1774" s="113"/>
      <c r="AX1774" s="113"/>
      <c r="AY1774" s="113"/>
      <c r="AZ1774" s="113"/>
      <c r="BA1774" s="113"/>
      <c r="BB1774" s="113"/>
      <c r="BC1774" s="113"/>
      <c r="BD1774" s="113"/>
      <c r="BE1774" s="113"/>
      <c r="BF1774" s="113"/>
      <c r="BG1774" s="113"/>
      <c r="BH1774" s="113"/>
      <c r="BI1774" s="113"/>
      <c r="BJ1774" s="113"/>
      <c r="BK1774" s="113"/>
      <c r="BL1774" s="113"/>
      <c r="BM1774" s="113"/>
      <c r="BN1774" s="113"/>
      <c r="BO1774" s="113"/>
      <c r="BP1774" s="113"/>
      <c r="BQ1774" s="113"/>
      <c r="BR1774" s="113"/>
      <c r="BS1774" s="113"/>
      <c r="BT1774" s="113"/>
      <c r="BU1774" s="113"/>
      <c r="BV1774" s="113"/>
      <c r="BW1774" s="113"/>
      <c r="BX1774" s="113"/>
      <c r="BY1774" s="113"/>
      <c r="BZ1774" s="113"/>
      <c r="CA1774" s="113"/>
      <c r="CB1774" s="113"/>
    </row>
    <row r="1775" spans="9:80" s="114" customFormat="1">
      <c r="I1775" s="113"/>
      <c r="J1775" s="113"/>
      <c r="K1775" s="113"/>
      <c r="L1775" s="113"/>
      <c r="M1775" s="113"/>
      <c r="N1775" s="113"/>
      <c r="O1775" s="113"/>
      <c r="P1775" s="113"/>
      <c r="Q1775" s="113"/>
      <c r="R1775" s="113"/>
      <c r="S1775" s="113"/>
      <c r="T1775" s="113"/>
      <c r="U1775" s="113"/>
      <c r="V1775" s="113"/>
      <c r="W1775" s="113"/>
      <c r="X1775" s="113"/>
      <c r="Y1775" s="113"/>
      <c r="Z1775" s="113"/>
      <c r="AA1775" s="113"/>
      <c r="AB1775" s="113"/>
      <c r="AC1775" s="113"/>
      <c r="AD1775" s="113"/>
      <c r="AE1775" s="113"/>
      <c r="AF1775" s="113"/>
      <c r="AG1775" s="113"/>
      <c r="AH1775" s="113"/>
      <c r="AI1775" s="113"/>
      <c r="AJ1775" s="113"/>
      <c r="AK1775" s="113"/>
      <c r="AL1775" s="113"/>
      <c r="AM1775" s="113"/>
      <c r="AN1775" s="113"/>
      <c r="AO1775" s="113"/>
      <c r="AP1775" s="113"/>
      <c r="AQ1775" s="113"/>
      <c r="AR1775" s="113"/>
      <c r="AS1775" s="113"/>
      <c r="AT1775" s="113"/>
      <c r="AU1775" s="113"/>
      <c r="AV1775" s="113"/>
      <c r="AW1775" s="113"/>
      <c r="AX1775" s="113"/>
      <c r="AY1775" s="113"/>
      <c r="AZ1775" s="113"/>
      <c r="BA1775" s="113"/>
      <c r="BB1775" s="113"/>
      <c r="BC1775" s="113"/>
      <c r="BD1775" s="113"/>
      <c r="BE1775" s="113"/>
      <c r="BF1775" s="113"/>
      <c r="BG1775" s="113"/>
      <c r="BH1775" s="113"/>
      <c r="BI1775" s="113"/>
      <c r="BJ1775" s="113"/>
      <c r="BK1775" s="113"/>
      <c r="BL1775" s="113"/>
      <c r="BM1775" s="113"/>
      <c r="BN1775" s="113"/>
      <c r="BO1775" s="113"/>
      <c r="BP1775" s="113"/>
      <c r="BQ1775" s="113"/>
      <c r="BR1775" s="113"/>
      <c r="BS1775" s="113"/>
      <c r="BT1775" s="113"/>
      <c r="BU1775" s="113"/>
      <c r="BV1775" s="113"/>
      <c r="BW1775" s="113"/>
      <c r="BX1775" s="113"/>
      <c r="BY1775" s="113"/>
      <c r="BZ1775" s="113"/>
      <c r="CA1775" s="113"/>
      <c r="CB1775" s="113"/>
    </row>
    <row r="1776" spans="9:80" s="114" customFormat="1">
      <c r="I1776" s="113"/>
      <c r="J1776" s="113"/>
      <c r="K1776" s="113"/>
      <c r="L1776" s="113"/>
      <c r="M1776" s="113"/>
      <c r="N1776" s="113"/>
      <c r="O1776" s="113"/>
      <c r="P1776" s="113"/>
      <c r="Q1776" s="113"/>
      <c r="R1776" s="113"/>
      <c r="S1776" s="113"/>
      <c r="T1776" s="113"/>
      <c r="U1776" s="113"/>
      <c r="V1776" s="113"/>
      <c r="W1776" s="113"/>
      <c r="X1776" s="113"/>
      <c r="Y1776" s="113"/>
      <c r="Z1776" s="113"/>
      <c r="AA1776" s="113"/>
      <c r="AB1776" s="113"/>
      <c r="AC1776" s="113"/>
      <c r="AD1776" s="113"/>
      <c r="AE1776" s="113"/>
      <c r="AF1776" s="113"/>
      <c r="AG1776" s="113"/>
      <c r="AH1776" s="113"/>
      <c r="AI1776" s="113"/>
      <c r="AJ1776" s="113"/>
      <c r="AK1776" s="113"/>
      <c r="AL1776" s="113"/>
      <c r="AM1776" s="113"/>
      <c r="AN1776" s="113"/>
      <c r="AO1776" s="113"/>
      <c r="AP1776" s="113"/>
      <c r="AQ1776" s="113"/>
      <c r="AR1776" s="113"/>
      <c r="AS1776" s="113"/>
      <c r="AT1776" s="113"/>
      <c r="AU1776" s="113"/>
      <c r="AV1776" s="113"/>
      <c r="AW1776" s="113"/>
      <c r="AX1776" s="113"/>
      <c r="AY1776" s="113"/>
      <c r="AZ1776" s="113"/>
      <c r="BA1776" s="113"/>
      <c r="BB1776" s="113"/>
      <c r="BC1776" s="113"/>
      <c r="BD1776" s="113"/>
      <c r="BE1776" s="113"/>
      <c r="BF1776" s="113"/>
      <c r="BG1776" s="113"/>
      <c r="BH1776" s="113"/>
      <c r="BI1776" s="113"/>
      <c r="BJ1776" s="113"/>
      <c r="BK1776" s="113"/>
      <c r="BL1776" s="113"/>
      <c r="BM1776" s="113"/>
      <c r="BN1776" s="113"/>
      <c r="BO1776" s="113"/>
      <c r="BP1776" s="113"/>
      <c r="BQ1776" s="113"/>
      <c r="BR1776" s="113"/>
      <c r="BS1776" s="113"/>
      <c r="BT1776" s="113"/>
      <c r="BU1776" s="113"/>
      <c r="BV1776" s="113"/>
      <c r="BW1776" s="113"/>
      <c r="BX1776" s="113"/>
      <c r="BY1776" s="113"/>
      <c r="BZ1776" s="113"/>
      <c r="CA1776" s="113"/>
      <c r="CB1776" s="113"/>
    </row>
    <row r="1777" spans="9:80" s="114" customFormat="1">
      <c r="I1777" s="113"/>
      <c r="J1777" s="113"/>
      <c r="K1777" s="113"/>
      <c r="L1777" s="113"/>
      <c r="M1777" s="113"/>
      <c r="N1777" s="113"/>
      <c r="O1777" s="113"/>
      <c r="P1777" s="113"/>
      <c r="Q1777" s="113"/>
      <c r="R1777" s="113"/>
      <c r="S1777" s="113"/>
      <c r="T1777" s="113"/>
      <c r="U1777" s="113"/>
      <c r="V1777" s="113"/>
      <c r="W1777" s="113"/>
      <c r="X1777" s="113"/>
      <c r="Y1777" s="113"/>
      <c r="Z1777" s="113"/>
      <c r="AA1777" s="113"/>
      <c r="AB1777" s="113"/>
      <c r="AC1777" s="113"/>
      <c r="AD1777" s="113"/>
      <c r="AE1777" s="113"/>
      <c r="AF1777" s="113"/>
      <c r="AG1777" s="113"/>
      <c r="AH1777" s="113"/>
      <c r="AI1777" s="113"/>
      <c r="AJ1777" s="113"/>
      <c r="AK1777" s="113"/>
      <c r="AL1777" s="113"/>
      <c r="AM1777" s="113"/>
      <c r="AN1777" s="113"/>
      <c r="AO1777" s="113"/>
      <c r="AP1777" s="113"/>
      <c r="AQ1777" s="113"/>
      <c r="AR1777" s="113"/>
      <c r="AS1777" s="113"/>
      <c r="AT1777" s="113"/>
      <c r="AU1777" s="113"/>
      <c r="AV1777" s="113"/>
      <c r="AW1777" s="113"/>
      <c r="AX1777" s="113"/>
      <c r="AY1777" s="113"/>
      <c r="AZ1777" s="113"/>
      <c r="BA1777" s="113"/>
      <c r="BB1777" s="113"/>
      <c r="BC1777" s="113"/>
      <c r="BD1777" s="113"/>
      <c r="BE1777" s="113"/>
      <c r="BF1777" s="113"/>
      <c r="BG1777" s="113"/>
      <c r="BH1777" s="113"/>
      <c r="BI1777" s="113"/>
      <c r="BJ1777" s="113"/>
      <c r="BK1777" s="113"/>
      <c r="BL1777" s="113"/>
      <c r="BM1777" s="113"/>
      <c r="BN1777" s="113"/>
      <c r="BO1777" s="113"/>
      <c r="BP1777" s="113"/>
      <c r="BQ1777" s="113"/>
      <c r="BR1777" s="113"/>
      <c r="BS1777" s="113"/>
      <c r="BT1777" s="113"/>
      <c r="BU1777" s="113"/>
      <c r="BV1777" s="113"/>
      <c r="BW1777" s="113"/>
      <c r="BX1777" s="113"/>
      <c r="BY1777" s="113"/>
      <c r="BZ1777" s="113"/>
      <c r="CA1777" s="113"/>
      <c r="CB1777" s="113"/>
    </row>
    <row r="1778" spans="9:80" s="114" customFormat="1">
      <c r="I1778" s="113"/>
      <c r="J1778" s="113"/>
      <c r="K1778" s="113"/>
      <c r="L1778" s="113"/>
      <c r="M1778" s="113"/>
      <c r="N1778" s="113"/>
      <c r="O1778" s="113"/>
      <c r="P1778" s="113"/>
      <c r="Q1778" s="113"/>
      <c r="R1778" s="113"/>
      <c r="S1778" s="113"/>
      <c r="T1778" s="113"/>
      <c r="U1778" s="113"/>
      <c r="V1778" s="113"/>
      <c r="W1778" s="113"/>
      <c r="X1778" s="113"/>
      <c r="Y1778" s="113"/>
      <c r="Z1778" s="113"/>
      <c r="AA1778" s="113"/>
      <c r="AB1778" s="113"/>
      <c r="AC1778" s="113"/>
      <c r="AD1778" s="113"/>
      <c r="AE1778" s="113"/>
      <c r="AF1778" s="113"/>
      <c r="AG1778" s="113"/>
      <c r="AH1778" s="113"/>
      <c r="AI1778" s="113"/>
      <c r="AJ1778" s="113"/>
      <c r="AK1778" s="113"/>
      <c r="AL1778" s="113"/>
      <c r="AM1778" s="113"/>
      <c r="AN1778" s="113"/>
      <c r="AO1778" s="113"/>
      <c r="AP1778" s="113"/>
      <c r="AQ1778" s="113"/>
      <c r="AR1778" s="113"/>
      <c r="AS1778" s="113"/>
      <c r="AT1778" s="113"/>
      <c r="AU1778" s="113"/>
      <c r="AV1778" s="113"/>
      <c r="AW1778" s="113"/>
      <c r="AX1778" s="113"/>
      <c r="AY1778" s="113"/>
      <c r="AZ1778" s="113"/>
      <c r="BA1778" s="113"/>
      <c r="BB1778" s="113"/>
      <c r="BC1778" s="113"/>
      <c r="BD1778" s="113"/>
      <c r="BE1778" s="113"/>
      <c r="BF1778" s="113"/>
      <c r="BG1778" s="113"/>
      <c r="BH1778" s="113"/>
      <c r="BI1778" s="113"/>
      <c r="BJ1778" s="113"/>
      <c r="BK1778" s="113"/>
      <c r="BL1778" s="113"/>
      <c r="BM1778" s="113"/>
      <c r="BN1778" s="113"/>
      <c r="BO1778" s="113"/>
      <c r="BP1778" s="113"/>
      <c r="BQ1778" s="113"/>
      <c r="BR1778" s="113"/>
      <c r="BS1778" s="113"/>
      <c r="BT1778" s="113"/>
      <c r="BU1778" s="113"/>
      <c r="BV1778" s="113"/>
      <c r="BW1778" s="113"/>
      <c r="BX1778" s="113"/>
      <c r="BY1778" s="113"/>
      <c r="BZ1778" s="113"/>
      <c r="CA1778" s="113"/>
      <c r="CB1778" s="113"/>
    </row>
    <row r="1779" spans="9:80" s="114" customFormat="1">
      <c r="I1779" s="113"/>
      <c r="J1779" s="113"/>
      <c r="K1779" s="113"/>
      <c r="L1779" s="113"/>
      <c r="M1779" s="113"/>
      <c r="N1779" s="113"/>
      <c r="O1779" s="113"/>
      <c r="P1779" s="113"/>
      <c r="Q1779" s="113"/>
      <c r="R1779" s="113"/>
      <c r="S1779" s="113"/>
      <c r="T1779" s="113"/>
      <c r="U1779" s="113"/>
      <c r="V1779" s="113"/>
      <c r="W1779" s="113"/>
      <c r="X1779" s="113"/>
      <c r="Y1779" s="113"/>
      <c r="Z1779" s="113"/>
      <c r="AA1779" s="113"/>
      <c r="AB1779" s="113"/>
      <c r="AC1779" s="113"/>
      <c r="AD1779" s="113"/>
      <c r="AE1779" s="113"/>
      <c r="AF1779" s="113"/>
      <c r="AG1779" s="113"/>
      <c r="AH1779" s="113"/>
      <c r="AI1779" s="113"/>
      <c r="AJ1779" s="113"/>
      <c r="AK1779" s="113"/>
      <c r="AL1779" s="113"/>
      <c r="AM1779" s="113"/>
      <c r="AN1779" s="113"/>
      <c r="AO1779" s="113"/>
      <c r="AP1779" s="113"/>
      <c r="AQ1779" s="113"/>
      <c r="AR1779" s="113"/>
      <c r="AS1779" s="113"/>
      <c r="AT1779" s="113"/>
      <c r="AU1779" s="113"/>
      <c r="AV1779" s="113"/>
      <c r="AW1779" s="113"/>
      <c r="AX1779" s="113"/>
      <c r="AY1779" s="113"/>
      <c r="AZ1779" s="113"/>
      <c r="BA1779" s="113"/>
      <c r="BB1779" s="113"/>
      <c r="BC1779" s="113"/>
      <c r="BD1779" s="113"/>
      <c r="BE1779" s="113"/>
      <c r="BF1779" s="113"/>
      <c r="BG1779" s="113"/>
      <c r="BH1779" s="113"/>
      <c r="BI1779" s="113"/>
      <c r="BJ1779" s="113"/>
      <c r="BK1779" s="113"/>
      <c r="BL1779" s="113"/>
      <c r="BM1779" s="113"/>
      <c r="BN1779" s="113"/>
      <c r="BO1779" s="113"/>
      <c r="BP1779" s="113"/>
      <c r="BQ1779" s="113"/>
      <c r="BR1779" s="113"/>
      <c r="BS1779" s="113"/>
      <c r="BT1779" s="113"/>
      <c r="BU1779" s="113"/>
      <c r="BV1779" s="113"/>
      <c r="BW1779" s="113"/>
      <c r="BX1779" s="113"/>
      <c r="BY1779" s="113"/>
      <c r="BZ1779" s="113"/>
      <c r="CA1779" s="113"/>
      <c r="CB1779" s="113"/>
    </row>
    <row r="1780" spans="9:80" s="114" customFormat="1">
      <c r="I1780" s="113"/>
      <c r="J1780" s="113"/>
      <c r="K1780" s="113"/>
      <c r="L1780" s="113"/>
      <c r="M1780" s="113"/>
      <c r="N1780" s="113"/>
      <c r="O1780" s="113"/>
      <c r="P1780" s="113"/>
      <c r="Q1780" s="113"/>
      <c r="R1780" s="113"/>
      <c r="S1780" s="113"/>
      <c r="T1780" s="113"/>
      <c r="U1780" s="113"/>
      <c r="V1780" s="113"/>
      <c r="W1780" s="113"/>
      <c r="X1780" s="113"/>
      <c r="Y1780" s="113"/>
      <c r="Z1780" s="113"/>
      <c r="AA1780" s="113"/>
      <c r="AB1780" s="113"/>
      <c r="AC1780" s="113"/>
      <c r="AD1780" s="113"/>
      <c r="AE1780" s="113"/>
      <c r="AF1780" s="113"/>
      <c r="AG1780" s="113"/>
      <c r="AH1780" s="113"/>
      <c r="AI1780" s="113"/>
      <c r="AJ1780" s="113"/>
      <c r="AK1780" s="113"/>
      <c r="AL1780" s="113"/>
      <c r="AM1780" s="113"/>
      <c r="AN1780" s="113"/>
      <c r="AO1780" s="113"/>
      <c r="AP1780" s="113"/>
      <c r="AQ1780" s="113"/>
      <c r="AR1780" s="113"/>
      <c r="AS1780" s="113"/>
      <c r="AT1780" s="113"/>
      <c r="AU1780" s="113"/>
      <c r="AV1780" s="113"/>
      <c r="AW1780" s="113"/>
      <c r="AX1780" s="113"/>
      <c r="AY1780" s="113"/>
      <c r="AZ1780" s="113"/>
      <c r="BA1780" s="113"/>
      <c r="BB1780" s="113"/>
      <c r="BC1780" s="113"/>
      <c r="BD1780" s="113"/>
      <c r="BE1780" s="113"/>
      <c r="BF1780" s="113"/>
      <c r="BG1780" s="113"/>
      <c r="BH1780" s="113"/>
      <c r="BI1780" s="113"/>
      <c r="BJ1780" s="113"/>
      <c r="BK1780" s="113"/>
      <c r="BL1780" s="113"/>
      <c r="BM1780" s="113"/>
      <c r="BN1780" s="113"/>
      <c r="BO1780" s="113"/>
      <c r="BP1780" s="113"/>
      <c r="BQ1780" s="113"/>
      <c r="BR1780" s="113"/>
      <c r="BS1780" s="113"/>
      <c r="BT1780" s="113"/>
      <c r="BU1780" s="113"/>
      <c r="BV1780" s="113"/>
      <c r="BW1780" s="113"/>
      <c r="BX1780" s="113"/>
      <c r="BY1780" s="113"/>
      <c r="BZ1780" s="113"/>
      <c r="CA1780" s="113"/>
      <c r="CB1780" s="113"/>
    </row>
    <row r="1781" spans="9:80" s="114" customFormat="1">
      <c r="I1781" s="113"/>
      <c r="J1781" s="113"/>
      <c r="K1781" s="113"/>
      <c r="L1781" s="113"/>
      <c r="M1781" s="113"/>
      <c r="N1781" s="113"/>
      <c r="O1781" s="113"/>
      <c r="P1781" s="113"/>
      <c r="Q1781" s="113"/>
      <c r="R1781" s="113"/>
      <c r="S1781" s="113"/>
      <c r="T1781" s="113"/>
      <c r="U1781" s="113"/>
      <c r="V1781" s="113"/>
      <c r="W1781" s="113"/>
      <c r="X1781" s="113"/>
      <c r="Y1781" s="113"/>
      <c r="Z1781" s="113"/>
      <c r="AA1781" s="113"/>
      <c r="AB1781" s="113"/>
      <c r="AC1781" s="113"/>
      <c r="AD1781" s="113"/>
      <c r="AE1781" s="113"/>
      <c r="AF1781" s="113"/>
      <c r="AG1781" s="113"/>
      <c r="AH1781" s="113"/>
      <c r="AI1781" s="113"/>
      <c r="AJ1781" s="113"/>
      <c r="AK1781" s="113"/>
      <c r="AL1781" s="113"/>
      <c r="AM1781" s="113"/>
      <c r="AN1781" s="113"/>
      <c r="AO1781" s="113"/>
      <c r="AP1781" s="113"/>
      <c r="AQ1781" s="113"/>
      <c r="AR1781" s="113"/>
      <c r="AS1781" s="113"/>
      <c r="AT1781" s="113"/>
      <c r="AU1781" s="113"/>
      <c r="AV1781" s="113"/>
      <c r="AW1781" s="113"/>
      <c r="AX1781" s="113"/>
      <c r="AY1781" s="113"/>
      <c r="AZ1781" s="113"/>
      <c r="BA1781" s="113"/>
      <c r="BB1781" s="113"/>
      <c r="BC1781" s="113"/>
      <c r="BD1781" s="113"/>
      <c r="BE1781" s="113"/>
      <c r="BF1781" s="113"/>
      <c r="BG1781" s="113"/>
      <c r="BH1781" s="113"/>
      <c r="BI1781" s="113"/>
      <c r="BJ1781" s="113"/>
      <c r="BK1781" s="113"/>
      <c r="BL1781" s="113"/>
      <c r="BM1781" s="113"/>
      <c r="BN1781" s="113"/>
      <c r="BO1781" s="113"/>
      <c r="BP1781" s="113"/>
      <c r="BQ1781" s="113"/>
      <c r="BR1781" s="113"/>
      <c r="BS1781" s="113"/>
      <c r="BT1781" s="113"/>
      <c r="BU1781" s="113"/>
      <c r="BV1781" s="113"/>
      <c r="BW1781" s="113"/>
      <c r="BX1781" s="113"/>
      <c r="BY1781" s="113"/>
      <c r="BZ1781" s="113"/>
      <c r="CA1781" s="113"/>
      <c r="CB1781" s="113"/>
    </row>
    <row r="1782" spans="9:80" s="114" customFormat="1">
      <c r="I1782" s="113"/>
      <c r="J1782" s="113"/>
      <c r="K1782" s="113"/>
      <c r="L1782" s="113"/>
      <c r="M1782" s="113"/>
      <c r="N1782" s="113"/>
      <c r="O1782" s="113"/>
      <c r="P1782" s="113"/>
      <c r="Q1782" s="113"/>
      <c r="R1782" s="113"/>
      <c r="S1782" s="113"/>
      <c r="T1782" s="113"/>
      <c r="U1782" s="113"/>
      <c r="V1782" s="113"/>
      <c r="W1782" s="113"/>
      <c r="X1782" s="113"/>
      <c r="Y1782" s="113"/>
      <c r="Z1782" s="113"/>
      <c r="AA1782" s="113"/>
      <c r="AB1782" s="113"/>
      <c r="AC1782" s="113"/>
      <c r="AD1782" s="113"/>
      <c r="AE1782" s="113"/>
      <c r="AF1782" s="113"/>
      <c r="AG1782" s="113"/>
      <c r="AH1782" s="113"/>
      <c r="AI1782" s="113"/>
      <c r="AJ1782" s="113"/>
      <c r="AK1782" s="113"/>
      <c r="AL1782" s="113"/>
      <c r="AM1782" s="113"/>
      <c r="AN1782" s="113"/>
      <c r="AO1782" s="113"/>
      <c r="AP1782" s="113"/>
      <c r="AQ1782" s="113"/>
      <c r="AR1782" s="113"/>
      <c r="AS1782" s="113"/>
      <c r="AT1782" s="113"/>
      <c r="AU1782" s="113"/>
      <c r="AV1782" s="113"/>
      <c r="AW1782" s="113"/>
      <c r="AX1782" s="113"/>
      <c r="AY1782" s="113"/>
      <c r="AZ1782" s="113"/>
      <c r="BA1782" s="113"/>
      <c r="BB1782" s="113"/>
      <c r="BC1782" s="113"/>
      <c r="BD1782" s="113"/>
      <c r="BE1782" s="113"/>
      <c r="BF1782" s="113"/>
      <c r="BG1782" s="113"/>
      <c r="BH1782" s="113"/>
      <c r="BI1782" s="113"/>
      <c r="BJ1782" s="113"/>
      <c r="BK1782" s="113"/>
      <c r="BL1782" s="113"/>
      <c r="BM1782" s="113"/>
      <c r="BN1782" s="113"/>
      <c r="BO1782" s="113"/>
      <c r="BP1782" s="113"/>
      <c r="BQ1782" s="113"/>
      <c r="BR1782" s="113"/>
      <c r="BS1782" s="113"/>
      <c r="BT1782" s="113"/>
      <c r="BU1782" s="113"/>
      <c r="BV1782" s="113"/>
      <c r="BW1782" s="113"/>
      <c r="BX1782" s="113"/>
      <c r="BY1782" s="113"/>
      <c r="BZ1782" s="113"/>
      <c r="CA1782" s="113"/>
      <c r="CB1782" s="113"/>
    </row>
    <row r="1783" spans="9:80" s="114" customFormat="1">
      <c r="I1783" s="113"/>
      <c r="J1783" s="113"/>
      <c r="K1783" s="113"/>
      <c r="L1783" s="113"/>
      <c r="M1783" s="113"/>
      <c r="N1783" s="113"/>
      <c r="O1783" s="113"/>
      <c r="P1783" s="113"/>
      <c r="Q1783" s="113"/>
      <c r="R1783" s="113"/>
      <c r="S1783" s="113"/>
      <c r="T1783" s="113"/>
      <c r="U1783" s="113"/>
      <c r="V1783" s="113"/>
      <c r="W1783" s="113"/>
      <c r="X1783" s="113"/>
      <c r="Y1783" s="113"/>
      <c r="Z1783" s="113"/>
      <c r="AA1783" s="113"/>
      <c r="AB1783" s="113"/>
      <c r="AC1783" s="113"/>
      <c r="AD1783" s="113"/>
      <c r="AE1783" s="113"/>
      <c r="AF1783" s="113"/>
      <c r="AG1783" s="113"/>
      <c r="AH1783" s="113"/>
      <c r="AI1783" s="113"/>
      <c r="AJ1783" s="113"/>
      <c r="AK1783" s="113"/>
      <c r="AL1783" s="113"/>
      <c r="AM1783" s="113"/>
      <c r="AN1783" s="113"/>
      <c r="AO1783" s="113"/>
      <c r="AP1783" s="113"/>
      <c r="AQ1783" s="113"/>
      <c r="AR1783" s="113"/>
      <c r="AS1783" s="113"/>
      <c r="AT1783" s="113"/>
      <c r="AU1783" s="113"/>
      <c r="AV1783" s="113"/>
      <c r="AW1783" s="113"/>
      <c r="AX1783" s="113"/>
      <c r="AY1783" s="113"/>
      <c r="AZ1783" s="113"/>
      <c r="BA1783" s="113"/>
      <c r="BB1783" s="113"/>
      <c r="BC1783" s="113"/>
      <c r="BD1783" s="113"/>
      <c r="BE1783" s="113"/>
      <c r="BF1783" s="113"/>
      <c r="BG1783" s="113"/>
      <c r="BH1783" s="113"/>
      <c r="BI1783" s="113"/>
      <c r="BJ1783" s="113"/>
      <c r="BK1783" s="113"/>
      <c r="BL1783" s="113"/>
      <c r="BM1783" s="113"/>
      <c r="BN1783" s="113"/>
      <c r="BO1783" s="113"/>
      <c r="BP1783" s="113"/>
      <c r="BQ1783" s="113"/>
      <c r="BR1783" s="113"/>
      <c r="BS1783" s="113"/>
      <c r="BT1783" s="113"/>
      <c r="BU1783" s="113"/>
      <c r="BV1783" s="113"/>
      <c r="BW1783" s="113"/>
      <c r="BX1783" s="113"/>
      <c r="BY1783" s="113"/>
      <c r="BZ1783" s="113"/>
      <c r="CA1783" s="113"/>
      <c r="CB1783" s="113"/>
    </row>
    <row r="1784" spans="9:80" s="114" customFormat="1">
      <c r="I1784" s="113"/>
      <c r="J1784" s="113"/>
      <c r="K1784" s="113"/>
      <c r="L1784" s="113"/>
      <c r="M1784" s="113"/>
      <c r="N1784" s="113"/>
      <c r="O1784" s="113"/>
      <c r="P1784" s="113"/>
      <c r="Q1784" s="113"/>
      <c r="R1784" s="113"/>
      <c r="S1784" s="113"/>
      <c r="T1784" s="113"/>
      <c r="U1784" s="113"/>
      <c r="V1784" s="113"/>
      <c r="W1784" s="113"/>
      <c r="X1784" s="113"/>
      <c r="Y1784" s="113"/>
      <c r="Z1784" s="113"/>
      <c r="AA1784" s="113"/>
      <c r="AB1784" s="113"/>
      <c r="AC1784" s="113"/>
      <c r="AD1784" s="113"/>
      <c r="AE1784" s="113"/>
      <c r="AF1784" s="113"/>
      <c r="AG1784" s="113"/>
      <c r="AH1784" s="113"/>
      <c r="AI1784" s="113"/>
      <c r="AJ1784" s="113"/>
      <c r="AK1784" s="113"/>
      <c r="AL1784" s="113"/>
      <c r="AM1784" s="113"/>
      <c r="AN1784" s="113"/>
      <c r="AO1784" s="113"/>
      <c r="AP1784" s="113"/>
      <c r="AQ1784" s="113"/>
      <c r="AR1784" s="113"/>
      <c r="AS1784" s="113"/>
      <c r="AT1784" s="113"/>
      <c r="AU1784" s="113"/>
      <c r="AV1784" s="113"/>
      <c r="AW1784" s="113"/>
      <c r="AX1784" s="113"/>
      <c r="AY1784" s="113"/>
      <c r="AZ1784" s="113"/>
      <c r="BA1784" s="113"/>
      <c r="BB1784" s="113"/>
      <c r="BC1784" s="113"/>
      <c r="BD1784" s="113"/>
      <c r="BE1784" s="113"/>
      <c r="BF1784" s="113"/>
      <c r="BG1784" s="113"/>
      <c r="BH1784" s="113"/>
      <c r="BI1784" s="113"/>
      <c r="BJ1784" s="113"/>
      <c r="BK1784" s="113"/>
      <c r="BL1784" s="113"/>
      <c r="BM1784" s="113"/>
      <c r="BN1784" s="113"/>
      <c r="BO1784" s="113"/>
      <c r="BP1784" s="113"/>
      <c r="BQ1784" s="113"/>
      <c r="BR1784" s="113"/>
      <c r="BS1784" s="113"/>
      <c r="BT1784" s="113"/>
      <c r="BU1784" s="113"/>
      <c r="BV1784" s="113"/>
      <c r="BW1784" s="113"/>
      <c r="BX1784" s="113"/>
      <c r="BY1784" s="113"/>
      <c r="BZ1784" s="113"/>
      <c r="CA1784" s="113"/>
      <c r="CB1784" s="113"/>
    </row>
    <row r="1785" spans="9:80" s="114" customFormat="1">
      <c r="I1785" s="113"/>
      <c r="J1785" s="113"/>
      <c r="K1785" s="113"/>
      <c r="L1785" s="113"/>
      <c r="M1785" s="113"/>
      <c r="N1785" s="113"/>
      <c r="O1785" s="113"/>
      <c r="P1785" s="113"/>
      <c r="Q1785" s="113"/>
      <c r="R1785" s="113"/>
      <c r="S1785" s="113"/>
      <c r="T1785" s="113"/>
      <c r="U1785" s="113"/>
      <c r="V1785" s="113"/>
      <c r="W1785" s="113"/>
      <c r="X1785" s="113"/>
      <c r="Y1785" s="113"/>
      <c r="Z1785" s="113"/>
      <c r="AA1785" s="113"/>
      <c r="AB1785" s="113"/>
      <c r="AC1785" s="113"/>
      <c r="AD1785" s="113"/>
      <c r="AE1785" s="113"/>
      <c r="AF1785" s="113"/>
      <c r="AG1785" s="113"/>
      <c r="AH1785" s="113"/>
      <c r="AI1785" s="113"/>
      <c r="AJ1785" s="113"/>
      <c r="AK1785" s="113"/>
      <c r="AL1785" s="113"/>
      <c r="AM1785" s="113"/>
      <c r="AN1785" s="113"/>
      <c r="AO1785" s="113"/>
      <c r="AP1785" s="113"/>
      <c r="AQ1785" s="113"/>
      <c r="AR1785" s="113"/>
      <c r="AS1785" s="113"/>
      <c r="AT1785" s="113"/>
      <c r="AU1785" s="113"/>
      <c r="AV1785" s="113"/>
      <c r="AW1785" s="113"/>
      <c r="AX1785" s="113"/>
      <c r="AY1785" s="113"/>
      <c r="AZ1785" s="113"/>
      <c r="BA1785" s="113"/>
      <c r="BB1785" s="113"/>
      <c r="BC1785" s="113"/>
      <c r="BD1785" s="113"/>
      <c r="BE1785" s="113"/>
      <c r="BF1785" s="113"/>
      <c r="BG1785" s="113"/>
      <c r="BH1785" s="113"/>
      <c r="BI1785" s="113"/>
      <c r="BJ1785" s="113"/>
      <c r="BK1785" s="113"/>
      <c r="BL1785" s="113"/>
      <c r="BM1785" s="113"/>
      <c r="BN1785" s="113"/>
      <c r="BO1785" s="113"/>
      <c r="BP1785" s="113"/>
      <c r="BQ1785" s="113"/>
      <c r="BR1785" s="113"/>
      <c r="BS1785" s="113"/>
      <c r="BT1785" s="113"/>
      <c r="BU1785" s="113"/>
      <c r="BV1785" s="113"/>
      <c r="BW1785" s="113"/>
      <c r="BX1785" s="113"/>
      <c r="BY1785" s="113"/>
      <c r="BZ1785" s="113"/>
      <c r="CA1785" s="113"/>
      <c r="CB1785" s="113"/>
    </row>
    <row r="1786" spans="9:80" s="114" customFormat="1">
      <c r="I1786" s="113"/>
      <c r="J1786" s="113"/>
      <c r="K1786" s="113"/>
      <c r="L1786" s="113"/>
      <c r="M1786" s="113"/>
      <c r="N1786" s="113"/>
      <c r="O1786" s="113"/>
      <c r="P1786" s="113"/>
      <c r="Q1786" s="113"/>
      <c r="R1786" s="113"/>
      <c r="S1786" s="113"/>
      <c r="T1786" s="113"/>
      <c r="U1786" s="113"/>
      <c r="V1786" s="113"/>
      <c r="W1786" s="113"/>
      <c r="X1786" s="113"/>
      <c r="Y1786" s="113"/>
      <c r="Z1786" s="113"/>
      <c r="AA1786" s="113"/>
      <c r="AB1786" s="113"/>
      <c r="AC1786" s="113"/>
      <c r="AD1786" s="113"/>
      <c r="AE1786" s="113"/>
      <c r="AF1786" s="113"/>
      <c r="AG1786" s="113"/>
      <c r="AH1786" s="113"/>
      <c r="AI1786" s="113"/>
      <c r="AJ1786" s="113"/>
      <c r="AK1786" s="113"/>
      <c r="AL1786" s="113"/>
      <c r="AM1786" s="113"/>
      <c r="AN1786" s="113"/>
      <c r="AO1786" s="113"/>
      <c r="AP1786" s="113"/>
      <c r="AQ1786" s="113"/>
      <c r="AR1786" s="113"/>
      <c r="AS1786" s="113"/>
      <c r="AT1786" s="113"/>
      <c r="AU1786" s="113"/>
      <c r="AV1786" s="113"/>
      <c r="AW1786" s="113"/>
      <c r="AX1786" s="113"/>
      <c r="AY1786" s="113"/>
      <c r="AZ1786" s="113"/>
      <c r="BA1786" s="113"/>
      <c r="BB1786" s="113"/>
      <c r="BC1786" s="113"/>
      <c r="BD1786" s="113"/>
      <c r="BE1786" s="113"/>
      <c r="BF1786" s="113"/>
      <c r="BG1786" s="113"/>
      <c r="BH1786" s="113"/>
      <c r="BI1786" s="113"/>
      <c r="BJ1786" s="113"/>
      <c r="BK1786" s="113"/>
      <c r="BL1786" s="113"/>
      <c r="BM1786" s="113"/>
      <c r="BN1786" s="113"/>
      <c r="BO1786" s="113"/>
      <c r="BP1786" s="113"/>
      <c r="BQ1786" s="113"/>
      <c r="BR1786" s="113"/>
      <c r="BS1786" s="113"/>
      <c r="BT1786" s="113"/>
      <c r="BU1786" s="113"/>
      <c r="BV1786" s="113"/>
      <c r="BW1786" s="113"/>
      <c r="BX1786" s="113"/>
      <c r="BY1786" s="113"/>
      <c r="BZ1786" s="113"/>
      <c r="CA1786" s="113"/>
      <c r="CB1786" s="113"/>
    </row>
    <row r="1787" spans="9:80" s="114" customFormat="1">
      <c r="I1787" s="113"/>
      <c r="J1787" s="113"/>
      <c r="K1787" s="113"/>
      <c r="L1787" s="113"/>
      <c r="M1787" s="113"/>
      <c r="N1787" s="113"/>
      <c r="O1787" s="113"/>
      <c r="P1787" s="113"/>
      <c r="Q1787" s="113"/>
      <c r="R1787" s="113"/>
      <c r="S1787" s="113"/>
      <c r="T1787" s="113"/>
      <c r="U1787" s="113"/>
      <c r="V1787" s="113"/>
      <c r="W1787" s="113"/>
      <c r="X1787" s="113"/>
      <c r="Y1787" s="113"/>
      <c r="Z1787" s="113"/>
      <c r="AA1787" s="113"/>
      <c r="AB1787" s="113"/>
      <c r="AC1787" s="113"/>
      <c r="AD1787" s="113"/>
      <c r="AE1787" s="113"/>
      <c r="AF1787" s="113"/>
      <c r="AG1787" s="113"/>
      <c r="AH1787" s="113"/>
      <c r="AI1787" s="113"/>
      <c r="AJ1787" s="113"/>
      <c r="AK1787" s="113"/>
      <c r="AL1787" s="113"/>
      <c r="AM1787" s="113"/>
      <c r="AN1787" s="113"/>
      <c r="AO1787" s="113"/>
      <c r="AP1787" s="113"/>
      <c r="AQ1787" s="113"/>
      <c r="AR1787" s="113"/>
      <c r="AS1787" s="113"/>
      <c r="AT1787" s="113"/>
      <c r="AU1787" s="113"/>
      <c r="AV1787" s="113"/>
      <c r="AW1787" s="113"/>
      <c r="AX1787" s="113"/>
      <c r="AY1787" s="113"/>
      <c r="AZ1787" s="113"/>
      <c r="BA1787" s="113"/>
      <c r="BB1787" s="113"/>
      <c r="BC1787" s="113"/>
      <c r="BD1787" s="113"/>
      <c r="BE1787" s="113"/>
      <c r="BF1787" s="113"/>
      <c r="BG1787" s="113"/>
      <c r="BH1787" s="113"/>
      <c r="BI1787" s="113"/>
      <c r="BJ1787" s="113"/>
      <c r="BK1787" s="113"/>
      <c r="BL1787" s="113"/>
      <c r="BM1787" s="113"/>
      <c r="BN1787" s="113"/>
      <c r="BO1787" s="113"/>
      <c r="BP1787" s="113"/>
      <c r="BQ1787" s="113"/>
      <c r="BR1787" s="113"/>
      <c r="BS1787" s="113"/>
      <c r="BT1787" s="113"/>
      <c r="BU1787" s="113"/>
      <c r="BV1787" s="113"/>
      <c r="BW1787" s="113"/>
      <c r="BX1787" s="113"/>
      <c r="BY1787" s="113"/>
      <c r="BZ1787" s="113"/>
      <c r="CA1787" s="113"/>
      <c r="CB1787" s="113"/>
    </row>
    <row r="1788" spans="9:80" s="114" customFormat="1">
      <c r="I1788" s="113"/>
      <c r="J1788" s="113"/>
      <c r="K1788" s="113"/>
      <c r="L1788" s="113"/>
      <c r="M1788" s="113"/>
      <c r="N1788" s="113"/>
      <c r="O1788" s="113"/>
      <c r="P1788" s="113"/>
      <c r="Q1788" s="113"/>
      <c r="R1788" s="113"/>
      <c r="S1788" s="113"/>
      <c r="T1788" s="113"/>
      <c r="U1788" s="113"/>
      <c r="V1788" s="113"/>
      <c r="W1788" s="113"/>
      <c r="X1788" s="113"/>
      <c r="Y1788" s="113"/>
      <c r="Z1788" s="113"/>
      <c r="AA1788" s="113"/>
      <c r="AB1788" s="113"/>
      <c r="AC1788" s="113"/>
      <c r="AD1788" s="113"/>
      <c r="AE1788" s="113"/>
      <c r="AF1788" s="113"/>
      <c r="AG1788" s="113"/>
      <c r="AH1788" s="113"/>
      <c r="AI1788" s="113"/>
      <c r="AJ1788" s="113"/>
      <c r="AK1788" s="113"/>
      <c r="AL1788" s="113"/>
      <c r="AM1788" s="113"/>
      <c r="AN1788" s="113"/>
      <c r="AO1788" s="113"/>
      <c r="AP1788" s="113"/>
      <c r="AQ1788" s="113"/>
      <c r="AR1788" s="113"/>
      <c r="AS1788" s="113"/>
      <c r="AT1788" s="113"/>
      <c r="AU1788" s="113"/>
      <c r="AV1788" s="113"/>
      <c r="AW1788" s="113"/>
      <c r="AX1788" s="113"/>
      <c r="AY1788" s="113"/>
      <c r="AZ1788" s="113"/>
      <c r="BA1788" s="113"/>
      <c r="BB1788" s="113"/>
      <c r="BC1788" s="113"/>
      <c r="BD1788" s="113"/>
      <c r="BE1788" s="113"/>
      <c r="BF1788" s="113"/>
      <c r="BG1788" s="113"/>
      <c r="BH1788" s="113"/>
      <c r="BI1788" s="113"/>
      <c r="BJ1788" s="113"/>
      <c r="BK1788" s="113"/>
      <c r="BL1788" s="113"/>
      <c r="BM1788" s="113"/>
      <c r="BN1788" s="113"/>
      <c r="BO1788" s="113"/>
      <c r="BP1788" s="113"/>
      <c r="BQ1788" s="113"/>
      <c r="BR1788" s="113"/>
      <c r="BS1788" s="113"/>
      <c r="BT1788" s="113"/>
      <c r="BU1788" s="113"/>
      <c r="BV1788" s="113"/>
      <c r="BW1788" s="113"/>
      <c r="BX1788" s="113"/>
      <c r="BY1788" s="113"/>
      <c r="BZ1788" s="113"/>
      <c r="CA1788" s="113"/>
      <c r="CB1788" s="113"/>
    </row>
    <row r="1789" spans="9:80" s="114" customFormat="1">
      <c r="I1789" s="113"/>
      <c r="J1789" s="113"/>
      <c r="K1789" s="113"/>
      <c r="L1789" s="113"/>
      <c r="M1789" s="113"/>
      <c r="N1789" s="113"/>
      <c r="O1789" s="113"/>
      <c r="P1789" s="113"/>
      <c r="Q1789" s="113"/>
      <c r="R1789" s="113"/>
      <c r="S1789" s="113"/>
      <c r="T1789" s="113"/>
      <c r="U1789" s="113"/>
      <c r="V1789" s="113"/>
      <c r="W1789" s="113"/>
      <c r="X1789" s="113"/>
      <c r="Y1789" s="113"/>
      <c r="Z1789" s="113"/>
      <c r="AA1789" s="113"/>
      <c r="AB1789" s="113"/>
      <c r="AC1789" s="113"/>
      <c r="AD1789" s="113"/>
      <c r="AE1789" s="113"/>
      <c r="AF1789" s="113"/>
      <c r="AG1789" s="113"/>
      <c r="AH1789" s="113"/>
      <c r="AI1789" s="113"/>
      <c r="AJ1789" s="113"/>
      <c r="AK1789" s="113"/>
      <c r="AL1789" s="113"/>
      <c r="AM1789" s="113"/>
      <c r="AN1789" s="113"/>
      <c r="AO1789" s="113"/>
      <c r="AP1789" s="113"/>
      <c r="AQ1789" s="113"/>
      <c r="AR1789" s="113"/>
      <c r="AS1789" s="113"/>
      <c r="AT1789" s="113"/>
      <c r="AU1789" s="113"/>
      <c r="AV1789" s="113"/>
      <c r="AW1789" s="113"/>
      <c r="AX1789" s="113"/>
      <c r="AY1789" s="113"/>
      <c r="AZ1789" s="113"/>
      <c r="BA1789" s="113"/>
      <c r="BB1789" s="113"/>
      <c r="BC1789" s="113"/>
      <c r="BD1789" s="113"/>
      <c r="BE1789" s="113"/>
      <c r="BF1789" s="113"/>
      <c r="BG1789" s="113"/>
      <c r="BH1789" s="113"/>
      <c r="BI1789" s="113"/>
      <c r="BJ1789" s="113"/>
      <c r="BK1789" s="113"/>
      <c r="BL1789" s="113"/>
      <c r="BM1789" s="113"/>
      <c r="BN1789" s="113"/>
      <c r="BO1789" s="113"/>
      <c r="BP1789" s="113"/>
      <c r="BQ1789" s="113"/>
      <c r="BR1789" s="113"/>
      <c r="BS1789" s="113"/>
      <c r="BT1789" s="113"/>
      <c r="BU1789" s="113"/>
      <c r="BV1789" s="113"/>
      <c r="BW1789" s="113"/>
      <c r="BX1789" s="113"/>
      <c r="BY1789" s="113"/>
      <c r="BZ1789" s="113"/>
      <c r="CA1789" s="113"/>
      <c r="CB1789" s="113"/>
    </row>
    <row r="1790" spans="9:80" s="114" customFormat="1">
      <c r="I1790" s="113"/>
      <c r="J1790" s="113"/>
      <c r="K1790" s="113"/>
      <c r="L1790" s="113"/>
      <c r="M1790" s="113"/>
      <c r="N1790" s="113"/>
      <c r="O1790" s="113"/>
      <c r="P1790" s="113"/>
      <c r="Q1790" s="113"/>
      <c r="R1790" s="113"/>
      <c r="S1790" s="113"/>
      <c r="T1790" s="113"/>
      <c r="U1790" s="113"/>
      <c r="V1790" s="113"/>
      <c r="W1790" s="113"/>
      <c r="X1790" s="113"/>
      <c r="Y1790" s="113"/>
      <c r="Z1790" s="113"/>
      <c r="AA1790" s="113"/>
      <c r="AB1790" s="113"/>
      <c r="AC1790" s="113"/>
      <c r="AD1790" s="113"/>
      <c r="AE1790" s="113"/>
      <c r="AF1790" s="113"/>
      <c r="AG1790" s="113"/>
      <c r="AH1790" s="113"/>
      <c r="AI1790" s="113"/>
      <c r="AJ1790" s="113"/>
      <c r="AK1790" s="113"/>
      <c r="AL1790" s="113"/>
      <c r="AM1790" s="113"/>
      <c r="AN1790" s="113"/>
      <c r="AO1790" s="113"/>
      <c r="AP1790" s="113"/>
      <c r="AQ1790" s="113"/>
      <c r="AR1790" s="113"/>
      <c r="AS1790" s="113"/>
      <c r="AT1790" s="113"/>
      <c r="AU1790" s="113"/>
      <c r="AV1790" s="113"/>
      <c r="AW1790" s="113"/>
      <c r="AX1790" s="113"/>
      <c r="AY1790" s="113"/>
      <c r="AZ1790" s="113"/>
      <c r="BA1790" s="113"/>
      <c r="BB1790" s="113"/>
      <c r="BC1790" s="113"/>
      <c r="BD1790" s="113"/>
      <c r="BE1790" s="113"/>
      <c r="BF1790" s="113"/>
      <c r="BG1790" s="113"/>
      <c r="BH1790" s="113"/>
      <c r="BI1790" s="113"/>
      <c r="BJ1790" s="113"/>
      <c r="BK1790" s="113"/>
      <c r="BL1790" s="113"/>
      <c r="BM1790" s="113"/>
      <c r="BN1790" s="113"/>
      <c r="BO1790" s="113"/>
      <c r="BP1790" s="113"/>
      <c r="BQ1790" s="113"/>
      <c r="BR1790" s="113"/>
      <c r="BS1790" s="113"/>
      <c r="BT1790" s="113"/>
      <c r="BU1790" s="113"/>
      <c r="BV1790" s="113"/>
      <c r="BW1790" s="113"/>
      <c r="BX1790" s="113"/>
      <c r="BY1790" s="113"/>
      <c r="BZ1790" s="113"/>
      <c r="CA1790" s="113"/>
      <c r="CB1790" s="113"/>
    </row>
    <row r="1791" spans="9:80" s="114" customFormat="1">
      <c r="I1791" s="113"/>
      <c r="J1791" s="113"/>
      <c r="K1791" s="113"/>
      <c r="L1791" s="113"/>
      <c r="M1791" s="113"/>
      <c r="N1791" s="113"/>
      <c r="O1791" s="113"/>
      <c r="P1791" s="113"/>
      <c r="Q1791" s="113"/>
      <c r="R1791" s="113"/>
      <c r="S1791" s="113"/>
      <c r="T1791" s="113"/>
      <c r="U1791" s="113"/>
      <c r="V1791" s="113"/>
      <c r="W1791" s="113"/>
      <c r="X1791" s="113"/>
      <c r="Y1791" s="113"/>
      <c r="Z1791" s="113"/>
      <c r="AA1791" s="113"/>
      <c r="AB1791" s="113"/>
      <c r="AC1791" s="113"/>
      <c r="AD1791" s="113"/>
      <c r="AE1791" s="113"/>
      <c r="AF1791" s="113"/>
      <c r="AG1791" s="113"/>
      <c r="AH1791" s="113"/>
      <c r="AI1791" s="113"/>
      <c r="AJ1791" s="113"/>
      <c r="AK1791" s="113"/>
      <c r="AL1791" s="113"/>
      <c r="AM1791" s="113"/>
      <c r="AN1791" s="113"/>
      <c r="AO1791" s="113"/>
      <c r="AP1791" s="113"/>
      <c r="AQ1791" s="113"/>
      <c r="AR1791" s="113"/>
      <c r="AS1791" s="113"/>
      <c r="AT1791" s="113"/>
      <c r="AU1791" s="113"/>
      <c r="AV1791" s="113"/>
      <c r="AW1791" s="113"/>
      <c r="AX1791" s="113"/>
      <c r="AY1791" s="113"/>
      <c r="AZ1791" s="113"/>
      <c r="BA1791" s="113"/>
      <c r="BB1791" s="113"/>
      <c r="BC1791" s="113"/>
      <c r="BD1791" s="113"/>
      <c r="BE1791" s="113"/>
      <c r="BF1791" s="113"/>
      <c r="BG1791" s="113"/>
      <c r="BH1791" s="113"/>
      <c r="BI1791" s="113"/>
      <c r="BJ1791" s="113"/>
      <c r="BK1791" s="113"/>
      <c r="BL1791" s="113"/>
      <c r="BM1791" s="113"/>
      <c r="BN1791" s="113"/>
      <c r="BO1791" s="113"/>
      <c r="BP1791" s="113"/>
      <c r="BQ1791" s="113"/>
      <c r="BR1791" s="113"/>
      <c r="BS1791" s="113"/>
      <c r="BT1791" s="113"/>
      <c r="BU1791" s="113"/>
      <c r="BV1791" s="113"/>
      <c r="BW1791" s="113"/>
      <c r="BX1791" s="113"/>
      <c r="BY1791" s="113"/>
      <c r="BZ1791" s="113"/>
      <c r="CA1791" s="113"/>
      <c r="CB1791" s="113"/>
    </row>
    <row r="1792" spans="9:80" s="114" customFormat="1">
      <c r="I1792" s="113"/>
      <c r="J1792" s="113"/>
      <c r="K1792" s="113"/>
      <c r="L1792" s="113"/>
      <c r="M1792" s="113"/>
      <c r="N1792" s="113"/>
      <c r="O1792" s="113"/>
      <c r="P1792" s="113"/>
      <c r="Q1792" s="113"/>
      <c r="R1792" s="113"/>
      <c r="S1792" s="113"/>
      <c r="T1792" s="113"/>
      <c r="U1792" s="113"/>
      <c r="V1792" s="113"/>
      <c r="W1792" s="113"/>
      <c r="X1792" s="113"/>
      <c r="Y1792" s="113"/>
      <c r="Z1792" s="113"/>
      <c r="AA1792" s="113"/>
      <c r="AB1792" s="113"/>
      <c r="AC1792" s="113"/>
      <c r="AD1792" s="113"/>
      <c r="AE1792" s="113"/>
      <c r="AF1792" s="113"/>
      <c r="AG1792" s="113"/>
      <c r="AH1792" s="113"/>
      <c r="AI1792" s="113"/>
      <c r="AJ1792" s="113"/>
      <c r="AK1792" s="113"/>
      <c r="AL1792" s="113"/>
      <c r="AM1792" s="113"/>
      <c r="AN1792" s="113"/>
      <c r="AO1792" s="113"/>
      <c r="AP1792" s="113"/>
      <c r="AQ1792" s="113"/>
      <c r="AR1792" s="113"/>
      <c r="AS1792" s="113"/>
      <c r="AT1792" s="113"/>
      <c r="AU1792" s="113"/>
      <c r="AV1792" s="113"/>
      <c r="AW1792" s="113"/>
      <c r="AX1792" s="113"/>
      <c r="AY1792" s="113"/>
      <c r="AZ1792" s="113"/>
      <c r="BA1792" s="113"/>
      <c r="BB1792" s="113"/>
      <c r="BC1792" s="113"/>
      <c r="BD1792" s="113"/>
      <c r="BE1792" s="113"/>
      <c r="BF1792" s="113"/>
      <c r="BG1792" s="113"/>
      <c r="BH1792" s="113"/>
      <c r="BI1792" s="113"/>
      <c r="BJ1792" s="113"/>
      <c r="BK1792" s="113"/>
      <c r="BL1792" s="113"/>
      <c r="BM1792" s="113"/>
      <c r="BN1792" s="113"/>
      <c r="BO1792" s="113"/>
      <c r="BP1792" s="113"/>
      <c r="BQ1792" s="113"/>
      <c r="BR1792" s="113"/>
      <c r="BS1792" s="113"/>
      <c r="BT1792" s="113"/>
      <c r="BU1792" s="113"/>
      <c r="BV1792" s="113"/>
      <c r="BW1792" s="113"/>
      <c r="BX1792" s="113"/>
      <c r="BY1792" s="113"/>
      <c r="BZ1792" s="113"/>
      <c r="CA1792" s="113"/>
      <c r="CB1792" s="113"/>
    </row>
    <row r="1793" spans="9:80" s="114" customFormat="1">
      <c r="I1793" s="113"/>
      <c r="J1793" s="113"/>
      <c r="K1793" s="113"/>
      <c r="L1793" s="113"/>
      <c r="M1793" s="113"/>
      <c r="N1793" s="113"/>
      <c r="O1793" s="113"/>
      <c r="P1793" s="113"/>
      <c r="Q1793" s="113"/>
      <c r="R1793" s="113"/>
      <c r="S1793" s="113"/>
      <c r="T1793" s="113"/>
      <c r="U1793" s="113"/>
      <c r="V1793" s="113"/>
      <c r="W1793" s="113"/>
      <c r="X1793" s="113"/>
      <c r="Y1793" s="113"/>
      <c r="Z1793" s="113"/>
      <c r="AA1793" s="113"/>
      <c r="AB1793" s="113"/>
      <c r="AC1793" s="113"/>
      <c r="AD1793" s="113"/>
      <c r="AE1793" s="113"/>
      <c r="AF1793" s="113"/>
      <c r="AG1793" s="113"/>
      <c r="AH1793" s="113"/>
      <c r="AI1793" s="113"/>
      <c r="AJ1793" s="113"/>
      <c r="AK1793" s="113"/>
      <c r="AL1793" s="113"/>
      <c r="AM1793" s="113"/>
      <c r="AN1793" s="113"/>
      <c r="AO1793" s="113"/>
      <c r="AP1793" s="113"/>
      <c r="AQ1793" s="113"/>
      <c r="AR1793" s="113"/>
      <c r="AS1793" s="113"/>
      <c r="AT1793" s="113"/>
      <c r="AU1793" s="113"/>
      <c r="AV1793" s="113"/>
      <c r="AW1793" s="113"/>
      <c r="AX1793" s="113"/>
      <c r="AY1793" s="113"/>
      <c r="AZ1793" s="113"/>
      <c r="BA1793" s="113"/>
      <c r="BB1793" s="113"/>
      <c r="BC1793" s="113"/>
      <c r="BD1793" s="113"/>
      <c r="BE1793" s="113"/>
      <c r="BF1793" s="113"/>
      <c r="BG1793" s="113"/>
      <c r="BH1793" s="113"/>
      <c r="BI1793" s="113"/>
      <c r="BJ1793" s="113"/>
      <c r="BK1793" s="113"/>
      <c r="BL1793" s="113"/>
      <c r="BM1793" s="113"/>
      <c r="BN1793" s="113"/>
      <c r="BO1793" s="113"/>
      <c r="BP1793" s="113"/>
      <c r="BQ1793" s="113"/>
      <c r="BR1793" s="113"/>
      <c r="BS1793" s="113"/>
      <c r="BT1793" s="113"/>
      <c r="BU1793" s="113"/>
      <c r="BV1793" s="113"/>
      <c r="BW1793" s="113"/>
      <c r="BX1793" s="113"/>
      <c r="BY1793" s="113"/>
      <c r="BZ1793" s="113"/>
      <c r="CA1793" s="113"/>
      <c r="CB1793" s="113"/>
    </row>
    <row r="1794" spans="9:80" s="114" customFormat="1">
      <c r="I1794" s="113"/>
      <c r="J1794" s="113"/>
      <c r="K1794" s="113"/>
      <c r="L1794" s="113"/>
      <c r="M1794" s="113"/>
      <c r="N1794" s="113"/>
      <c r="O1794" s="113"/>
      <c r="P1794" s="113"/>
      <c r="Q1794" s="113"/>
      <c r="R1794" s="113"/>
      <c r="S1794" s="113"/>
      <c r="T1794" s="113"/>
      <c r="U1794" s="113"/>
      <c r="V1794" s="113"/>
      <c r="W1794" s="113"/>
      <c r="X1794" s="113"/>
      <c r="Y1794" s="113"/>
      <c r="Z1794" s="113"/>
      <c r="AA1794" s="113"/>
      <c r="AB1794" s="113"/>
      <c r="AC1794" s="113"/>
      <c r="AD1794" s="113"/>
      <c r="AE1794" s="113"/>
      <c r="AF1794" s="113"/>
      <c r="AG1794" s="113"/>
      <c r="AH1794" s="113"/>
      <c r="AI1794" s="113"/>
      <c r="AJ1794" s="113"/>
      <c r="AK1794" s="113"/>
      <c r="AL1794" s="113"/>
      <c r="AM1794" s="113"/>
      <c r="AN1794" s="113"/>
      <c r="AO1794" s="113"/>
      <c r="AP1794" s="113"/>
      <c r="AQ1794" s="113"/>
      <c r="AR1794" s="113"/>
      <c r="AS1794" s="113"/>
      <c r="AT1794" s="113"/>
      <c r="AU1794" s="113"/>
      <c r="AV1794" s="113"/>
      <c r="AW1794" s="113"/>
      <c r="AX1794" s="113"/>
      <c r="AY1794" s="113"/>
      <c r="AZ1794" s="113"/>
      <c r="BA1794" s="113"/>
      <c r="BB1794" s="113"/>
      <c r="BC1794" s="113"/>
      <c r="BD1794" s="113"/>
      <c r="BE1794" s="113"/>
      <c r="BF1794" s="113"/>
      <c r="BG1794" s="113"/>
      <c r="BH1794" s="113"/>
      <c r="BI1794" s="113"/>
      <c r="BJ1794" s="113"/>
      <c r="BK1794" s="113"/>
      <c r="BL1794" s="113"/>
      <c r="BM1794" s="113"/>
      <c r="BN1794" s="113"/>
      <c r="BO1794" s="113"/>
      <c r="BP1794" s="113"/>
      <c r="BQ1794" s="113"/>
      <c r="BR1794" s="113"/>
      <c r="BS1794" s="113"/>
      <c r="BT1794" s="113"/>
      <c r="BU1794" s="113"/>
      <c r="BV1794" s="113"/>
      <c r="BW1794" s="113"/>
      <c r="BX1794" s="113"/>
      <c r="BY1794" s="113"/>
      <c r="BZ1794" s="113"/>
      <c r="CA1794" s="113"/>
      <c r="CB1794" s="113"/>
    </row>
    <row r="1795" spans="9:80" s="114" customFormat="1">
      <c r="I1795" s="113"/>
      <c r="J1795" s="113"/>
      <c r="K1795" s="113"/>
      <c r="L1795" s="113"/>
      <c r="M1795" s="113"/>
      <c r="N1795" s="113"/>
      <c r="O1795" s="113"/>
      <c r="P1795" s="113"/>
      <c r="Q1795" s="113"/>
      <c r="R1795" s="113"/>
      <c r="S1795" s="113"/>
      <c r="T1795" s="113"/>
      <c r="U1795" s="113"/>
      <c r="V1795" s="113"/>
      <c r="W1795" s="113"/>
      <c r="X1795" s="113"/>
      <c r="Y1795" s="113"/>
      <c r="Z1795" s="113"/>
      <c r="AA1795" s="113"/>
      <c r="AB1795" s="113"/>
      <c r="AC1795" s="113"/>
      <c r="AD1795" s="113"/>
      <c r="AE1795" s="113"/>
      <c r="AF1795" s="113"/>
      <c r="AG1795" s="113"/>
      <c r="AH1795" s="113"/>
      <c r="AI1795" s="113"/>
      <c r="AJ1795" s="113"/>
      <c r="AK1795" s="113"/>
      <c r="AL1795" s="113"/>
      <c r="AM1795" s="113"/>
      <c r="AN1795" s="113"/>
      <c r="AO1795" s="113"/>
      <c r="AP1795" s="113"/>
      <c r="AQ1795" s="113"/>
      <c r="AR1795" s="113"/>
      <c r="AS1795" s="113"/>
      <c r="AT1795" s="113"/>
      <c r="AU1795" s="113"/>
      <c r="AV1795" s="113"/>
      <c r="AW1795" s="113"/>
      <c r="AX1795" s="113"/>
      <c r="AY1795" s="113"/>
      <c r="AZ1795" s="113"/>
      <c r="BA1795" s="113"/>
      <c r="BB1795" s="113"/>
      <c r="BC1795" s="113"/>
      <c r="BD1795" s="113"/>
      <c r="BE1795" s="113"/>
      <c r="BF1795" s="113"/>
      <c r="BG1795" s="113"/>
      <c r="BH1795" s="113"/>
      <c r="BI1795" s="113"/>
      <c r="BJ1795" s="113"/>
      <c r="BK1795" s="113"/>
      <c r="BL1795" s="113"/>
      <c r="BM1795" s="113"/>
      <c r="BN1795" s="113"/>
      <c r="BO1795" s="113"/>
      <c r="BP1795" s="113"/>
      <c r="BQ1795" s="113"/>
      <c r="BR1795" s="113"/>
      <c r="BS1795" s="113"/>
      <c r="BT1795" s="113"/>
      <c r="BU1795" s="113"/>
      <c r="BV1795" s="113"/>
      <c r="BW1795" s="113"/>
      <c r="BX1795" s="113"/>
      <c r="BY1795" s="113"/>
      <c r="BZ1795" s="113"/>
      <c r="CA1795" s="113"/>
      <c r="CB1795" s="113"/>
    </row>
    <row r="1796" spans="9:80" s="114" customFormat="1">
      <c r="I1796" s="113"/>
      <c r="J1796" s="113"/>
      <c r="K1796" s="113"/>
      <c r="L1796" s="113"/>
      <c r="M1796" s="113"/>
      <c r="N1796" s="113"/>
      <c r="O1796" s="113"/>
      <c r="P1796" s="113"/>
      <c r="Q1796" s="113"/>
      <c r="R1796" s="113"/>
      <c r="S1796" s="113"/>
      <c r="T1796" s="113"/>
      <c r="U1796" s="113"/>
      <c r="V1796" s="113"/>
      <c r="W1796" s="113"/>
      <c r="X1796" s="113"/>
      <c r="Y1796" s="113"/>
      <c r="Z1796" s="113"/>
      <c r="AA1796" s="113"/>
      <c r="AB1796" s="113"/>
      <c r="AC1796" s="113"/>
      <c r="AD1796" s="113"/>
      <c r="AE1796" s="113"/>
      <c r="AF1796" s="113"/>
      <c r="AG1796" s="113"/>
      <c r="AH1796" s="113"/>
      <c r="AI1796" s="113"/>
      <c r="AJ1796" s="113"/>
      <c r="AK1796" s="113"/>
      <c r="AL1796" s="113"/>
      <c r="AM1796" s="113"/>
      <c r="AN1796" s="113"/>
      <c r="AO1796" s="113"/>
      <c r="AP1796" s="113"/>
      <c r="AQ1796" s="113"/>
      <c r="AR1796" s="113"/>
      <c r="AS1796" s="113"/>
      <c r="AT1796" s="113"/>
      <c r="AU1796" s="113"/>
      <c r="AV1796" s="113"/>
      <c r="AW1796" s="113"/>
      <c r="AX1796" s="113"/>
      <c r="AY1796" s="113"/>
      <c r="AZ1796" s="113"/>
      <c r="BA1796" s="113"/>
      <c r="BB1796" s="113"/>
      <c r="BC1796" s="113"/>
      <c r="BD1796" s="113"/>
      <c r="BE1796" s="113"/>
      <c r="BF1796" s="113"/>
      <c r="BG1796" s="113"/>
      <c r="BH1796" s="113"/>
      <c r="BI1796" s="113"/>
      <c r="BJ1796" s="113"/>
      <c r="BK1796" s="113"/>
      <c r="BL1796" s="113"/>
      <c r="BM1796" s="113"/>
      <c r="BN1796" s="113"/>
      <c r="BO1796" s="113"/>
      <c r="BP1796" s="113"/>
      <c r="BQ1796" s="113"/>
      <c r="BR1796" s="113"/>
      <c r="BS1796" s="113"/>
      <c r="BT1796" s="113"/>
      <c r="BU1796" s="113"/>
      <c r="BV1796" s="113"/>
      <c r="BW1796" s="113"/>
      <c r="BX1796" s="113"/>
      <c r="BY1796" s="113"/>
      <c r="BZ1796" s="113"/>
      <c r="CA1796" s="113"/>
      <c r="CB1796" s="113"/>
    </row>
    <row r="1797" spans="9:80" s="114" customFormat="1">
      <c r="I1797" s="113"/>
      <c r="J1797" s="113"/>
      <c r="K1797" s="113"/>
      <c r="L1797" s="113"/>
      <c r="M1797" s="113"/>
      <c r="N1797" s="113"/>
      <c r="O1797" s="113"/>
      <c r="P1797" s="113"/>
      <c r="Q1797" s="113"/>
      <c r="R1797" s="113"/>
      <c r="S1797" s="113"/>
      <c r="T1797" s="113"/>
      <c r="U1797" s="113"/>
      <c r="V1797" s="113"/>
      <c r="W1797" s="113"/>
      <c r="X1797" s="113"/>
      <c r="Y1797" s="113"/>
      <c r="Z1797" s="113"/>
      <c r="AA1797" s="113"/>
      <c r="AB1797" s="113"/>
      <c r="AC1797" s="113"/>
      <c r="AD1797" s="113"/>
      <c r="AE1797" s="113"/>
      <c r="AF1797" s="113"/>
      <c r="AG1797" s="113"/>
      <c r="AH1797" s="113"/>
      <c r="AI1797" s="113"/>
      <c r="AJ1797" s="113"/>
      <c r="AK1797" s="113"/>
      <c r="AL1797" s="113"/>
      <c r="AM1797" s="113"/>
      <c r="AN1797" s="113"/>
      <c r="AO1797" s="113"/>
      <c r="AP1797" s="113"/>
      <c r="AQ1797" s="113"/>
      <c r="AR1797" s="113"/>
      <c r="AS1797" s="113"/>
      <c r="AT1797" s="113"/>
      <c r="AU1797" s="113"/>
      <c r="AV1797" s="113"/>
      <c r="AW1797" s="113"/>
      <c r="AX1797" s="113"/>
      <c r="AY1797" s="113"/>
      <c r="AZ1797" s="113"/>
      <c r="BA1797" s="113"/>
      <c r="BB1797" s="113"/>
      <c r="BC1797" s="113"/>
      <c r="BD1797" s="113"/>
      <c r="BE1797" s="113"/>
      <c r="BF1797" s="113"/>
      <c r="BG1797" s="113"/>
      <c r="BH1797" s="113"/>
      <c r="BI1797" s="113"/>
      <c r="BJ1797" s="113"/>
      <c r="BK1797" s="113"/>
      <c r="BL1797" s="113"/>
      <c r="BM1797" s="113"/>
      <c r="BN1797" s="113"/>
      <c r="BO1797" s="113"/>
      <c r="BP1797" s="113"/>
      <c r="BQ1797" s="113"/>
      <c r="BR1797" s="113"/>
      <c r="BS1797" s="113"/>
      <c r="BT1797" s="113"/>
      <c r="BU1797" s="113"/>
      <c r="BV1797" s="113"/>
      <c r="BW1797" s="113"/>
      <c r="BX1797" s="113"/>
      <c r="BY1797" s="113"/>
      <c r="BZ1797" s="113"/>
      <c r="CA1797" s="113"/>
      <c r="CB1797" s="113"/>
    </row>
    <row r="1798" spans="9:80" s="114" customFormat="1">
      <c r="I1798" s="113"/>
      <c r="J1798" s="113"/>
      <c r="K1798" s="113"/>
      <c r="L1798" s="113"/>
      <c r="M1798" s="113"/>
      <c r="N1798" s="113"/>
      <c r="O1798" s="113"/>
      <c r="P1798" s="113"/>
      <c r="Q1798" s="113"/>
      <c r="R1798" s="113"/>
      <c r="S1798" s="113"/>
      <c r="T1798" s="113"/>
      <c r="U1798" s="113"/>
      <c r="V1798" s="113"/>
      <c r="W1798" s="113"/>
      <c r="X1798" s="113"/>
      <c r="Y1798" s="113"/>
      <c r="Z1798" s="113"/>
      <c r="AA1798" s="113"/>
      <c r="AB1798" s="113"/>
      <c r="AC1798" s="113"/>
      <c r="AD1798" s="113"/>
      <c r="AE1798" s="113"/>
      <c r="AF1798" s="113"/>
      <c r="AG1798" s="113"/>
      <c r="AH1798" s="113"/>
      <c r="AI1798" s="113"/>
      <c r="AJ1798" s="113"/>
      <c r="AK1798" s="113"/>
      <c r="AL1798" s="113"/>
      <c r="AM1798" s="113"/>
      <c r="AN1798" s="113"/>
      <c r="AO1798" s="113"/>
      <c r="AP1798" s="113"/>
      <c r="AQ1798" s="113"/>
      <c r="AR1798" s="113"/>
      <c r="AS1798" s="113"/>
      <c r="AT1798" s="113"/>
      <c r="AU1798" s="113"/>
      <c r="AV1798" s="113"/>
      <c r="AW1798" s="113"/>
      <c r="AX1798" s="113"/>
      <c r="AY1798" s="113"/>
      <c r="AZ1798" s="113"/>
      <c r="BA1798" s="113"/>
      <c r="BB1798" s="113"/>
      <c r="BC1798" s="113"/>
      <c r="BD1798" s="113"/>
      <c r="BE1798" s="113"/>
      <c r="BF1798" s="113"/>
      <c r="BG1798" s="113"/>
      <c r="BH1798" s="113"/>
      <c r="BI1798" s="113"/>
      <c r="BJ1798" s="113"/>
      <c r="BK1798" s="113"/>
      <c r="BL1798" s="113"/>
      <c r="BM1798" s="113"/>
      <c r="BN1798" s="113"/>
      <c r="BO1798" s="113"/>
      <c r="BP1798" s="113"/>
      <c r="BQ1798" s="113"/>
      <c r="BR1798" s="113"/>
      <c r="BS1798" s="113"/>
      <c r="BT1798" s="113"/>
      <c r="BU1798" s="113"/>
      <c r="BV1798" s="113"/>
      <c r="BW1798" s="113"/>
      <c r="BX1798" s="113"/>
      <c r="BY1798" s="113"/>
      <c r="BZ1798" s="113"/>
      <c r="CA1798" s="113"/>
      <c r="CB1798" s="113"/>
    </row>
    <row r="1799" spans="9:80" s="114" customFormat="1">
      <c r="I1799" s="113"/>
      <c r="J1799" s="113"/>
      <c r="K1799" s="113"/>
      <c r="L1799" s="113"/>
      <c r="M1799" s="113"/>
      <c r="N1799" s="113"/>
      <c r="O1799" s="113"/>
      <c r="P1799" s="113"/>
      <c r="Q1799" s="113"/>
      <c r="R1799" s="113"/>
      <c r="S1799" s="113"/>
      <c r="T1799" s="113"/>
      <c r="U1799" s="113"/>
      <c r="V1799" s="113"/>
      <c r="W1799" s="113"/>
      <c r="X1799" s="113"/>
      <c r="Y1799" s="113"/>
      <c r="Z1799" s="113"/>
      <c r="AA1799" s="113"/>
      <c r="AB1799" s="113"/>
      <c r="AC1799" s="113"/>
      <c r="AD1799" s="113"/>
      <c r="AE1799" s="113"/>
      <c r="AF1799" s="113"/>
      <c r="AG1799" s="113"/>
      <c r="AH1799" s="113"/>
      <c r="AI1799" s="113"/>
      <c r="AJ1799" s="113"/>
      <c r="AK1799" s="113"/>
      <c r="AL1799" s="113"/>
      <c r="AM1799" s="113"/>
      <c r="AN1799" s="113"/>
      <c r="AO1799" s="113"/>
      <c r="AP1799" s="113"/>
      <c r="AQ1799" s="113"/>
      <c r="AR1799" s="113"/>
      <c r="AS1799" s="113"/>
      <c r="AT1799" s="113"/>
      <c r="AU1799" s="113"/>
      <c r="AV1799" s="113"/>
      <c r="AW1799" s="113"/>
      <c r="AX1799" s="113"/>
      <c r="AY1799" s="113"/>
      <c r="AZ1799" s="113"/>
      <c r="BA1799" s="113"/>
      <c r="BB1799" s="113"/>
      <c r="BC1799" s="113"/>
      <c r="BD1799" s="113"/>
      <c r="BE1799" s="113"/>
      <c r="BF1799" s="113"/>
      <c r="BG1799" s="113"/>
      <c r="BH1799" s="113"/>
      <c r="BI1799" s="113"/>
      <c r="BJ1799" s="113"/>
      <c r="BK1799" s="113"/>
      <c r="BL1799" s="113"/>
      <c r="BM1799" s="113"/>
      <c r="BN1799" s="113"/>
      <c r="BO1799" s="113"/>
      <c r="BP1799" s="113"/>
      <c r="BQ1799" s="113"/>
      <c r="BR1799" s="113"/>
      <c r="BS1799" s="113"/>
      <c r="BT1799" s="113"/>
      <c r="BU1799" s="113"/>
      <c r="BV1799" s="113"/>
      <c r="BW1799" s="113"/>
      <c r="BX1799" s="113"/>
      <c r="BY1799" s="113"/>
      <c r="BZ1799" s="113"/>
      <c r="CA1799" s="113"/>
      <c r="CB1799" s="113"/>
    </row>
    <row r="1800" spans="9:80" s="114" customFormat="1">
      <c r="I1800" s="113"/>
      <c r="J1800" s="113"/>
      <c r="K1800" s="113"/>
      <c r="L1800" s="113"/>
      <c r="M1800" s="113"/>
      <c r="N1800" s="113"/>
      <c r="O1800" s="113"/>
      <c r="P1800" s="113"/>
      <c r="Q1800" s="113"/>
      <c r="R1800" s="113"/>
      <c r="S1800" s="113"/>
      <c r="T1800" s="113"/>
      <c r="U1800" s="113"/>
      <c r="V1800" s="113"/>
      <c r="W1800" s="113"/>
      <c r="X1800" s="113"/>
      <c r="Y1800" s="113"/>
      <c r="Z1800" s="113"/>
      <c r="AA1800" s="113"/>
      <c r="AB1800" s="113"/>
      <c r="AC1800" s="113"/>
      <c r="AD1800" s="113"/>
      <c r="AE1800" s="113"/>
      <c r="AF1800" s="113"/>
      <c r="AG1800" s="113"/>
      <c r="AH1800" s="113"/>
      <c r="AI1800" s="113"/>
      <c r="AJ1800" s="113"/>
      <c r="AK1800" s="113"/>
      <c r="AL1800" s="113"/>
      <c r="AM1800" s="113"/>
      <c r="AN1800" s="113"/>
      <c r="AO1800" s="113"/>
      <c r="AP1800" s="113"/>
      <c r="AQ1800" s="113"/>
      <c r="AR1800" s="113"/>
      <c r="AS1800" s="113"/>
      <c r="AT1800" s="113"/>
      <c r="AU1800" s="113"/>
      <c r="AV1800" s="113"/>
      <c r="AW1800" s="113"/>
      <c r="AX1800" s="113"/>
      <c r="AY1800" s="113"/>
      <c r="AZ1800" s="113"/>
      <c r="BA1800" s="113"/>
      <c r="BB1800" s="113"/>
      <c r="BC1800" s="113"/>
      <c r="BD1800" s="113"/>
      <c r="BE1800" s="113"/>
      <c r="BF1800" s="113"/>
      <c r="BG1800" s="113"/>
      <c r="BH1800" s="113"/>
      <c r="BI1800" s="113"/>
      <c r="BJ1800" s="113"/>
      <c r="BK1800" s="113"/>
      <c r="BL1800" s="113"/>
      <c r="BM1800" s="113"/>
      <c r="BN1800" s="113"/>
      <c r="BO1800" s="113"/>
      <c r="BP1800" s="113"/>
      <c r="BQ1800" s="113"/>
      <c r="BR1800" s="113"/>
      <c r="BS1800" s="113"/>
      <c r="BT1800" s="113"/>
      <c r="BU1800" s="113"/>
      <c r="BV1800" s="113"/>
      <c r="BW1800" s="113"/>
      <c r="BX1800" s="113"/>
      <c r="BY1800" s="113"/>
      <c r="BZ1800" s="113"/>
      <c r="CA1800" s="113"/>
      <c r="CB1800" s="113"/>
    </row>
    <row r="1801" spans="9:80" s="114" customFormat="1">
      <c r="I1801" s="113"/>
      <c r="J1801" s="113"/>
      <c r="K1801" s="113"/>
      <c r="L1801" s="113"/>
      <c r="M1801" s="113"/>
      <c r="N1801" s="113"/>
      <c r="O1801" s="113"/>
      <c r="P1801" s="113"/>
      <c r="Q1801" s="113"/>
      <c r="R1801" s="113"/>
      <c r="S1801" s="113"/>
      <c r="T1801" s="113"/>
      <c r="U1801" s="113"/>
      <c r="V1801" s="113"/>
      <c r="W1801" s="113"/>
      <c r="X1801" s="113"/>
      <c r="Y1801" s="113"/>
      <c r="Z1801" s="113"/>
      <c r="AA1801" s="113"/>
      <c r="AB1801" s="113"/>
      <c r="AC1801" s="113"/>
      <c r="AD1801" s="113"/>
      <c r="AE1801" s="113"/>
      <c r="AF1801" s="113"/>
      <c r="AG1801" s="113"/>
      <c r="AH1801" s="113"/>
      <c r="AI1801" s="113"/>
      <c r="AJ1801" s="113"/>
      <c r="AK1801" s="113"/>
      <c r="AL1801" s="113"/>
      <c r="AM1801" s="113"/>
      <c r="AN1801" s="113"/>
      <c r="AO1801" s="113"/>
      <c r="AP1801" s="113"/>
      <c r="AQ1801" s="113"/>
      <c r="AR1801" s="113"/>
      <c r="AS1801" s="113"/>
      <c r="AT1801" s="113"/>
      <c r="AU1801" s="113"/>
      <c r="AV1801" s="113"/>
      <c r="AW1801" s="113"/>
      <c r="AX1801" s="113"/>
      <c r="AY1801" s="113"/>
      <c r="AZ1801" s="113"/>
      <c r="BA1801" s="113"/>
      <c r="BB1801" s="113"/>
      <c r="BC1801" s="113"/>
      <c r="BD1801" s="113"/>
      <c r="BE1801" s="113"/>
      <c r="BF1801" s="113"/>
      <c r="BG1801" s="113"/>
      <c r="BH1801" s="113"/>
      <c r="BI1801" s="113"/>
      <c r="BJ1801" s="113"/>
      <c r="BK1801" s="113"/>
      <c r="BL1801" s="113"/>
      <c r="BM1801" s="113"/>
      <c r="BN1801" s="113"/>
      <c r="BO1801" s="113"/>
      <c r="BP1801" s="113"/>
      <c r="BQ1801" s="113"/>
      <c r="BR1801" s="113"/>
      <c r="BS1801" s="113"/>
      <c r="BT1801" s="113"/>
      <c r="BU1801" s="113"/>
      <c r="BV1801" s="113"/>
      <c r="BW1801" s="113"/>
      <c r="BX1801" s="113"/>
      <c r="BY1801" s="113"/>
      <c r="BZ1801" s="113"/>
      <c r="CA1801" s="113"/>
      <c r="CB1801" s="113"/>
    </row>
    <row r="1802" spans="9:80" s="114" customFormat="1">
      <c r="I1802" s="113"/>
      <c r="J1802" s="113"/>
      <c r="K1802" s="113"/>
      <c r="L1802" s="113"/>
      <c r="M1802" s="113"/>
      <c r="N1802" s="113"/>
      <c r="O1802" s="113"/>
      <c r="P1802" s="113"/>
      <c r="Q1802" s="113"/>
      <c r="R1802" s="113"/>
      <c r="S1802" s="113"/>
      <c r="T1802" s="113"/>
      <c r="U1802" s="113"/>
      <c r="V1802" s="113"/>
      <c r="W1802" s="113"/>
      <c r="X1802" s="113"/>
      <c r="Y1802" s="113"/>
      <c r="Z1802" s="113"/>
      <c r="AA1802" s="113"/>
      <c r="AB1802" s="113"/>
      <c r="AC1802" s="113"/>
      <c r="AD1802" s="113"/>
      <c r="AE1802" s="113"/>
      <c r="AF1802" s="113"/>
      <c r="AG1802" s="113"/>
      <c r="AH1802" s="113"/>
      <c r="AI1802" s="113"/>
      <c r="AJ1802" s="113"/>
      <c r="AK1802" s="113"/>
      <c r="AL1802" s="113"/>
      <c r="AM1802" s="113"/>
      <c r="AN1802" s="113"/>
      <c r="AO1802" s="113"/>
      <c r="AP1802" s="113"/>
      <c r="AQ1802" s="113"/>
      <c r="AR1802" s="113"/>
      <c r="AS1802" s="113"/>
      <c r="AT1802" s="113"/>
      <c r="AU1802" s="113"/>
      <c r="AV1802" s="113"/>
      <c r="AW1802" s="113"/>
      <c r="AX1802" s="113"/>
      <c r="AY1802" s="113"/>
      <c r="AZ1802" s="113"/>
      <c r="BA1802" s="113"/>
      <c r="BB1802" s="113"/>
      <c r="BC1802" s="113"/>
      <c r="BD1802" s="113"/>
      <c r="BE1802" s="113"/>
      <c r="BF1802" s="113"/>
      <c r="BG1802" s="113"/>
      <c r="BH1802" s="113"/>
      <c r="BI1802" s="113"/>
      <c r="BJ1802" s="113"/>
      <c r="BK1802" s="113"/>
      <c r="BL1802" s="113"/>
      <c r="BM1802" s="113"/>
      <c r="BN1802" s="113"/>
      <c r="BO1802" s="113"/>
      <c r="BP1802" s="113"/>
      <c r="BQ1802" s="113"/>
      <c r="BR1802" s="113"/>
      <c r="BS1802" s="113"/>
      <c r="BT1802" s="113"/>
      <c r="BU1802" s="113"/>
      <c r="BV1802" s="113"/>
      <c r="BW1802" s="113"/>
      <c r="BX1802" s="113"/>
      <c r="BY1802" s="113"/>
      <c r="BZ1802" s="113"/>
      <c r="CA1802" s="113"/>
      <c r="CB1802" s="113"/>
    </row>
    <row r="1803" spans="9:80" s="114" customFormat="1">
      <c r="I1803" s="113"/>
      <c r="J1803" s="113"/>
      <c r="K1803" s="113"/>
      <c r="L1803" s="113"/>
      <c r="M1803" s="113"/>
      <c r="N1803" s="113"/>
      <c r="O1803" s="113"/>
      <c r="P1803" s="113"/>
      <c r="Q1803" s="113"/>
      <c r="R1803" s="113"/>
      <c r="S1803" s="113"/>
      <c r="T1803" s="113"/>
      <c r="U1803" s="113"/>
      <c r="V1803" s="113"/>
      <c r="W1803" s="113"/>
      <c r="X1803" s="113"/>
      <c r="Y1803" s="113"/>
      <c r="Z1803" s="113"/>
      <c r="AA1803" s="113"/>
      <c r="AB1803" s="113"/>
      <c r="AC1803" s="113"/>
      <c r="AD1803" s="113"/>
      <c r="AE1803" s="113"/>
      <c r="AF1803" s="113"/>
      <c r="AG1803" s="113"/>
      <c r="AH1803" s="113"/>
      <c r="AI1803" s="113"/>
      <c r="AJ1803" s="113"/>
      <c r="AK1803" s="113"/>
      <c r="AL1803" s="113"/>
      <c r="AM1803" s="113"/>
      <c r="AN1803" s="113"/>
      <c r="AO1803" s="113"/>
      <c r="AP1803" s="113"/>
      <c r="AQ1803" s="113"/>
      <c r="AR1803" s="113"/>
      <c r="AS1803" s="113"/>
      <c r="AT1803" s="113"/>
      <c r="AU1803" s="113"/>
      <c r="AV1803" s="113"/>
      <c r="AW1803" s="113"/>
      <c r="AX1803" s="113"/>
      <c r="AY1803" s="113"/>
      <c r="AZ1803" s="113"/>
      <c r="BA1803" s="113"/>
      <c r="BB1803" s="113"/>
      <c r="BC1803" s="113"/>
      <c r="BD1803" s="113"/>
      <c r="BE1803" s="113"/>
      <c r="BF1803" s="113"/>
      <c r="BG1803" s="113"/>
      <c r="BH1803" s="113"/>
      <c r="BI1803" s="113"/>
      <c r="BJ1803" s="113"/>
      <c r="BK1803" s="113"/>
      <c r="BL1803" s="113"/>
      <c r="BM1803" s="113"/>
      <c r="BN1803" s="113"/>
      <c r="BO1803" s="113"/>
      <c r="BP1803" s="113"/>
      <c r="BQ1803" s="113"/>
      <c r="BR1803" s="113"/>
      <c r="BS1803" s="113"/>
      <c r="BT1803" s="113"/>
      <c r="BU1803" s="113"/>
      <c r="BV1803" s="113"/>
      <c r="BW1803" s="113"/>
      <c r="BX1803" s="113"/>
      <c r="BY1803" s="113"/>
      <c r="BZ1803" s="113"/>
      <c r="CA1803" s="113"/>
      <c r="CB1803" s="113"/>
    </row>
    <row r="1804" spans="9:80" s="114" customFormat="1">
      <c r="I1804" s="113"/>
      <c r="J1804" s="113"/>
      <c r="K1804" s="113"/>
      <c r="L1804" s="113"/>
      <c r="M1804" s="113"/>
      <c r="N1804" s="113"/>
      <c r="O1804" s="113"/>
      <c r="P1804" s="113"/>
      <c r="Q1804" s="113"/>
      <c r="R1804" s="113"/>
      <c r="S1804" s="113"/>
      <c r="T1804" s="113"/>
      <c r="U1804" s="113"/>
      <c r="V1804" s="113"/>
      <c r="W1804" s="113"/>
      <c r="X1804" s="113"/>
      <c r="Y1804" s="113"/>
      <c r="Z1804" s="113"/>
      <c r="AA1804" s="113"/>
      <c r="AB1804" s="113"/>
      <c r="AC1804" s="113"/>
      <c r="AD1804" s="113"/>
      <c r="AE1804" s="113"/>
      <c r="AF1804" s="113"/>
      <c r="AG1804" s="113"/>
      <c r="AH1804" s="113"/>
      <c r="AI1804" s="113"/>
      <c r="AJ1804" s="113"/>
      <c r="AK1804" s="113"/>
      <c r="AL1804" s="113"/>
      <c r="AM1804" s="113"/>
      <c r="AN1804" s="113"/>
      <c r="AO1804" s="113"/>
      <c r="AP1804" s="113"/>
      <c r="AQ1804" s="113"/>
      <c r="AR1804" s="113"/>
      <c r="AS1804" s="113"/>
      <c r="AT1804" s="113"/>
      <c r="AU1804" s="113"/>
      <c r="AV1804" s="113"/>
      <c r="AW1804" s="113"/>
      <c r="AX1804" s="113"/>
      <c r="AY1804" s="113"/>
      <c r="AZ1804" s="113"/>
      <c r="BA1804" s="113"/>
      <c r="BB1804" s="113"/>
      <c r="BC1804" s="113"/>
      <c r="BD1804" s="113"/>
      <c r="BE1804" s="113"/>
      <c r="BF1804" s="113"/>
      <c r="BG1804" s="113"/>
      <c r="BH1804" s="113"/>
      <c r="BI1804" s="113"/>
      <c r="BJ1804" s="113"/>
      <c r="BK1804" s="113"/>
      <c r="BL1804" s="113"/>
      <c r="BM1804" s="113"/>
      <c r="BN1804" s="113"/>
      <c r="BO1804" s="113"/>
      <c r="BP1804" s="113"/>
      <c r="BQ1804" s="113"/>
      <c r="BR1804" s="113"/>
      <c r="BS1804" s="113"/>
      <c r="BT1804" s="113"/>
      <c r="BU1804" s="113"/>
      <c r="BV1804" s="113"/>
      <c r="BW1804" s="113"/>
      <c r="BX1804" s="113"/>
      <c r="BY1804" s="113"/>
      <c r="BZ1804" s="113"/>
      <c r="CA1804" s="113"/>
      <c r="CB1804" s="113"/>
    </row>
    <row r="1805" spans="9:80" s="114" customFormat="1">
      <c r="I1805" s="113"/>
      <c r="J1805" s="113"/>
      <c r="K1805" s="113"/>
      <c r="L1805" s="113"/>
      <c r="M1805" s="113"/>
      <c r="N1805" s="113"/>
      <c r="O1805" s="113"/>
      <c r="P1805" s="113"/>
      <c r="Q1805" s="113"/>
      <c r="R1805" s="113"/>
      <c r="S1805" s="113"/>
      <c r="T1805" s="113"/>
      <c r="U1805" s="113"/>
      <c r="V1805" s="113"/>
      <c r="W1805" s="113"/>
      <c r="X1805" s="113"/>
      <c r="Y1805" s="113"/>
      <c r="Z1805" s="113"/>
      <c r="AA1805" s="113"/>
      <c r="AB1805" s="113"/>
      <c r="AC1805" s="113"/>
      <c r="AD1805" s="113"/>
      <c r="AE1805" s="113"/>
      <c r="AF1805" s="113"/>
      <c r="AG1805" s="113"/>
      <c r="AH1805" s="113"/>
      <c r="AI1805" s="113"/>
      <c r="AJ1805" s="113"/>
      <c r="AK1805" s="113"/>
      <c r="AL1805" s="113"/>
      <c r="AM1805" s="113"/>
      <c r="AN1805" s="113"/>
      <c r="AO1805" s="113"/>
      <c r="AP1805" s="113"/>
      <c r="AQ1805" s="113"/>
      <c r="AR1805" s="113"/>
      <c r="AS1805" s="113"/>
      <c r="AT1805" s="113"/>
      <c r="AU1805" s="113"/>
      <c r="AV1805" s="113"/>
      <c r="AW1805" s="113"/>
      <c r="AX1805" s="113"/>
      <c r="AY1805" s="113"/>
      <c r="AZ1805" s="113"/>
      <c r="BA1805" s="113"/>
      <c r="BB1805" s="113"/>
      <c r="BC1805" s="113"/>
      <c r="BD1805" s="113"/>
      <c r="BE1805" s="113"/>
      <c r="BF1805" s="113"/>
      <c r="BG1805" s="113"/>
      <c r="BH1805" s="113"/>
      <c r="BI1805" s="113"/>
      <c r="BJ1805" s="113"/>
      <c r="BK1805" s="113"/>
      <c r="BL1805" s="113"/>
      <c r="BM1805" s="113"/>
      <c r="BN1805" s="113"/>
      <c r="BO1805" s="113"/>
      <c r="BP1805" s="113"/>
      <c r="BQ1805" s="113"/>
      <c r="BR1805" s="113"/>
      <c r="BS1805" s="113"/>
      <c r="BT1805" s="113"/>
      <c r="BU1805" s="113"/>
      <c r="BV1805" s="113"/>
      <c r="BW1805" s="113"/>
      <c r="BX1805" s="113"/>
      <c r="BY1805" s="113"/>
      <c r="BZ1805" s="113"/>
      <c r="CA1805" s="113"/>
      <c r="CB1805" s="113"/>
    </row>
    <row r="1806" spans="9:80" s="114" customFormat="1">
      <c r="I1806" s="113"/>
      <c r="J1806" s="113"/>
      <c r="K1806" s="113"/>
      <c r="L1806" s="113"/>
      <c r="M1806" s="113"/>
      <c r="N1806" s="113"/>
      <c r="O1806" s="113"/>
      <c r="P1806" s="113"/>
      <c r="Q1806" s="113"/>
      <c r="R1806" s="113"/>
      <c r="S1806" s="113"/>
      <c r="T1806" s="113"/>
      <c r="U1806" s="113"/>
      <c r="V1806" s="113"/>
      <c r="W1806" s="113"/>
      <c r="X1806" s="113"/>
      <c r="Y1806" s="113"/>
      <c r="Z1806" s="113"/>
      <c r="AA1806" s="113"/>
      <c r="AB1806" s="113"/>
      <c r="AC1806" s="113"/>
      <c r="AD1806" s="113"/>
      <c r="AE1806" s="113"/>
      <c r="AF1806" s="113"/>
      <c r="AG1806" s="113"/>
      <c r="AH1806" s="113"/>
      <c r="AI1806" s="113"/>
      <c r="AJ1806" s="113"/>
      <c r="AK1806" s="113"/>
      <c r="AL1806" s="113"/>
      <c r="AM1806" s="113"/>
      <c r="AN1806" s="113"/>
      <c r="AO1806" s="113"/>
      <c r="AP1806" s="113"/>
      <c r="AQ1806" s="113"/>
      <c r="AR1806" s="113"/>
      <c r="AS1806" s="113"/>
      <c r="AT1806" s="113"/>
      <c r="AU1806" s="113"/>
      <c r="AV1806" s="113"/>
      <c r="AW1806" s="113"/>
      <c r="AX1806" s="113"/>
      <c r="AY1806" s="113"/>
      <c r="AZ1806" s="113"/>
      <c r="BA1806" s="113"/>
      <c r="BB1806" s="113"/>
      <c r="BC1806" s="113"/>
      <c r="BD1806" s="113"/>
      <c r="BE1806" s="113"/>
      <c r="BF1806" s="113"/>
      <c r="BG1806" s="113"/>
      <c r="BH1806" s="113"/>
      <c r="BI1806" s="113"/>
      <c r="BJ1806" s="113"/>
      <c r="BK1806" s="113"/>
      <c r="BL1806" s="113"/>
      <c r="BM1806" s="113"/>
      <c r="BN1806" s="113"/>
      <c r="BO1806" s="113"/>
      <c r="BP1806" s="113"/>
      <c r="BQ1806" s="113"/>
      <c r="BR1806" s="113"/>
      <c r="BS1806" s="113"/>
      <c r="BT1806" s="113"/>
      <c r="BU1806" s="113"/>
      <c r="BV1806" s="113"/>
      <c r="BW1806" s="113"/>
      <c r="BX1806" s="113"/>
      <c r="BY1806" s="113"/>
      <c r="BZ1806" s="113"/>
      <c r="CA1806" s="113"/>
      <c r="CB1806" s="113"/>
    </row>
    <row r="1807" spans="9:80" s="114" customFormat="1">
      <c r="I1807" s="113"/>
      <c r="J1807" s="113"/>
      <c r="K1807" s="113"/>
      <c r="L1807" s="113"/>
      <c r="M1807" s="113"/>
      <c r="N1807" s="113"/>
      <c r="O1807" s="113"/>
      <c r="P1807" s="113"/>
      <c r="Q1807" s="113"/>
      <c r="R1807" s="113"/>
      <c r="S1807" s="113"/>
      <c r="T1807" s="113"/>
      <c r="U1807" s="113"/>
      <c r="V1807" s="113"/>
      <c r="W1807" s="113"/>
      <c r="X1807" s="113"/>
      <c r="Y1807" s="113"/>
      <c r="Z1807" s="113"/>
      <c r="AA1807" s="113"/>
      <c r="AB1807" s="113"/>
      <c r="AC1807" s="113"/>
      <c r="AD1807" s="113"/>
      <c r="AE1807" s="113"/>
      <c r="AF1807" s="113"/>
      <c r="AG1807" s="113"/>
      <c r="AH1807" s="113"/>
      <c r="AI1807" s="113"/>
      <c r="AJ1807" s="113"/>
      <c r="AK1807" s="113"/>
      <c r="AL1807" s="113"/>
      <c r="AM1807" s="113"/>
      <c r="AN1807" s="113"/>
      <c r="AO1807" s="113"/>
      <c r="AP1807" s="113"/>
      <c r="AQ1807" s="113"/>
      <c r="AR1807" s="113"/>
      <c r="AS1807" s="113"/>
      <c r="AT1807" s="113"/>
      <c r="AU1807" s="113"/>
      <c r="AV1807" s="113"/>
      <c r="AW1807" s="113"/>
      <c r="AX1807" s="113"/>
      <c r="AY1807" s="113"/>
      <c r="AZ1807" s="113"/>
      <c r="BA1807" s="113"/>
      <c r="BB1807" s="113"/>
      <c r="BC1807" s="113"/>
      <c r="BD1807" s="113"/>
      <c r="BE1807" s="113"/>
      <c r="BF1807" s="113"/>
      <c r="BG1807" s="113"/>
      <c r="BH1807" s="113"/>
      <c r="BI1807" s="113"/>
      <c r="BJ1807" s="113"/>
      <c r="BK1807" s="113"/>
      <c r="BL1807" s="113"/>
      <c r="BM1807" s="113"/>
      <c r="BN1807" s="113"/>
      <c r="BO1807" s="113"/>
      <c r="BP1807" s="113"/>
      <c r="BQ1807" s="113"/>
      <c r="BR1807" s="113"/>
      <c r="BS1807" s="113"/>
      <c r="BT1807" s="113"/>
      <c r="BU1807" s="113"/>
      <c r="BV1807" s="113"/>
      <c r="BW1807" s="113"/>
      <c r="BX1807" s="113"/>
      <c r="BY1807" s="113"/>
      <c r="BZ1807" s="113"/>
      <c r="CA1807" s="113"/>
      <c r="CB1807" s="113"/>
    </row>
    <row r="1808" spans="9:80" s="114" customFormat="1">
      <c r="I1808" s="113"/>
      <c r="J1808" s="113"/>
      <c r="K1808" s="113"/>
      <c r="L1808" s="113"/>
      <c r="M1808" s="113"/>
      <c r="N1808" s="113"/>
      <c r="O1808" s="113"/>
      <c r="P1808" s="113"/>
      <c r="Q1808" s="113"/>
      <c r="R1808" s="113"/>
      <c r="S1808" s="113"/>
      <c r="T1808" s="113"/>
      <c r="U1808" s="113"/>
      <c r="V1808" s="113"/>
      <c r="W1808" s="113"/>
      <c r="X1808" s="113"/>
      <c r="Y1808" s="113"/>
      <c r="Z1808" s="113"/>
      <c r="AA1808" s="113"/>
      <c r="AB1808" s="113"/>
      <c r="AC1808" s="113"/>
      <c r="AD1808" s="113"/>
      <c r="AE1808" s="113"/>
      <c r="AF1808" s="113"/>
      <c r="AG1808" s="113"/>
      <c r="AH1808" s="113"/>
      <c r="AI1808" s="113"/>
      <c r="AJ1808" s="113"/>
      <c r="AK1808" s="113"/>
      <c r="AL1808" s="113"/>
      <c r="AM1808" s="113"/>
      <c r="AN1808" s="113"/>
      <c r="AO1808" s="113"/>
      <c r="AP1808" s="113"/>
      <c r="AQ1808" s="113"/>
      <c r="AR1808" s="113"/>
      <c r="AS1808" s="113"/>
      <c r="AT1808" s="113"/>
      <c r="AU1808" s="113"/>
      <c r="AV1808" s="113"/>
      <c r="AW1808" s="113"/>
      <c r="AX1808" s="113"/>
      <c r="AY1808" s="113"/>
      <c r="AZ1808" s="113"/>
      <c r="BA1808" s="113"/>
      <c r="BB1808" s="113"/>
      <c r="BC1808" s="113"/>
      <c r="BD1808" s="113"/>
      <c r="BE1808" s="113"/>
      <c r="BF1808" s="113"/>
      <c r="BG1808" s="113"/>
      <c r="BH1808" s="113"/>
      <c r="BI1808" s="113"/>
      <c r="BJ1808" s="113"/>
      <c r="BK1808" s="113"/>
      <c r="BL1808" s="113"/>
      <c r="BM1808" s="113"/>
      <c r="BN1808" s="113"/>
      <c r="BO1808" s="113"/>
      <c r="BP1808" s="113"/>
      <c r="BQ1808" s="113"/>
      <c r="BR1808" s="113"/>
      <c r="BS1808" s="113"/>
      <c r="BT1808" s="113"/>
      <c r="BU1808" s="113"/>
      <c r="BV1808" s="113"/>
      <c r="BW1808" s="113"/>
      <c r="BX1808" s="113"/>
      <c r="BY1808" s="113"/>
      <c r="BZ1808" s="113"/>
      <c r="CA1808" s="113"/>
      <c r="CB1808" s="113"/>
    </row>
    <row r="1809" spans="9:80" s="114" customFormat="1">
      <c r="I1809" s="113"/>
      <c r="J1809" s="113"/>
      <c r="K1809" s="113"/>
      <c r="L1809" s="113"/>
      <c r="M1809" s="113"/>
      <c r="N1809" s="113"/>
      <c r="O1809" s="113"/>
      <c r="P1809" s="113"/>
      <c r="Q1809" s="113"/>
      <c r="R1809" s="113"/>
      <c r="S1809" s="113"/>
      <c r="T1809" s="113"/>
      <c r="U1809" s="113"/>
      <c r="V1809" s="113"/>
      <c r="W1809" s="113"/>
      <c r="X1809" s="113"/>
      <c r="Y1809" s="113"/>
      <c r="Z1809" s="113"/>
      <c r="AA1809" s="113"/>
      <c r="AB1809" s="113"/>
      <c r="AC1809" s="113"/>
      <c r="AD1809" s="113"/>
      <c r="AE1809" s="113"/>
      <c r="AF1809" s="113"/>
      <c r="AG1809" s="113"/>
      <c r="AH1809" s="113"/>
      <c r="AI1809" s="113"/>
      <c r="AJ1809" s="113"/>
      <c r="AK1809" s="113"/>
      <c r="AL1809" s="113"/>
      <c r="AM1809" s="113"/>
      <c r="AN1809" s="113"/>
      <c r="AO1809" s="113"/>
      <c r="AP1809" s="113"/>
      <c r="AQ1809" s="113"/>
      <c r="AR1809" s="113"/>
      <c r="AS1809" s="113"/>
      <c r="AT1809" s="113"/>
      <c r="AU1809" s="113"/>
      <c r="AV1809" s="113"/>
      <c r="AW1809" s="113"/>
      <c r="AX1809" s="113"/>
      <c r="AY1809" s="113"/>
      <c r="AZ1809" s="113"/>
      <c r="BA1809" s="113"/>
      <c r="BB1809" s="113"/>
      <c r="BC1809" s="113"/>
      <c r="BD1809" s="113"/>
      <c r="BE1809" s="113"/>
      <c r="BF1809" s="113"/>
      <c r="BG1809" s="113"/>
      <c r="BH1809" s="113"/>
      <c r="BI1809" s="113"/>
      <c r="BJ1809" s="113"/>
      <c r="BK1809" s="113"/>
      <c r="BL1809" s="113"/>
      <c r="BM1809" s="113"/>
      <c r="BN1809" s="113"/>
      <c r="BO1809" s="113"/>
      <c r="BP1809" s="113"/>
      <c r="BQ1809" s="113"/>
      <c r="BR1809" s="113"/>
      <c r="BS1809" s="113"/>
      <c r="BT1809" s="113"/>
      <c r="BU1809" s="113"/>
      <c r="BV1809" s="113"/>
      <c r="BW1809" s="113"/>
      <c r="BX1809" s="113"/>
      <c r="BY1809" s="113"/>
      <c r="BZ1809" s="113"/>
      <c r="CA1809" s="113"/>
      <c r="CB1809" s="113"/>
    </row>
    <row r="1810" spans="9:80" s="114" customFormat="1">
      <c r="I1810" s="113"/>
      <c r="J1810" s="113"/>
      <c r="K1810" s="113"/>
      <c r="L1810" s="113"/>
      <c r="M1810" s="113"/>
      <c r="N1810" s="113"/>
      <c r="O1810" s="113"/>
      <c r="P1810" s="113"/>
      <c r="Q1810" s="113"/>
      <c r="R1810" s="113"/>
      <c r="S1810" s="113"/>
      <c r="T1810" s="113"/>
      <c r="U1810" s="113"/>
      <c r="V1810" s="113"/>
      <c r="W1810" s="113"/>
      <c r="X1810" s="113"/>
      <c r="Y1810" s="113"/>
      <c r="Z1810" s="113"/>
      <c r="AA1810" s="113"/>
      <c r="AB1810" s="113"/>
      <c r="AC1810" s="113"/>
      <c r="AD1810" s="113"/>
      <c r="AE1810" s="113"/>
      <c r="AF1810" s="113"/>
      <c r="AG1810" s="113"/>
      <c r="AH1810" s="113"/>
      <c r="AI1810" s="113"/>
      <c r="AJ1810" s="113"/>
      <c r="AK1810" s="113"/>
      <c r="AL1810" s="113"/>
      <c r="AM1810" s="113"/>
      <c r="AN1810" s="113"/>
      <c r="AO1810" s="113"/>
      <c r="AP1810" s="113"/>
      <c r="AQ1810" s="113"/>
      <c r="AR1810" s="113"/>
      <c r="AS1810" s="113"/>
      <c r="AT1810" s="113"/>
      <c r="AU1810" s="113"/>
      <c r="AV1810" s="113"/>
      <c r="AW1810" s="113"/>
      <c r="AX1810" s="113"/>
      <c r="AY1810" s="113"/>
      <c r="AZ1810" s="113"/>
      <c r="BA1810" s="113"/>
      <c r="BB1810" s="113"/>
      <c r="BC1810" s="113"/>
      <c r="BD1810" s="113"/>
      <c r="BE1810" s="113"/>
      <c r="BF1810" s="113"/>
      <c r="BG1810" s="113"/>
      <c r="BH1810" s="113"/>
      <c r="BI1810" s="113"/>
      <c r="BJ1810" s="113"/>
      <c r="BK1810" s="113"/>
      <c r="BL1810" s="113"/>
      <c r="BM1810" s="113"/>
      <c r="BN1810" s="113"/>
      <c r="BO1810" s="113"/>
      <c r="BP1810" s="113"/>
      <c r="BQ1810" s="113"/>
      <c r="BR1810" s="113"/>
      <c r="BS1810" s="113"/>
      <c r="BT1810" s="113"/>
      <c r="BU1810" s="113"/>
      <c r="BV1810" s="113"/>
      <c r="BW1810" s="113"/>
      <c r="BX1810" s="113"/>
      <c r="BY1810" s="113"/>
      <c r="BZ1810" s="113"/>
      <c r="CA1810" s="113"/>
      <c r="CB1810" s="113"/>
    </row>
    <row r="1811" spans="9:80" s="114" customFormat="1">
      <c r="I1811" s="113"/>
      <c r="J1811" s="113"/>
      <c r="K1811" s="113"/>
      <c r="L1811" s="113"/>
      <c r="M1811" s="113"/>
      <c r="N1811" s="113"/>
      <c r="O1811" s="113"/>
      <c r="P1811" s="113"/>
      <c r="Q1811" s="113"/>
      <c r="R1811" s="113"/>
      <c r="S1811" s="113"/>
      <c r="T1811" s="113"/>
      <c r="U1811" s="113"/>
      <c r="V1811" s="113"/>
      <c r="W1811" s="113"/>
      <c r="X1811" s="113"/>
      <c r="Y1811" s="113"/>
      <c r="Z1811" s="113"/>
      <c r="AA1811" s="113"/>
      <c r="AB1811" s="113"/>
      <c r="AC1811" s="113"/>
      <c r="AD1811" s="113"/>
      <c r="AE1811" s="113"/>
      <c r="AF1811" s="113"/>
      <c r="AG1811" s="113"/>
      <c r="AH1811" s="113"/>
      <c r="AI1811" s="113"/>
      <c r="AJ1811" s="113"/>
      <c r="AK1811" s="113"/>
      <c r="AL1811" s="113"/>
      <c r="AM1811" s="113"/>
      <c r="AN1811" s="113"/>
      <c r="AO1811" s="113"/>
      <c r="AP1811" s="113"/>
      <c r="AQ1811" s="113"/>
      <c r="AR1811" s="113"/>
      <c r="AS1811" s="113"/>
      <c r="AT1811" s="113"/>
      <c r="AU1811" s="113"/>
      <c r="AV1811" s="113"/>
      <c r="AW1811" s="113"/>
      <c r="AX1811" s="113"/>
      <c r="AY1811" s="113"/>
      <c r="AZ1811" s="113"/>
      <c r="BA1811" s="113"/>
      <c r="BB1811" s="113"/>
      <c r="BC1811" s="113"/>
      <c r="BD1811" s="113"/>
      <c r="BE1811" s="113"/>
      <c r="BF1811" s="113"/>
      <c r="BG1811" s="113"/>
      <c r="BH1811" s="113"/>
      <c r="BI1811" s="113"/>
      <c r="BJ1811" s="113"/>
      <c r="BK1811" s="113"/>
      <c r="BL1811" s="113"/>
      <c r="BM1811" s="113"/>
      <c r="BN1811" s="113"/>
      <c r="BO1811" s="113"/>
      <c r="BP1811" s="113"/>
      <c r="BQ1811" s="113"/>
      <c r="BR1811" s="113"/>
      <c r="BS1811" s="113"/>
      <c r="BT1811" s="113"/>
      <c r="BU1811" s="113"/>
      <c r="BV1811" s="113"/>
      <c r="BW1811" s="113"/>
      <c r="BX1811" s="113"/>
      <c r="BY1811" s="113"/>
      <c r="BZ1811" s="113"/>
      <c r="CA1811" s="113"/>
      <c r="CB1811" s="113"/>
    </row>
    <row r="1812" spans="9:80" s="114" customFormat="1">
      <c r="I1812" s="113"/>
      <c r="J1812" s="113"/>
      <c r="K1812" s="113"/>
      <c r="L1812" s="113"/>
      <c r="M1812" s="113"/>
      <c r="N1812" s="113"/>
      <c r="O1812" s="113"/>
      <c r="P1812" s="113"/>
      <c r="Q1812" s="113"/>
      <c r="R1812" s="113"/>
      <c r="S1812" s="113"/>
      <c r="T1812" s="113"/>
      <c r="U1812" s="113"/>
      <c r="V1812" s="113"/>
      <c r="W1812" s="113"/>
      <c r="X1812" s="113"/>
      <c r="Y1812" s="113"/>
      <c r="Z1812" s="113"/>
      <c r="AA1812" s="113"/>
      <c r="AB1812" s="113"/>
      <c r="AC1812" s="113"/>
      <c r="AD1812" s="113"/>
      <c r="AE1812" s="113"/>
      <c r="AF1812" s="113"/>
      <c r="AG1812" s="113"/>
      <c r="AH1812" s="113"/>
      <c r="AI1812" s="113"/>
      <c r="AJ1812" s="113"/>
      <c r="AK1812" s="113"/>
      <c r="AL1812" s="113"/>
      <c r="AM1812" s="113"/>
      <c r="AN1812" s="113"/>
      <c r="AO1812" s="113"/>
      <c r="AP1812" s="113"/>
      <c r="AQ1812" s="113"/>
      <c r="AR1812" s="113"/>
      <c r="AS1812" s="113"/>
      <c r="AT1812" s="113"/>
      <c r="AU1812" s="113"/>
      <c r="AV1812" s="113"/>
      <c r="AW1812" s="113"/>
      <c r="AX1812" s="113"/>
      <c r="AY1812" s="113"/>
      <c r="AZ1812" s="113"/>
      <c r="BA1812" s="113"/>
      <c r="BB1812" s="113"/>
      <c r="BC1812" s="113"/>
      <c r="BD1812" s="113"/>
      <c r="BE1812" s="113"/>
      <c r="BF1812" s="113"/>
      <c r="BG1812" s="113"/>
      <c r="BH1812" s="113"/>
      <c r="BI1812" s="113"/>
      <c r="BJ1812" s="113"/>
      <c r="BK1812" s="113"/>
      <c r="BL1812" s="113"/>
      <c r="BM1812" s="113"/>
      <c r="BN1812" s="113"/>
      <c r="BO1812" s="113"/>
      <c r="BP1812" s="113"/>
      <c r="BQ1812" s="113"/>
      <c r="BR1812" s="113"/>
      <c r="BS1812" s="113"/>
      <c r="BT1812" s="113"/>
      <c r="BU1812" s="113"/>
      <c r="BV1812" s="113"/>
      <c r="BW1812" s="113"/>
      <c r="BX1812" s="113"/>
      <c r="BY1812" s="113"/>
      <c r="BZ1812" s="113"/>
      <c r="CA1812" s="113"/>
      <c r="CB1812" s="113"/>
    </row>
    <row r="1813" spans="9:80" s="114" customFormat="1">
      <c r="I1813" s="113"/>
      <c r="J1813" s="113"/>
      <c r="K1813" s="113"/>
      <c r="L1813" s="113"/>
      <c r="M1813" s="113"/>
      <c r="N1813" s="113"/>
      <c r="O1813" s="113"/>
      <c r="P1813" s="113"/>
      <c r="Q1813" s="113"/>
      <c r="R1813" s="113"/>
      <c r="S1813" s="113"/>
      <c r="T1813" s="113"/>
      <c r="U1813" s="113"/>
      <c r="V1813" s="113"/>
      <c r="W1813" s="113"/>
      <c r="X1813" s="113"/>
      <c r="Y1813" s="113"/>
      <c r="Z1813" s="113"/>
      <c r="AA1813" s="113"/>
      <c r="AB1813" s="113"/>
      <c r="AC1813" s="113"/>
      <c r="AD1813" s="113"/>
      <c r="AE1813" s="113"/>
      <c r="AF1813" s="113"/>
      <c r="AG1813" s="113"/>
      <c r="AH1813" s="113"/>
      <c r="AI1813" s="113"/>
      <c r="AJ1813" s="113"/>
      <c r="AK1813" s="113"/>
      <c r="AL1813" s="113"/>
      <c r="AM1813" s="113"/>
      <c r="AN1813" s="113"/>
      <c r="AO1813" s="113"/>
      <c r="AP1813" s="113"/>
      <c r="AQ1813" s="113"/>
      <c r="AR1813" s="113"/>
      <c r="AS1813" s="113"/>
      <c r="AT1813" s="113"/>
      <c r="AU1813" s="113"/>
      <c r="AV1813" s="113"/>
      <c r="AW1813" s="113"/>
      <c r="AX1813" s="113"/>
      <c r="AY1813" s="113"/>
      <c r="AZ1813" s="113"/>
      <c r="BA1813" s="113"/>
      <c r="BB1813" s="113"/>
      <c r="BC1813" s="113"/>
      <c r="BD1813" s="113"/>
      <c r="BE1813" s="113"/>
      <c r="BF1813" s="113"/>
      <c r="BG1813" s="113"/>
      <c r="BH1813" s="113"/>
      <c r="BI1813" s="113"/>
      <c r="BJ1813" s="113"/>
      <c r="BK1813" s="113"/>
      <c r="BL1813" s="113"/>
      <c r="BM1813" s="113"/>
      <c r="BN1813" s="113"/>
      <c r="BO1813" s="113"/>
      <c r="BP1813" s="113"/>
      <c r="BQ1813" s="113"/>
      <c r="BR1813" s="113"/>
      <c r="BS1813" s="113"/>
      <c r="BT1813" s="113"/>
      <c r="BU1813" s="113"/>
      <c r="BV1813" s="113"/>
      <c r="BW1813" s="113"/>
      <c r="BX1813" s="113"/>
      <c r="BY1813" s="113"/>
      <c r="BZ1813" s="113"/>
      <c r="CA1813" s="113"/>
      <c r="CB1813" s="113"/>
    </row>
    <row r="1814" spans="9:80" s="114" customFormat="1">
      <c r="I1814" s="113"/>
      <c r="J1814" s="113"/>
      <c r="K1814" s="113"/>
      <c r="L1814" s="113"/>
      <c r="M1814" s="113"/>
      <c r="N1814" s="113"/>
      <c r="O1814" s="113"/>
      <c r="P1814" s="113"/>
      <c r="Q1814" s="113"/>
      <c r="R1814" s="113"/>
      <c r="S1814" s="113"/>
      <c r="T1814" s="113"/>
      <c r="U1814" s="113"/>
      <c r="V1814" s="113"/>
      <c r="W1814" s="113"/>
      <c r="X1814" s="113"/>
      <c r="Y1814" s="113"/>
      <c r="Z1814" s="113"/>
      <c r="AA1814" s="113"/>
      <c r="AB1814" s="113"/>
      <c r="AC1814" s="113"/>
      <c r="AD1814" s="113"/>
      <c r="AE1814" s="113"/>
      <c r="AF1814" s="113"/>
      <c r="AG1814" s="113"/>
      <c r="AH1814" s="113"/>
      <c r="AI1814" s="113"/>
      <c r="AJ1814" s="113"/>
      <c r="AK1814" s="113"/>
      <c r="AL1814" s="113"/>
      <c r="AM1814" s="113"/>
      <c r="AN1814" s="113"/>
      <c r="AO1814" s="113"/>
      <c r="AP1814" s="113"/>
      <c r="AQ1814" s="113"/>
      <c r="AR1814" s="113"/>
      <c r="AS1814" s="113"/>
      <c r="AT1814" s="113"/>
      <c r="AU1814" s="113"/>
      <c r="AV1814" s="113"/>
      <c r="AW1814" s="113"/>
      <c r="AX1814" s="113"/>
      <c r="AY1814" s="113"/>
      <c r="AZ1814" s="113"/>
      <c r="BA1814" s="113"/>
      <c r="BB1814" s="113"/>
      <c r="BC1814" s="113"/>
      <c r="BD1814" s="113"/>
      <c r="BE1814" s="113"/>
      <c r="BF1814" s="113"/>
      <c r="BG1814" s="113"/>
      <c r="BH1814" s="113"/>
      <c r="BI1814" s="113"/>
      <c r="BJ1814" s="113"/>
      <c r="BK1814" s="113"/>
      <c r="BL1814" s="113"/>
      <c r="BM1814" s="113"/>
      <c r="BN1814" s="113"/>
      <c r="BO1814" s="113"/>
      <c r="BP1814" s="113"/>
      <c r="BQ1814" s="113"/>
      <c r="BR1814" s="113"/>
      <c r="BS1814" s="113"/>
      <c r="BT1814" s="113"/>
      <c r="BU1814" s="113"/>
      <c r="BV1814" s="113"/>
      <c r="BW1814" s="113"/>
      <c r="BX1814" s="113"/>
      <c r="BY1814" s="113"/>
      <c r="BZ1814" s="113"/>
      <c r="CA1814" s="113"/>
      <c r="CB1814" s="113"/>
    </row>
    <row r="1815" spans="9:80" s="114" customFormat="1">
      <c r="I1815" s="113"/>
      <c r="J1815" s="113"/>
      <c r="K1815" s="113"/>
      <c r="L1815" s="113"/>
      <c r="M1815" s="113"/>
      <c r="N1815" s="113"/>
      <c r="O1815" s="113"/>
      <c r="P1815" s="113"/>
      <c r="Q1815" s="113"/>
      <c r="R1815" s="113"/>
      <c r="S1815" s="113"/>
      <c r="T1815" s="113"/>
      <c r="U1815" s="113"/>
      <c r="V1815" s="113"/>
      <c r="W1815" s="113"/>
      <c r="X1815" s="113"/>
      <c r="Y1815" s="113"/>
      <c r="Z1815" s="113"/>
      <c r="AA1815" s="113"/>
      <c r="AB1815" s="113"/>
      <c r="AC1815" s="113"/>
      <c r="AD1815" s="113"/>
      <c r="AE1815" s="113"/>
      <c r="AF1815" s="113"/>
      <c r="AG1815" s="113"/>
      <c r="AH1815" s="113"/>
      <c r="AI1815" s="113"/>
      <c r="AJ1815" s="113"/>
      <c r="AK1815" s="113"/>
      <c r="AL1815" s="113"/>
      <c r="AM1815" s="113"/>
      <c r="AN1815" s="113"/>
      <c r="AO1815" s="113"/>
      <c r="AP1815" s="113"/>
      <c r="AQ1815" s="113"/>
      <c r="AR1815" s="113"/>
      <c r="AS1815" s="113"/>
      <c r="AT1815" s="113"/>
      <c r="AU1815" s="113"/>
      <c r="AV1815" s="113"/>
      <c r="AW1815" s="113"/>
      <c r="AX1815" s="113"/>
      <c r="AY1815" s="113"/>
      <c r="AZ1815" s="113"/>
      <c r="BA1815" s="113"/>
      <c r="BB1815" s="113"/>
      <c r="BC1815" s="113"/>
      <c r="BD1815" s="113"/>
      <c r="BE1815" s="113"/>
      <c r="BF1815" s="113"/>
      <c r="BG1815" s="113"/>
      <c r="BH1815" s="113"/>
      <c r="BI1815" s="113"/>
      <c r="BJ1815" s="113"/>
      <c r="BK1815" s="113"/>
      <c r="BL1815" s="113"/>
      <c r="BM1815" s="113"/>
      <c r="BN1815" s="113"/>
      <c r="BO1815" s="113"/>
      <c r="BP1815" s="113"/>
      <c r="BQ1815" s="113"/>
      <c r="BR1815" s="113"/>
      <c r="BS1815" s="113"/>
      <c r="BT1815" s="113"/>
      <c r="BU1815" s="113"/>
      <c r="BV1815" s="113"/>
      <c r="BW1815" s="113"/>
      <c r="BX1815" s="113"/>
      <c r="BY1815" s="113"/>
      <c r="BZ1815" s="113"/>
      <c r="CA1815" s="113"/>
      <c r="CB1815" s="113"/>
    </row>
    <row r="1816" spans="9:80" s="114" customFormat="1">
      <c r="I1816" s="113"/>
      <c r="J1816" s="113"/>
      <c r="K1816" s="113"/>
      <c r="L1816" s="113"/>
      <c r="M1816" s="113"/>
      <c r="N1816" s="113"/>
      <c r="O1816" s="113"/>
      <c r="P1816" s="113"/>
      <c r="Q1816" s="113"/>
      <c r="R1816" s="113"/>
      <c r="S1816" s="113"/>
      <c r="T1816" s="113"/>
      <c r="U1816" s="113"/>
      <c r="V1816" s="113"/>
      <c r="W1816" s="113"/>
      <c r="X1816" s="113"/>
      <c r="Y1816" s="113"/>
      <c r="Z1816" s="113"/>
      <c r="AA1816" s="113"/>
      <c r="AB1816" s="113"/>
      <c r="AC1816" s="113"/>
      <c r="AD1816" s="113"/>
      <c r="AE1816" s="113"/>
      <c r="AF1816" s="113"/>
      <c r="AG1816" s="113"/>
      <c r="AH1816" s="113"/>
      <c r="AI1816" s="113"/>
      <c r="AJ1816" s="113"/>
      <c r="AK1816" s="113"/>
      <c r="AL1816" s="113"/>
      <c r="AM1816" s="113"/>
      <c r="AN1816" s="113"/>
      <c r="AO1816" s="113"/>
      <c r="AP1816" s="113"/>
      <c r="AQ1816" s="113"/>
      <c r="AR1816" s="113"/>
      <c r="AS1816" s="113"/>
      <c r="AT1816" s="113"/>
      <c r="AU1816" s="113"/>
      <c r="AV1816" s="113"/>
      <c r="AW1816" s="113"/>
      <c r="AX1816" s="113"/>
      <c r="AY1816" s="113"/>
      <c r="AZ1816" s="113"/>
      <c r="BA1816" s="113"/>
      <c r="BB1816" s="113"/>
      <c r="BC1816" s="113"/>
      <c r="BD1816" s="113"/>
      <c r="BE1816" s="113"/>
      <c r="BF1816" s="113"/>
      <c r="BG1816" s="113"/>
      <c r="BH1816" s="113"/>
      <c r="BI1816" s="113"/>
      <c r="BJ1816" s="113"/>
      <c r="BK1816" s="113"/>
      <c r="BL1816" s="113"/>
      <c r="BM1816" s="113"/>
      <c r="BN1816" s="113"/>
      <c r="BO1816" s="113"/>
      <c r="BP1816" s="113"/>
      <c r="BQ1816" s="113"/>
      <c r="BR1816" s="113"/>
      <c r="BS1816" s="113"/>
      <c r="BT1816" s="113"/>
      <c r="BU1816" s="113"/>
      <c r="BV1816" s="113"/>
      <c r="BW1816" s="113"/>
      <c r="BX1816" s="113"/>
      <c r="BY1816" s="113"/>
      <c r="BZ1816" s="113"/>
      <c r="CA1816" s="113"/>
      <c r="CB1816" s="113"/>
    </row>
    <row r="1817" spans="9:80" s="114" customFormat="1">
      <c r="I1817" s="113"/>
      <c r="J1817" s="113"/>
      <c r="K1817" s="113"/>
      <c r="L1817" s="113"/>
      <c r="M1817" s="113"/>
      <c r="N1817" s="113"/>
      <c r="O1817" s="113"/>
      <c r="P1817" s="113"/>
      <c r="Q1817" s="113"/>
      <c r="R1817" s="113"/>
      <c r="S1817" s="113"/>
      <c r="T1817" s="113"/>
      <c r="U1817" s="113"/>
      <c r="V1817" s="113"/>
      <c r="W1817" s="113"/>
      <c r="X1817" s="113"/>
      <c r="Y1817" s="113"/>
      <c r="Z1817" s="113"/>
      <c r="AA1817" s="113"/>
      <c r="AB1817" s="113"/>
      <c r="AC1817" s="113"/>
      <c r="AD1817" s="113"/>
      <c r="AE1817" s="113"/>
      <c r="AF1817" s="113"/>
      <c r="AG1817" s="113"/>
      <c r="AH1817" s="113"/>
      <c r="AI1817" s="113"/>
      <c r="AJ1817" s="113"/>
      <c r="AK1817" s="113"/>
      <c r="AL1817" s="113"/>
      <c r="AM1817" s="113"/>
      <c r="AN1817" s="113"/>
      <c r="AO1817" s="113"/>
      <c r="AP1817" s="113"/>
      <c r="AQ1817" s="113"/>
      <c r="AR1817" s="113"/>
      <c r="AS1817" s="113"/>
      <c r="AT1817" s="113"/>
      <c r="AU1817" s="113"/>
      <c r="AV1817" s="113"/>
      <c r="AW1817" s="113"/>
      <c r="AX1817" s="113"/>
      <c r="AY1817" s="113"/>
      <c r="AZ1817" s="113"/>
      <c r="BA1817" s="113"/>
      <c r="BB1817" s="113"/>
      <c r="BC1817" s="113"/>
      <c r="BD1817" s="113"/>
      <c r="BE1817" s="113"/>
      <c r="BF1817" s="113"/>
      <c r="BG1817" s="113"/>
      <c r="BH1817" s="113"/>
      <c r="BI1817" s="113"/>
      <c r="BJ1817" s="113"/>
      <c r="BK1817" s="113"/>
      <c r="BL1817" s="113"/>
      <c r="BM1817" s="113"/>
      <c r="BN1817" s="113"/>
      <c r="BO1817" s="113"/>
      <c r="BP1817" s="113"/>
      <c r="BQ1817" s="113"/>
      <c r="BR1817" s="113"/>
      <c r="BS1817" s="113"/>
      <c r="BT1817" s="113"/>
      <c r="BU1817" s="113"/>
      <c r="BV1817" s="113"/>
      <c r="BW1817" s="113"/>
      <c r="BX1817" s="113"/>
      <c r="BY1817" s="113"/>
      <c r="BZ1817" s="113"/>
      <c r="CA1817" s="113"/>
      <c r="CB1817" s="113"/>
    </row>
    <row r="1818" spans="9:80" s="114" customFormat="1">
      <c r="I1818" s="113"/>
      <c r="J1818" s="113"/>
      <c r="K1818" s="113"/>
      <c r="L1818" s="113"/>
      <c r="M1818" s="113"/>
      <c r="N1818" s="113"/>
      <c r="O1818" s="113"/>
      <c r="P1818" s="113"/>
      <c r="Q1818" s="113"/>
      <c r="R1818" s="113"/>
      <c r="S1818" s="113"/>
      <c r="T1818" s="113"/>
      <c r="U1818" s="113"/>
      <c r="V1818" s="113"/>
      <c r="W1818" s="113"/>
      <c r="X1818" s="113"/>
      <c r="Y1818" s="113"/>
      <c r="Z1818" s="113"/>
      <c r="AA1818" s="113"/>
      <c r="AB1818" s="113"/>
      <c r="AC1818" s="113"/>
      <c r="AD1818" s="113"/>
      <c r="AE1818" s="113"/>
      <c r="AF1818" s="113"/>
      <c r="AG1818" s="113"/>
      <c r="AH1818" s="113"/>
      <c r="AI1818" s="113"/>
      <c r="AJ1818" s="113"/>
      <c r="AK1818" s="113"/>
      <c r="AL1818" s="113"/>
      <c r="AM1818" s="113"/>
      <c r="AN1818" s="113"/>
      <c r="AO1818" s="113"/>
      <c r="AP1818" s="113"/>
      <c r="AQ1818" s="113"/>
      <c r="AR1818" s="113"/>
      <c r="AS1818" s="113"/>
      <c r="AT1818" s="113"/>
      <c r="AU1818" s="113"/>
      <c r="AV1818" s="113"/>
      <c r="AW1818" s="113"/>
      <c r="AX1818" s="113"/>
      <c r="AY1818" s="113"/>
      <c r="AZ1818" s="113"/>
      <c r="BA1818" s="113"/>
      <c r="BB1818" s="113"/>
      <c r="BC1818" s="113"/>
      <c r="BD1818" s="113"/>
      <c r="BE1818" s="113"/>
      <c r="BF1818" s="113"/>
      <c r="BG1818" s="113"/>
      <c r="BH1818" s="113"/>
      <c r="BI1818" s="113"/>
      <c r="BJ1818" s="113"/>
      <c r="BK1818" s="113"/>
      <c r="BL1818" s="113"/>
      <c r="BM1818" s="113"/>
      <c r="BN1818" s="113"/>
      <c r="BO1818" s="113"/>
      <c r="BP1818" s="113"/>
      <c r="BQ1818" s="113"/>
      <c r="BR1818" s="113"/>
      <c r="BS1818" s="113"/>
      <c r="BT1818" s="113"/>
      <c r="BU1818" s="113"/>
      <c r="BV1818" s="113"/>
      <c r="BW1818" s="113"/>
      <c r="BX1818" s="113"/>
      <c r="BY1818" s="113"/>
      <c r="BZ1818" s="113"/>
      <c r="CA1818" s="113"/>
      <c r="CB1818" s="113"/>
    </row>
    <row r="1819" spans="9:80" s="114" customFormat="1">
      <c r="I1819" s="113"/>
      <c r="J1819" s="113"/>
      <c r="K1819" s="113"/>
      <c r="L1819" s="113"/>
      <c r="M1819" s="113"/>
      <c r="N1819" s="113"/>
      <c r="O1819" s="113"/>
      <c r="P1819" s="113"/>
      <c r="Q1819" s="113"/>
      <c r="R1819" s="113"/>
      <c r="S1819" s="113"/>
      <c r="T1819" s="113"/>
      <c r="U1819" s="113"/>
      <c r="V1819" s="113"/>
      <c r="W1819" s="113"/>
      <c r="X1819" s="113"/>
      <c r="Y1819" s="113"/>
      <c r="Z1819" s="113"/>
      <c r="AA1819" s="113"/>
      <c r="AB1819" s="113"/>
      <c r="AC1819" s="113"/>
      <c r="AD1819" s="113"/>
      <c r="AE1819" s="113"/>
      <c r="AF1819" s="113"/>
      <c r="AG1819" s="113"/>
      <c r="AH1819" s="113"/>
      <c r="AI1819" s="113"/>
      <c r="AJ1819" s="113"/>
      <c r="AK1819" s="113"/>
      <c r="AL1819" s="113"/>
      <c r="AM1819" s="113"/>
      <c r="AN1819" s="113"/>
      <c r="AO1819" s="113"/>
      <c r="AP1819" s="113"/>
      <c r="AQ1819" s="113"/>
      <c r="AR1819" s="113"/>
      <c r="AS1819" s="113"/>
      <c r="AT1819" s="113"/>
      <c r="AU1819" s="113"/>
      <c r="AV1819" s="113"/>
      <c r="AW1819" s="113"/>
      <c r="AX1819" s="113"/>
      <c r="AY1819" s="113"/>
      <c r="AZ1819" s="113"/>
      <c r="BA1819" s="113"/>
      <c r="BB1819" s="113"/>
      <c r="BC1819" s="113"/>
      <c r="BD1819" s="113"/>
      <c r="BE1819" s="113"/>
      <c r="BF1819" s="113"/>
      <c r="BG1819" s="113"/>
      <c r="BH1819" s="113"/>
      <c r="BI1819" s="113"/>
      <c r="BJ1819" s="113"/>
      <c r="BK1819" s="113"/>
      <c r="BL1819" s="113"/>
      <c r="BM1819" s="113"/>
      <c r="BN1819" s="113"/>
      <c r="BO1819" s="113"/>
      <c r="BP1819" s="113"/>
      <c r="BQ1819" s="113"/>
      <c r="BR1819" s="113"/>
      <c r="BS1819" s="113"/>
      <c r="BT1819" s="113"/>
      <c r="BU1819" s="113"/>
      <c r="BV1819" s="113"/>
      <c r="BW1819" s="113"/>
      <c r="BX1819" s="113"/>
      <c r="BY1819" s="113"/>
      <c r="BZ1819" s="113"/>
      <c r="CA1819" s="113"/>
      <c r="CB1819" s="113"/>
    </row>
    <row r="1820" spans="9:80" s="114" customFormat="1">
      <c r="I1820" s="113"/>
      <c r="J1820" s="113"/>
      <c r="K1820" s="113"/>
      <c r="L1820" s="113"/>
      <c r="M1820" s="113"/>
      <c r="N1820" s="113"/>
      <c r="O1820" s="113"/>
      <c r="P1820" s="113"/>
      <c r="Q1820" s="113"/>
      <c r="R1820" s="113"/>
      <c r="S1820" s="113"/>
      <c r="T1820" s="113"/>
      <c r="U1820" s="113"/>
      <c r="V1820" s="113"/>
      <c r="W1820" s="113"/>
      <c r="X1820" s="113"/>
      <c r="Y1820" s="113"/>
      <c r="Z1820" s="113"/>
      <c r="AA1820" s="113"/>
      <c r="AB1820" s="113"/>
      <c r="AC1820" s="113"/>
      <c r="AD1820" s="113"/>
      <c r="AE1820" s="113"/>
      <c r="AF1820" s="113"/>
      <c r="AG1820" s="113"/>
      <c r="AH1820" s="113"/>
      <c r="AI1820" s="113"/>
      <c r="AJ1820" s="113"/>
      <c r="AK1820" s="113"/>
      <c r="AL1820" s="113"/>
      <c r="AM1820" s="113"/>
      <c r="AN1820" s="113"/>
      <c r="AO1820" s="113"/>
      <c r="AP1820" s="113"/>
      <c r="AQ1820" s="113"/>
      <c r="AR1820" s="113"/>
      <c r="AS1820" s="113"/>
      <c r="AT1820" s="113"/>
      <c r="AU1820" s="113"/>
      <c r="AV1820" s="113"/>
      <c r="AW1820" s="113"/>
      <c r="AX1820" s="113"/>
      <c r="AY1820" s="113"/>
      <c r="AZ1820" s="113"/>
      <c r="BA1820" s="113"/>
      <c r="BB1820" s="113"/>
      <c r="BC1820" s="113"/>
      <c r="BD1820" s="113"/>
      <c r="BE1820" s="113"/>
      <c r="BF1820" s="113"/>
      <c r="BG1820" s="113"/>
      <c r="BH1820" s="113"/>
      <c r="BI1820" s="113"/>
      <c r="BJ1820" s="113"/>
      <c r="BK1820" s="113"/>
      <c r="BL1820" s="113"/>
      <c r="BM1820" s="113"/>
      <c r="BN1820" s="113"/>
      <c r="BO1820" s="113"/>
      <c r="BP1820" s="113"/>
      <c r="BQ1820" s="113"/>
      <c r="BR1820" s="113"/>
      <c r="BS1820" s="113"/>
      <c r="BT1820" s="113"/>
      <c r="BU1820" s="113"/>
      <c r="BV1820" s="113"/>
      <c r="BW1820" s="113"/>
      <c r="BX1820" s="113"/>
      <c r="BY1820" s="113"/>
      <c r="BZ1820" s="113"/>
      <c r="CA1820" s="113"/>
      <c r="CB1820" s="113"/>
    </row>
    <row r="1821" spans="9:80" s="114" customFormat="1">
      <c r="I1821" s="113"/>
      <c r="J1821" s="113"/>
      <c r="K1821" s="113"/>
      <c r="L1821" s="113"/>
      <c r="M1821" s="113"/>
      <c r="N1821" s="113"/>
      <c r="O1821" s="113"/>
      <c r="P1821" s="113"/>
      <c r="Q1821" s="113"/>
      <c r="R1821" s="113"/>
      <c r="S1821" s="113"/>
      <c r="T1821" s="113"/>
      <c r="U1821" s="113"/>
      <c r="V1821" s="113"/>
      <c r="W1821" s="113"/>
      <c r="X1821" s="113"/>
      <c r="Y1821" s="113"/>
      <c r="Z1821" s="113"/>
      <c r="AA1821" s="113"/>
      <c r="AB1821" s="113"/>
      <c r="AC1821" s="113"/>
      <c r="AD1821" s="113"/>
      <c r="AE1821" s="113"/>
      <c r="AF1821" s="113"/>
      <c r="AG1821" s="113"/>
      <c r="AH1821" s="113"/>
      <c r="AI1821" s="113"/>
      <c r="AJ1821" s="113"/>
      <c r="AK1821" s="113"/>
      <c r="AL1821" s="113"/>
      <c r="AM1821" s="113"/>
      <c r="AN1821" s="113"/>
      <c r="AO1821" s="113"/>
      <c r="AP1821" s="113"/>
      <c r="AQ1821" s="113"/>
      <c r="AR1821" s="113"/>
      <c r="AS1821" s="113"/>
      <c r="AT1821" s="113"/>
      <c r="AU1821" s="113"/>
      <c r="AV1821" s="113"/>
      <c r="AW1821" s="113"/>
      <c r="AX1821" s="113"/>
      <c r="AY1821" s="113"/>
      <c r="AZ1821" s="113"/>
      <c r="BA1821" s="113"/>
      <c r="BB1821" s="113"/>
      <c r="BC1821" s="113"/>
      <c r="BD1821" s="113"/>
      <c r="BE1821" s="113"/>
      <c r="BF1821" s="113"/>
      <c r="BG1821" s="113"/>
      <c r="BH1821" s="113"/>
      <c r="BI1821" s="113"/>
      <c r="BJ1821" s="113"/>
      <c r="BK1821" s="113"/>
      <c r="BL1821" s="113"/>
      <c r="BM1821" s="113"/>
      <c r="BN1821" s="113"/>
      <c r="BO1821" s="113"/>
      <c r="BP1821" s="113"/>
      <c r="BQ1821" s="113"/>
      <c r="BR1821" s="113"/>
      <c r="BS1821" s="113"/>
      <c r="BT1821" s="113"/>
      <c r="BU1821" s="113"/>
      <c r="BV1821" s="113"/>
      <c r="BW1821" s="113"/>
      <c r="BX1821" s="113"/>
      <c r="BY1821" s="113"/>
      <c r="BZ1821" s="113"/>
      <c r="CA1821" s="113"/>
      <c r="CB1821" s="113"/>
    </row>
    <row r="1822" spans="9:80" s="114" customFormat="1">
      <c r="I1822" s="113"/>
      <c r="J1822" s="113"/>
      <c r="K1822" s="113"/>
      <c r="L1822" s="113"/>
      <c r="M1822" s="113"/>
      <c r="N1822" s="113"/>
      <c r="O1822" s="113"/>
      <c r="P1822" s="113"/>
      <c r="Q1822" s="113"/>
      <c r="R1822" s="113"/>
      <c r="S1822" s="113"/>
      <c r="T1822" s="113"/>
      <c r="U1822" s="113"/>
      <c r="V1822" s="113"/>
      <c r="W1822" s="113"/>
      <c r="X1822" s="113"/>
      <c r="Y1822" s="113"/>
      <c r="Z1822" s="113"/>
      <c r="AA1822" s="113"/>
      <c r="AB1822" s="113"/>
      <c r="AC1822" s="113"/>
      <c r="AD1822" s="113"/>
      <c r="AE1822" s="113"/>
      <c r="AF1822" s="113"/>
      <c r="AG1822" s="113"/>
      <c r="AH1822" s="113"/>
      <c r="AI1822" s="113"/>
      <c r="AJ1822" s="113"/>
      <c r="AK1822" s="113"/>
      <c r="AL1822" s="113"/>
      <c r="AM1822" s="113"/>
      <c r="AN1822" s="113"/>
      <c r="AO1822" s="113"/>
      <c r="AP1822" s="113"/>
      <c r="AQ1822" s="113"/>
      <c r="AR1822" s="113"/>
      <c r="AS1822" s="113"/>
      <c r="AT1822" s="113"/>
      <c r="AU1822" s="113"/>
      <c r="AV1822" s="113"/>
      <c r="AW1822" s="113"/>
      <c r="AX1822" s="113"/>
      <c r="AY1822" s="113"/>
      <c r="AZ1822" s="113"/>
      <c r="BA1822" s="113"/>
      <c r="BB1822" s="113"/>
      <c r="BC1822" s="113"/>
      <c r="BD1822" s="113"/>
      <c r="BE1822" s="113"/>
      <c r="BF1822" s="113"/>
      <c r="BG1822" s="113"/>
      <c r="BH1822" s="113"/>
      <c r="BI1822" s="113"/>
      <c r="BJ1822" s="113"/>
      <c r="BK1822" s="113"/>
      <c r="BL1822" s="113"/>
      <c r="BM1822" s="113"/>
      <c r="BN1822" s="113"/>
      <c r="BO1822" s="113"/>
      <c r="BP1822" s="113"/>
      <c r="BQ1822" s="113"/>
      <c r="BR1822" s="113"/>
      <c r="BS1822" s="113"/>
      <c r="BT1822" s="113"/>
      <c r="BU1822" s="113"/>
      <c r="BV1822" s="113"/>
      <c r="BW1822" s="113"/>
      <c r="BX1822" s="113"/>
      <c r="BY1822" s="113"/>
      <c r="BZ1822" s="113"/>
      <c r="CA1822" s="113"/>
      <c r="CB1822" s="113"/>
    </row>
    <row r="1823" spans="9:80" s="114" customFormat="1">
      <c r="I1823" s="113"/>
      <c r="J1823" s="113"/>
      <c r="K1823" s="113"/>
      <c r="L1823" s="113"/>
      <c r="M1823" s="113"/>
      <c r="N1823" s="113"/>
      <c r="O1823" s="113"/>
      <c r="P1823" s="113"/>
      <c r="Q1823" s="113"/>
      <c r="R1823" s="113"/>
      <c r="S1823" s="113"/>
      <c r="T1823" s="113"/>
      <c r="U1823" s="113"/>
      <c r="V1823" s="113"/>
      <c r="W1823" s="113"/>
      <c r="X1823" s="113"/>
      <c r="Y1823" s="113"/>
      <c r="Z1823" s="113"/>
      <c r="AA1823" s="113"/>
      <c r="AB1823" s="113"/>
      <c r="AC1823" s="113"/>
      <c r="AD1823" s="113"/>
      <c r="AE1823" s="113"/>
      <c r="AF1823" s="113"/>
      <c r="AG1823" s="113"/>
      <c r="AH1823" s="113"/>
      <c r="AI1823" s="113"/>
      <c r="AJ1823" s="113"/>
      <c r="AK1823" s="113"/>
      <c r="AL1823" s="113"/>
      <c r="AM1823" s="113"/>
      <c r="AN1823" s="113"/>
      <c r="AO1823" s="113"/>
      <c r="AP1823" s="113"/>
      <c r="AQ1823" s="113"/>
      <c r="AR1823" s="113"/>
      <c r="AS1823" s="113"/>
      <c r="AT1823" s="113"/>
      <c r="AU1823" s="113"/>
      <c r="AV1823" s="113"/>
      <c r="AW1823" s="113"/>
      <c r="AX1823" s="113"/>
      <c r="AY1823" s="113"/>
      <c r="AZ1823" s="113"/>
      <c r="BA1823" s="113"/>
      <c r="BB1823" s="113"/>
      <c r="BC1823" s="113"/>
      <c r="BD1823" s="113"/>
      <c r="BE1823" s="113"/>
      <c r="BF1823" s="113"/>
      <c r="BG1823" s="113"/>
      <c r="BH1823" s="113"/>
      <c r="BI1823" s="113"/>
      <c r="BJ1823" s="113"/>
      <c r="BK1823" s="113"/>
      <c r="BL1823" s="113"/>
      <c r="BM1823" s="113"/>
      <c r="BN1823" s="113"/>
      <c r="BO1823" s="113"/>
      <c r="BP1823" s="113"/>
      <c r="BQ1823" s="113"/>
      <c r="BR1823" s="113"/>
      <c r="BS1823" s="113"/>
      <c r="BT1823" s="113"/>
      <c r="BU1823" s="113"/>
      <c r="BV1823" s="113"/>
      <c r="BW1823" s="113"/>
      <c r="BX1823" s="113"/>
      <c r="BY1823" s="113"/>
      <c r="BZ1823" s="113"/>
      <c r="CA1823" s="113"/>
      <c r="CB1823" s="113"/>
    </row>
    <row r="1824" spans="9:80" s="114" customFormat="1">
      <c r="I1824" s="113"/>
      <c r="J1824" s="113"/>
      <c r="K1824" s="113"/>
      <c r="L1824" s="113"/>
      <c r="M1824" s="113"/>
      <c r="N1824" s="113"/>
      <c r="O1824" s="113"/>
      <c r="P1824" s="113"/>
      <c r="Q1824" s="113"/>
      <c r="R1824" s="113"/>
      <c r="S1824" s="113"/>
      <c r="T1824" s="113"/>
      <c r="U1824" s="113"/>
      <c r="V1824" s="113"/>
      <c r="W1824" s="113"/>
      <c r="X1824" s="113"/>
      <c r="Y1824" s="113"/>
      <c r="Z1824" s="113"/>
      <c r="AA1824" s="113"/>
      <c r="AB1824" s="113"/>
      <c r="AC1824" s="113"/>
      <c r="AD1824" s="113"/>
      <c r="AE1824" s="113"/>
      <c r="AF1824" s="113"/>
      <c r="AG1824" s="113"/>
      <c r="AH1824" s="113"/>
      <c r="AI1824" s="113"/>
      <c r="AJ1824" s="113"/>
      <c r="AK1824" s="113"/>
      <c r="AL1824" s="113"/>
      <c r="AM1824" s="113"/>
      <c r="AN1824" s="113"/>
      <c r="AO1824" s="113"/>
      <c r="AP1824" s="113"/>
      <c r="AQ1824" s="113"/>
      <c r="AR1824" s="113"/>
      <c r="AS1824" s="113"/>
      <c r="AT1824" s="113"/>
      <c r="AU1824" s="113"/>
      <c r="AV1824" s="113"/>
      <c r="AW1824" s="113"/>
      <c r="AX1824" s="113"/>
      <c r="AY1824" s="113"/>
      <c r="AZ1824" s="113"/>
      <c r="BA1824" s="113"/>
      <c r="BB1824" s="113"/>
      <c r="BC1824" s="113"/>
      <c r="BD1824" s="113"/>
      <c r="BE1824" s="113"/>
      <c r="BF1824" s="113"/>
      <c r="BG1824" s="113"/>
      <c r="BH1824" s="113"/>
      <c r="BI1824" s="113"/>
      <c r="BJ1824" s="113"/>
      <c r="BK1824" s="113"/>
      <c r="BL1824" s="113"/>
      <c r="BM1824" s="113"/>
      <c r="BN1824" s="113"/>
      <c r="BO1824" s="113"/>
      <c r="BP1824" s="113"/>
      <c r="BQ1824" s="113"/>
      <c r="BR1824" s="113"/>
      <c r="BS1824" s="113"/>
      <c r="BT1824" s="113"/>
      <c r="BU1824" s="113"/>
      <c r="BV1824" s="113"/>
      <c r="BW1824" s="113"/>
      <c r="BX1824" s="113"/>
      <c r="BY1824" s="113"/>
      <c r="BZ1824" s="113"/>
      <c r="CA1824" s="113"/>
      <c r="CB1824" s="113"/>
    </row>
    <row r="1825" spans="9:80" s="114" customFormat="1">
      <c r="I1825" s="113"/>
      <c r="J1825" s="113"/>
      <c r="K1825" s="113"/>
      <c r="L1825" s="113"/>
      <c r="M1825" s="113"/>
      <c r="N1825" s="113"/>
      <c r="O1825" s="113"/>
      <c r="P1825" s="113"/>
      <c r="Q1825" s="113"/>
      <c r="R1825" s="113"/>
      <c r="S1825" s="113"/>
      <c r="T1825" s="113"/>
      <c r="U1825" s="113"/>
      <c r="V1825" s="113"/>
      <c r="W1825" s="113"/>
      <c r="X1825" s="113"/>
      <c r="Y1825" s="113"/>
      <c r="Z1825" s="113"/>
      <c r="AA1825" s="113"/>
      <c r="AB1825" s="113"/>
      <c r="AC1825" s="113"/>
      <c r="AD1825" s="113"/>
      <c r="AE1825" s="113"/>
      <c r="AF1825" s="113"/>
      <c r="AG1825" s="113"/>
      <c r="AH1825" s="113"/>
      <c r="AI1825" s="113"/>
      <c r="AJ1825" s="113"/>
      <c r="AK1825" s="113"/>
      <c r="AL1825" s="113"/>
      <c r="AM1825" s="113"/>
      <c r="AN1825" s="113"/>
      <c r="AO1825" s="113"/>
      <c r="AP1825" s="113"/>
      <c r="AQ1825" s="113"/>
      <c r="AR1825" s="113"/>
      <c r="AS1825" s="113"/>
      <c r="AT1825" s="113"/>
      <c r="AU1825" s="113"/>
      <c r="AV1825" s="113"/>
      <c r="AW1825" s="113"/>
      <c r="AX1825" s="113"/>
      <c r="AY1825" s="113"/>
      <c r="AZ1825" s="113"/>
      <c r="BA1825" s="113"/>
      <c r="BB1825" s="113"/>
      <c r="BC1825" s="113"/>
      <c r="BD1825" s="113"/>
      <c r="BE1825" s="113"/>
      <c r="BF1825" s="113"/>
      <c r="BG1825" s="113"/>
      <c r="BH1825" s="113"/>
      <c r="BI1825" s="113"/>
      <c r="BJ1825" s="113"/>
      <c r="BK1825" s="113"/>
      <c r="BL1825" s="113"/>
      <c r="BM1825" s="113"/>
      <c r="BN1825" s="113"/>
      <c r="BO1825" s="113"/>
      <c r="BP1825" s="113"/>
      <c r="BQ1825" s="113"/>
      <c r="BR1825" s="113"/>
      <c r="BS1825" s="113"/>
      <c r="BT1825" s="113"/>
      <c r="BU1825" s="113"/>
      <c r="BV1825" s="113"/>
      <c r="BW1825" s="113"/>
      <c r="BX1825" s="113"/>
      <c r="BY1825" s="113"/>
      <c r="BZ1825" s="113"/>
      <c r="CA1825" s="113"/>
      <c r="CB1825" s="113"/>
    </row>
    <row r="1826" spans="9:80" s="114" customFormat="1">
      <c r="I1826" s="113"/>
      <c r="J1826" s="113"/>
      <c r="K1826" s="113"/>
      <c r="L1826" s="113"/>
      <c r="M1826" s="113"/>
      <c r="N1826" s="113"/>
      <c r="O1826" s="113"/>
      <c r="P1826" s="113"/>
      <c r="Q1826" s="113"/>
      <c r="R1826" s="113"/>
      <c r="S1826" s="113"/>
      <c r="T1826" s="113"/>
      <c r="U1826" s="113"/>
      <c r="V1826" s="113"/>
      <c r="W1826" s="113"/>
      <c r="X1826" s="113"/>
      <c r="Y1826" s="113"/>
      <c r="Z1826" s="113"/>
      <c r="AA1826" s="113"/>
      <c r="AB1826" s="113"/>
      <c r="AC1826" s="113"/>
      <c r="AD1826" s="113"/>
      <c r="AE1826" s="113"/>
      <c r="AF1826" s="113"/>
      <c r="AG1826" s="113"/>
      <c r="AH1826" s="113"/>
      <c r="AI1826" s="113"/>
      <c r="AJ1826" s="113"/>
      <c r="AK1826" s="113"/>
      <c r="AL1826" s="113"/>
      <c r="AM1826" s="113"/>
      <c r="AN1826" s="113"/>
      <c r="AO1826" s="113"/>
      <c r="AP1826" s="113"/>
      <c r="AQ1826" s="113"/>
      <c r="AR1826" s="113"/>
      <c r="AS1826" s="113"/>
      <c r="AT1826" s="113"/>
      <c r="AU1826" s="113"/>
      <c r="AV1826" s="113"/>
      <c r="AW1826" s="113"/>
      <c r="AX1826" s="113"/>
      <c r="AY1826" s="113"/>
      <c r="AZ1826" s="113"/>
      <c r="BA1826" s="113"/>
      <c r="BB1826" s="113"/>
      <c r="BC1826" s="113"/>
      <c r="BD1826" s="113"/>
      <c r="BE1826" s="113"/>
      <c r="BF1826" s="113"/>
      <c r="BG1826" s="113"/>
      <c r="BH1826" s="113"/>
      <c r="BI1826" s="113"/>
      <c r="BJ1826" s="113"/>
      <c r="BK1826" s="113"/>
      <c r="BL1826" s="113"/>
      <c r="BM1826" s="113"/>
      <c r="BN1826" s="113"/>
      <c r="BO1826" s="113"/>
      <c r="BP1826" s="113"/>
      <c r="BQ1826" s="113"/>
      <c r="BR1826" s="113"/>
      <c r="BS1826" s="113"/>
      <c r="BT1826" s="113"/>
      <c r="BU1826" s="113"/>
      <c r="BV1826" s="113"/>
      <c r="BW1826" s="113"/>
      <c r="BX1826" s="113"/>
      <c r="BY1826" s="113"/>
      <c r="BZ1826" s="113"/>
      <c r="CA1826" s="113"/>
      <c r="CB1826" s="113"/>
    </row>
    <row r="1827" spans="9:80" s="114" customFormat="1">
      <c r="I1827" s="113"/>
      <c r="J1827" s="113"/>
      <c r="K1827" s="113"/>
      <c r="L1827" s="113"/>
      <c r="M1827" s="113"/>
      <c r="N1827" s="113"/>
      <c r="O1827" s="113"/>
      <c r="P1827" s="113"/>
      <c r="Q1827" s="113"/>
      <c r="R1827" s="113"/>
      <c r="S1827" s="113"/>
      <c r="T1827" s="113"/>
      <c r="U1827" s="113"/>
      <c r="V1827" s="113"/>
      <c r="W1827" s="113"/>
      <c r="X1827" s="113"/>
      <c r="Y1827" s="113"/>
      <c r="Z1827" s="113"/>
      <c r="AA1827" s="113"/>
      <c r="AB1827" s="113"/>
      <c r="AC1827" s="113"/>
      <c r="AD1827" s="113"/>
      <c r="AE1827" s="113"/>
      <c r="AF1827" s="113"/>
      <c r="AG1827" s="113"/>
      <c r="AH1827" s="113"/>
      <c r="AI1827" s="113"/>
      <c r="AJ1827" s="113"/>
      <c r="AK1827" s="113"/>
      <c r="AL1827" s="113"/>
      <c r="AM1827" s="113"/>
      <c r="AN1827" s="113"/>
      <c r="AO1827" s="113"/>
      <c r="AP1827" s="113"/>
      <c r="AQ1827" s="113"/>
      <c r="AR1827" s="113"/>
      <c r="AS1827" s="113"/>
      <c r="AT1827" s="113"/>
      <c r="AU1827" s="113"/>
      <c r="AV1827" s="113"/>
      <c r="AW1827" s="113"/>
      <c r="AX1827" s="113"/>
      <c r="AY1827" s="113"/>
      <c r="AZ1827" s="113"/>
      <c r="BA1827" s="113"/>
      <c r="BB1827" s="113"/>
      <c r="BC1827" s="113"/>
      <c r="BD1827" s="113"/>
      <c r="BE1827" s="113"/>
      <c r="BF1827" s="113"/>
      <c r="BG1827" s="113"/>
      <c r="BH1827" s="113"/>
      <c r="BI1827" s="113"/>
      <c r="BJ1827" s="113"/>
      <c r="BK1827" s="113"/>
      <c r="BL1827" s="113"/>
      <c r="BM1827" s="113"/>
      <c r="BN1827" s="113"/>
      <c r="BO1827" s="113"/>
      <c r="BP1827" s="113"/>
      <c r="BQ1827" s="113"/>
      <c r="BR1827" s="113"/>
      <c r="BS1827" s="113"/>
      <c r="BT1827" s="113"/>
      <c r="BU1827" s="113"/>
      <c r="BV1827" s="113"/>
      <c r="BW1827" s="113"/>
      <c r="BX1827" s="113"/>
      <c r="BY1827" s="113"/>
      <c r="BZ1827" s="113"/>
      <c r="CA1827" s="113"/>
      <c r="CB1827" s="113"/>
    </row>
    <row r="1828" spans="9:80" s="114" customFormat="1">
      <c r="I1828" s="113"/>
      <c r="J1828" s="113"/>
      <c r="K1828" s="113"/>
      <c r="L1828" s="113"/>
      <c r="M1828" s="113"/>
      <c r="N1828" s="113"/>
      <c r="O1828" s="113"/>
      <c r="P1828" s="113"/>
      <c r="Q1828" s="113"/>
      <c r="R1828" s="113"/>
      <c r="S1828" s="113"/>
      <c r="T1828" s="113"/>
      <c r="U1828" s="113"/>
      <c r="V1828" s="113"/>
      <c r="W1828" s="113"/>
      <c r="X1828" s="113"/>
      <c r="Y1828" s="113"/>
      <c r="Z1828" s="113"/>
      <c r="AA1828" s="113"/>
      <c r="AB1828" s="113"/>
      <c r="AC1828" s="113"/>
      <c r="AD1828" s="113"/>
      <c r="AE1828" s="113"/>
      <c r="AF1828" s="113"/>
      <c r="AG1828" s="113"/>
      <c r="AH1828" s="113"/>
      <c r="AI1828" s="113"/>
      <c r="AJ1828" s="113"/>
      <c r="AK1828" s="113"/>
      <c r="AL1828" s="113"/>
      <c r="AM1828" s="113"/>
      <c r="AN1828" s="113"/>
      <c r="AO1828" s="113"/>
      <c r="AP1828" s="113"/>
      <c r="AQ1828" s="113"/>
      <c r="AR1828" s="113"/>
      <c r="AS1828" s="113"/>
      <c r="AT1828" s="113"/>
      <c r="AU1828" s="113"/>
      <c r="AV1828" s="113"/>
      <c r="AW1828" s="113"/>
      <c r="AX1828" s="113"/>
      <c r="AY1828" s="113"/>
      <c r="AZ1828" s="113"/>
      <c r="BA1828" s="113"/>
      <c r="BB1828" s="113"/>
      <c r="BC1828" s="113"/>
      <c r="BD1828" s="113"/>
      <c r="BE1828" s="113"/>
      <c r="BF1828" s="113"/>
      <c r="BG1828" s="113"/>
      <c r="BH1828" s="113"/>
      <c r="BI1828" s="113"/>
      <c r="BJ1828" s="113"/>
      <c r="BK1828" s="113"/>
      <c r="BL1828" s="113"/>
      <c r="BM1828" s="113"/>
      <c r="BN1828" s="113"/>
      <c r="BO1828" s="113"/>
      <c r="BP1828" s="113"/>
      <c r="BQ1828" s="113"/>
      <c r="BR1828" s="113"/>
      <c r="BS1828" s="113"/>
      <c r="BT1828" s="113"/>
      <c r="BU1828" s="113"/>
      <c r="BV1828" s="113"/>
      <c r="BW1828" s="113"/>
      <c r="BX1828" s="113"/>
      <c r="BY1828" s="113"/>
      <c r="BZ1828" s="113"/>
      <c r="CA1828" s="113"/>
      <c r="CB1828" s="113"/>
    </row>
    <row r="1829" spans="9:80" s="114" customFormat="1">
      <c r="I1829" s="113"/>
      <c r="J1829" s="113"/>
      <c r="K1829" s="113"/>
      <c r="L1829" s="113"/>
      <c r="M1829" s="113"/>
      <c r="N1829" s="113"/>
      <c r="O1829" s="113"/>
      <c r="P1829" s="113"/>
      <c r="Q1829" s="113"/>
      <c r="R1829" s="113"/>
      <c r="S1829" s="113"/>
      <c r="T1829" s="113"/>
      <c r="U1829" s="113"/>
      <c r="V1829" s="113"/>
      <c r="W1829" s="113"/>
      <c r="X1829" s="113"/>
      <c r="Y1829" s="113"/>
      <c r="Z1829" s="113"/>
      <c r="AA1829" s="113"/>
      <c r="AB1829" s="113"/>
      <c r="AC1829" s="113"/>
      <c r="AD1829" s="113"/>
      <c r="AE1829" s="113"/>
      <c r="AF1829" s="113"/>
      <c r="AG1829" s="113"/>
      <c r="AH1829" s="113"/>
      <c r="AI1829" s="113"/>
      <c r="AJ1829" s="113"/>
      <c r="AK1829" s="113"/>
      <c r="AL1829" s="113"/>
      <c r="AM1829" s="113"/>
      <c r="AN1829" s="113"/>
      <c r="AO1829" s="113"/>
      <c r="AP1829" s="113"/>
      <c r="AQ1829" s="113"/>
      <c r="AR1829" s="113"/>
      <c r="AS1829" s="113"/>
      <c r="AT1829" s="113"/>
      <c r="AU1829" s="113"/>
      <c r="AV1829" s="113"/>
      <c r="AW1829" s="113"/>
      <c r="AX1829" s="113"/>
      <c r="AY1829" s="113"/>
      <c r="AZ1829" s="113"/>
      <c r="BA1829" s="113"/>
      <c r="BB1829" s="113"/>
      <c r="BC1829" s="113"/>
      <c r="BD1829" s="113"/>
      <c r="BE1829" s="113"/>
      <c r="BF1829" s="113"/>
      <c r="BG1829" s="113"/>
      <c r="BH1829" s="113"/>
      <c r="BI1829" s="113"/>
      <c r="BJ1829" s="113"/>
      <c r="BK1829" s="113"/>
      <c r="BL1829" s="113"/>
      <c r="BM1829" s="113"/>
      <c r="BN1829" s="113"/>
      <c r="BO1829" s="113"/>
      <c r="BP1829" s="113"/>
      <c r="BQ1829" s="113"/>
      <c r="BR1829" s="113"/>
      <c r="BS1829" s="113"/>
      <c r="BT1829" s="113"/>
      <c r="BU1829" s="113"/>
      <c r="BV1829" s="113"/>
      <c r="BW1829" s="113"/>
      <c r="BX1829" s="113"/>
      <c r="BY1829" s="113"/>
      <c r="BZ1829" s="113"/>
      <c r="CA1829" s="113"/>
      <c r="CB1829" s="113"/>
    </row>
    <row r="1830" spans="9:80" s="114" customFormat="1">
      <c r="I1830" s="113"/>
      <c r="J1830" s="113"/>
      <c r="K1830" s="113"/>
      <c r="L1830" s="113"/>
      <c r="M1830" s="113"/>
      <c r="N1830" s="113"/>
      <c r="O1830" s="113"/>
      <c r="P1830" s="113"/>
      <c r="Q1830" s="113"/>
      <c r="R1830" s="113"/>
      <c r="S1830" s="113"/>
      <c r="T1830" s="113"/>
      <c r="U1830" s="113"/>
      <c r="V1830" s="113"/>
      <c r="W1830" s="113"/>
      <c r="X1830" s="113"/>
      <c r="Y1830" s="113"/>
      <c r="Z1830" s="113"/>
      <c r="AA1830" s="113"/>
      <c r="AB1830" s="113"/>
      <c r="AC1830" s="113"/>
      <c r="AD1830" s="113"/>
      <c r="AE1830" s="113"/>
      <c r="AF1830" s="113"/>
      <c r="AG1830" s="113"/>
      <c r="AH1830" s="113"/>
      <c r="AI1830" s="113"/>
      <c r="AJ1830" s="113"/>
      <c r="AK1830" s="113"/>
      <c r="AL1830" s="113"/>
      <c r="AM1830" s="113"/>
      <c r="AN1830" s="113"/>
      <c r="AO1830" s="113"/>
      <c r="AP1830" s="113"/>
      <c r="AQ1830" s="113"/>
      <c r="AR1830" s="113"/>
      <c r="AS1830" s="113"/>
      <c r="AT1830" s="113"/>
      <c r="AU1830" s="113"/>
      <c r="AV1830" s="113"/>
      <c r="AW1830" s="113"/>
      <c r="AX1830" s="113"/>
      <c r="AY1830" s="113"/>
      <c r="AZ1830" s="113"/>
      <c r="BA1830" s="113"/>
      <c r="BB1830" s="113"/>
      <c r="BC1830" s="113"/>
      <c r="BD1830" s="113"/>
      <c r="BE1830" s="113"/>
      <c r="BF1830" s="113"/>
      <c r="BG1830" s="113"/>
      <c r="BH1830" s="113"/>
      <c r="BI1830" s="113"/>
      <c r="BJ1830" s="113"/>
      <c r="BK1830" s="113"/>
      <c r="BL1830" s="113"/>
      <c r="BM1830" s="113"/>
      <c r="BN1830" s="113"/>
      <c r="BO1830" s="113"/>
      <c r="BP1830" s="113"/>
      <c r="BQ1830" s="113"/>
      <c r="BR1830" s="113"/>
      <c r="BS1830" s="113"/>
      <c r="BT1830" s="113"/>
      <c r="BU1830" s="113"/>
      <c r="BV1830" s="113"/>
      <c r="BW1830" s="113"/>
      <c r="BX1830" s="113"/>
      <c r="BY1830" s="113"/>
      <c r="BZ1830" s="113"/>
      <c r="CA1830" s="113"/>
      <c r="CB1830" s="113"/>
    </row>
    <row r="1831" spans="9:80" s="114" customFormat="1">
      <c r="I1831" s="113"/>
      <c r="J1831" s="113"/>
      <c r="K1831" s="113"/>
      <c r="L1831" s="113"/>
      <c r="M1831" s="113"/>
      <c r="N1831" s="113"/>
      <c r="O1831" s="113"/>
      <c r="P1831" s="113"/>
      <c r="Q1831" s="113"/>
      <c r="R1831" s="113"/>
      <c r="S1831" s="113"/>
      <c r="T1831" s="113"/>
      <c r="U1831" s="113"/>
      <c r="V1831" s="113"/>
      <c r="W1831" s="113"/>
      <c r="X1831" s="113"/>
      <c r="Y1831" s="113"/>
      <c r="Z1831" s="113"/>
      <c r="AA1831" s="113"/>
      <c r="AB1831" s="113"/>
      <c r="AC1831" s="113"/>
      <c r="AD1831" s="113"/>
      <c r="AE1831" s="113"/>
      <c r="AF1831" s="113"/>
      <c r="AG1831" s="113"/>
      <c r="AH1831" s="113"/>
      <c r="AI1831" s="113"/>
      <c r="AJ1831" s="113"/>
      <c r="AK1831" s="113"/>
      <c r="AL1831" s="113"/>
      <c r="AM1831" s="113"/>
      <c r="AN1831" s="113"/>
      <c r="AO1831" s="113"/>
      <c r="AP1831" s="113"/>
      <c r="AQ1831" s="113"/>
      <c r="AR1831" s="113"/>
      <c r="AS1831" s="113"/>
      <c r="AT1831" s="113"/>
      <c r="AU1831" s="113"/>
      <c r="AV1831" s="113"/>
      <c r="AW1831" s="113"/>
      <c r="AX1831" s="113"/>
      <c r="AY1831" s="113"/>
      <c r="AZ1831" s="113"/>
      <c r="BA1831" s="113"/>
      <c r="BB1831" s="113"/>
      <c r="BC1831" s="113"/>
      <c r="BD1831" s="113"/>
      <c r="BE1831" s="113"/>
      <c r="BF1831" s="113"/>
      <c r="BG1831" s="113"/>
      <c r="BH1831" s="113"/>
      <c r="BI1831" s="113"/>
      <c r="BJ1831" s="113"/>
      <c r="BK1831" s="113"/>
      <c r="BL1831" s="113"/>
      <c r="BM1831" s="113"/>
      <c r="BN1831" s="113"/>
      <c r="BO1831" s="113"/>
      <c r="BP1831" s="113"/>
      <c r="BQ1831" s="113"/>
      <c r="BR1831" s="113"/>
      <c r="BS1831" s="113"/>
      <c r="BT1831" s="113"/>
      <c r="BU1831" s="113"/>
      <c r="BV1831" s="113"/>
      <c r="BW1831" s="113"/>
      <c r="BX1831" s="113"/>
      <c r="BY1831" s="113"/>
      <c r="BZ1831" s="113"/>
      <c r="CA1831" s="113"/>
      <c r="CB1831" s="113"/>
    </row>
    <row r="1832" spans="9:80" s="114" customFormat="1">
      <c r="I1832" s="113"/>
      <c r="J1832" s="113"/>
      <c r="K1832" s="113"/>
      <c r="L1832" s="113"/>
      <c r="M1832" s="113"/>
      <c r="N1832" s="113"/>
      <c r="O1832" s="113"/>
      <c r="P1832" s="113"/>
      <c r="Q1832" s="113"/>
      <c r="R1832" s="113"/>
      <c r="S1832" s="113"/>
      <c r="T1832" s="113"/>
      <c r="U1832" s="113"/>
      <c r="V1832" s="113"/>
      <c r="W1832" s="113"/>
      <c r="X1832" s="113"/>
      <c r="Y1832" s="113"/>
      <c r="Z1832" s="113"/>
      <c r="AA1832" s="113"/>
      <c r="AB1832" s="113"/>
      <c r="AC1832" s="113"/>
      <c r="AD1832" s="113"/>
      <c r="AE1832" s="113"/>
      <c r="AF1832" s="113"/>
      <c r="AG1832" s="113"/>
      <c r="AH1832" s="113"/>
      <c r="AI1832" s="113"/>
      <c r="AJ1832" s="113"/>
      <c r="AK1832" s="113"/>
      <c r="AL1832" s="113"/>
      <c r="AM1832" s="113"/>
      <c r="AN1832" s="113"/>
      <c r="AO1832" s="113"/>
      <c r="AP1832" s="113"/>
      <c r="AQ1832" s="113"/>
      <c r="AR1832" s="113"/>
      <c r="AS1832" s="113"/>
      <c r="AT1832" s="113"/>
      <c r="AU1832" s="113"/>
      <c r="AV1832" s="113"/>
      <c r="AW1832" s="113"/>
      <c r="AX1832" s="113"/>
      <c r="AY1832" s="113"/>
      <c r="AZ1832" s="113"/>
      <c r="BA1832" s="113"/>
      <c r="BB1832" s="113"/>
      <c r="BC1832" s="113"/>
      <c r="BD1832" s="113"/>
      <c r="BE1832" s="113"/>
      <c r="BF1832" s="113"/>
      <c r="BG1832" s="113"/>
      <c r="BH1832" s="113"/>
      <c r="BI1832" s="113"/>
      <c r="BJ1832" s="113"/>
      <c r="BK1832" s="113"/>
      <c r="BL1832" s="113"/>
      <c r="BM1832" s="113"/>
      <c r="BN1832" s="113"/>
      <c r="BO1832" s="113"/>
      <c r="BP1832" s="113"/>
      <c r="BQ1832" s="113"/>
      <c r="BR1832" s="113"/>
      <c r="BS1832" s="113"/>
      <c r="BT1832" s="113"/>
      <c r="BU1832" s="113"/>
      <c r="BV1832" s="113"/>
      <c r="BW1832" s="113"/>
      <c r="BX1832" s="113"/>
      <c r="BY1832" s="113"/>
      <c r="BZ1832" s="113"/>
      <c r="CA1832" s="113"/>
      <c r="CB1832" s="113"/>
    </row>
    <row r="1833" spans="9:80" s="114" customFormat="1">
      <c r="I1833" s="113"/>
      <c r="J1833" s="113"/>
      <c r="K1833" s="113"/>
      <c r="L1833" s="113"/>
      <c r="M1833" s="113"/>
      <c r="N1833" s="113"/>
      <c r="O1833" s="113"/>
      <c r="P1833" s="113"/>
      <c r="Q1833" s="113"/>
      <c r="R1833" s="113"/>
      <c r="S1833" s="113"/>
      <c r="T1833" s="113"/>
      <c r="U1833" s="113"/>
      <c r="V1833" s="113"/>
      <c r="W1833" s="113"/>
      <c r="X1833" s="113"/>
      <c r="Y1833" s="113"/>
      <c r="Z1833" s="113"/>
      <c r="AA1833" s="113"/>
      <c r="AB1833" s="113"/>
      <c r="AC1833" s="113"/>
      <c r="AD1833" s="113"/>
      <c r="AE1833" s="113"/>
      <c r="AF1833" s="113"/>
      <c r="AG1833" s="113"/>
      <c r="AH1833" s="113"/>
      <c r="AI1833" s="113"/>
      <c r="AJ1833" s="113"/>
      <c r="AK1833" s="113"/>
      <c r="AL1833" s="113"/>
      <c r="AM1833" s="113"/>
      <c r="AN1833" s="113"/>
      <c r="AO1833" s="113"/>
      <c r="AP1833" s="113"/>
      <c r="AQ1833" s="113"/>
      <c r="AR1833" s="113"/>
      <c r="AS1833" s="113"/>
      <c r="AT1833" s="113"/>
      <c r="AU1833" s="113"/>
      <c r="AV1833" s="113"/>
      <c r="AW1833" s="113"/>
      <c r="AX1833" s="113"/>
      <c r="AY1833" s="113"/>
      <c r="AZ1833" s="113"/>
      <c r="BA1833" s="113"/>
      <c r="BB1833" s="113"/>
      <c r="BC1833" s="113"/>
      <c r="BD1833" s="113"/>
      <c r="BE1833" s="113"/>
      <c r="BF1833" s="113"/>
      <c r="BG1833" s="113"/>
      <c r="BH1833" s="113"/>
      <c r="BI1833" s="113"/>
      <c r="BJ1833" s="113"/>
      <c r="BK1833" s="113"/>
      <c r="BL1833" s="113"/>
      <c r="BM1833" s="113"/>
      <c r="BN1833" s="113"/>
      <c r="BO1833" s="113"/>
      <c r="BP1833" s="113"/>
      <c r="BQ1833" s="113"/>
      <c r="BR1833" s="113"/>
      <c r="BS1833" s="113"/>
      <c r="BT1833" s="113"/>
      <c r="BU1833" s="113"/>
      <c r="BV1833" s="113"/>
      <c r="BW1833" s="113"/>
      <c r="BX1833" s="113"/>
      <c r="BY1833" s="113"/>
      <c r="BZ1833" s="113"/>
      <c r="CA1833" s="113"/>
      <c r="CB1833" s="113"/>
    </row>
    <row r="1834" spans="9:80" s="114" customFormat="1">
      <c r="I1834" s="113"/>
      <c r="J1834" s="113"/>
      <c r="K1834" s="113"/>
      <c r="L1834" s="113"/>
      <c r="M1834" s="113"/>
      <c r="N1834" s="113"/>
      <c r="O1834" s="113"/>
      <c r="P1834" s="113"/>
      <c r="Q1834" s="113"/>
      <c r="R1834" s="113"/>
      <c r="S1834" s="113"/>
      <c r="T1834" s="113"/>
      <c r="U1834" s="113"/>
      <c r="V1834" s="113"/>
      <c r="W1834" s="113"/>
      <c r="X1834" s="113"/>
      <c r="Y1834" s="113"/>
      <c r="Z1834" s="113"/>
      <c r="AA1834" s="113"/>
      <c r="AB1834" s="113"/>
      <c r="AC1834" s="113"/>
      <c r="AD1834" s="113"/>
      <c r="AE1834" s="113"/>
      <c r="AF1834" s="113"/>
      <c r="AG1834" s="113"/>
      <c r="AH1834" s="113"/>
      <c r="AI1834" s="113"/>
      <c r="AJ1834" s="113"/>
      <c r="AK1834" s="113"/>
      <c r="AL1834" s="113"/>
      <c r="AM1834" s="113"/>
      <c r="AN1834" s="113"/>
      <c r="AO1834" s="113"/>
      <c r="AP1834" s="113"/>
      <c r="AQ1834" s="113"/>
      <c r="AR1834" s="113"/>
      <c r="AS1834" s="113"/>
      <c r="AT1834" s="113"/>
      <c r="AU1834" s="113"/>
      <c r="AV1834" s="113"/>
      <c r="AW1834" s="113"/>
      <c r="AX1834" s="113"/>
      <c r="AY1834" s="113"/>
      <c r="AZ1834" s="113"/>
      <c r="BA1834" s="113"/>
      <c r="BB1834" s="113"/>
      <c r="BC1834" s="113"/>
      <c r="BD1834" s="113"/>
      <c r="BE1834" s="113"/>
      <c r="BF1834" s="113"/>
      <c r="BG1834" s="113"/>
      <c r="BH1834" s="113"/>
      <c r="BI1834" s="113"/>
      <c r="BJ1834" s="113"/>
      <c r="BK1834" s="113"/>
      <c r="BL1834" s="113"/>
      <c r="BM1834" s="113"/>
      <c r="BN1834" s="113"/>
      <c r="BO1834" s="113"/>
      <c r="BP1834" s="113"/>
      <c r="BQ1834" s="113"/>
      <c r="BR1834" s="113"/>
      <c r="BS1834" s="113"/>
      <c r="BT1834" s="113"/>
      <c r="BU1834" s="113"/>
      <c r="BV1834" s="113"/>
      <c r="BW1834" s="113"/>
      <c r="BX1834" s="113"/>
      <c r="BY1834" s="113"/>
      <c r="BZ1834" s="113"/>
      <c r="CA1834" s="113"/>
      <c r="CB1834" s="113"/>
    </row>
    <row r="1835" spans="9:80" s="114" customFormat="1">
      <c r="I1835" s="113"/>
      <c r="J1835" s="113"/>
      <c r="K1835" s="113"/>
      <c r="L1835" s="113"/>
      <c r="M1835" s="113"/>
      <c r="N1835" s="113"/>
      <c r="O1835" s="113"/>
      <c r="P1835" s="113"/>
      <c r="Q1835" s="113"/>
      <c r="R1835" s="113"/>
      <c r="S1835" s="113"/>
      <c r="T1835" s="113"/>
      <c r="U1835" s="113"/>
      <c r="V1835" s="113"/>
      <c r="W1835" s="113"/>
      <c r="X1835" s="113"/>
      <c r="Y1835" s="113"/>
      <c r="Z1835" s="113"/>
      <c r="AA1835" s="113"/>
      <c r="AB1835" s="113"/>
      <c r="AC1835" s="113"/>
      <c r="AD1835" s="113"/>
      <c r="AE1835" s="113"/>
      <c r="AF1835" s="113"/>
      <c r="AG1835" s="113"/>
      <c r="AH1835" s="113"/>
      <c r="AI1835" s="113"/>
      <c r="AJ1835" s="113"/>
      <c r="AK1835" s="113"/>
      <c r="AL1835" s="113"/>
      <c r="AM1835" s="113"/>
      <c r="AN1835" s="113"/>
      <c r="AO1835" s="113"/>
      <c r="AP1835" s="113"/>
      <c r="AQ1835" s="113"/>
      <c r="AR1835" s="113"/>
      <c r="AS1835" s="113"/>
      <c r="AT1835" s="113"/>
      <c r="AU1835" s="113"/>
      <c r="AV1835" s="113"/>
      <c r="AW1835" s="113"/>
      <c r="AX1835" s="113"/>
      <c r="AY1835" s="113"/>
      <c r="AZ1835" s="113"/>
      <c r="BA1835" s="113"/>
      <c r="BB1835" s="113"/>
      <c r="BC1835" s="113"/>
      <c r="BD1835" s="113"/>
      <c r="BE1835" s="113"/>
      <c r="BF1835" s="113"/>
      <c r="BG1835" s="113"/>
      <c r="BH1835" s="113"/>
      <c r="BI1835" s="113"/>
      <c r="BJ1835" s="113"/>
      <c r="BK1835" s="113"/>
      <c r="BL1835" s="113"/>
      <c r="BM1835" s="113"/>
      <c r="BN1835" s="113"/>
      <c r="BO1835" s="113"/>
      <c r="BP1835" s="113"/>
      <c r="BQ1835" s="113"/>
      <c r="BR1835" s="113"/>
      <c r="BS1835" s="113"/>
      <c r="BT1835" s="113"/>
      <c r="BU1835" s="113"/>
      <c r="BV1835" s="113"/>
      <c r="BW1835" s="113"/>
      <c r="BX1835" s="113"/>
      <c r="BY1835" s="113"/>
      <c r="BZ1835" s="113"/>
      <c r="CA1835" s="113"/>
      <c r="CB1835" s="113"/>
    </row>
    <row r="1836" spans="9:80" s="114" customFormat="1">
      <c r="I1836" s="113"/>
      <c r="J1836" s="113"/>
      <c r="K1836" s="113"/>
      <c r="L1836" s="113"/>
      <c r="M1836" s="113"/>
      <c r="N1836" s="113"/>
      <c r="O1836" s="113"/>
      <c r="P1836" s="113"/>
      <c r="Q1836" s="113"/>
      <c r="R1836" s="113"/>
      <c r="S1836" s="113"/>
      <c r="T1836" s="113"/>
      <c r="U1836" s="113"/>
      <c r="V1836" s="113"/>
      <c r="W1836" s="113"/>
      <c r="X1836" s="113"/>
      <c r="Y1836" s="113"/>
      <c r="Z1836" s="113"/>
      <c r="AA1836" s="113"/>
      <c r="AB1836" s="113"/>
      <c r="AC1836" s="113"/>
      <c r="AD1836" s="113"/>
      <c r="AE1836" s="113"/>
      <c r="AF1836" s="113"/>
      <c r="AG1836" s="113"/>
      <c r="AH1836" s="113"/>
      <c r="AI1836" s="113"/>
      <c r="AJ1836" s="113"/>
      <c r="AK1836" s="113"/>
      <c r="AL1836" s="113"/>
      <c r="AM1836" s="113"/>
      <c r="AN1836" s="113"/>
      <c r="AO1836" s="113"/>
      <c r="AP1836" s="113"/>
      <c r="AQ1836" s="113"/>
      <c r="AR1836" s="113"/>
      <c r="AS1836" s="113"/>
      <c r="AT1836" s="113"/>
      <c r="AU1836" s="113"/>
      <c r="AV1836" s="113"/>
      <c r="AW1836" s="113"/>
      <c r="AX1836" s="113"/>
      <c r="AY1836" s="113"/>
      <c r="AZ1836" s="113"/>
      <c r="BA1836" s="113"/>
      <c r="BB1836" s="113"/>
      <c r="BC1836" s="113"/>
      <c r="BD1836" s="113"/>
      <c r="BE1836" s="113"/>
      <c r="BF1836" s="113"/>
      <c r="BG1836" s="113"/>
      <c r="BH1836" s="113"/>
      <c r="BI1836" s="113"/>
      <c r="BJ1836" s="113"/>
      <c r="BK1836" s="113"/>
      <c r="BL1836" s="113"/>
      <c r="BM1836" s="113"/>
      <c r="BN1836" s="113"/>
      <c r="BO1836" s="113"/>
      <c r="BP1836" s="113"/>
      <c r="BQ1836" s="113"/>
      <c r="BR1836" s="113"/>
      <c r="BS1836" s="113"/>
      <c r="BT1836" s="113"/>
      <c r="BU1836" s="113"/>
      <c r="BV1836" s="113"/>
      <c r="BW1836" s="113"/>
      <c r="BX1836" s="113"/>
      <c r="BY1836" s="113"/>
      <c r="BZ1836" s="113"/>
      <c r="CA1836" s="113"/>
      <c r="CB1836" s="113"/>
    </row>
    <row r="1837" spans="9:80" s="114" customFormat="1">
      <c r="I1837" s="113"/>
      <c r="J1837" s="113"/>
      <c r="K1837" s="113"/>
      <c r="L1837" s="113"/>
      <c r="M1837" s="113"/>
      <c r="N1837" s="113"/>
      <c r="O1837" s="113"/>
      <c r="P1837" s="113"/>
      <c r="Q1837" s="113"/>
      <c r="R1837" s="113"/>
      <c r="S1837" s="113"/>
      <c r="T1837" s="113"/>
      <c r="U1837" s="113"/>
      <c r="V1837" s="113"/>
      <c r="W1837" s="113"/>
      <c r="X1837" s="113"/>
      <c r="Y1837" s="113"/>
      <c r="Z1837" s="113"/>
      <c r="AA1837" s="113"/>
      <c r="AB1837" s="113"/>
      <c r="AC1837" s="113"/>
      <c r="AD1837" s="113"/>
      <c r="AE1837" s="113"/>
      <c r="AF1837" s="113"/>
      <c r="AG1837" s="113"/>
      <c r="AH1837" s="113"/>
      <c r="AI1837" s="113"/>
      <c r="AJ1837" s="113"/>
      <c r="AK1837" s="113"/>
      <c r="AL1837" s="113"/>
      <c r="AM1837" s="113"/>
      <c r="AN1837" s="113"/>
      <c r="AO1837" s="113"/>
      <c r="AP1837" s="113"/>
      <c r="AQ1837" s="113"/>
      <c r="AR1837" s="113"/>
      <c r="AS1837" s="113"/>
      <c r="AT1837" s="113"/>
      <c r="AU1837" s="113"/>
      <c r="AV1837" s="113"/>
      <c r="AW1837" s="113"/>
      <c r="AX1837" s="113"/>
      <c r="AY1837" s="113"/>
      <c r="AZ1837" s="113"/>
      <c r="BA1837" s="113"/>
      <c r="BB1837" s="113"/>
      <c r="BC1837" s="113"/>
      <c r="BD1837" s="113"/>
      <c r="BE1837" s="113"/>
      <c r="BF1837" s="113"/>
      <c r="BG1837" s="113"/>
      <c r="BH1837" s="113"/>
      <c r="BI1837" s="113"/>
      <c r="BJ1837" s="113"/>
      <c r="BK1837" s="113"/>
      <c r="BL1837" s="113"/>
      <c r="BM1837" s="113"/>
      <c r="BN1837" s="113"/>
      <c r="BO1837" s="113"/>
      <c r="BP1837" s="113"/>
      <c r="BQ1837" s="113"/>
      <c r="BR1837" s="113"/>
      <c r="BS1837" s="113"/>
      <c r="BT1837" s="113"/>
      <c r="BU1837" s="113"/>
      <c r="BV1837" s="113"/>
      <c r="BW1837" s="113"/>
      <c r="BX1837" s="113"/>
      <c r="BY1837" s="113"/>
      <c r="BZ1837" s="113"/>
      <c r="CA1837" s="113"/>
      <c r="CB1837" s="113"/>
    </row>
    <row r="1838" spans="9:80" s="114" customFormat="1">
      <c r="I1838" s="113"/>
      <c r="J1838" s="113"/>
      <c r="K1838" s="113"/>
      <c r="L1838" s="113"/>
      <c r="M1838" s="113"/>
      <c r="N1838" s="113"/>
      <c r="O1838" s="113"/>
      <c r="P1838" s="113"/>
      <c r="Q1838" s="113"/>
      <c r="R1838" s="113"/>
      <c r="S1838" s="113"/>
      <c r="T1838" s="113"/>
      <c r="U1838" s="113"/>
      <c r="V1838" s="113"/>
      <c r="W1838" s="113"/>
      <c r="X1838" s="113"/>
      <c r="Y1838" s="113"/>
      <c r="Z1838" s="113"/>
      <c r="AA1838" s="113"/>
      <c r="AB1838" s="113"/>
      <c r="AC1838" s="113"/>
      <c r="AD1838" s="113"/>
      <c r="AE1838" s="113"/>
      <c r="AF1838" s="113"/>
      <c r="AG1838" s="113"/>
      <c r="AH1838" s="113"/>
      <c r="AI1838" s="113"/>
      <c r="AJ1838" s="113"/>
      <c r="AK1838" s="113"/>
      <c r="AL1838" s="113"/>
      <c r="AM1838" s="113"/>
      <c r="AN1838" s="113"/>
      <c r="AO1838" s="113"/>
      <c r="AP1838" s="113"/>
      <c r="AQ1838" s="113"/>
      <c r="AR1838" s="113"/>
      <c r="AS1838" s="113"/>
      <c r="AT1838" s="113"/>
      <c r="AU1838" s="113"/>
      <c r="AV1838" s="113"/>
      <c r="AW1838" s="113"/>
      <c r="AX1838" s="113"/>
      <c r="AY1838" s="113"/>
      <c r="AZ1838" s="113"/>
      <c r="BA1838" s="113"/>
      <c r="BB1838" s="113"/>
      <c r="BC1838" s="113"/>
      <c r="BD1838" s="113"/>
      <c r="BE1838" s="113"/>
      <c r="BF1838" s="113"/>
      <c r="BG1838" s="113"/>
      <c r="BH1838" s="113"/>
      <c r="BI1838" s="113"/>
      <c r="BJ1838" s="113"/>
      <c r="BK1838" s="113"/>
      <c r="BL1838" s="113"/>
      <c r="BM1838" s="113"/>
      <c r="BN1838" s="113"/>
      <c r="BO1838" s="113"/>
      <c r="BP1838" s="113"/>
      <c r="BQ1838" s="113"/>
      <c r="BR1838" s="113"/>
      <c r="BS1838" s="113"/>
      <c r="BT1838" s="113"/>
      <c r="BU1838" s="113"/>
      <c r="BV1838" s="113"/>
      <c r="BW1838" s="113"/>
      <c r="BX1838" s="113"/>
      <c r="BY1838" s="113"/>
      <c r="BZ1838" s="113"/>
      <c r="CA1838" s="113"/>
      <c r="CB1838" s="113"/>
    </row>
    <row r="1839" spans="9:80" s="114" customFormat="1">
      <c r="I1839" s="113"/>
      <c r="J1839" s="113"/>
      <c r="K1839" s="113"/>
      <c r="L1839" s="113"/>
      <c r="M1839" s="113"/>
      <c r="N1839" s="113"/>
      <c r="O1839" s="113"/>
      <c r="P1839" s="113"/>
      <c r="Q1839" s="113"/>
      <c r="R1839" s="113"/>
      <c r="S1839" s="113"/>
      <c r="T1839" s="113"/>
      <c r="U1839" s="113"/>
      <c r="V1839" s="113"/>
      <c r="W1839" s="113"/>
      <c r="X1839" s="113"/>
      <c r="Y1839" s="113"/>
      <c r="Z1839" s="113"/>
      <c r="AA1839" s="113"/>
      <c r="AB1839" s="113"/>
      <c r="AC1839" s="113"/>
      <c r="AD1839" s="113"/>
      <c r="AE1839" s="113"/>
      <c r="AF1839" s="113"/>
      <c r="AG1839" s="113"/>
      <c r="AH1839" s="113"/>
      <c r="AI1839" s="113"/>
      <c r="AJ1839" s="113"/>
      <c r="AK1839" s="113"/>
      <c r="AL1839" s="113"/>
      <c r="AM1839" s="113"/>
      <c r="AN1839" s="113"/>
      <c r="AO1839" s="113"/>
      <c r="AP1839" s="113"/>
      <c r="AQ1839" s="113"/>
      <c r="AR1839" s="113"/>
      <c r="AS1839" s="113"/>
      <c r="AT1839" s="113"/>
      <c r="AU1839" s="113"/>
      <c r="AV1839" s="113"/>
      <c r="AW1839" s="113"/>
      <c r="AX1839" s="113"/>
      <c r="AY1839" s="113"/>
      <c r="AZ1839" s="113"/>
      <c r="BA1839" s="113"/>
      <c r="BB1839" s="113"/>
      <c r="BC1839" s="113"/>
      <c r="BD1839" s="113"/>
      <c r="BE1839" s="113"/>
      <c r="BF1839" s="113"/>
      <c r="BG1839" s="113"/>
      <c r="BH1839" s="113"/>
      <c r="BI1839" s="113"/>
      <c r="BJ1839" s="113"/>
      <c r="BK1839" s="113"/>
      <c r="BL1839" s="113"/>
      <c r="BM1839" s="113"/>
      <c r="BN1839" s="113"/>
      <c r="BO1839" s="113"/>
      <c r="BP1839" s="113"/>
      <c r="BQ1839" s="113"/>
      <c r="BR1839" s="113"/>
      <c r="BS1839" s="113"/>
      <c r="BT1839" s="113"/>
      <c r="BU1839" s="113"/>
      <c r="BV1839" s="113"/>
      <c r="BW1839" s="113"/>
      <c r="BX1839" s="113"/>
      <c r="BY1839" s="113"/>
      <c r="BZ1839" s="113"/>
      <c r="CA1839" s="113"/>
      <c r="CB1839" s="113"/>
    </row>
    <row r="1840" spans="9:80" s="114" customFormat="1">
      <c r="I1840" s="113"/>
      <c r="J1840" s="113"/>
      <c r="K1840" s="113"/>
      <c r="L1840" s="113"/>
      <c r="M1840" s="113"/>
      <c r="N1840" s="113"/>
      <c r="O1840" s="113"/>
      <c r="P1840" s="113"/>
      <c r="Q1840" s="113"/>
      <c r="R1840" s="113"/>
      <c r="S1840" s="113"/>
      <c r="T1840" s="113"/>
      <c r="U1840" s="113"/>
      <c r="V1840" s="113"/>
      <c r="W1840" s="113"/>
      <c r="X1840" s="113"/>
      <c r="Y1840" s="113"/>
      <c r="Z1840" s="113"/>
      <c r="AA1840" s="113"/>
      <c r="AB1840" s="113"/>
      <c r="AC1840" s="113"/>
      <c r="AD1840" s="113"/>
      <c r="AE1840" s="113"/>
      <c r="AF1840" s="113"/>
      <c r="AG1840" s="113"/>
      <c r="AH1840" s="113"/>
      <c r="AI1840" s="113"/>
      <c r="AJ1840" s="113"/>
      <c r="AK1840" s="113"/>
      <c r="AL1840" s="113"/>
      <c r="AM1840" s="113"/>
      <c r="AN1840" s="113"/>
      <c r="AO1840" s="113"/>
      <c r="AP1840" s="113"/>
      <c r="AQ1840" s="113"/>
      <c r="AR1840" s="113"/>
      <c r="AS1840" s="113"/>
      <c r="AT1840" s="113"/>
      <c r="AU1840" s="113"/>
      <c r="AV1840" s="113"/>
      <c r="AW1840" s="113"/>
      <c r="AX1840" s="113"/>
      <c r="AY1840" s="113"/>
      <c r="AZ1840" s="113"/>
      <c r="BA1840" s="113"/>
      <c r="BB1840" s="113"/>
      <c r="BC1840" s="113"/>
      <c r="BD1840" s="113"/>
      <c r="BE1840" s="113"/>
      <c r="BF1840" s="113"/>
      <c r="BG1840" s="113"/>
      <c r="BH1840" s="113"/>
      <c r="BI1840" s="113"/>
      <c r="BJ1840" s="113"/>
      <c r="BK1840" s="113"/>
      <c r="BL1840" s="113"/>
      <c r="BM1840" s="113"/>
      <c r="BN1840" s="113"/>
      <c r="BO1840" s="113"/>
      <c r="BP1840" s="113"/>
      <c r="BQ1840" s="113"/>
      <c r="BR1840" s="113"/>
      <c r="BS1840" s="113"/>
      <c r="BT1840" s="113"/>
      <c r="BU1840" s="113"/>
      <c r="BV1840" s="113"/>
      <c r="BW1840" s="113"/>
      <c r="BX1840" s="113"/>
      <c r="BY1840" s="113"/>
      <c r="BZ1840" s="113"/>
      <c r="CA1840" s="113"/>
      <c r="CB1840" s="113"/>
    </row>
    <row r="1841" spans="9:80" s="114" customFormat="1">
      <c r="I1841" s="113"/>
      <c r="J1841" s="113"/>
      <c r="K1841" s="113"/>
      <c r="L1841" s="113"/>
      <c r="M1841" s="113"/>
      <c r="N1841" s="113"/>
      <c r="O1841" s="113"/>
      <c r="P1841" s="113"/>
      <c r="Q1841" s="113"/>
      <c r="R1841" s="113"/>
      <c r="S1841" s="113"/>
      <c r="T1841" s="113"/>
      <c r="U1841" s="113"/>
      <c r="V1841" s="113"/>
      <c r="W1841" s="113"/>
      <c r="X1841" s="113"/>
      <c r="Y1841" s="113"/>
      <c r="Z1841" s="113"/>
      <c r="AA1841" s="113"/>
      <c r="AB1841" s="113"/>
      <c r="AC1841" s="113"/>
      <c r="AD1841" s="113"/>
      <c r="AE1841" s="113"/>
      <c r="AF1841" s="113"/>
      <c r="AG1841" s="113"/>
      <c r="AH1841" s="113"/>
      <c r="AI1841" s="113"/>
      <c r="AJ1841" s="113"/>
      <c r="AK1841" s="113"/>
      <c r="AL1841" s="113"/>
      <c r="AM1841" s="113"/>
      <c r="AN1841" s="113"/>
      <c r="AO1841" s="113"/>
      <c r="AP1841" s="113"/>
      <c r="AQ1841" s="113"/>
      <c r="AR1841" s="113"/>
      <c r="AS1841" s="113"/>
      <c r="AT1841" s="113"/>
      <c r="AU1841" s="113"/>
      <c r="AV1841" s="113"/>
      <c r="AW1841" s="113"/>
      <c r="AX1841" s="113"/>
      <c r="AY1841" s="113"/>
      <c r="AZ1841" s="113"/>
      <c r="BA1841" s="113"/>
      <c r="BB1841" s="113"/>
      <c r="BC1841" s="113"/>
      <c r="BD1841" s="113"/>
      <c r="BE1841" s="113"/>
      <c r="BF1841" s="113"/>
      <c r="BG1841" s="113"/>
      <c r="BH1841" s="113"/>
      <c r="BI1841" s="113"/>
      <c r="BJ1841" s="113"/>
      <c r="BK1841" s="113"/>
      <c r="BL1841" s="113"/>
      <c r="BM1841" s="113"/>
      <c r="BN1841" s="113"/>
      <c r="BO1841" s="113"/>
      <c r="BP1841" s="113"/>
      <c r="BQ1841" s="113"/>
      <c r="BR1841" s="113"/>
      <c r="BS1841" s="113"/>
      <c r="BT1841" s="113"/>
      <c r="BU1841" s="113"/>
      <c r="BV1841" s="113"/>
      <c r="BW1841" s="113"/>
      <c r="BX1841" s="113"/>
      <c r="BY1841" s="113"/>
      <c r="BZ1841" s="113"/>
      <c r="CA1841" s="113"/>
      <c r="CB1841" s="113"/>
    </row>
    <row r="1842" spans="9:80" s="114" customFormat="1">
      <c r="I1842" s="113"/>
      <c r="J1842" s="113"/>
      <c r="K1842" s="113"/>
      <c r="L1842" s="113"/>
      <c r="M1842" s="113"/>
      <c r="N1842" s="113"/>
      <c r="O1842" s="113"/>
      <c r="P1842" s="113"/>
      <c r="Q1842" s="113"/>
      <c r="R1842" s="113"/>
      <c r="S1842" s="113"/>
      <c r="T1842" s="113"/>
      <c r="U1842" s="113"/>
      <c r="V1842" s="113"/>
      <c r="W1842" s="113"/>
      <c r="X1842" s="113"/>
      <c r="Y1842" s="113"/>
      <c r="Z1842" s="113"/>
      <c r="AA1842" s="113"/>
      <c r="AB1842" s="113"/>
      <c r="AC1842" s="113"/>
      <c r="AD1842" s="113"/>
      <c r="AE1842" s="113"/>
      <c r="AF1842" s="113"/>
      <c r="AG1842" s="113"/>
      <c r="AH1842" s="113"/>
      <c r="AI1842" s="113"/>
      <c r="AJ1842" s="113"/>
      <c r="AK1842" s="113"/>
      <c r="AL1842" s="113"/>
      <c r="AM1842" s="113"/>
      <c r="AN1842" s="113"/>
      <c r="AO1842" s="113"/>
      <c r="AP1842" s="113"/>
      <c r="AQ1842" s="113"/>
      <c r="AR1842" s="113"/>
      <c r="AS1842" s="113"/>
      <c r="AT1842" s="113"/>
      <c r="AU1842" s="113"/>
      <c r="AV1842" s="113"/>
      <c r="AW1842" s="113"/>
      <c r="AX1842" s="113"/>
      <c r="AY1842" s="113"/>
      <c r="AZ1842" s="113"/>
      <c r="BA1842" s="113"/>
      <c r="BB1842" s="113"/>
      <c r="BC1842" s="113"/>
      <c r="BD1842" s="113"/>
      <c r="BE1842" s="113"/>
      <c r="BF1842" s="113"/>
      <c r="BG1842" s="113"/>
      <c r="BH1842" s="113"/>
      <c r="BI1842" s="113"/>
      <c r="BJ1842" s="113"/>
      <c r="BK1842" s="113"/>
      <c r="BL1842" s="113"/>
      <c r="BM1842" s="113"/>
      <c r="BN1842" s="113"/>
      <c r="BO1842" s="113"/>
      <c r="BP1842" s="113"/>
      <c r="BQ1842" s="113"/>
      <c r="BR1842" s="113"/>
      <c r="BS1842" s="113"/>
      <c r="BT1842" s="113"/>
      <c r="BU1842" s="113"/>
      <c r="BV1842" s="113"/>
      <c r="BW1842" s="113"/>
      <c r="BX1842" s="113"/>
      <c r="BY1842" s="113"/>
      <c r="BZ1842" s="113"/>
      <c r="CA1842" s="113"/>
      <c r="CB1842" s="113"/>
    </row>
    <row r="1843" spans="9:80" s="114" customFormat="1">
      <c r="I1843" s="113"/>
      <c r="J1843" s="113"/>
      <c r="K1843" s="113"/>
      <c r="L1843" s="113"/>
      <c r="M1843" s="113"/>
      <c r="N1843" s="113"/>
      <c r="O1843" s="113"/>
      <c r="P1843" s="113"/>
      <c r="Q1843" s="113"/>
      <c r="R1843" s="113"/>
      <c r="S1843" s="113"/>
      <c r="T1843" s="113"/>
      <c r="U1843" s="113"/>
      <c r="V1843" s="113"/>
      <c r="W1843" s="113"/>
      <c r="X1843" s="113"/>
      <c r="Y1843" s="113"/>
      <c r="Z1843" s="113"/>
      <c r="AA1843" s="113"/>
      <c r="AB1843" s="113"/>
      <c r="AC1843" s="113"/>
      <c r="AD1843" s="113"/>
      <c r="AE1843" s="113"/>
      <c r="AF1843" s="113"/>
      <c r="AG1843" s="113"/>
      <c r="AH1843" s="113"/>
      <c r="AI1843" s="113"/>
      <c r="AJ1843" s="113"/>
      <c r="AK1843" s="113"/>
      <c r="AL1843" s="113"/>
      <c r="AM1843" s="113"/>
      <c r="AN1843" s="113"/>
      <c r="AO1843" s="113"/>
      <c r="AP1843" s="113"/>
      <c r="AQ1843" s="113"/>
      <c r="AR1843" s="113"/>
      <c r="AS1843" s="113"/>
      <c r="AT1843" s="113"/>
      <c r="AU1843" s="113"/>
      <c r="AV1843" s="113"/>
      <c r="AW1843" s="113"/>
      <c r="AX1843" s="113"/>
      <c r="AY1843" s="113"/>
      <c r="AZ1843" s="113"/>
      <c r="BA1843" s="113"/>
      <c r="BB1843" s="113"/>
      <c r="BC1843" s="113"/>
      <c r="BD1843" s="113"/>
      <c r="BE1843" s="113"/>
      <c r="BF1843" s="113"/>
      <c r="BG1843" s="113"/>
      <c r="BH1843" s="113"/>
      <c r="BI1843" s="113"/>
      <c r="BJ1843" s="113"/>
      <c r="BK1843" s="113"/>
      <c r="BL1843" s="113"/>
      <c r="BM1843" s="113"/>
      <c r="BN1843" s="113"/>
      <c r="BO1843" s="113"/>
      <c r="BP1843" s="113"/>
      <c r="BQ1843" s="113"/>
      <c r="BR1843" s="113"/>
      <c r="BS1843" s="113"/>
      <c r="BT1843" s="113"/>
      <c r="BU1843" s="113"/>
      <c r="BV1843" s="113"/>
      <c r="BW1843" s="113"/>
      <c r="BX1843" s="113"/>
      <c r="BY1843" s="113"/>
      <c r="BZ1843" s="113"/>
      <c r="CA1843" s="113"/>
      <c r="CB1843" s="113"/>
    </row>
    <row r="1844" spans="9:80" s="114" customFormat="1">
      <c r="I1844" s="113"/>
      <c r="J1844" s="113"/>
      <c r="K1844" s="113"/>
      <c r="L1844" s="113"/>
      <c r="M1844" s="113"/>
      <c r="N1844" s="113"/>
      <c r="O1844" s="113"/>
      <c r="P1844" s="113"/>
      <c r="Q1844" s="113"/>
      <c r="R1844" s="113"/>
      <c r="S1844" s="113"/>
      <c r="T1844" s="113"/>
      <c r="U1844" s="113"/>
      <c r="V1844" s="113"/>
      <c r="W1844" s="113"/>
      <c r="X1844" s="113"/>
      <c r="Y1844" s="113"/>
      <c r="Z1844" s="113"/>
      <c r="AA1844" s="113"/>
      <c r="AB1844" s="113"/>
      <c r="AC1844" s="113"/>
      <c r="AD1844" s="113"/>
      <c r="AE1844" s="113"/>
      <c r="AF1844" s="113"/>
      <c r="AG1844" s="113"/>
      <c r="AH1844" s="113"/>
      <c r="AI1844" s="113"/>
      <c r="AJ1844" s="113"/>
      <c r="AK1844" s="113"/>
      <c r="AL1844" s="113"/>
      <c r="AM1844" s="113"/>
      <c r="AN1844" s="113"/>
      <c r="AO1844" s="113"/>
      <c r="AP1844" s="113"/>
      <c r="AQ1844" s="113"/>
      <c r="AR1844" s="113"/>
      <c r="AS1844" s="113"/>
      <c r="AT1844" s="113"/>
      <c r="AU1844" s="113"/>
      <c r="AV1844" s="113"/>
      <c r="AW1844" s="113"/>
      <c r="AX1844" s="113"/>
      <c r="AY1844" s="113"/>
      <c r="AZ1844" s="113"/>
      <c r="BA1844" s="113"/>
      <c r="BB1844" s="113"/>
      <c r="BC1844" s="113"/>
      <c r="BD1844" s="113"/>
      <c r="BE1844" s="113"/>
      <c r="BF1844" s="113"/>
      <c r="BG1844" s="113"/>
      <c r="BH1844" s="113"/>
      <c r="BI1844" s="113"/>
      <c r="BJ1844" s="113"/>
      <c r="BK1844" s="113"/>
      <c r="BL1844" s="113"/>
      <c r="BM1844" s="113"/>
      <c r="BN1844" s="113"/>
      <c r="BO1844" s="113"/>
      <c r="BP1844" s="113"/>
      <c r="BQ1844" s="113"/>
      <c r="BR1844" s="113"/>
      <c r="BS1844" s="113"/>
      <c r="BT1844" s="113"/>
      <c r="BU1844" s="113"/>
      <c r="BV1844" s="113"/>
      <c r="BW1844" s="113"/>
      <c r="BX1844" s="113"/>
      <c r="BY1844" s="113"/>
      <c r="BZ1844" s="113"/>
      <c r="CA1844" s="113"/>
      <c r="CB1844" s="113"/>
    </row>
    <row r="1845" spans="9:80" s="114" customFormat="1">
      <c r="I1845" s="113"/>
      <c r="J1845" s="113"/>
      <c r="K1845" s="113"/>
      <c r="L1845" s="113"/>
      <c r="M1845" s="113"/>
      <c r="N1845" s="113"/>
      <c r="O1845" s="113"/>
      <c r="P1845" s="113"/>
      <c r="Q1845" s="113"/>
      <c r="R1845" s="113"/>
      <c r="S1845" s="113"/>
      <c r="T1845" s="113"/>
      <c r="U1845" s="113"/>
      <c r="V1845" s="113"/>
      <c r="W1845" s="113"/>
      <c r="X1845" s="113"/>
      <c r="Y1845" s="113"/>
      <c r="Z1845" s="113"/>
      <c r="AA1845" s="113"/>
      <c r="AB1845" s="113"/>
      <c r="AC1845" s="113"/>
      <c r="AD1845" s="113"/>
      <c r="AE1845" s="113"/>
      <c r="AF1845" s="113"/>
      <c r="AG1845" s="113"/>
      <c r="AH1845" s="113"/>
      <c r="AI1845" s="113"/>
      <c r="AJ1845" s="113"/>
      <c r="AK1845" s="113"/>
      <c r="AL1845" s="113"/>
      <c r="AM1845" s="113"/>
      <c r="AN1845" s="113"/>
      <c r="AO1845" s="113"/>
      <c r="AP1845" s="113"/>
      <c r="AQ1845" s="113"/>
      <c r="AR1845" s="113"/>
      <c r="AS1845" s="113"/>
      <c r="AT1845" s="113"/>
      <c r="AU1845" s="113"/>
      <c r="AV1845" s="113"/>
      <c r="AW1845" s="113"/>
      <c r="AX1845" s="113"/>
      <c r="AY1845" s="113"/>
      <c r="AZ1845" s="113"/>
      <c r="BA1845" s="113"/>
      <c r="BB1845" s="113"/>
      <c r="BC1845" s="113"/>
      <c r="BD1845" s="113"/>
      <c r="BE1845" s="113"/>
      <c r="BF1845" s="113"/>
      <c r="BG1845" s="113"/>
      <c r="BH1845" s="113"/>
      <c r="BI1845" s="113"/>
      <c r="BJ1845" s="113"/>
      <c r="BK1845" s="113"/>
      <c r="BL1845" s="113"/>
      <c r="BM1845" s="113"/>
      <c r="BN1845" s="113"/>
      <c r="BO1845" s="113"/>
      <c r="BP1845" s="113"/>
      <c r="BQ1845" s="113"/>
      <c r="BR1845" s="113"/>
      <c r="BS1845" s="113"/>
      <c r="BT1845" s="113"/>
      <c r="BU1845" s="113"/>
      <c r="BV1845" s="113"/>
      <c r="BW1845" s="113"/>
      <c r="BX1845" s="113"/>
      <c r="BY1845" s="113"/>
      <c r="BZ1845" s="113"/>
      <c r="CA1845" s="113"/>
      <c r="CB1845" s="113"/>
    </row>
    <row r="1846" spans="9:80" s="114" customFormat="1">
      <c r="I1846" s="113"/>
      <c r="J1846" s="113"/>
      <c r="K1846" s="113"/>
      <c r="L1846" s="113"/>
      <c r="M1846" s="113"/>
      <c r="N1846" s="113"/>
      <c r="O1846" s="113"/>
      <c r="P1846" s="113"/>
      <c r="Q1846" s="113"/>
      <c r="R1846" s="113"/>
      <c r="S1846" s="113"/>
      <c r="T1846" s="113"/>
      <c r="U1846" s="113"/>
      <c r="V1846" s="113"/>
      <c r="W1846" s="113"/>
      <c r="X1846" s="113"/>
      <c r="Y1846" s="113"/>
      <c r="Z1846" s="113"/>
      <c r="AA1846" s="113"/>
      <c r="AB1846" s="113"/>
      <c r="AC1846" s="113"/>
      <c r="AD1846" s="113"/>
      <c r="AE1846" s="113"/>
      <c r="AF1846" s="113"/>
      <c r="AG1846" s="113"/>
      <c r="AH1846" s="113"/>
      <c r="AI1846" s="113"/>
      <c r="AJ1846" s="113"/>
      <c r="AK1846" s="113"/>
      <c r="AL1846" s="113"/>
      <c r="AM1846" s="113"/>
      <c r="AN1846" s="113"/>
      <c r="AO1846" s="113"/>
      <c r="AP1846" s="113"/>
      <c r="AQ1846" s="113"/>
      <c r="AR1846" s="113"/>
      <c r="AS1846" s="113"/>
      <c r="AT1846" s="113"/>
      <c r="AU1846" s="113"/>
      <c r="AV1846" s="113"/>
      <c r="AW1846" s="113"/>
      <c r="AX1846" s="113"/>
      <c r="AY1846" s="113"/>
      <c r="AZ1846" s="113"/>
      <c r="BA1846" s="113"/>
      <c r="BB1846" s="113"/>
      <c r="BC1846" s="113"/>
      <c r="BD1846" s="113"/>
      <c r="BE1846" s="113"/>
      <c r="BF1846" s="113"/>
      <c r="BG1846" s="113"/>
      <c r="BH1846" s="113"/>
      <c r="BI1846" s="113"/>
      <c r="BJ1846" s="113"/>
      <c r="BK1846" s="113"/>
      <c r="BL1846" s="113"/>
      <c r="BM1846" s="113"/>
      <c r="BN1846" s="113"/>
      <c r="BO1846" s="113"/>
      <c r="BP1846" s="113"/>
      <c r="BQ1846" s="113"/>
      <c r="BR1846" s="113"/>
      <c r="BS1846" s="113"/>
      <c r="BT1846" s="113"/>
      <c r="BU1846" s="113"/>
      <c r="BV1846" s="113"/>
      <c r="BW1846" s="113"/>
      <c r="BX1846" s="113"/>
      <c r="BY1846" s="113"/>
      <c r="BZ1846" s="113"/>
      <c r="CA1846" s="113"/>
      <c r="CB1846" s="113"/>
    </row>
    <row r="1847" spans="9:80" s="114" customFormat="1">
      <c r="I1847" s="113"/>
      <c r="J1847" s="113"/>
      <c r="K1847" s="113"/>
      <c r="L1847" s="113"/>
      <c r="M1847" s="113"/>
      <c r="N1847" s="113"/>
      <c r="O1847" s="113"/>
      <c r="P1847" s="113"/>
      <c r="Q1847" s="113"/>
      <c r="R1847" s="113"/>
      <c r="S1847" s="113"/>
      <c r="T1847" s="113"/>
      <c r="U1847" s="113"/>
      <c r="V1847" s="113"/>
      <c r="W1847" s="113"/>
      <c r="X1847" s="113"/>
      <c r="Y1847" s="113"/>
      <c r="Z1847" s="113"/>
      <c r="AA1847" s="113"/>
      <c r="AB1847" s="113"/>
      <c r="AC1847" s="113"/>
      <c r="AD1847" s="113"/>
      <c r="AE1847" s="113"/>
      <c r="AF1847" s="113"/>
      <c r="AG1847" s="113"/>
      <c r="AH1847" s="113"/>
      <c r="AI1847" s="113"/>
      <c r="AJ1847" s="113"/>
      <c r="AK1847" s="113"/>
      <c r="AL1847" s="113"/>
      <c r="AM1847" s="113"/>
      <c r="AN1847" s="113"/>
      <c r="AO1847" s="113"/>
      <c r="AP1847" s="113"/>
      <c r="AQ1847" s="113"/>
      <c r="AR1847" s="113"/>
      <c r="AS1847" s="113"/>
      <c r="AT1847" s="113"/>
      <c r="AU1847" s="113"/>
      <c r="AV1847" s="113"/>
      <c r="AW1847" s="113"/>
      <c r="AX1847" s="113"/>
      <c r="AY1847" s="113"/>
      <c r="AZ1847" s="113"/>
      <c r="BA1847" s="113"/>
      <c r="BB1847" s="113"/>
      <c r="BC1847" s="113"/>
      <c r="BD1847" s="113"/>
      <c r="BE1847" s="113"/>
      <c r="BF1847" s="113"/>
      <c r="BG1847" s="113"/>
      <c r="BH1847" s="113"/>
      <c r="BI1847" s="113"/>
      <c r="BJ1847" s="113"/>
      <c r="BK1847" s="113"/>
      <c r="BL1847" s="113"/>
      <c r="BM1847" s="113"/>
      <c r="BN1847" s="113"/>
      <c r="BO1847" s="113"/>
      <c r="BP1847" s="113"/>
      <c r="BQ1847" s="113"/>
      <c r="BR1847" s="113"/>
      <c r="BS1847" s="113"/>
      <c r="BT1847" s="113"/>
      <c r="BU1847" s="113"/>
      <c r="BV1847" s="113"/>
      <c r="BW1847" s="113"/>
      <c r="BX1847" s="113"/>
      <c r="BY1847" s="113"/>
      <c r="BZ1847" s="113"/>
      <c r="CA1847" s="113"/>
      <c r="CB1847" s="113"/>
    </row>
    <row r="1848" spans="9:80" s="114" customFormat="1">
      <c r="I1848" s="113"/>
      <c r="J1848" s="113"/>
      <c r="K1848" s="113"/>
      <c r="L1848" s="113"/>
      <c r="M1848" s="113"/>
      <c r="N1848" s="113"/>
      <c r="O1848" s="113"/>
      <c r="P1848" s="113"/>
      <c r="Q1848" s="113"/>
      <c r="R1848" s="113"/>
      <c r="S1848" s="113"/>
      <c r="T1848" s="113"/>
      <c r="U1848" s="113"/>
      <c r="V1848" s="113"/>
      <c r="W1848" s="113"/>
      <c r="X1848" s="113"/>
      <c r="Y1848" s="113"/>
      <c r="Z1848" s="113"/>
      <c r="AA1848" s="113"/>
      <c r="AB1848" s="113"/>
      <c r="AC1848" s="113"/>
      <c r="AD1848" s="113"/>
      <c r="AE1848" s="113"/>
      <c r="AF1848" s="113"/>
      <c r="AG1848" s="113"/>
      <c r="AH1848" s="113"/>
      <c r="AI1848" s="113"/>
      <c r="AJ1848" s="113"/>
      <c r="AK1848" s="113"/>
      <c r="AL1848" s="113"/>
      <c r="AM1848" s="113"/>
      <c r="AN1848" s="113"/>
      <c r="AO1848" s="113"/>
      <c r="AP1848" s="113"/>
      <c r="AQ1848" s="113"/>
      <c r="AR1848" s="113"/>
      <c r="AS1848" s="113"/>
      <c r="AT1848" s="113"/>
      <c r="AU1848" s="113"/>
      <c r="AV1848" s="113"/>
      <c r="AW1848" s="113"/>
      <c r="AX1848" s="113"/>
      <c r="AY1848" s="113"/>
      <c r="AZ1848" s="113"/>
      <c r="BA1848" s="113"/>
      <c r="BB1848" s="113"/>
      <c r="BC1848" s="113"/>
      <c r="BD1848" s="113"/>
      <c r="BE1848" s="113"/>
      <c r="BF1848" s="113"/>
      <c r="BG1848" s="113"/>
      <c r="BH1848" s="113"/>
      <c r="BI1848" s="113"/>
      <c r="BJ1848" s="113"/>
      <c r="BK1848" s="113"/>
      <c r="BL1848" s="113"/>
      <c r="BM1848" s="113"/>
      <c r="BN1848" s="113"/>
      <c r="BO1848" s="113"/>
      <c r="BP1848" s="113"/>
      <c r="BQ1848" s="113"/>
      <c r="BR1848" s="113"/>
      <c r="BS1848" s="113"/>
      <c r="BT1848" s="113"/>
      <c r="BU1848" s="113"/>
      <c r="BV1848" s="113"/>
      <c r="BW1848" s="113"/>
      <c r="BX1848" s="113"/>
      <c r="BY1848" s="113"/>
      <c r="BZ1848" s="113"/>
      <c r="CA1848" s="113"/>
      <c r="CB1848" s="113"/>
    </row>
    <row r="1849" spans="9:80" s="114" customFormat="1">
      <c r="I1849" s="113"/>
      <c r="J1849" s="113"/>
      <c r="K1849" s="113"/>
      <c r="L1849" s="113"/>
      <c r="M1849" s="113"/>
      <c r="N1849" s="113"/>
      <c r="O1849" s="113"/>
      <c r="P1849" s="113"/>
      <c r="Q1849" s="113"/>
      <c r="R1849" s="113"/>
      <c r="S1849" s="113"/>
      <c r="T1849" s="113"/>
      <c r="U1849" s="113"/>
      <c r="V1849" s="113"/>
      <c r="W1849" s="113"/>
      <c r="X1849" s="113"/>
      <c r="Y1849" s="113"/>
      <c r="Z1849" s="113"/>
      <c r="AA1849" s="113"/>
      <c r="AB1849" s="113"/>
      <c r="AC1849" s="113"/>
      <c r="AD1849" s="113"/>
      <c r="AE1849" s="113"/>
      <c r="AF1849" s="113"/>
      <c r="AG1849" s="113"/>
      <c r="AH1849" s="113"/>
      <c r="AI1849" s="113"/>
      <c r="AJ1849" s="113"/>
      <c r="AK1849" s="113"/>
      <c r="AL1849" s="113"/>
      <c r="AM1849" s="113"/>
      <c r="AN1849" s="113"/>
      <c r="AO1849" s="113"/>
      <c r="AP1849" s="113"/>
      <c r="AQ1849" s="113"/>
      <c r="AR1849" s="113"/>
      <c r="AS1849" s="113"/>
      <c r="AT1849" s="113"/>
      <c r="AU1849" s="113"/>
      <c r="AV1849" s="113"/>
      <c r="AW1849" s="113"/>
      <c r="AX1849" s="113"/>
      <c r="AY1849" s="113"/>
      <c r="AZ1849" s="113"/>
      <c r="BA1849" s="113"/>
      <c r="BB1849" s="113"/>
      <c r="BC1849" s="113"/>
      <c r="BD1849" s="113"/>
      <c r="BE1849" s="113"/>
      <c r="BF1849" s="113"/>
      <c r="BG1849" s="113"/>
      <c r="BH1849" s="113"/>
      <c r="BI1849" s="113"/>
      <c r="BJ1849" s="113"/>
      <c r="BK1849" s="113"/>
      <c r="BL1849" s="113"/>
      <c r="BM1849" s="113"/>
      <c r="BN1849" s="113"/>
      <c r="BO1849" s="113"/>
      <c r="BP1849" s="113"/>
      <c r="BQ1849" s="113"/>
      <c r="BR1849" s="113"/>
      <c r="BS1849" s="113"/>
      <c r="BT1849" s="113"/>
      <c r="BU1849" s="113"/>
      <c r="BV1849" s="113"/>
      <c r="BW1849" s="113"/>
      <c r="BX1849" s="113"/>
      <c r="BY1849" s="113"/>
      <c r="BZ1849" s="113"/>
      <c r="CA1849" s="113"/>
      <c r="CB1849" s="113"/>
    </row>
    <row r="1850" spans="9:80" s="114" customFormat="1">
      <c r="I1850" s="113"/>
      <c r="J1850" s="113"/>
      <c r="K1850" s="113"/>
      <c r="L1850" s="113"/>
      <c r="M1850" s="113"/>
      <c r="N1850" s="113"/>
      <c r="O1850" s="113"/>
      <c r="P1850" s="113"/>
      <c r="Q1850" s="113"/>
      <c r="R1850" s="113"/>
      <c r="S1850" s="113"/>
      <c r="T1850" s="113"/>
      <c r="U1850" s="113"/>
      <c r="V1850" s="113"/>
      <c r="W1850" s="113"/>
      <c r="X1850" s="113"/>
      <c r="Y1850" s="113"/>
      <c r="Z1850" s="113"/>
      <c r="AA1850" s="113"/>
      <c r="AB1850" s="113"/>
      <c r="AC1850" s="113"/>
      <c r="AD1850" s="113"/>
      <c r="AE1850" s="113"/>
      <c r="AF1850" s="113"/>
      <c r="AG1850" s="113"/>
      <c r="AH1850" s="113"/>
      <c r="AI1850" s="113"/>
      <c r="AJ1850" s="113"/>
      <c r="AK1850" s="113"/>
      <c r="AL1850" s="113"/>
      <c r="AM1850" s="113"/>
      <c r="AN1850" s="113"/>
      <c r="AO1850" s="113"/>
      <c r="AP1850" s="113"/>
      <c r="AQ1850" s="113"/>
      <c r="AR1850" s="113"/>
      <c r="AS1850" s="113"/>
      <c r="AT1850" s="113"/>
      <c r="AU1850" s="113"/>
      <c r="AV1850" s="113"/>
      <c r="AW1850" s="113"/>
      <c r="AX1850" s="113"/>
      <c r="AY1850" s="113"/>
      <c r="AZ1850" s="113"/>
      <c r="BA1850" s="113"/>
      <c r="BB1850" s="113"/>
      <c r="BC1850" s="113"/>
      <c r="BD1850" s="113"/>
      <c r="BE1850" s="113"/>
      <c r="BF1850" s="113"/>
      <c r="BG1850" s="113"/>
      <c r="BH1850" s="113"/>
      <c r="BI1850" s="113"/>
      <c r="BJ1850" s="113"/>
      <c r="BK1850" s="113"/>
      <c r="BL1850" s="113"/>
      <c r="BM1850" s="113"/>
      <c r="BN1850" s="113"/>
      <c r="BO1850" s="113"/>
      <c r="BP1850" s="113"/>
      <c r="BQ1850" s="113"/>
      <c r="BR1850" s="113"/>
      <c r="BS1850" s="113"/>
      <c r="BT1850" s="113"/>
      <c r="BU1850" s="113"/>
      <c r="BV1850" s="113"/>
      <c r="BW1850" s="113"/>
      <c r="BX1850" s="113"/>
      <c r="BY1850" s="113"/>
      <c r="BZ1850" s="113"/>
      <c r="CA1850" s="113"/>
      <c r="CB1850" s="113"/>
    </row>
    <row r="1851" spans="9:80" s="114" customFormat="1">
      <c r="I1851" s="113"/>
      <c r="J1851" s="113"/>
      <c r="K1851" s="113"/>
      <c r="L1851" s="113"/>
      <c r="M1851" s="113"/>
      <c r="N1851" s="113"/>
      <c r="O1851" s="113"/>
      <c r="P1851" s="113"/>
      <c r="Q1851" s="113"/>
      <c r="R1851" s="113"/>
      <c r="S1851" s="113"/>
      <c r="T1851" s="113"/>
      <c r="U1851" s="113"/>
      <c r="V1851" s="113"/>
      <c r="W1851" s="113"/>
      <c r="X1851" s="113"/>
      <c r="Y1851" s="113"/>
      <c r="Z1851" s="113"/>
      <c r="AA1851" s="113"/>
      <c r="AB1851" s="113"/>
      <c r="AC1851" s="113"/>
      <c r="AD1851" s="113"/>
      <c r="AE1851" s="113"/>
      <c r="AF1851" s="113"/>
      <c r="AG1851" s="113"/>
      <c r="AH1851" s="113"/>
      <c r="AI1851" s="113"/>
      <c r="AJ1851" s="113"/>
      <c r="AK1851" s="113"/>
      <c r="AL1851" s="113"/>
      <c r="AM1851" s="113"/>
      <c r="AN1851" s="113"/>
      <c r="AO1851" s="113"/>
      <c r="AP1851" s="113"/>
      <c r="AQ1851" s="113"/>
      <c r="AR1851" s="113"/>
      <c r="AS1851" s="113"/>
      <c r="AT1851" s="113"/>
      <c r="AU1851" s="113"/>
      <c r="AV1851" s="113"/>
      <c r="AW1851" s="113"/>
      <c r="AX1851" s="113"/>
      <c r="AY1851" s="113"/>
      <c r="AZ1851" s="113"/>
      <c r="BA1851" s="113"/>
      <c r="BB1851" s="113"/>
      <c r="BC1851" s="113"/>
      <c r="BD1851" s="113"/>
      <c r="BE1851" s="113"/>
      <c r="BF1851" s="113"/>
      <c r="BG1851" s="113"/>
      <c r="BH1851" s="113"/>
      <c r="BI1851" s="113"/>
      <c r="BJ1851" s="113"/>
      <c r="BK1851" s="113"/>
      <c r="BL1851" s="113"/>
      <c r="BM1851" s="113"/>
      <c r="BN1851" s="113"/>
      <c r="BO1851" s="113"/>
      <c r="BP1851" s="113"/>
      <c r="BQ1851" s="113"/>
      <c r="BR1851" s="113"/>
      <c r="BS1851" s="113"/>
      <c r="BT1851" s="113"/>
      <c r="BU1851" s="113"/>
      <c r="BV1851" s="113"/>
      <c r="BW1851" s="113"/>
      <c r="BX1851" s="113"/>
      <c r="BY1851" s="113"/>
      <c r="BZ1851" s="113"/>
      <c r="CA1851" s="113"/>
      <c r="CB1851" s="113"/>
    </row>
    <row r="1852" spans="9:80" s="114" customFormat="1">
      <c r="I1852" s="113"/>
      <c r="J1852" s="113"/>
      <c r="K1852" s="113"/>
      <c r="L1852" s="113"/>
      <c r="M1852" s="113"/>
      <c r="N1852" s="113"/>
      <c r="O1852" s="113"/>
      <c r="P1852" s="113"/>
      <c r="Q1852" s="113"/>
      <c r="R1852" s="113"/>
      <c r="S1852" s="113"/>
      <c r="T1852" s="113"/>
      <c r="U1852" s="113"/>
      <c r="V1852" s="113"/>
      <c r="W1852" s="113"/>
      <c r="X1852" s="113"/>
      <c r="Y1852" s="113"/>
      <c r="Z1852" s="113"/>
      <c r="AA1852" s="113"/>
      <c r="AB1852" s="113"/>
      <c r="AC1852" s="113"/>
      <c r="AD1852" s="113"/>
      <c r="AE1852" s="113"/>
      <c r="AF1852" s="113"/>
      <c r="AG1852" s="113"/>
      <c r="AH1852" s="113"/>
      <c r="AI1852" s="113"/>
      <c r="AJ1852" s="113"/>
      <c r="AK1852" s="113"/>
      <c r="AL1852" s="113"/>
      <c r="AM1852" s="113"/>
      <c r="AN1852" s="113"/>
      <c r="AO1852" s="113"/>
      <c r="AP1852" s="113"/>
      <c r="AQ1852" s="113"/>
      <c r="AR1852" s="113"/>
      <c r="AS1852" s="113"/>
      <c r="AT1852" s="113"/>
      <c r="AU1852" s="113"/>
      <c r="AV1852" s="113"/>
      <c r="AW1852" s="113"/>
      <c r="AX1852" s="113"/>
      <c r="AY1852" s="113"/>
      <c r="AZ1852" s="113"/>
      <c r="BA1852" s="113"/>
      <c r="BB1852" s="113"/>
      <c r="BC1852" s="113"/>
      <c r="BD1852" s="113"/>
      <c r="BE1852" s="113"/>
      <c r="BF1852" s="113"/>
      <c r="BG1852" s="113"/>
      <c r="BH1852" s="113"/>
      <c r="BI1852" s="113"/>
      <c r="BJ1852" s="113"/>
      <c r="BK1852" s="113"/>
      <c r="BL1852" s="113"/>
      <c r="BM1852" s="113"/>
      <c r="BN1852" s="113"/>
      <c r="BO1852" s="113"/>
      <c r="BP1852" s="113"/>
      <c r="BQ1852" s="113"/>
      <c r="BR1852" s="113"/>
      <c r="BS1852" s="113"/>
      <c r="BT1852" s="113"/>
      <c r="BU1852" s="113"/>
      <c r="BV1852" s="113"/>
      <c r="BW1852" s="113"/>
      <c r="BX1852" s="113"/>
      <c r="BY1852" s="113"/>
      <c r="BZ1852" s="113"/>
      <c r="CA1852" s="113"/>
      <c r="CB1852" s="113"/>
    </row>
    <row r="1853" spans="9:80" s="114" customFormat="1">
      <c r="I1853" s="113"/>
      <c r="J1853" s="113"/>
      <c r="K1853" s="113"/>
      <c r="L1853" s="113"/>
      <c r="M1853" s="113"/>
      <c r="N1853" s="113"/>
      <c r="O1853" s="113"/>
      <c r="P1853" s="113"/>
      <c r="Q1853" s="113"/>
      <c r="R1853" s="113"/>
      <c r="S1853" s="113"/>
      <c r="T1853" s="113"/>
      <c r="U1853" s="113"/>
      <c r="V1853" s="113"/>
      <c r="W1853" s="113"/>
      <c r="X1853" s="113"/>
      <c r="Y1853" s="113"/>
      <c r="Z1853" s="113"/>
      <c r="AA1853" s="113"/>
      <c r="AB1853" s="113"/>
      <c r="AC1853" s="113"/>
      <c r="AD1853" s="113"/>
      <c r="AE1853" s="113"/>
      <c r="AF1853" s="113"/>
      <c r="AG1853" s="113"/>
      <c r="AH1853" s="113"/>
      <c r="AI1853" s="113"/>
      <c r="AJ1853" s="113"/>
      <c r="AK1853" s="113"/>
      <c r="AL1853" s="113"/>
      <c r="AM1853" s="113"/>
      <c r="AN1853" s="113"/>
      <c r="AO1853" s="113"/>
      <c r="AP1853" s="113"/>
      <c r="AQ1853" s="113"/>
      <c r="AR1853" s="113"/>
      <c r="AS1853" s="113"/>
      <c r="AT1853" s="113"/>
      <c r="AU1853" s="113"/>
      <c r="AV1853" s="113"/>
      <c r="AW1853" s="113"/>
      <c r="AX1853" s="113"/>
      <c r="AY1853" s="113"/>
      <c r="AZ1853" s="113"/>
      <c r="BA1853" s="113"/>
      <c r="BB1853" s="113"/>
      <c r="BC1853" s="113"/>
      <c r="BD1853" s="113"/>
      <c r="BE1853" s="113"/>
      <c r="BF1853" s="113"/>
      <c r="BG1853" s="113"/>
      <c r="BH1853" s="113"/>
      <c r="BI1853" s="113"/>
      <c r="BJ1853" s="113"/>
      <c r="BK1853" s="113"/>
      <c r="BL1853" s="113"/>
      <c r="BM1853" s="113"/>
      <c r="BN1853" s="113"/>
      <c r="BO1853" s="113"/>
      <c r="BP1853" s="113"/>
      <c r="BQ1853" s="113"/>
      <c r="BR1853" s="113"/>
      <c r="BS1853" s="113"/>
      <c r="BT1853" s="113"/>
      <c r="BU1853" s="113"/>
      <c r="BV1853" s="113"/>
      <c r="BW1853" s="113"/>
      <c r="BX1853" s="113"/>
      <c r="BY1853" s="113"/>
      <c r="BZ1853" s="113"/>
      <c r="CA1853" s="113"/>
      <c r="CB1853" s="113"/>
    </row>
    <row r="1854" spans="9:80" s="114" customFormat="1">
      <c r="I1854" s="113"/>
      <c r="J1854" s="113"/>
      <c r="K1854" s="113"/>
      <c r="L1854" s="113"/>
      <c r="M1854" s="113"/>
      <c r="N1854" s="113"/>
      <c r="O1854" s="113"/>
      <c r="P1854" s="113"/>
      <c r="Q1854" s="113"/>
      <c r="R1854" s="113"/>
      <c r="S1854" s="113"/>
      <c r="T1854" s="113"/>
      <c r="U1854" s="113"/>
      <c r="V1854" s="113"/>
      <c r="W1854" s="113"/>
      <c r="X1854" s="113"/>
      <c r="Y1854" s="113"/>
      <c r="Z1854" s="113"/>
      <c r="AA1854" s="113"/>
      <c r="AB1854" s="113"/>
      <c r="AC1854" s="113"/>
      <c r="AD1854" s="113"/>
      <c r="AE1854" s="113"/>
      <c r="AF1854" s="113"/>
      <c r="AG1854" s="113"/>
      <c r="AH1854" s="113"/>
      <c r="AI1854" s="113"/>
      <c r="AJ1854" s="113"/>
      <c r="AK1854" s="113"/>
      <c r="AL1854" s="113"/>
      <c r="AM1854" s="113"/>
      <c r="AN1854" s="113"/>
      <c r="AO1854" s="113"/>
      <c r="AP1854" s="113"/>
      <c r="AQ1854" s="113"/>
      <c r="AR1854" s="113"/>
      <c r="AS1854" s="113"/>
      <c r="AT1854" s="113"/>
      <c r="AU1854" s="113"/>
      <c r="AV1854" s="113"/>
      <c r="AW1854" s="113"/>
      <c r="AX1854" s="113"/>
      <c r="AY1854" s="113"/>
      <c r="AZ1854" s="113"/>
      <c r="BA1854" s="113"/>
      <c r="BB1854" s="113"/>
      <c r="BC1854" s="113"/>
      <c r="BD1854" s="113"/>
      <c r="BE1854" s="113"/>
      <c r="BF1854" s="113"/>
      <c r="BG1854" s="113"/>
      <c r="BH1854" s="113"/>
      <c r="BI1854" s="113"/>
      <c r="BJ1854" s="113"/>
      <c r="BK1854" s="113"/>
      <c r="BL1854" s="113"/>
      <c r="BM1854" s="113"/>
      <c r="BN1854" s="113"/>
      <c r="BO1854" s="113"/>
      <c r="BP1854" s="113"/>
      <c r="BQ1854" s="113"/>
      <c r="BR1854" s="113"/>
      <c r="BS1854" s="113"/>
      <c r="BT1854" s="113"/>
      <c r="BU1854" s="113"/>
      <c r="BV1854" s="113"/>
      <c r="BW1854" s="113"/>
      <c r="BX1854" s="113"/>
      <c r="BY1854" s="113"/>
      <c r="BZ1854" s="113"/>
      <c r="CA1854" s="113"/>
      <c r="CB1854" s="113"/>
    </row>
    <row r="1855" spans="9:80" s="114" customFormat="1">
      <c r="I1855" s="113"/>
      <c r="J1855" s="113"/>
      <c r="K1855" s="113"/>
      <c r="L1855" s="113"/>
      <c r="M1855" s="113"/>
      <c r="N1855" s="113"/>
      <c r="O1855" s="113"/>
      <c r="P1855" s="113"/>
      <c r="Q1855" s="113"/>
      <c r="R1855" s="113"/>
      <c r="S1855" s="113"/>
      <c r="T1855" s="113"/>
      <c r="U1855" s="113"/>
      <c r="V1855" s="113"/>
      <c r="W1855" s="113"/>
      <c r="X1855" s="113"/>
      <c r="Y1855" s="113"/>
      <c r="Z1855" s="113"/>
      <c r="AA1855" s="113"/>
      <c r="AB1855" s="113"/>
      <c r="AC1855" s="113"/>
      <c r="AD1855" s="113"/>
      <c r="AE1855" s="113"/>
      <c r="AF1855" s="113"/>
      <c r="AG1855" s="113"/>
      <c r="AH1855" s="113"/>
      <c r="AI1855" s="113"/>
      <c r="AJ1855" s="113"/>
      <c r="AK1855" s="113"/>
      <c r="AL1855" s="113"/>
      <c r="AM1855" s="113"/>
      <c r="AN1855" s="113"/>
      <c r="AO1855" s="113"/>
      <c r="AP1855" s="113"/>
      <c r="AQ1855" s="113"/>
      <c r="AR1855" s="113"/>
      <c r="AS1855" s="113"/>
      <c r="AT1855" s="113"/>
      <c r="AU1855" s="113"/>
      <c r="AV1855" s="113"/>
      <c r="AW1855" s="113"/>
      <c r="AX1855" s="113"/>
      <c r="AY1855" s="113"/>
      <c r="AZ1855" s="113"/>
      <c r="BA1855" s="113"/>
      <c r="BB1855" s="113"/>
      <c r="BC1855" s="113"/>
      <c r="BD1855" s="113"/>
      <c r="BE1855" s="113"/>
      <c r="BF1855" s="113"/>
      <c r="BG1855" s="113"/>
      <c r="BH1855" s="113"/>
      <c r="BI1855" s="113"/>
      <c r="BJ1855" s="113"/>
      <c r="BK1855" s="113"/>
      <c r="BL1855" s="113"/>
      <c r="BM1855" s="113"/>
      <c r="BN1855" s="113"/>
      <c r="BO1855" s="113"/>
      <c r="BP1855" s="113"/>
      <c r="BQ1855" s="113"/>
      <c r="BR1855" s="113"/>
      <c r="BS1855" s="113"/>
      <c r="BT1855" s="113"/>
      <c r="BU1855" s="113"/>
      <c r="BV1855" s="113"/>
      <c r="BW1855" s="113"/>
      <c r="BX1855" s="113"/>
      <c r="BY1855" s="113"/>
      <c r="BZ1855" s="113"/>
      <c r="CA1855" s="113"/>
      <c r="CB1855" s="113"/>
    </row>
    <row r="1856" spans="9:80" s="114" customFormat="1">
      <c r="I1856" s="113"/>
      <c r="J1856" s="113"/>
      <c r="K1856" s="113"/>
      <c r="L1856" s="113"/>
      <c r="M1856" s="113"/>
      <c r="N1856" s="113"/>
      <c r="O1856" s="113"/>
      <c r="P1856" s="113"/>
      <c r="Q1856" s="113"/>
      <c r="R1856" s="113"/>
      <c r="S1856" s="113"/>
      <c r="T1856" s="113"/>
      <c r="U1856" s="113"/>
      <c r="V1856" s="113"/>
      <c r="W1856" s="113"/>
      <c r="X1856" s="113"/>
      <c r="Y1856" s="113"/>
      <c r="Z1856" s="113"/>
      <c r="AA1856" s="113"/>
      <c r="AB1856" s="113"/>
      <c r="AC1856" s="113"/>
      <c r="AD1856" s="113"/>
      <c r="AE1856" s="113"/>
      <c r="AF1856" s="113"/>
      <c r="AG1856" s="113"/>
      <c r="AH1856" s="113"/>
      <c r="AI1856" s="113"/>
      <c r="AJ1856" s="113"/>
      <c r="AK1856" s="113"/>
      <c r="AL1856" s="113"/>
      <c r="AM1856" s="113"/>
      <c r="AN1856" s="113"/>
      <c r="AO1856" s="113"/>
      <c r="AP1856" s="113"/>
      <c r="AQ1856" s="113"/>
      <c r="AR1856" s="113"/>
      <c r="AS1856" s="113"/>
      <c r="AT1856" s="113"/>
      <c r="AU1856" s="113"/>
      <c r="AV1856" s="113"/>
      <c r="AW1856" s="113"/>
      <c r="AX1856" s="113"/>
      <c r="AY1856" s="113"/>
      <c r="AZ1856" s="113"/>
      <c r="BA1856" s="113"/>
      <c r="BB1856" s="113"/>
      <c r="BC1856" s="113"/>
      <c r="BD1856" s="113"/>
      <c r="BE1856" s="113"/>
      <c r="BF1856" s="113"/>
      <c r="BG1856" s="113"/>
      <c r="BH1856" s="113"/>
      <c r="BI1856" s="113"/>
      <c r="BJ1856" s="113"/>
      <c r="BK1856" s="113"/>
      <c r="BL1856" s="113"/>
      <c r="BM1856" s="113"/>
      <c r="BN1856" s="113"/>
      <c r="BO1856" s="113"/>
      <c r="BP1856" s="113"/>
      <c r="BQ1856" s="113"/>
      <c r="BR1856" s="113"/>
      <c r="BS1856" s="113"/>
      <c r="BT1856" s="113"/>
      <c r="BU1856" s="113"/>
      <c r="BV1856" s="113"/>
      <c r="BW1856" s="113"/>
      <c r="BX1856" s="113"/>
      <c r="BY1856" s="113"/>
      <c r="BZ1856" s="113"/>
      <c r="CA1856" s="113"/>
      <c r="CB1856" s="113"/>
    </row>
    <row r="1857" spans="9:80" s="114" customFormat="1">
      <c r="I1857" s="113"/>
      <c r="J1857" s="113"/>
      <c r="K1857" s="113"/>
      <c r="L1857" s="113"/>
      <c r="M1857" s="113"/>
      <c r="N1857" s="113"/>
      <c r="O1857" s="113"/>
      <c r="P1857" s="113"/>
      <c r="Q1857" s="113"/>
      <c r="R1857" s="113"/>
      <c r="S1857" s="113"/>
      <c r="T1857" s="113"/>
      <c r="U1857" s="113"/>
      <c r="V1857" s="113"/>
      <c r="W1857" s="113"/>
      <c r="X1857" s="113"/>
      <c r="Y1857" s="113"/>
      <c r="Z1857" s="113"/>
      <c r="AA1857" s="113"/>
      <c r="AB1857" s="113"/>
      <c r="AC1857" s="113"/>
      <c r="AD1857" s="113"/>
      <c r="AE1857" s="113"/>
      <c r="AF1857" s="113"/>
      <c r="AG1857" s="113"/>
      <c r="AH1857" s="113"/>
      <c r="AI1857" s="113"/>
      <c r="AJ1857" s="113"/>
      <c r="AK1857" s="113"/>
      <c r="AL1857" s="113"/>
      <c r="AM1857" s="113"/>
      <c r="AN1857" s="113"/>
      <c r="AO1857" s="113"/>
      <c r="AP1857" s="113"/>
      <c r="AQ1857" s="113"/>
      <c r="AR1857" s="113"/>
      <c r="AS1857" s="113"/>
      <c r="AT1857" s="113"/>
      <c r="AU1857" s="113"/>
      <c r="AV1857" s="113"/>
      <c r="AW1857" s="113"/>
      <c r="AX1857" s="113"/>
      <c r="AY1857" s="113"/>
      <c r="AZ1857" s="113"/>
      <c r="BA1857" s="113"/>
      <c r="BB1857" s="113"/>
      <c r="BC1857" s="113"/>
      <c r="BD1857" s="113"/>
      <c r="BE1857" s="113"/>
      <c r="BF1857" s="113"/>
      <c r="BG1857" s="113"/>
      <c r="BH1857" s="113"/>
      <c r="BI1857" s="113"/>
      <c r="BJ1857" s="113"/>
      <c r="BK1857" s="113"/>
      <c r="BL1857" s="113"/>
      <c r="BM1857" s="113"/>
      <c r="BN1857" s="113"/>
      <c r="BO1857" s="113"/>
      <c r="BP1857" s="113"/>
      <c r="BQ1857" s="113"/>
      <c r="BR1857" s="113"/>
      <c r="BS1857" s="113"/>
      <c r="BT1857" s="113"/>
      <c r="BU1857" s="113"/>
      <c r="BV1857" s="113"/>
      <c r="BW1857" s="113"/>
      <c r="BX1857" s="113"/>
      <c r="BY1857" s="113"/>
      <c r="BZ1857" s="113"/>
      <c r="CA1857" s="113"/>
      <c r="CB1857" s="113"/>
    </row>
    <row r="1858" spans="9:80" s="114" customFormat="1">
      <c r="I1858" s="113"/>
      <c r="J1858" s="113"/>
      <c r="K1858" s="113"/>
      <c r="L1858" s="113"/>
      <c r="M1858" s="113"/>
      <c r="N1858" s="113"/>
      <c r="O1858" s="113"/>
      <c r="P1858" s="113"/>
      <c r="Q1858" s="113"/>
      <c r="R1858" s="113"/>
      <c r="S1858" s="113"/>
      <c r="T1858" s="113"/>
      <c r="U1858" s="113"/>
      <c r="V1858" s="113"/>
      <c r="W1858" s="113"/>
      <c r="X1858" s="113"/>
      <c r="Y1858" s="113"/>
      <c r="Z1858" s="113"/>
      <c r="AA1858" s="113"/>
      <c r="AB1858" s="113"/>
      <c r="AC1858" s="113"/>
      <c r="AD1858" s="113"/>
      <c r="AE1858" s="113"/>
      <c r="AF1858" s="113"/>
      <c r="AG1858" s="113"/>
      <c r="AH1858" s="113"/>
      <c r="AI1858" s="113"/>
      <c r="AJ1858" s="113"/>
      <c r="AK1858" s="113"/>
      <c r="AL1858" s="113"/>
      <c r="AM1858" s="113"/>
      <c r="AN1858" s="113"/>
      <c r="AO1858" s="113"/>
      <c r="AP1858" s="113"/>
      <c r="AQ1858" s="113"/>
      <c r="AR1858" s="113"/>
      <c r="AS1858" s="113"/>
      <c r="AT1858" s="113"/>
      <c r="AU1858" s="113"/>
      <c r="AV1858" s="113"/>
      <c r="AW1858" s="113"/>
      <c r="AX1858" s="113"/>
      <c r="AY1858" s="113"/>
      <c r="AZ1858" s="113"/>
      <c r="BA1858" s="113"/>
      <c r="BB1858" s="113"/>
      <c r="BC1858" s="113"/>
      <c r="BD1858" s="113"/>
      <c r="BE1858" s="113"/>
      <c r="BF1858" s="113"/>
      <c r="BG1858" s="113"/>
      <c r="BH1858" s="113"/>
      <c r="BI1858" s="113"/>
      <c r="BJ1858" s="113"/>
      <c r="BK1858" s="113"/>
      <c r="BL1858" s="113"/>
      <c r="BM1858" s="113"/>
      <c r="BN1858" s="113"/>
      <c r="BO1858" s="113"/>
      <c r="BP1858" s="113"/>
      <c r="BQ1858" s="113"/>
      <c r="BR1858" s="113"/>
      <c r="BS1858" s="113"/>
      <c r="BT1858" s="113"/>
      <c r="BU1858" s="113"/>
      <c r="BV1858" s="113"/>
      <c r="BW1858" s="113"/>
      <c r="BX1858" s="113"/>
      <c r="BY1858" s="113"/>
      <c r="BZ1858" s="113"/>
      <c r="CA1858" s="113"/>
      <c r="CB1858" s="113"/>
    </row>
    <row r="1859" spans="9:80" s="114" customFormat="1">
      <c r="I1859" s="113"/>
      <c r="J1859" s="113"/>
      <c r="K1859" s="113"/>
      <c r="L1859" s="113"/>
      <c r="M1859" s="113"/>
      <c r="N1859" s="113"/>
      <c r="O1859" s="113"/>
      <c r="P1859" s="113"/>
      <c r="Q1859" s="113"/>
      <c r="R1859" s="113"/>
      <c r="S1859" s="113"/>
      <c r="T1859" s="113"/>
      <c r="U1859" s="113"/>
      <c r="V1859" s="113"/>
      <c r="W1859" s="113"/>
      <c r="X1859" s="113"/>
      <c r="Y1859" s="113"/>
      <c r="Z1859" s="113"/>
      <c r="AA1859" s="113"/>
      <c r="AB1859" s="113"/>
      <c r="AC1859" s="113"/>
      <c r="AD1859" s="113"/>
      <c r="AE1859" s="113"/>
      <c r="AF1859" s="113"/>
      <c r="AG1859" s="113"/>
      <c r="AH1859" s="113"/>
      <c r="AI1859" s="113"/>
      <c r="AJ1859" s="113"/>
      <c r="AK1859" s="113"/>
      <c r="AL1859" s="113"/>
      <c r="AM1859" s="113"/>
      <c r="AN1859" s="113"/>
      <c r="AO1859" s="113"/>
      <c r="AP1859" s="113"/>
      <c r="AQ1859" s="113"/>
      <c r="AR1859" s="113"/>
      <c r="AS1859" s="113"/>
      <c r="AT1859" s="113"/>
      <c r="AU1859" s="113"/>
      <c r="AV1859" s="113"/>
      <c r="AW1859" s="113"/>
      <c r="AX1859" s="113"/>
      <c r="AY1859" s="113"/>
      <c r="AZ1859" s="113"/>
      <c r="BA1859" s="113"/>
      <c r="BB1859" s="113"/>
      <c r="BC1859" s="113"/>
      <c r="BD1859" s="113"/>
      <c r="BE1859" s="113"/>
      <c r="BF1859" s="113"/>
      <c r="BG1859" s="113"/>
      <c r="BH1859" s="113"/>
      <c r="BI1859" s="113"/>
      <c r="BJ1859" s="113"/>
      <c r="BK1859" s="113"/>
      <c r="BL1859" s="113"/>
      <c r="BM1859" s="113"/>
      <c r="BN1859" s="113"/>
      <c r="BO1859" s="113"/>
      <c r="BP1859" s="113"/>
      <c r="BQ1859" s="113"/>
      <c r="BR1859" s="113"/>
      <c r="BS1859" s="113"/>
      <c r="BT1859" s="113"/>
      <c r="BU1859" s="113"/>
      <c r="BV1859" s="113"/>
      <c r="BW1859" s="113"/>
      <c r="BX1859" s="113"/>
      <c r="BY1859" s="113"/>
      <c r="BZ1859" s="113"/>
      <c r="CA1859" s="113"/>
      <c r="CB1859" s="113"/>
    </row>
    <row r="1860" spans="9:80" s="114" customFormat="1">
      <c r="I1860" s="113"/>
      <c r="J1860" s="113"/>
      <c r="K1860" s="113"/>
      <c r="L1860" s="113"/>
      <c r="M1860" s="113"/>
      <c r="N1860" s="113"/>
      <c r="O1860" s="113"/>
      <c r="P1860" s="113"/>
      <c r="Q1860" s="113"/>
      <c r="R1860" s="113"/>
      <c r="S1860" s="113"/>
      <c r="T1860" s="113"/>
      <c r="U1860" s="113"/>
      <c r="V1860" s="113"/>
      <c r="W1860" s="113"/>
      <c r="X1860" s="113"/>
      <c r="Y1860" s="113"/>
      <c r="Z1860" s="113"/>
      <c r="AA1860" s="113"/>
      <c r="AB1860" s="113"/>
      <c r="AC1860" s="113"/>
      <c r="AD1860" s="113"/>
      <c r="AE1860" s="113"/>
      <c r="AF1860" s="113"/>
      <c r="AG1860" s="113"/>
      <c r="AH1860" s="113"/>
      <c r="AI1860" s="113"/>
      <c r="AJ1860" s="113"/>
      <c r="AK1860" s="113"/>
      <c r="AL1860" s="113"/>
      <c r="AM1860" s="113"/>
      <c r="AN1860" s="113"/>
      <c r="AO1860" s="113"/>
      <c r="AP1860" s="113"/>
      <c r="AQ1860" s="113"/>
      <c r="AR1860" s="113"/>
      <c r="AS1860" s="113"/>
      <c r="AT1860" s="113"/>
      <c r="AU1860" s="113"/>
      <c r="AV1860" s="113"/>
      <c r="AW1860" s="113"/>
      <c r="AX1860" s="113"/>
      <c r="AY1860" s="113"/>
      <c r="AZ1860" s="113"/>
      <c r="BA1860" s="113"/>
      <c r="BB1860" s="113"/>
      <c r="BC1860" s="113"/>
      <c r="BD1860" s="113"/>
      <c r="BE1860" s="113"/>
      <c r="BF1860" s="113"/>
      <c r="BG1860" s="113"/>
      <c r="BH1860" s="113"/>
      <c r="BI1860" s="113"/>
      <c r="BJ1860" s="113"/>
      <c r="BK1860" s="113"/>
      <c r="BL1860" s="113"/>
      <c r="BM1860" s="113"/>
      <c r="BN1860" s="113"/>
      <c r="BO1860" s="113"/>
      <c r="BP1860" s="113"/>
      <c r="BQ1860" s="113"/>
      <c r="BR1860" s="113"/>
      <c r="BS1860" s="113"/>
      <c r="BT1860" s="113"/>
      <c r="BU1860" s="113"/>
      <c r="BV1860" s="113"/>
      <c r="BW1860" s="113"/>
      <c r="BX1860" s="113"/>
      <c r="BY1860" s="113"/>
      <c r="BZ1860" s="113"/>
      <c r="CA1860" s="113"/>
      <c r="CB1860" s="113"/>
    </row>
    <row r="1861" spans="9:80" s="114" customFormat="1">
      <c r="I1861" s="113"/>
      <c r="J1861" s="113"/>
      <c r="K1861" s="113"/>
      <c r="L1861" s="113"/>
      <c r="M1861" s="113"/>
      <c r="N1861" s="113"/>
      <c r="O1861" s="113"/>
      <c r="P1861" s="113"/>
      <c r="Q1861" s="113"/>
      <c r="R1861" s="113"/>
      <c r="S1861" s="113"/>
      <c r="T1861" s="113"/>
      <c r="U1861" s="113"/>
      <c r="V1861" s="113"/>
      <c r="W1861" s="113"/>
      <c r="X1861" s="113"/>
      <c r="Y1861" s="113"/>
      <c r="Z1861" s="113"/>
      <c r="AA1861" s="113"/>
      <c r="AB1861" s="113"/>
      <c r="AC1861" s="113"/>
      <c r="AD1861" s="113"/>
      <c r="AE1861" s="113"/>
      <c r="AF1861" s="113"/>
      <c r="AG1861" s="113"/>
      <c r="AH1861" s="113"/>
      <c r="AI1861" s="113"/>
      <c r="AJ1861" s="113"/>
      <c r="AK1861" s="113"/>
      <c r="AL1861" s="113"/>
      <c r="AM1861" s="113"/>
      <c r="AN1861" s="113"/>
      <c r="AO1861" s="113"/>
      <c r="AP1861" s="113"/>
      <c r="AQ1861" s="113"/>
      <c r="AR1861" s="113"/>
      <c r="AS1861" s="113"/>
      <c r="AT1861" s="113"/>
      <c r="AU1861" s="113"/>
      <c r="AV1861" s="113"/>
      <c r="AW1861" s="113"/>
      <c r="AX1861" s="113"/>
      <c r="AY1861" s="113"/>
      <c r="AZ1861" s="113"/>
      <c r="BA1861" s="113"/>
      <c r="BB1861" s="113"/>
      <c r="BC1861" s="113"/>
      <c r="BD1861" s="113"/>
      <c r="BE1861" s="113"/>
      <c r="BF1861" s="113"/>
      <c r="BG1861" s="113"/>
      <c r="BH1861" s="113"/>
      <c r="BI1861" s="113"/>
      <c r="BJ1861" s="113"/>
      <c r="BK1861" s="113"/>
      <c r="BL1861" s="113"/>
      <c r="BM1861" s="113"/>
      <c r="BN1861" s="113"/>
      <c r="BO1861" s="113"/>
      <c r="BP1861" s="113"/>
      <c r="BQ1861" s="113"/>
      <c r="BR1861" s="113"/>
      <c r="BS1861" s="113"/>
      <c r="BT1861" s="113"/>
      <c r="BU1861" s="113"/>
      <c r="BV1861" s="113"/>
      <c r="BW1861" s="113"/>
      <c r="BX1861" s="113"/>
      <c r="BY1861" s="113"/>
      <c r="BZ1861" s="113"/>
      <c r="CA1861" s="113"/>
      <c r="CB1861" s="113"/>
    </row>
    <row r="1862" spans="9:80" s="114" customFormat="1">
      <c r="I1862" s="113"/>
      <c r="J1862" s="113"/>
      <c r="K1862" s="113"/>
      <c r="L1862" s="113"/>
      <c r="M1862" s="113"/>
      <c r="N1862" s="113"/>
      <c r="O1862" s="113"/>
      <c r="P1862" s="113"/>
      <c r="Q1862" s="113"/>
      <c r="R1862" s="113"/>
      <c r="S1862" s="113"/>
      <c r="T1862" s="113"/>
      <c r="U1862" s="113"/>
      <c r="V1862" s="113"/>
      <c r="W1862" s="113"/>
      <c r="X1862" s="113"/>
      <c r="Y1862" s="113"/>
      <c r="Z1862" s="113"/>
      <c r="AA1862" s="113"/>
      <c r="AB1862" s="113"/>
      <c r="AC1862" s="113"/>
      <c r="AD1862" s="113"/>
      <c r="AE1862" s="113"/>
      <c r="AF1862" s="113"/>
      <c r="AG1862" s="113"/>
      <c r="AH1862" s="113"/>
      <c r="AI1862" s="113"/>
      <c r="AJ1862" s="113"/>
      <c r="AK1862" s="113"/>
      <c r="AL1862" s="113"/>
      <c r="AM1862" s="113"/>
      <c r="AN1862" s="113"/>
      <c r="AO1862" s="113"/>
      <c r="AP1862" s="113"/>
      <c r="AQ1862" s="113"/>
      <c r="AR1862" s="113"/>
      <c r="AS1862" s="113"/>
      <c r="AT1862" s="113"/>
      <c r="AU1862" s="113"/>
      <c r="AV1862" s="113"/>
      <c r="AW1862" s="113"/>
      <c r="AX1862" s="113"/>
      <c r="AY1862" s="113"/>
      <c r="AZ1862" s="113"/>
      <c r="BA1862" s="113"/>
      <c r="BB1862" s="113"/>
      <c r="BC1862" s="113"/>
      <c r="BD1862" s="113"/>
      <c r="BE1862" s="113"/>
      <c r="BF1862" s="113"/>
      <c r="BG1862" s="113"/>
      <c r="BH1862" s="113"/>
      <c r="BI1862" s="113"/>
      <c r="BJ1862" s="113"/>
      <c r="BK1862" s="113"/>
      <c r="BL1862" s="113"/>
      <c r="BM1862" s="113"/>
      <c r="BN1862" s="113"/>
      <c r="BO1862" s="113"/>
      <c r="BP1862" s="113"/>
      <c r="BQ1862" s="113"/>
      <c r="BR1862" s="113"/>
      <c r="BS1862" s="113"/>
      <c r="BT1862" s="113"/>
      <c r="BU1862" s="113"/>
      <c r="BV1862" s="113"/>
      <c r="BW1862" s="113"/>
      <c r="BX1862" s="113"/>
      <c r="BY1862" s="113"/>
      <c r="BZ1862" s="113"/>
      <c r="CA1862" s="113"/>
      <c r="CB1862" s="113"/>
    </row>
    <row r="1863" spans="9:80" s="114" customFormat="1">
      <c r="I1863" s="113"/>
      <c r="J1863" s="113"/>
      <c r="K1863" s="113"/>
      <c r="L1863" s="113"/>
      <c r="M1863" s="113"/>
      <c r="N1863" s="113"/>
      <c r="O1863" s="113"/>
      <c r="P1863" s="113"/>
      <c r="Q1863" s="113"/>
      <c r="R1863" s="113"/>
      <c r="S1863" s="113"/>
      <c r="T1863" s="113"/>
      <c r="U1863" s="113"/>
      <c r="V1863" s="113"/>
      <c r="W1863" s="113"/>
      <c r="X1863" s="113"/>
      <c r="Y1863" s="113"/>
      <c r="Z1863" s="113"/>
      <c r="AA1863" s="113"/>
      <c r="AB1863" s="113"/>
      <c r="AC1863" s="113"/>
      <c r="AD1863" s="113"/>
      <c r="AE1863" s="113"/>
      <c r="AF1863" s="113"/>
      <c r="AG1863" s="113"/>
      <c r="AH1863" s="113"/>
      <c r="AI1863" s="113"/>
      <c r="AJ1863" s="113"/>
      <c r="AK1863" s="113"/>
      <c r="AL1863" s="113"/>
      <c r="AM1863" s="113"/>
      <c r="AN1863" s="113"/>
      <c r="AO1863" s="113"/>
      <c r="AP1863" s="113"/>
      <c r="AQ1863" s="113"/>
      <c r="AR1863" s="113"/>
      <c r="AS1863" s="113"/>
      <c r="AT1863" s="113"/>
      <c r="AU1863" s="113"/>
      <c r="AV1863" s="113"/>
      <c r="AW1863" s="113"/>
      <c r="AX1863" s="113"/>
      <c r="AY1863" s="113"/>
      <c r="AZ1863" s="113"/>
      <c r="BA1863" s="113"/>
      <c r="BB1863" s="113"/>
      <c r="BC1863" s="113"/>
      <c r="BD1863" s="113"/>
      <c r="BE1863" s="113"/>
      <c r="BF1863" s="113"/>
      <c r="BG1863" s="113"/>
      <c r="BH1863" s="113"/>
      <c r="BI1863" s="113"/>
      <c r="BJ1863" s="113"/>
      <c r="BK1863" s="113"/>
      <c r="BL1863" s="113"/>
      <c r="BM1863" s="113"/>
      <c r="BN1863" s="113"/>
      <c r="BO1863" s="113"/>
      <c r="BP1863" s="113"/>
      <c r="BQ1863" s="113"/>
      <c r="BR1863" s="113"/>
      <c r="BS1863" s="113"/>
      <c r="BT1863" s="113"/>
      <c r="BU1863" s="113"/>
      <c r="BV1863" s="113"/>
      <c r="BW1863" s="113"/>
      <c r="BX1863" s="113"/>
      <c r="BY1863" s="113"/>
      <c r="BZ1863" s="113"/>
      <c r="CA1863" s="113"/>
      <c r="CB1863" s="113"/>
    </row>
    <row r="1864" spans="9:80" s="114" customFormat="1">
      <c r="I1864" s="113"/>
      <c r="J1864" s="113"/>
      <c r="K1864" s="113"/>
      <c r="L1864" s="113"/>
      <c r="M1864" s="113"/>
      <c r="N1864" s="113"/>
      <c r="O1864" s="113"/>
      <c r="P1864" s="113"/>
      <c r="Q1864" s="113"/>
      <c r="R1864" s="113"/>
      <c r="S1864" s="113"/>
      <c r="T1864" s="113"/>
      <c r="U1864" s="113"/>
      <c r="V1864" s="113"/>
      <c r="W1864" s="113"/>
      <c r="X1864" s="113"/>
      <c r="Y1864" s="113"/>
      <c r="Z1864" s="113"/>
      <c r="AA1864" s="113"/>
      <c r="AB1864" s="113"/>
      <c r="AC1864" s="113"/>
      <c r="AD1864" s="113"/>
      <c r="AE1864" s="113"/>
      <c r="AF1864" s="113"/>
      <c r="AG1864" s="113"/>
      <c r="AH1864" s="113"/>
      <c r="AI1864" s="113"/>
      <c r="AJ1864" s="113"/>
      <c r="AK1864" s="113"/>
      <c r="AL1864" s="113"/>
      <c r="AM1864" s="113"/>
      <c r="AN1864" s="113"/>
      <c r="AO1864" s="113"/>
      <c r="AP1864" s="113"/>
      <c r="AQ1864" s="113"/>
      <c r="AR1864" s="113"/>
      <c r="AS1864" s="113"/>
      <c r="AT1864" s="113"/>
      <c r="AU1864" s="113"/>
      <c r="AV1864" s="113"/>
      <c r="AW1864" s="113"/>
      <c r="AX1864" s="113"/>
      <c r="AY1864" s="113"/>
      <c r="AZ1864" s="113"/>
      <c r="BA1864" s="113"/>
      <c r="BB1864" s="113"/>
      <c r="BC1864" s="113"/>
      <c r="BD1864" s="113"/>
      <c r="BE1864" s="113"/>
      <c r="BF1864" s="113"/>
      <c r="BG1864" s="113"/>
      <c r="BH1864" s="113"/>
      <c r="BI1864" s="113"/>
      <c r="BJ1864" s="113"/>
      <c r="BK1864" s="113"/>
      <c r="BL1864" s="113"/>
      <c r="BM1864" s="113"/>
      <c r="BN1864" s="113"/>
      <c r="BO1864" s="113"/>
      <c r="BP1864" s="113"/>
      <c r="BQ1864" s="113"/>
      <c r="BR1864" s="113"/>
      <c r="BS1864" s="113"/>
      <c r="BT1864" s="113"/>
      <c r="BU1864" s="113"/>
      <c r="BV1864" s="113"/>
      <c r="BW1864" s="113"/>
      <c r="BX1864" s="113"/>
      <c r="BY1864" s="113"/>
      <c r="BZ1864" s="113"/>
      <c r="CA1864" s="113"/>
      <c r="CB1864" s="113"/>
    </row>
    <row r="1865" spans="9:80" s="114" customFormat="1">
      <c r="I1865" s="113"/>
      <c r="J1865" s="113"/>
      <c r="K1865" s="113"/>
      <c r="L1865" s="113"/>
      <c r="M1865" s="113"/>
      <c r="N1865" s="113"/>
      <c r="O1865" s="113"/>
      <c r="P1865" s="113"/>
      <c r="Q1865" s="113"/>
      <c r="R1865" s="113"/>
      <c r="S1865" s="113"/>
      <c r="T1865" s="113"/>
      <c r="U1865" s="113"/>
      <c r="V1865" s="113"/>
      <c r="W1865" s="113"/>
      <c r="X1865" s="113"/>
      <c r="Y1865" s="113"/>
      <c r="Z1865" s="113"/>
      <c r="AA1865" s="113"/>
      <c r="AB1865" s="113"/>
      <c r="AC1865" s="113"/>
      <c r="AD1865" s="113"/>
      <c r="AE1865" s="113"/>
      <c r="AF1865" s="113"/>
      <c r="AG1865" s="113"/>
      <c r="AH1865" s="113"/>
      <c r="AI1865" s="113"/>
      <c r="AJ1865" s="113"/>
      <c r="AK1865" s="113"/>
      <c r="AL1865" s="113"/>
      <c r="AM1865" s="113"/>
      <c r="AN1865" s="113"/>
      <c r="AO1865" s="113"/>
      <c r="AP1865" s="113"/>
      <c r="AQ1865" s="113"/>
      <c r="AR1865" s="113"/>
      <c r="AS1865" s="113"/>
      <c r="AT1865" s="113"/>
      <c r="AU1865" s="113"/>
      <c r="AV1865" s="113"/>
      <c r="AW1865" s="113"/>
      <c r="AX1865" s="113"/>
      <c r="AY1865" s="113"/>
      <c r="AZ1865" s="113"/>
      <c r="BA1865" s="113"/>
      <c r="BB1865" s="113"/>
      <c r="BC1865" s="113"/>
      <c r="BD1865" s="113"/>
      <c r="BE1865" s="113"/>
      <c r="BF1865" s="113"/>
      <c r="BG1865" s="113"/>
      <c r="BH1865" s="113"/>
      <c r="BI1865" s="113"/>
      <c r="BJ1865" s="113"/>
      <c r="BK1865" s="113"/>
      <c r="BL1865" s="113"/>
      <c r="BM1865" s="113"/>
      <c r="BN1865" s="113"/>
      <c r="BO1865" s="113"/>
      <c r="BP1865" s="113"/>
      <c r="BQ1865" s="113"/>
      <c r="BR1865" s="113"/>
      <c r="BS1865" s="113"/>
      <c r="BT1865" s="113"/>
      <c r="BU1865" s="113"/>
      <c r="BV1865" s="113"/>
      <c r="BW1865" s="113"/>
      <c r="BX1865" s="113"/>
      <c r="BY1865" s="113"/>
      <c r="BZ1865" s="113"/>
      <c r="CA1865" s="113"/>
      <c r="CB1865" s="113"/>
    </row>
    <row r="1866" spans="9:80" s="114" customFormat="1">
      <c r="I1866" s="113"/>
      <c r="J1866" s="113"/>
      <c r="K1866" s="113"/>
      <c r="L1866" s="113"/>
      <c r="M1866" s="113"/>
      <c r="N1866" s="113"/>
      <c r="O1866" s="113"/>
      <c r="P1866" s="113"/>
      <c r="Q1866" s="113"/>
      <c r="R1866" s="113"/>
      <c r="S1866" s="113"/>
      <c r="T1866" s="113"/>
      <c r="U1866" s="113"/>
      <c r="V1866" s="113"/>
      <c r="W1866" s="113"/>
      <c r="X1866" s="113"/>
      <c r="Y1866" s="113"/>
      <c r="Z1866" s="113"/>
      <c r="AA1866" s="113"/>
      <c r="AB1866" s="113"/>
      <c r="AC1866" s="113"/>
      <c r="AD1866" s="113"/>
      <c r="AE1866" s="113"/>
      <c r="AF1866" s="113"/>
      <c r="AG1866" s="113"/>
      <c r="AH1866" s="113"/>
      <c r="AI1866" s="113"/>
      <c r="AJ1866" s="113"/>
      <c r="AK1866" s="113"/>
      <c r="AL1866" s="113"/>
      <c r="AM1866" s="113"/>
      <c r="AN1866" s="113"/>
      <c r="AO1866" s="113"/>
      <c r="AP1866" s="113"/>
      <c r="AQ1866" s="113"/>
      <c r="AR1866" s="113"/>
      <c r="AS1866" s="113"/>
      <c r="AT1866" s="113"/>
      <c r="AU1866" s="113"/>
      <c r="AV1866" s="113"/>
      <c r="AW1866" s="113"/>
      <c r="AX1866" s="113"/>
      <c r="AY1866" s="113"/>
      <c r="AZ1866" s="113"/>
      <c r="BA1866" s="113"/>
      <c r="BB1866" s="113"/>
      <c r="BC1866" s="113"/>
      <c r="BD1866" s="113"/>
      <c r="BE1866" s="113"/>
      <c r="BF1866" s="113"/>
      <c r="BG1866" s="113"/>
      <c r="BH1866" s="113"/>
      <c r="BI1866" s="113"/>
      <c r="BJ1866" s="113"/>
      <c r="BK1866" s="113"/>
      <c r="BL1866" s="113"/>
      <c r="BM1866" s="113"/>
      <c r="BN1866" s="113"/>
      <c r="BO1866" s="113"/>
      <c r="BP1866" s="113"/>
      <c r="BQ1866" s="113"/>
      <c r="BR1866" s="113"/>
      <c r="BS1866" s="113"/>
      <c r="BT1866" s="113"/>
      <c r="BU1866" s="113"/>
      <c r="BV1866" s="113"/>
      <c r="BW1866" s="113"/>
      <c r="BX1866" s="113"/>
      <c r="BY1866" s="113"/>
      <c r="BZ1866" s="113"/>
      <c r="CA1866" s="113"/>
      <c r="CB1866" s="113"/>
    </row>
    <row r="1867" spans="9:80" s="114" customFormat="1">
      <c r="I1867" s="113"/>
      <c r="J1867" s="113"/>
      <c r="K1867" s="113"/>
      <c r="L1867" s="113"/>
      <c r="M1867" s="113"/>
      <c r="N1867" s="113"/>
      <c r="O1867" s="113"/>
      <c r="P1867" s="113"/>
      <c r="Q1867" s="113"/>
      <c r="R1867" s="113"/>
      <c r="S1867" s="113"/>
      <c r="T1867" s="113"/>
      <c r="U1867" s="113"/>
      <c r="V1867" s="113"/>
      <c r="W1867" s="113"/>
      <c r="X1867" s="113"/>
      <c r="Y1867" s="113"/>
      <c r="Z1867" s="113"/>
      <c r="AA1867" s="113"/>
      <c r="AB1867" s="113"/>
      <c r="AC1867" s="113"/>
      <c r="AD1867" s="113"/>
      <c r="AE1867" s="113"/>
      <c r="AF1867" s="113"/>
      <c r="AG1867" s="113"/>
      <c r="AH1867" s="113"/>
      <c r="AI1867" s="113"/>
      <c r="AJ1867" s="113"/>
      <c r="AK1867" s="113"/>
      <c r="AL1867" s="113"/>
      <c r="AM1867" s="113"/>
      <c r="AN1867" s="113"/>
      <c r="AO1867" s="113"/>
      <c r="AP1867" s="113"/>
      <c r="AQ1867" s="113"/>
      <c r="AR1867" s="113"/>
      <c r="AS1867" s="113"/>
      <c r="AT1867" s="113"/>
      <c r="AU1867" s="113"/>
      <c r="AV1867" s="113"/>
      <c r="AW1867" s="113"/>
      <c r="AX1867" s="113"/>
      <c r="AY1867" s="113"/>
      <c r="AZ1867" s="113"/>
      <c r="BA1867" s="113"/>
      <c r="BB1867" s="113"/>
      <c r="BC1867" s="113"/>
      <c r="BD1867" s="113"/>
      <c r="BE1867" s="113"/>
      <c r="BF1867" s="113"/>
      <c r="BG1867" s="113"/>
      <c r="BH1867" s="113"/>
      <c r="BI1867" s="113"/>
      <c r="BJ1867" s="113"/>
      <c r="BK1867" s="113"/>
      <c r="BL1867" s="113"/>
      <c r="BM1867" s="113"/>
      <c r="BN1867" s="113"/>
      <c r="BO1867" s="113"/>
      <c r="BP1867" s="113"/>
      <c r="BQ1867" s="113"/>
      <c r="BR1867" s="113"/>
      <c r="BS1867" s="113"/>
      <c r="BT1867" s="113"/>
      <c r="BU1867" s="113"/>
      <c r="BV1867" s="113"/>
      <c r="BW1867" s="113"/>
      <c r="BX1867" s="113"/>
      <c r="BY1867" s="113"/>
      <c r="BZ1867" s="113"/>
      <c r="CA1867" s="113"/>
      <c r="CB1867" s="113"/>
    </row>
    <row r="1868" spans="9:80" s="114" customFormat="1">
      <c r="I1868" s="113"/>
      <c r="J1868" s="113"/>
      <c r="K1868" s="113"/>
      <c r="L1868" s="113"/>
      <c r="M1868" s="113"/>
      <c r="N1868" s="113"/>
      <c r="O1868" s="113"/>
      <c r="P1868" s="113"/>
      <c r="Q1868" s="113"/>
      <c r="R1868" s="113"/>
      <c r="S1868" s="113"/>
      <c r="T1868" s="113"/>
      <c r="U1868" s="113"/>
      <c r="V1868" s="113"/>
      <c r="W1868" s="113"/>
      <c r="X1868" s="113"/>
      <c r="Y1868" s="113"/>
      <c r="Z1868" s="113"/>
      <c r="AA1868" s="113"/>
      <c r="AB1868" s="113"/>
      <c r="AC1868" s="113"/>
      <c r="AD1868" s="113"/>
      <c r="AE1868" s="113"/>
      <c r="AF1868" s="113"/>
      <c r="AG1868" s="113"/>
      <c r="AH1868" s="113"/>
      <c r="AI1868" s="113"/>
      <c r="AJ1868" s="113"/>
      <c r="AK1868" s="113"/>
      <c r="AL1868" s="113"/>
      <c r="AM1868" s="113"/>
      <c r="AN1868" s="113"/>
      <c r="AO1868" s="113"/>
      <c r="AP1868" s="113"/>
      <c r="AQ1868" s="113"/>
      <c r="AR1868" s="113"/>
      <c r="AS1868" s="113"/>
      <c r="AT1868" s="113"/>
      <c r="AU1868" s="113"/>
      <c r="AV1868" s="113"/>
      <c r="AW1868" s="113"/>
      <c r="AX1868" s="113"/>
      <c r="AY1868" s="113"/>
      <c r="AZ1868" s="113"/>
      <c r="BA1868" s="113"/>
      <c r="BB1868" s="113"/>
      <c r="BC1868" s="113"/>
      <c r="BD1868" s="113"/>
      <c r="BE1868" s="113"/>
      <c r="BF1868" s="113"/>
      <c r="BG1868" s="113"/>
      <c r="BH1868" s="113"/>
      <c r="BI1868" s="113"/>
      <c r="BJ1868" s="113"/>
      <c r="BK1868" s="113"/>
      <c r="BL1868" s="113"/>
      <c r="BM1868" s="113"/>
      <c r="BN1868" s="113"/>
      <c r="BO1868" s="113"/>
      <c r="BP1868" s="113"/>
      <c r="BQ1868" s="113"/>
      <c r="BR1868" s="113"/>
      <c r="BS1868" s="113"/>
      <c r="BT1868" s="113"/>
      <c r="BU1868" s="113"/>
      <c r="BV1868" s="113"/>
      <c r="BW1868" s="113"/>
      <c r="BX1868" s="113"/>
      <c r="BY1868" s="113"/>
      <c r="BZ1868" s="113"/>
      <c r="CA1868" s="113"/>
      <c r="CB1868" s="113"/>
    </row>
    <row r="1869" spans="9:80" s="114" customFormat="1">
      <c r="I1869" s="113"/>
      <c r="J1869" s="113"/>
      <c r="K1869" s="113"/>
      <c r="L1869" s="113"/>
      <c r="M1869" s="113"/>
      <c r="N1869" s="113"/>
      <c r="O1869" s="113"/>
      <c r="P1869" s="113"/>
      <c r="Q1869" s="113"/>
      <c r="R1869" s="113"/>
      <c r="S1869" s="113"/>
      <c r="T1869" s="113"/>
      <c r="U1869" s="113"/>
      <c r="V1869" s="113"/>
      <c r="W1869" s="113"/>
      <c r="X1869" s="113"/>
      <c r="Y1869" s="113"/>
      <c r="Z1869" s="113"/>
      <c r="AA1869" s="113"/>
      <c r="AB1869" s="113"/>
      <c r="AC1869" s="113"/>
      <c r="AD1869" s="113"/>
      <c r="AE1869" s="113"/>
      <c r="AF1869" s="113"/>
      <c r="AG1869" s="113"/>
      <c r="AH1869" s="113"/>
      <c r="AI1869" s="113"/>
      <c r="AJ1869" s="113"/>
      <c r="AK1869" s="113"/>
      <c r="AL1869" s="113"/>
      <c r="AM1869" s="113"/>
      <c r="AN1869" s="113"/>
      <c r="AO1869" s="113"/>
      <c r="AP1869" s="113"/>
      <c r="AQ1869" s="113"/>
      <c r="AR1869" s="113"/>
      <c r="AS1869" s="113"/>
      <c r="AT1869" s="113"/>
      <c r="AU1869" s="113"/>
      <c r="AV1869" s="113"/>
      <c r="AW1869" s="113"/>
      <c r="AX1869" s="113"/>
      <c r="AY1869" s="113"/>
      <c r="AZ1869" s="113"/>
      <c r="BA1869" s="113"/>
      <c r="BB1869" s="113"/>
      <c r="BC1869" s="113"/>
      <c r="BD1869" s="113"/>
      <c r="BE1869" s="113"/>
      <c r="BF1869" s="113"/>
      <c r="BG1869" s="113"/>
      <c r="BH1869" s="113"/>
      <c r="BI1869" s="113"/>
      <c r="BJ1869" s="113"/>
      <c r="BK1869" s="113"/>
      <c r="BL1869" s="113"/>
      <c r="BM1869" s="113"/>
      <c r="BN1869" s="113"/>
      <c r="BO1869" s="113"/>
      <c r="BP1869" s="113"/>
      <c r="BQ1869" s="113"/>
      <c r="BR1869" s="113"/>
      <c r="BS1869" s="113"/>
      <c r="BT1869" s="113"/>
      <c r="BU1869" s="113"/>
      <c r="BV1869" s="113"/>
      <c r="BW1869" s="113"/>
      <c r="BX1869" s="113"/>
      <c r="BY1869" s="113"/>
      <c r="BZ1869" s="113"/>
      <c r="CA1869" s="113"/>
      <c r="CB1869" s="113"/>
    </row>
    <row r="1870" spans="9:80" s="114" customFormat="1">
      <c r="I1870" s="113"/>
      <c r="J1870" s="113"/>
      <c r="K1870" s="113"/>
      <c r="L1870" s="113"/>
      <c r="M1870" s="113"/>
      <c r="N1870" s="113"/>
      <c r="O1870" s="113"/>
      <c r="P1870" s="113"/>
      <c r="Q1870" s="113"/>
      <c r="R1870" s="113"/>
      <c r="S1870" s="113"/>
      <c r="T1870" s="113"/>
      <c r="U1870" s="113"/>
      <c r="V1870" s="113"/>
      <c r="W1870" s="113"/>
      <c r="X1870" s="113"/>
      <c r="Y1870" s="113"/>
      <c r="Z1870" s="113"/>
      <c r="AA1870" s="113"/>
      <c r="AB1870" s="113"/>
      <c r="AC1870" s="113"/>
      <c r="AD1870" s="113"/>
      <c r="AE1870" s="113"/>
      <c r="AF1870" s="113"/>
      <c r="AG1870" s="113"/>
      <c r="AH1870" s="113"/>
      <c r="AI1870" s="113"/>
      <c r="AJ1870" s="113"/>
      <c r="AK1870" s="113"/>
      <c r="AL1870" s="113"/>
      <c r="AM1870" s="113"/>
      <c r="AN1870" s="113"/>
      <c r="AO1870" s="113"/>
      <c r="AP1870" s="113"/>
      <c r="AQ1870" s="113"/>
      <c r="AR1870" s="113"/>
      <c r="AS1870" s="113"/>
      <c r="AT1870" s="113"/>
      <c r="AU1870" s="113"/>
      <c r="AV1870" s="113"/>
      <c r="AW1870" s="113"/>
      <c r="AX1870" s="113"/>
      <c r="AY1870" s="113"/>
      <c r="AZ1870" s="113"/>
      <c r="BA1870" s="113"/>
      <c r="BB1870" s="113"/>
      <c r="BC1870" s="113"/>
      <c r="BD1870" s="113"/>
      <c r="BE1870" s="113"/>
      <c r="BF1870" s="113"/>
      <c r="BG1870" s="113"/>
      <c r="BH1870" s="113"/>
      <c r="BI1870" s="113"/>
      <c r="BJ1870" s="113"/>
      <c r="BK1870" s="113"/>
      <c r="BL1870" s="113"/>
      <c r="BM1870" s="113"/>
      <c r="BN1870" s="113"/>
      <c r="BO1870" s="113"/>
      <c r="BP1870" s="113"/>
      <c r="BQ1870" s="113"/>
      <c r="BR1870" s="113"/>
      <c r="BS1870" s="113"/>
      <c r="BT1870" s="113"/>
      <c r="BU1870" s="113"/>
      <c r="BV1870" s="113"/>
      <c r="BW1870" s="113"/>
      <c r="BX1870" s="113"/>
      <c r="BY1870" s="113"/>
      <c r="BZ1870" s="113"/>
      <c r="CA1870" s="113"/>
      <c r="CB1870" s="113"/>
    </row>
    <row r="1871" spans="9:80" s="114" customFormat="1">
      <c r="I1871" s="113"/>
      <c r="J1871" s="113"/>
      <c r="K1871" s="113"/>
      <c r="L1871" s="113"/>
      <c r="M1871" s="113"/>
      <c r="N1871" s="113"/>
      <c r="O1871" s="113"/>
      <c r="P1871" s="113"/>
      <c r="Q1871" s="113"/>
      <c r="R1871" s="113"/>
      <c r="S1871" s="113"/>
      <c r="T1871" s="113"/>
      <c r="U1871" s="113"/>
      <c r="V1871" s="113"/>
      <c r="W1871" s="113"/>
      <c r="X1871" s="113"/>
      <c r="Y1871" s="113"/>
      <c r="Z1871" s="113"/>
      <c r="AA1871" s="113"/>
      <c r="AB1871" s="113"/>
      <c r="AC1871" s="113"/>
      <c r="AD1871" s="113"/>
      <c r="AE1871" s="113"/>
      <c r="AF1871" s="113"/>
      <c r="AG1871" s="113"/>
      <c r="AH1871" s="113"/>
      <c r="AI1871" s="113"/>
      <c r="AJ1871" s="113"/>
      <c r="AK1871" s="113"/>
      <c r="AL1871" s="113"/>
      <c r="AM1871" s="113"/>
      <c r="AN1871" s="113"/>
      <c r="AO1871" s="113"/>
      <c r="AP1871" s="113"/>
      <c r="AQ1871" s="113"/>
      <c r="AR1871" s="113"/>
      <c r="AS1871" s="113"/>
      <c r="AT1871" s="113"/>
      <c r="AU1871" s="113"/>
      <c r="AV1871" s="113"/>
      <c r="AW1871" s="113"/>
      <c r="AX1871" s="113"/>
      <c r="AY1871" s="113"/>
      <c r="AZ1871" s="113"/>
      <c r="BA1871" s="113"/>
      <c r="BB1871" s="113"/>
      <c r="BC1871" s="113"/>
      <c r="BD1871" s="113"/>
      <c r="BE1871" s="113"/>
      <c r="BF1871" s="113"/>
      <c r="BG1871" s="113"/>
      <c r="BH1871" s="113"/>
      <c r="BI1871" s="113"/>
      <c r="BJ1871" s="113"/>
      <c r="BK1871" s="113"/>
      <c r="BL1871" s="113"/>
      <c r="BM1871" s="113"/>
      <c r="BN1871" s="113"/>
      <c r="BO1871" s="113"/>
      <c r="BP1871" s="113"/>
      <c r="BQ1871" s="113"/>
      <c r="BR1871" s="113"/>
      <c r="BS1871" s="113"/>
      <c r="BT1871" s="113"/>
      <c r="BU1871" s="113"/>
      <c r="BV1871" s="113"/>
      <c r="BW1871" s="113"/>
      <c r="BX1871" s="113"/>
      <c r="BY1871" s="113"/>
      <c r="BZ1871" s="113"/>
      <c r="CA1871" s="113"/>
      <c r="CB1871" s="113"/>
    </row>
    <row r="1872" spans="9:80" s="114" customFormat="1">
      <c r="I1872" s="113"/>
      <c r="J1872" s="113"/>
      <c r="K1872" s="113"/>
      <c r="L1872" s="113"/>
      <c r="M1872" s="113"/>
      <c r="N1872" s="113"/>
      <c r="O1872" s="113"/>
      <c r="P1872" s="113"/>
      <c r="Q1872" s="113"/>
      <c r="R1872" s="113"/>
      <c r="S1872" s="113"/>
      <c r="T1872" s="113"/>
      <c r="U1872" s="113"/>
      <c r="V1872" s="113"/>
      <c r="W1872" s="113"/>
      <c r="X1872" s="113"/>
      <c r="Y1872" s="113"/>
      <c r="Z1872" s="113"/>
      <c r="AA1872" s="113"/>
      <c r="AB1872" s="113"/>
      <c r="AC1872" s="113"/>
      <c r="AD1872" s="113"/>
      <c r="AE1872" s="113"/>
      <c r="AF1872" s="113"/>
      <c r="AG1872" s="113"/>
      <c r="AH1872" s="113"/>
      <c r="AI1872" s="113"/>
      <c r="AJ1872" s="113"/>
      <c r="AK1872" s="113"/>
      <c r="AL1872" s="113"/>
      <c r="AM1872" s="113"/>
      <c r="AN1872" s="113"/>
      <c r="AO1872" s="113"/>
      <c r="AP1872" s="113"/>
      <c r="AQ1872" s="113"/>
      <c r="AR1872" s="113"/>
      <c r="AS1872" s="113"/>
      <c r="AT1872" s="113"/>
      <c r="AU1872" s="113"/>
      <c r="AV1872" s="113"/>
      <c r="AW1872" s="113"/>
      <c r="AX1872" s="113"/>
      <c r="AY1872" s="113"/>
      <c r="AZ1872" s="113"/>
      <c r="BA1872" s="113"/>
      <c r="BB1872" s="113"/>
      <c r="BC1872" s="113"/>
      <c r="BD1872" s="113"/>
      <c r="BE1872" s="113"/>
      <c r="BF1872" s="113"/>
      <c r="BG1872" s="113"/>
      <c r="BH1872" s="113"/>
      <c r="BI1872" s="113"/>
      <c r="BJ1872" s="113"/>
      <c r="BK1872" s="113"/>
      <c r="BL1872" s="113"/>
      <c r="BM1872" s="113"/>
      <c r="BN1872" s="113"/>
      <c r="BO1872" s="113"/>
      <c r="BP1872" s="113"/>
      <c r="BQ1872" s="113"/>
      <c r="BR1872" s="113"/>
      <c r="BS1872" s="113"/>
      <c r="BT1872" s="113"/>
      <c r="BU1872" s="113"/>
      <c r="BV1872" s="113"/>
      <c r="BW1872" s="113"/>
      <c r="BX1872" s="113"/>
      <c r="BY1872" s="113"/>
      <c r="BZ1872" s="113"/>
      <c r="CA1872" s="113"/>
      <c r="CB1872" s="113"/>
    </row>
    <row r="1873" spans="9:80" s="114" customFormat="1">
      <c r="I1873" s="113"/>
      <c r="J1873" s="113"/>
      <c r="K1873" s="113"/>
      <c r="L1873" s="113"/>
      <c r="M1873" s="113"/>
      <c r="N1873" s="113"/>
      <c r="O1873" s="113"/>
      <c r="P1873" s="113"/>
      <c r="Q1873" s="113"/>
      <c r="R1873" s="113"/>
      <c r="S1873" s="113"/>
      <c r="T1873" s="113"/>
      <c r="U1873" s="113"/>
      <c r="V1873" s="113"/>
      <c r="W1873" s="113"/>
      <c r="X1873" s="113"/>
      <c r="Y1873" s="113"/>
      <c r="Z1873" s="113"/>
      <c r="AA1873" s="113"/>
      <c r="AB1873" s="113"/>
      <c r="AC1873" s="113"/>
      <c r="AD1873" s="113"/>
      <c r="AE1873" s="113"/>
      <c r="AF1873" s="113"/>
      <c r="AG1873" s="113"/>
      <c r="AH1873" s="113"/>
      <c r="AI1873" s="113"/>
      <c r="AJ1873" s="113"/>
      <c r="AK1873" s="113"/>
      <c r="AL1873" s="113"/>
      <c r="AM1873" s="113"/>
      <c r="AN1873" s="113"/>
      <c r="AO1873" s="113"/>
      <c r="AP1873" s="113"/>
      <c r="AQ1873" s="113"/>
      <c r="AR1873" s="113"/>
      <c r="AS1873" s="113"/>
      <c r="AT1873" s="113"/>
      <c r="AU1873" s="113"/>
      <c r="AV1873" s="113"/>
      <c r="AW1873" s="113"/>
      <c r="AX1873" s="113"/>
      <c r="AY1873" s="113"/>
      <c r="AZ1873" s="113"/>
      <c r="BA1873" s="113"/>
      <c r="BB1873" s="113"/>
      <c r="BC1873" s="113"/>
      <c r="BD1873" s="113"/>
      <c r="BE1873" s="113"/>
      <c r="BF1873" s="113"/>
      <c r="BG1873" s="113"/>
      <c r="BH1873" s="113"/>
      <c r="BI1873" s="113"/>
      <c r="BJ1873" s="113"/>
      <c r="BK1873" s="113"/>
      <c r="BL1873" s="113"/>
      <c r="BM1873" s="113"/>
      <c r="BN1873" s="113"/>
      <c r="BO1873" s="113"/>
      <c r="BP1873" s="113"/>
      <c r="BQ1873" s="113"/>
      <c r="BR1873" s="113"/>
      <c r="BS1873" s="113"/>
      <c r="BT1873" s="113"/>
      <c r="BU1873" s="113"/>
      <c r="BV1873" s="113"/>
      <c r="BW1873" s="113"/>
      <c r="BX1873" s="113"/>
      <c r="BY1873" s="113"/>
      <c r="BZ1873" s="113"/>
      <c r="CA1873" s="113"/>
      <c r="CB1873" s="113"/>
    </row>
    <row r="1874" spans="9:80" s="114" customFormat="1">
      <c r="I1874" s="113"/>
      <c r="J1874" s="113"/>
      <c r="K1874" s="113"/>
      <c r="L1874" s="113"/>
      <c r="M1874" s="113"/>
      <c r="N1874" s="113"/>
      <c r="O1874" s="113"/>
      <c r="P1874" s="113"/>
      <c r="Q1874" s="113"/>
      <c r="R1874" s="113"/>
      <c r="S1874" s="113"/>
      <c r="T1874" s="113"/>
      <c r="U1874" s="113"/>
      <c r="V1874" s="113"/>
      <c r="W1874" s="113"/>
      <c r="X1874" s="113"/>
      <c r="Y1874" s="113"/>
      <c r="Z1874" s="113"/>
      <c r="AA1874" s="113"/>
      <c r="AB1874" s="113"/>
      <c r="AC1874" s="113"/>
      <c r="AD1874" s="113"/>
      <c r="AE1874" s="113"/>
      <c r="AF1874" s="113"/>
      <c r="AG1874" s="113"/>
      <c r="AH1874" s="113"/>
      <c r="AI1874" s="113"/>
      <c r="AJ1874" s="113"/>
      <c r="AK1874" s="113"/>
      <c r="AL1874" s="113"/>
      <c r="AM1874" s="113"/>
      <c r="AN1874" s="113"/>
      <c r="AO1874" s="113"/>
      <c r="AP1874" s="113"/>
      <c r="AQ1874" s="113"/>
      <c r="AR1874" s="113"/>
      <c r="AS1874" s="113"/>
      <c r="AT1874" s="113"/>
      <c r="AU1874" s="113"/>
      <c r="AV1874" s="113"/>
      <c r="AW1874" s="113"/>
      <c r="AX1874" s="113"/>
      <c r="AY1874" s="113"/>
      <c r="AZ1874" s="113"/>
      <c r="BA1874" s="113"/>
      <c r="BB1874" s="113"/>
      <c r="BC1874" s="113"/>
      <c r="BD1874" s="113"/>
      <c r="BE1874" s="113"/>
      <c r="BF1874" s="113"/>
      <c r="BG1874" s="113"/>
      <c r="BH1874" s="113"/>
      <c r="BI1874" s="113"/>
      <c r="BJ1874" s="113"/>
      <c r="BK1874" s="113"/>
      <c r="BL1874" s="113"/>
      <c r="BM1874" s="113"/>
      <c r="BN1874" s="113"/>
      <c r="BO1874" s="113"/>
      <c r="BP1874" s="113"/>
      <c r="BQ1874" s="113"/>
      <c r="BR1874" s="113"/>
      <c r="BS1874" s="113"/>
      <c r="BT1874" s="113"/>
      <c r="BU1874" s="113"/>
      <c r="BV1874" s="113"/>
      <c r="BW1874" s="113"/>
      <c r="BX1874" s="113"/>
      <c r="BY1874" s="113"/>
      <c r="BZ1874" s="113"/>
      <c r="CA1874" s="113"/>
      <c r="CB1874" s="113"/>
    </row>
    <row r="1875" spans="9:80" s="114" customFormat="1">
      <c r="I1875" s="113"/>
      <c r="J1875" s="113"/>
      <c r="K1875" s="113"/>
      <c r="L1875" s="113"/>
      <c r="M1875" s="113"/>
      <c r="N1875" s="113"/>
      <c r="O1875" s="113"/>
      <c r="P1875" s="113"/>
      <c r="Q1875" s="113"/>
      <c r="R1875" s="113"/>
      <c r="S1875" s="113"/>
      <c r="T1875" s="113"/>
      <c r="U1875" s="113"/>
      <c r="V1875" s="113"/>
      <c r="W1875" s="113"/>
      <c r="X1875" s="113"/>
      <c r="Y1875" s="113"/>
      <c r="Z1875" s="113"/>
      <c r="AA1875" s="113"/>
      <c r="AB1875" s="113"/>
      <c r="AC1875" s="113"/>
      <c r="AD1875" s="113"/>
      <c r="AE1875" s="113"/>
      <c r="AF1875" s="113"/>
      <c r="AG1875" s="113"/>
      <c r="AH1875" s="113"/>
      <c r="AI1875" s="113"/>
      <c r="AJ1875" s="113"/>
      <c r="AK1875" s="113"/>
      <c r="AL1875" s="113"/>
      <c r="AM1875" s="113"/>
      <c r="AN1875" s="113"/>
      <c r="AO1875" s="113"/>
      <c r="AP1875" s="113"/>
      <c r="AQ1875" s="113"/>
      <c r="AR1875" s="113"/>
      <c r="AS1875" s="113"/>
      <c r="AT1875" s="113"/>
      <c r="AU1875" s="113"/>
      <c r="AV1875" s="113"/>
      <c r="AW1875" s="113"/>
      <c r="AX1875" s="113"/>
      <c r="AY1875" s="113"/>
      <c r="AZ1875" s="113"/>
      <c r="BA1875" s="113"/>
      <c r="BB1875" s="113"/>
      <c r="BC1875" s="113"/>
      <c r="BD1875" s="113"/>
      <c r="BE1875" s="113"/>
      <c r="BF1875" s="113"/>
      <c r="BG1875" s="113"/>
      <c r="BH1875" s="113"/>
      <c r="BI1875" s="113"/>
      <c r="BJ1875" s="113"/>
      <c r="BK1875" s="113"/>
      <c r="BL1875" s="113"/>
      <c r="BM1875" s="113"/>
      <c r="BN1875" s="113"/>
      <c r="BO1875" s="113"/>
      <c r="BP1875" s="113"/>
      <c r="BQ1875" s="113"/>
      <c r="BR1875" s="113"/>
      <c r="BS1875" s="113"/>
      <c r="BT1875" s="113"/>
      <c r="BU1875" s="113"/>
      <c r="BV1875" s="113"/>
      <c r="BW1875" s="113"/>
      <c r="BX1875" s="113"/>
      <c r="BY1875" s="113"/>
      <c r="BZ1875" s="113"/>
      <c r="CA1875" s="113"/>
      <c r="CB1875" s="113"/>
    </row>
    <row r="1876" spans="9:80" s="114" customFormat="1">
      <c r="I1876" s="113"/>
      <c r="J1876" s="113"/>
      <c r="K1876" s="113"/>
      <c r="L1876" s="113"/>
      <c r="M1876" s="113"/>
      <c r="N1876" s="113"/>
      <c r="O1876" s="113"/>
      <c r="P1876" s="113"/>
      <c r="Q1876" s="113"/>
      <c r="R1876" s="113"/>
      <c r="S1876" s="113"/>
      <c r="T1876" s="113"/>
      <c r="U1876" s="113"/>
      <c r="V1876" s="113"/>
      <c r="W1876" s="113"/>
      <c r="X1876" s="113"/>
      <c r="Y1876" s="113"/>
      <c r="Z1876" s="113"/>
      <c r="AA1876" s="113"/>
      <c r="AB1876" s="113"/>
      <c r="AC1876" s="113"/>
      <c r="AD1876" s="113"/>
      <c r="AE1876" s="113"/>
      <c r="AF1876" s="113"/>
      <c r="AG1876" s="113"/>
      <c r="AH1876" s="113"/>
      <c r="AI1876" s="113"/>
      <c r="AJ1876" s="113"/>
      <c r="AK1876" s="113"/>
      <c r="AL1876" s="113"/>
      <c r="AM1876" s="113"/>
      <c r="AN1876" s="113"/>
      <c r="AO1876" s="113"/>
      <c r="AP1876" s="113"/>
      <c r="AQ1876" s="113"/>
      <c r="AR1876" s="113"/>
      <c r="AS1876" s="113"/>
      <c r="AT1876" s="113"/>
      <c r="AU1876" s="113"/>
      <c r="AV1876" s="113"/>
      <c r="AW1876" s="113"/>
      <c r="AX1876" s="113"/>
      <c r="AY1876" s="113"/>
      <c r="AZ1876" s="113"/>
      <c r="BA1876" s="113"/>
      <c r="BB1876" s="113"/>
      <c r="BC1876" s="113"/>
      <c r="BD1876" s="113"/>
      <c r="BE1876" s="113"/>
      <c r="BF1876" s="113"/>
      <c r="BG1876" s="113"/>
      <c r="BH1876" s="113"/>
      <c r="BI1876" s="113"/>
      <c r="BJ1876" s="113"/>
      <c r="BK1876" s="113"/>
      <c r="BL1876" s="113"/>
      <c r="BM1876" s="113"/>
      <c r="BN1876" s="113"/>
      <c r="BO1876" s="113"/>
      <c r="BP1876" s="113"/>
      <c r="BQ1876" s="113"/>
      <c r="BR1876" s="113"/>
      <c r="BS1876" s="113"/>
      <c r="BT1876" s="113"/>
      <c r="BU1876" s="113"/>
      <c r="BV1876" s="113"/>
      <c r="BW1876" s="113"/>
      <c r="BX1876" s="113"/>
      <c r="BY1876" s="113"/>
      <c r="BZ1876" s="113"/>
      <c r="CA1876" s="113"/>
      <c r="CB1876" s="113"/>
    </row>
    <row r="1877" spans="9:80" s="114" customFormat="1">
      <c r="I1877" s="113"/>
      <c r="J1877" s="113"/>
      <c r="K1877" s="113"/>
      <c r="L1877" s="113"/>
      <c r="M1877" s="113"/>
      <c r="N1877" s="113"/>
      <c r="O1877" s="113"/>
      <c r="P1877" s="113"/>
      <c r="Q1877" s="113"/>
      <c r="R1877" s="113"/>
      <c r="S1877" s="113"/>
      <c r="T1877" s="113"/>
      <c r="U1877" s="113"/>
      <c r="V1877" s="113"/>
      <c r="W1877" s="113"/>
      <c r="X1877" s="113"/>
      <c r="Y1877" s="113"/>
      <c r="Z1877" s="113"/>
      <c r="AA1877" s="113"/>
      <c r="AB1877" s="113"/>
      <c r="AC1877" s="113"/>
      <c r="AD1877" s="113"/>
      <c r="AE1877" s="113"/>
      <c r="AF1877" s="113"/>
      <c r="AG1877" s="113"/>
      <c r="AH1877" s="113"/>
      <c r="AI1877" s="113"/>
      <c r="AJ1877" s="113"/>
      <c r="AK1877" s="113"/>
      <c r="AL1877" s="113"/>
      <c r="AM1877" s="113"/>
      <c r="AN1877" s="113"/>
      <c r="AO1877" s="113"/>
      <c r="AP1877" s="113"/>
      <c r="AQ1877" s="113"/>
      <c r="AR1877" s="113"/>
      <c r="AS1877" s="113"/>
      <c r="AT1877" s="113"/>
      <c r="AU1877" s="113"/>
      <c r="AV1877" s="113"/>
      <c r="AW1877" s="113"/>
      <c r="AX1877" s="113"/>
      <c r="AY1877" s="113"/>
      <c r="AZ1877" s="113"/>
      <c r="BA1877" s="113"/>
      <c r="BB1877" s="113"/>
      <c r="BC1877" s="113"/>
      <c r="BD1877" s="113"/>
      <c r="BE1877" s="113"/>
      <c r="BF1877" s="113"/>
      <c r="BG1877" s="113"/>
      <c r="BH1877" s="113"/>
      <c r="BI1877" s="113"/>
      <c r="BJ1877" s="113"/>
      <c r="BK1877" s="113"/>
      <c r="BL1877" s="113"/>
      <c r="BM1877" s="113"/>
      <c r="BN1877" s="113"/>
      <c r="BO1877" s="113"/>
      <c r="BP1877" s="113"/>
      <c r="BQ1877" s="113"/>
      <c r="BR1877" s="113"/>
      <c r="BS1877" s="113"/>
      <c r="BT1877" s="113"/>
      <c r="BU1877" s="113"/>
      <c r="BV1877" s="113"/>
      <c r="BW1877" s="113"/>
      <c r="BX1877" s="113"/>
      <c r="BY1877" s="113"/>
      <c r="BZ1877" s="113"/>
      <c r="CA1877" s="113"/>
      <c r="CB1877" s="113"/>
    </row>
    <row r="1878" spans="9:80" s="114" customFormat="1">
      <c r="I1878" s="113"/>
      <c r="J1878" s="113"/>
      <c r="K1878" s="113"/>
      <c r="L1878" s="113"/>
      <c r="M1878" s="113"/>
      <c r="N1878" s="113"/>
      <c r="O1878" s="113"/>
      <c r="P1878" s="113"/>
      <c r="Q1878" s="113"/>
      <c r="R1878" s="113"/>
      <c r="S1878" s="113"/>
      <c r="T1878" s="113"/>
      <c r="U1878" s="113"/>
      <c r="V1878" s="113"/>
      <c r="W1878" s="113"/>
      <c r="X1878" s="113"/>
      <c r="Y1878" s="113"/>
      <c r="Z1878" s="113"/>
      <c r="AA1878" s="113"/>
      <c r="AB1878" s="113"/>
      <c r="AC1878" s="113"/>
      <c r="AD1878" s="113"/>
      <c r="AE1878" s="113"/>
      <c r="AF1878" s="113"/>
      <c r="AG1878" s="113"/>
      <c r="AH1878" s="113"/>
      <c r="AI1878" s="113"/>
      <c r="AJ1878" s="113"/>
      <c r="AK1878" s="113"/>
      <c r="AL1878" s="113"/>
      <c r="AM1878" s="113"/>
      <c r="AN1878" s="113"/>
      <c r="AO1878" s="113"/>
      <c r="AP1878" s="113"/>
      <c r="AQ1878" s="113"/>
      <c r="AR1878" s="113"/>
      <c r="AS1878" s="113"/>
      <c r="AT1878" s="113"/>
      <c r="AU1878" s="113"/>
      <c r="AV1878" s="113"/>
      <c r="AW1878" s="113"/>
      <c r="AX1878" s="113"/>
      <c r="AY1878" s="113"/>
      <c r="AZ1878" s="113"/>
      <c r="BA1878" s="113"/>
      <c r="BB1878" s="113"/>
      <c r="BC1878" s="113"/>
      <c r="BD1878" s="113"/>
      <c r="BE1878" s="113"/>
      <c r="BF1878" s="113"/>
      <c r="BG1878" s="113"/>
      <c r="BH1878" s="113"/>
      <c r="BI1878" s="113"/>
      <c r="BJ1878" s="113"/>
      <c r="BK1878" s="113"/>
      <c r="BL1878" s="113"/>
      <c r="BM1878" s="113"/>
      <c r="BN1878" s="113"/>
      <c r="BO1878" s="113"/>
      <c r="BP1878" s="113"/>
      <c r="BQ1878" s="113"/>
      <c r="BR1878" s="113"/>
      <c r="BS1878" s="113"/>
      <c r="BT1878" s="113"/>
      <c r="BU1878" s="113"/>
      <c r="BV1878" s="113"/>
      <c r="BW1878" s="113"/>
      <c r="BX1878" s="113"/>
      <c r="BY1878" s="113"/>
      <c r="BZ1878" s="113"/>
      <c r="CA1878" s="113"/>
      <c r="CB1878" s="113"/>
    </row>
    <row r="1879" spans="9:80" s="114" customFormat="1">
      <c r="I1879" s="113"/>
      <c r="J1879" s="113"/>
      <c r="K1879" s="113"/>
      <c r="L1879" s="113"/>
      <c r="M1879" s="113"/>
      <c r="N1879" s="113"/>
      <c r="O1879" s="113"/>
      <c r="P1879" s="113"/>
      <c r="Q1879" s="113"/>
      <c r="R1879" s="113"/>
      <c r="S1879" s="113"/>
      <c r="T1879" s="113"/>
      <c r="U1879" s="113"/>
      <c r="V1879" s="113"/>
      <c r="W1879" s="113"/>
      <c r="X1879" s="113"/>
      <c r="Y1879" s="113"/>
      <c r="Z1879" s="113"/>
      <c r="AA1879" s="113"/>
      <c r="AB1879" s="113"/>
      <c r="AC1879" s="113"/>
      <c r="AD1879" s="113"/>
      <c r="AE1879" s="113"/>
      <c r="AF1879" s="113"/>
      <c r="AG1879" s="113"/>
      <c r="AH1879" s="113"/>
      <c r="AI1879" s="113"/>
      <c r="AJ1879" s="113"/>
      <c r="AK1879" s="113"/>
      <c r="AL1879" s="113"/>
      <c r="AM1879" s="113"/>
      <c r="AN1879" s="113"/>
      <c r="AO1879" s="113"/>
      <c r="AP1879" s="113"/>
      <c r="AQ1879" s="113"/>
      <c r="AR1879" s="113"/>
      <c r="AS1879" s="113"/>
      <c r="AT1879" s="113"/>
      <c r="AU1879" s="113"/>
      <c r="AV1879" s="113"/>
      <c r="AW1879" s="113"/>
      <c r="AX1879" s="113"/>
      <c r="AY1879" s="113"/>
      <c r="AZ1879" s="113"/>
      <c r="BA1879" s="113"/>
      <c r="BB1879" s="113"/>
      <c r="BC1879" s="113"/>
      <c r="BD1879" s="113"/>
      <c r="BE1879" s="113"/>
      <c r="BF1879" s="113"/>
      <c r="BG1879" s="113"/>
      <c r="BH1879" s="113"/>
      <c r="BI1879" s="113"/>
      <c r="BJ1879" s="113"/>
      <c r="BK1879" s="113"/>
      <c r="BL1879" s="113"/>
      <c r="BM1879" s="113"/>
      <c r="BN1879" s="113"/>
      <c r="BO1879" s="113"/>
      <c r="BP1879" s="113"/>
      <c r="BQ1879" s="113"/>
      <c r="BR1879" s="113"/>
      <c r="BS1879" s="113"/>
      <c r="BT1879" s="113"/>
      <c r="BU1879" s="113"/>
      <c r="BV1879" s="113"/>
      <c r="BW1879" s="113"/>
      <c r="BX1879" s="113"/>
      <c r="BY1879" s="113"/>
      <c r="BZ1879" s="113"/>
      <c r="CA1879" s="113"/>
      <c r="CB1879" s="113"/>
    </row>
    <row r="1880" spans="9:80" s="114" customFormat="1">
      <c r="I1880" s="113"/>
      <c r="J1880" s="113"/>
      <c r="K1880" s="113"/>
      <c r="L1880" s="113"/>
      <c r="M1880" s="113"/>
      <c r="N1880" s="113"/>
      <c r="O1880" s="113"/>
      <c r="P1880" s="113"/>
      <c r="Q1880" s="113"/>
      <c r="R1880" s="113"/>
      <c r="S1880" s="113"/>
      <c r="T1880" s="113"/>
      <c r="U1880" s="113"/>
      <c r="V1880" s="113"/>
      <c r="W1880" s="113"/>
      <c r="X1880" s="113"/>
      <c r="Y1880" s="113"/>
      <c r="Z1880" s="113"/>
      <c r="AA1880" s="113"/>
      <c r="AB1880" s="113"/>
      <c r="AC1880" s="113"/>
      <c r="AD1880" s="113"/>
      <c r="AE1880" s="113"/>
      <c r="AF1880" s="113"/>
      <c r="AG1880" s="113"/>
      <c r="AH1880" s="113"/>
      <c r="AI1880" s="113"/>
      <c r="AJ1880" s="113"/>
      <c r="AK1880" s="113"/>
      <c r="AL1880" s="113"/>
      <c r="AM1880" s="113"/>
      <c r="AN1880" s="113"/>
      <c r="AO1880" s="113"/>
      <c r="AP1880" s="113"/>
      <c r="AQ1880" s="113"/>
      <c r="AR1880" s="113"/>
      <c r="AS1880" s="113"/>
      <c r="AT1880" s="113"/>
      <c r="AU1880" s="113"/>
      <c r="AV1880" s="113"/>
      <c r="AW1880" s="113"/>
      <c r="AX1880" s="113"/>
      <c r="AY1880" s="113"/>
      <c r="AZ1880" s="113"/>
      <c r="BA1880" s="113"/>
      <c r="BB1880" s="113"/>
      <c r="BC1880" s="113"/>
      <c r="BD1880" s="113"/>
      <c r="BE1880" s="113"/>
      <c r="BF1880" s="113"/>
      <c r="BG1880" s="113"/>
      <c r="BH1880" s="113"/>
      <c r="BI1880" s="113"/>
      <c r="BJ1880" s="113"/>
      <c r="BK1880" s="113"/>
      <c r="BL1880" s="113"/>
      <c r="BM1880" s="113"/>
      <c r="BN1880" s="113"/>
      <c r="BO1880" s="113"/>
      <c r="BP1880" s="113"/>
      <c r="BQ1880" s="113"/>
      <c r="BR1880" s="113"/>
      <c r="BS1880" s="113"/>
      <c r="BT1880" s="113"/>
      <c r="BU1880" s="113"/>
      <c r="BV1880" s="113"/>
      <c r="BW1880" s="113"/>
      <c r="BX1880" s="113"/>
      <c r="BY1880" s="113"/>
      <c r="BZ1880" s="113"/>
      <c r="CA1880" s="113"/>
      <c r="CB1880" s="113"/>
    </row>
    <row r="1881" spans="9:80" s="114" customFormat="1">
      <c r="I1881" s="113"/>
      <c r="J1881" s="113"/>
      <c r="K1881" s="113"/>
      <c r="L1881" s="113"/>
      <c r="M1881" s="113"/>
      <c r="N1881" s="113"/>
      <c r="O1881" s="113"/>
      <c r="P1881" s="113"/>
      <c r="Q1881" s="113"/>
      <c r="R1881" s="113"/>
      <c r="S1881" s="113"/>
      <c r="T1881" s="113"/>
      <c r="U1881" s="113"/>
      <c r="V1881" s="113"/>
      <c r="W1881" s="113"/>
      <c r="X1881" s="113"/>
      <c r="Y1881" s="113"/>
      <c r="Z1881" s="113"/>
      <c r="AA1881" s="113"/>
      <c r="AB1881" s="113"/>
      <c r="AC1881" s="113"/>
      <c r="AD1881" s="113"/>
      <c r="AE1881" s="113"/>
      <c r="AF1881" s="113"/>
      <c r="AG1881" s="113"/>
      <c r="AH1881" s="113"/>
      <c r="AI1881" s="113"/>
      <c r="AJ1881" s="113"/>
      <c r="AK1881" s="113"/>
      <c r="AL1881" s="113"/>
      <c r="AM1881" s="113"/>
      <c r="AN1881" s="113"/>
      <c r="AO1881" s="113"/>
      <c r="AP1881" s="113"/>
      <c r="AQ1881" s="113"/>
      <c r="AR1881" s="113"/>
      <c r="AS1881" s="113"/>
      <c r="AT1881" s="113"/>
      <c r="AU1881" s="113"/>
      <c r="AV1881" s="113"/>
      <c r="AW1881" s="113"/>
      <c r="AX1881" s="113"/>
      <c r="AY1881" s="113"/>
      <c r="AZ1881" s="113"/>
      <c r="BA1881" s="113"/>
      <c r="BB1881" s="113"/>
      <c r="BC1881" s="113"/>
      <c r="BD1881" s="113"/>
      <c r="BE1881" s="113"/>
      <c r="BF1881" s="113"/>
      <c r="BG1881" s="113"/>
      <c r="BH1881" s="113"/>
      <c r="BI1881" s="113"/>
      <c r="BJ1881" s="113"/>
      <c r="BK1881" s="113"/>
      <c r="BL1881" s="113"/>
      <c r="BM1881" s="113"/>
      <c r="BN1881" s="113"/>
      <c r="BO1881" s="113"/>
      <c r="BP1881" s="113"/>
      <c r="BQ1881" s="113"/>
      <c r="BR1881" s="113"/>
      <c r="BS1881" s="113"/>
      <c r="BT1881" s="113"/>
      <c r="BU1881" s="113"/>
      <c r="BV1881" s="113"/>
      <c r="BW1881" s="113"/>
      <c r="BX1881" s="113"/>
      <c r="BY1881" s="113"/>
      <c r="BZ1881" s="113"/>
      <c r="CA1881" s="113"/>
      <c r="CB1881" s="113"/>
    </row>
    <row r="1882" spans="9:80" s="114" customFormat="1">
      <c r="I1882" s="113"/>
      <c r="J1882" s="113"/>
      <c r="K1882" s="113"/>
      <c r="L1882" s="113"/>
      <c r="M1882" s="113"/>
      <c r="N1882" s="113"/>
      <c r="O1882" s="113"/>
      <c r="P1882" s="113"/>
      <c r="Q1882" s="113"/>
      <c r="R1882" s="113"/>
      <c r="S1882" s="113"/>
      <c r="T1882" s="113"/>
      <c r="U1882" s="113"/>
      <c r="V1882" s="113"/>
      <c r="W1882" s="113"/>
      <c r="X1882" s="113"/>
      <c r="Y1882" s="113"/>
      <c r="Z1882" s="113"/>
      <c r="AA1882" s="113"/>
      <c r="AB1882" s="113"/>
      <c r="AC1882" s="113"/>
      <c r="AD1882" s="113"/>
      <c r="AE1882" s="113"/>
      <c r="AF1882" s="113"/>
      <c r="AG1882" s="113"/>
      <c r="AH1882" s="113"/>
      <c r="AI1882" s="113"/>
      <c r="AJ1882" s="113"/>
      <c r="AK1882" s="113"/>
      <c r="AL1882" s="113"/>
      <c r="AM1882" s="113"/>
      <c r="AN1882" s="113"/>
      <c r="AO1882" s="113"/>
      <c r="AP1882" s="113"/>
      <c r="AQ1882" s="113"/>
      <c r="AR1882" s="113"/>
      <c r="AS1882" s="113"/>
      <c r="AT1882" s="113"/>
      <c r="AU1882" s="113"/>
      <c r="AV1882" s="113"/>
      <c r="AW1882" s="113"/>
      <c r="AX1882" s="113"/>
      <c r="AY1882" s="113"/>
      <c r="AZ1882" s="113"/>
      <c r="BA1882" s="113"/>
      <c r="BB1882" s="113"/>
      <c r="BC1882" s="113"/>
      <c r="BD1882" s="113"/>
      <c r="BE1882" s="113"/>
      <c r="BF1882" s="113"/>
      <c r="BG1882" s="113"/>
      <c r="BH1882" s="113"/>
      <c r="BI1882" s="113"/>
      <c r="BJ1882" s="113"/>
      <c r="BK1882" s="113"/>
      <c r="BL1882" s="113"/>
      <c r="BM1882" s="113"/>
      <c r="BN1882" s="113"/>
      <c r="BO1882" s="113"/>
      <c r="BP1882" s="113"/>
      <c r="BQ1882" s="113"/>
      <c r="BR1882" s="113"/>
      <c r="BS1882" s="113"/>
      <c r="BT1882" s="113"/>
      <c r="BU1882" s="113"/>
      <c r="BV1882" s="113"/>
      <c r="BW1882" s="113"/>
      <c r="BX1882" s="113"/>
      <c r="BY1882" s="113"/>
      <c r="BZ1882" s="113"/>
      <c r="CA1882" s="113"/>
      <c r="CB1882" s="113"/>
    </row>
    <row r="1883" spans="9:80" s="114" customFormat="1">
      <c r="I1883" s="113"/>
      <c r="J1883" s="113"/>
      <c r="K1883" s="113"/>
      <c r="L1883" s="113"/>
      <c r="M1883" s="113"/>
      <c r="N1883" s="113"/>
      <c r="O1883" s="113"/>
      <c r="P1883" s="113"/>
      <c r="Q1883" s="113"/>
      <c r="R1883" s="113"/>
      <c r="S1883" s="113"/>
      <c r="T1883" s="113"/>
      <c r="U1883" s="113"/>
      <c r="V1883" s="113"/>
      <c r="W1883" s="113"/>
      <c r="X1883" s="113"/>
      <c r="Y1883" s="113"/>
      <c r="Z1883" s="113"/>
      <c r="AA1883" s="113"/>
      <c r="AB1883" s="113"/>
      <c r="AC1883" s="113"/>
      <c r="AD1883" s="113"/>
      <c r="AE1883" s="113"/>
      <c r="AF1883" s="113"/>
      <c r="AG1883" s="113"/>
      <c r="AH1883" s="113"/>
      <c r="AI1883" s="113"/>
      <c r="AJ1883" s="113"/>
      <c r="AK1883" s="113"/>
      <c r="AL1883" s="113"/>
      <c r="AM1883" s="113"/>
      <c r="AN1883" s="113"/>
      <c r="AO1883" s="113"/>
      <c r="AP1883" s="113"/>
      <c r="AQ1883" s="113"/>
      <c r="AR1883" s="113"/>
      <c r="AS1883" s="113"/>
      <c r="AT1883" s="113"/>
      <c r="AU1883" s="113"/>
      <c r="AV1883" s="113"/>
      <c r="AW1883" s="113"/>
      <c r="AX1883" s="113"/>
      <c r="AY1883" s="113"/>
      <c r="AZ1883" s="113"/>
      <c r="BA1883" s="113"/>
      <c r="BB1883" s="113"/>
      <c r="BC1883" s="113"/>
      <c r="BD1883" s="113"/>
      <c r="BE1883" s="113"/>
      <c r="BF1883" s="113"/>
      <c r="BG1883" s="113"/>
      <c r="BH1883" s="113"/>
      <c r="BI1883" s="113"/>
      <c r="BJ1883" s="113"/>
      <c r="BK1883" s="113"/>
      <c r="BL1883" s="113"/>
      <c r="BM1883" s="113"/>
      <c r="BN1883" s="113"/>
      <c r="BO1883" s="113"/>
      <c r="BP1883" s="113"/>
      <c r="BQ1883" s="113"/>
      <c r="BR1883" s="113"/>
      <c r="BS1883" s="113"/>
      <c r="BT1883" s="113"/>
      <c r="BU1883" s="113"/>
      <c r="BV1883" s="113"/>
      <c r="BW1883" s="113"/>
      <c r="BX1883" s="113"/>
      <c r="BY1883" s="113"/>
      <c r="BZ1883" s="113"/>
      <c r="CA1883" s="113"/>
      <c r="CB1883" s="113"/>
    </row>
    <row r="1884" spans="9:80" s="114" customFormat="1">
      <c r="I1884" s="113"/>
      <c r="J1884" s="113"/>
      <c r="K1884" s="113"/>
      <c r="L1884" s="113"/>
      <c r="M1884" s="113"/>
      <c r="N1884" s="113"/>
      <c r="O1884" s="113"/>
      <c r="P1884" s="113"/>
      <c r="Q1884" s="113"/>
      <c r="R1884" s="113"/>
      <c r="S1884" s="113"/>
      <c r="T1884" s="113"/>
      <c r="U1884" s="113"/>
      <c r="V1884" s="113"/>
      <c r="W1884" s="113"/>
      <c r="X1884" s="113"/>
      <c r="Y1884" s="113"/>
      <c r="Z1884" s="113"/>
      <c r="AA1884" s="113"/>
      <c r="AB1884" s="113"/>
      <c r="AC1884" s="113"/>
      <c r="AD1884" s="113"/>
      <c r="AE1884" s="113"/>
      <c r="AF1884" s="113"/>
      <c r="AG1884" s="113"/>
      <c r="AH1884" s="113"/>
      <c r="AI1884" s="113"/>
      <c r="AJ1884" s="113"/>
      <c r="AK1884" s="113"/>
      <c r="AL1884" s="113"/>
      <c r="AM1884" s="113"/>
      <c r="AN1884" s="113"/>
      <c r="AO1884" s="113"/>
      <c r="AP1884" s="113"/>
      <c r="AQ1884" s="113"/>
      <c r="AR1884" s="113"/>
      <c r="AS1884" s="113"/>
      <c r="AT1884" s="113"/>
      <c r="AU1884" s="113"/>
      <c r="AV1884" s="113"/>
      <c r="AW1884" s="113"/>
      <c r="AX1884" s="113"/>
      <c r="AY1884" s="113"/>
      <c r="AZ1884" s="113"/>
      <c r="BA1884" s="113"/>
      <c r="BB1884" s="113"/>
      <c r="BC1884" s="113"/>
      <c r="BD1884" s="113"/>
      <c r="BE1884" s="113"/>
      <c r="BF1884" s="113"/>
      <c r="BG1884" s="113"/>
      <c r="BH1884" s="113"/>
      <c r="BI1884" s="113"/>
      <c r="BJ1884" s="113"/>
      <c r="BK1884" s="113"/>
      <c r="BL1884" s="113"/>
      <c r="BM1884" s="113"/>
      <c r="BN1884" s="113"/>
      <c r="BO1884" s="113"/>
      <c r="BP1884" s="113"/>
      <c r="BQ1884" s="113"/>
      <c r="BR1884" s="113"/>
      <c r="BS1884" s="113"/>
      <c r="BT1884" s="113"/>
      <c r="BU1884" s="113"/>
      <c r="BV1884" s="113"/>
      <c r="BW1884" s="113"/>
      <c r="BX1884" s="113"/>
      <c r="BY1884" s="113"/>
      <c r="BZ1884" s="113"/>
      <c r="CA1884" s="113"/>
      <c r="CB1884" s="113"/>
    </row>
    <row r="1885" spans="9:80" s="114" customFormat="1">
      <c r="I1885" s="113"/>
      <c r="J1885" s="113"/>
      <c r="K1885" s="113"/>
      <c r="L1885" s="113"/>
      <c r="M1885" s="113"/>
      <c r="N1885" s="113"/>
      <c r="O1885" s="113"/>
      <c r="P1885" s="113"/>
      <c r="Q1885" s="113"/>
      <c r="R1885" s="113"/>
      <c r="S1885" s="113"/>
      <c r="T1885" s="113"/>
      <c r="U1885" s="113"/>
      <c r="V1885" s="113"/>
      <c r="W1885" s="113"/>
      <c r="X1885" s="113"/>
      <c r="Y1885" s="113"/>
      <c r="Z1885" s="113"/>
      <c r="AA1885" s="113"/>
      <c r="AB1885" s="113"/>
      <c r="AC1885" s="113"/>
      <c r="AD1885" s="113"/>
      <c r="AE1885" s="113"/>
      <c r="AF1885" s="113"/>
      <c r="AG1885" s="113"/>
      <c r="AH1885" s="113"/>
      <c r="AI1885" s="113"/>
      <c r="AJ1885" s="113"/>
      <c r="AK1885" s="113"/>
      <c r="AL1885" s="113"/>
      <c r="AM1885" s="113"/>
      <c r="AN1885" s="113"/>
      <c r="AO1885" s="113"/>
      <c r="AP1885" s="113"/>
      <c r="AQ1885" s="113"/>
      <c r="AR1885" s="113"/>
      <c r="AS1885" s="113"/>
      <c r="AT1885" s="113"/>
      <c r="AU1885" s="113"/>
      <c r="AV1885" s="113"/>
      <c r="AW1885" s="113"/>
      <c r="AX1885" s="113"/>
      <c r="AY1885" s="113"/>
      <c r="AZ1885" s="113"/>
      <c r="BA1885" s="113"/>
      <c r="BB1885" s="113"/>
      <c r="BC1885" s="113"/>
      <c r="BD1885" s="113"/>
      <c r="BE1885" s="113"/>
      <c r="BF1885" s="113"/>
      <c r="BG1885" s="113"/>
      <c r="BH1885" s="113"/>
      <c r="BI1885" s="113"/>
      <c r="BJ1885" s="113"/>
      <c r="BK1885" s="113"/>
      <c r="BL1885" s="113"/>
      <c r="BM1885" s="113"/>
      <c r="BN1885" s="113"/>
      <c r="BO1885" s="113"/>
      <c r="BP1885" s="113"/>
      <c r="BQ1885" s="113"/>
      <c r="BR1885" s="113"/>
      <c r="BS1885" s="113"/>
      <c r="BT1885" s="113"/>
      <c r="BU1885" s="113"/>
      <c r="BV1885" s="113"/>
      <c r="BW1885" s="113"/>
      <c r="BX1885" s="113"/>
      <c r="BY1885" s="113"/>
      <c r="BZ1885" s="113"/>
      <c r="CA1885" s="113"/>
      <c r="CB1885" s="113"/>
    </row>
    <row r="1886" spans="9:80" s="114" customFormat="1">
      <c r="I1886" s="113"/>
      <c r="J1886" s="113"/>
      <c r="K1886" s="113"/>
      <c r="L1886" s="113"/>
      <c r="M1886" s="113"/>
      <c r="N1886" s="113"/>
      <c r="O1886" s="113"/>
      <c r="P1886" s="113"/>
      <c r="Q1886" s="113"/>
      <c r="R1886" s="113"/>
      <c r="S1886" s="113"/>
      <c r="T1886" s="113"/>
      <c r="U1886" s="113"/>
      <c r="V1886" s="113"/>
      <c r="W1886" s="113"/>
      <c r="X1886" s="113"/>
      <c r="Y1886" s="113"/>
      <c r="Z1886" s="113"/>
      <c r="AA1886" s="113"/>
      <c r="AB1886" s="113"/>
      <c r="AC1886" s="113"/>
      <c r="AD1886" s="113"/>
      <c r="AE1886" s="113"/>
      <c r="AF1886" s="113"/>
      <c r="AG1886" s="113"/>
      <c r="AH1886" s="113"/>
      <c r="AI1886" s="113"/>
      <c r="AJ1886" s="113"/>
      <c r="AK1886" s="113"/>
      <c r="AL1886" s="113"/>
      <c r="AM1886" s="113"/>
      <c r="AN1886" s="113"/>
      <c r="AO1886" s="113"/>
      <c r="AP1886" s="113"/>
      <c r="AQ1886" s="113"/>
      <c r="AR1886" s="113"/>
      <c r="AS1886" s="113"/>
      <c r="AT1886" s="113"/>
      <c r="AU1886" s="113"/>
      <c r="AV1886" s="113"/>
      <c r="AW1886" s="113"/>
      <c r="AX1886" s="113"/>
      <c r="AY1886" s="113"/>
      <c r="AZ1886" s="113"/>
      <c r="BA1886" s="113"/>
      <c r="BB1886" s="113"/>
      <c r="BC1886" s="113"/>
      <c r="BD1886" s="113"/>
      <c r="BE1886" s="113"/>
      <c r="BF1886" s="113"/>
      <c r="BG1886" s="113"/>
      <c r="BH1886" s="113"/>
      <c r="BI1886" s="113"/>
      <c r="BJ1886" s="113"/>
      <c r="BK1886" s="113"/>
      <c r="BL1886" s="113"/>
      <c r="BM1886" s="113"/>
      <c r="BN1886" s="113"/>
      <c r="BO1886" s="113"/>
      <c r="BP1886" s="113"/>
      <c r="BQ1886" s="113"/>
      <c r="BR1886" s="113"/>
      <c r="BS1886" s="113"/>
      <c r="BT1886" s="113"/>
      <c r="BU1886" s="113"/>
      <c r="BV1886" s="113"/>
      <c r="BW1886" s="113"/>
      <c r="BX1886" s="113"/>
      <c r="BY1886" s="113"/>
      <c r="BZ1886" s="113"/>
      <c r="CA1886" s="113"/>
      <c r="CB1886" s="113"/>
    </row>
    <row r="1887" spans="9:80" s="114" customFormat="1">
      <c r="I1887" s="113"/>
      <c r="J1887" s="113"/>
      <c r="K1887" s="113"/>
      <c r="L1887" s="113"/>
      <c r="M1887" s="113"/>
      <c r="N1887" s="113"/>
      <c r="O1887" s="113"/>
      <c r="P1887" s="113"/>
      <c r="Q1887" s="113"/>
      <c r="R1887" s="113"/>
      <c r="S1887" s="113"/>
      <c r="T1887" s="113"/>
      <c r="U1887" s="113"/>
      <c r="V1887" s="113"/>
      <c r="W1887" s="113"/>
      <c r="X1887" s="113"/>
      <c r="Y1887" s="113"/>
      <c r="Z1887" s="113"/>
      <c r="AA1887" s="113"/>
      <c r="AB1887" s="113"/>
      <c r="AC1887" s="113"/>
      <c r="AD1887" s="113"/>
      <c r="AE1887" s="113"/>
      <c r="AF1887" s="113"/>
      <c r="AG1887" s="113"/>
      <c r="AH1887" s="113"/>
      <c r="AI1887" s="113"/>
      <c r="AJ1887" s="113"/>
      <c r="AK1887" s="113"/>
      <c r="AL1887" s="113"/>
      <c r="AM1887" s="113"/>
      <c r="AN1887" s="113"/>
      <c r="AO1887" s="113"/>
      <c r="AP1887" s="113"/>
      <c r="AQ1887" s="113"/>
      <c r="AR1887" s="113"/>
      <c r="AS1887" s="113"/>
      <c r="AT1887" s="113"/>
      <c r="AU1887" s="113"/>
      <c r="AV1887" s="113"/>
      <c r="AW1887" s="113"/>
      <c r="AX1887" s="113"/>
      <c r="AY1887" s="113"/>
      <c r="AZ1887" s="113"/>
      <c r="BA1887" s="113"/>
      <c r="BB1887" s="113"/>
      <c r="BC1887" s="113"/>
      <c r="BD1887" s="113"/>
      <c r="BE1887" s="113"/>
      <c r="BF1887" s="113"/>
      <c r="BG1887" s="113"/>
      <c r="BH1887" s="113"/>
      <c r="BI1887" s="113"/>
      <c r="BJ1887" s="113"/>
      <c r="BK1887" s="113"/>
      <c r="BL1887" s="113"/>
      <c r="BM1887" s="113"/>
      <c r="BN1887" s="113"/>
      <c r="BO1887" s="113"/>
      <c r="BP1887" s="113"/>
      <c r="BQ1887" s="113"/>
      <c r="BR1887" s="113"/>
      <c r="BS1887" s="113"/>
      <c r="BT1887" s="113"/>
      <c r="BU1887" s="113"/>
      <c r="BV1887" s="113"/>
      <c r="BW1887" s="113"/>
      <c r="BX1887" s="113"/>
      <c r="BY1887" s="113"/>
      <c r="BZ1887" s="113"/>
      <c r="CA1887" s="113"/>
      <c r="CB1887" s="113"/>
    </row>
    <row r="1888" spans="9:80" s="114" customFormat="1">
      <c r="I1888" s="113"/>
      <c r="J1888" s="113"/>
      <c r="K1888" s="113"/>
      <c r="L1888" s="113"/>
      <c r="M1888" s="113"/>
      <c r="N1888" s="113"/>
      <c r="O1888" s="113"/>
      <c r="P1888" s="113"/>
      <c r="Q1888" s="113"/>
      <c r="R1888" s="113"/>
      <c r="S1888" s="113"/>
      <c r="T1888" s="113"/>
      <c r="U1888" s="113"/>
      <c r="V1888" s="113"/>
      <c r="W1888" s="113"/>
      <c r="X1888" s="113"/>
      <c r="Y1888" s="113"/>
      <c r="Z1888" s="113"/>
      <c r="AA1888" s="113"/>
      <c r="AB1888" s="113"/>
      <c r="AC1888" s="113"/>
      <c r="AD1888" s="113"/>
      <c r="AE1888" s="113"/>
      <c r="AF1888" s="113"/>
      <c r="AG1888" s="113"/>
      <c r="AH1888" s="113"/>
      <c r="AI1888" s="113"/>
      <c r="AJ1888" s="113"/>
      <c r="AK1888" s="113"/>
      <c r="AL1888" s="113"/>
      <c r="AM1888" s="113"/>
      <c r="AN1888" s="113"/>
      <c r="AO1888" s="113"/>
      <c r="AP1888" s="113"/>
      <c r="AQ1888" s="113"/>
      <c r="AR1888" s="113"/>
      <c r="AS1888" s="113"/>
      <c r="AT1888" s="113"/>
      <c r="AU1888" s="113"/>
      <c r="AV1888" s="113"/>
      <c r="AW1888" s="113"/>
      <c r="AX1888" s="113"/>
      <c r="AY1888" s="113"/>
      <c r="AZ1888" s="113"/>
      <c r="BA1888" s="113"/>
      <c r="BB1888" s="113"/>
      <c r="BC1888" s="113"/>
      <c r="BD1888" s="113"/>
      <c r="BE1888" s="113"/>
      <c r="BF1888" s="113"/>
      <c r="BG1888" s="113"/>
      <c r="BH1888" s="113"/>
      <c r="BI1888" s="113"/>
      <c r="BJ1888" s="113"/>
      <c r="BK1888" s="113"/>
      <c r="BL1888" s="113"/>
      <c r="BM1888" s="113"/>
      <c r="BN1888" s="113"/>
      <c r="BO1888" s="113"/>
      <c r="BP1888" s="113"/>
      <c r="BQ1888" s="113"/>
      <c r="BR1888" s="113"/>
      <c r="BS1888" s="113"/>
      <c r="BT1888" s="113"/>
      <c r="BU1888" s="113"/>
      <c r="BV1888" s="113"/>
      <c r="BW1888" s="113"/>
      <c r="BX1888" s="113"/>
      <c r="BY1888" s="113"/>
      <c r="BZ1888" s="113"/>
      <c r="CA1888" s="113"/>
      <c r="CB1888" s="113"/>
    </row>
    <row r="1889" spans="9:80" s="114" customFormat="1">
      <c r="I1889" s="113"/>
      <c r="J1889" s="113"/>
      <c r="K1889" s="113"/>
      <c r="L1889" s="113"/>
      <c r="M1889" s="113"/>
      <c r="N1889" s="113"/>
      <c r="O1889" s="113"/>
      <c r="P1889" s="113"/>
      <c r="Q1889" s="113"/>
      <c r="R1889" s="113"/>
      <c r="S1889" s="113"/>
      <c r="T1889" s="113"/>
      <c r="U1889" s="113"/>
      <c r="V1889" s="113"/>
      <c r="W1889" s="113"/>
      <c r="X1889" s="113"/>
      <c r="Y1889" s="113"/>
      <c r="Z1889" s="113"/>
      <c r="AA1889" s="113"/>
      <c r="AB1889" s="113"/>
      <c r="AC1889" s="113"/>
      <c r="AD1889" s="113"/>
      <c r="AE1889" s="113"/>
      <c r="AF1889" s="113"/>
      <c r="AG1889" s="113"/>
      <c r="AH1889" s="113"/>
      <c r="AI1889" s="113"/>
      <c r="AJ1889" s="113"/>
      <c r="AK1889" s="113"/>
      <c r="AL1889" s="113"/>
      <c r="AM1889" s="113"/>
      <c r="AN1889" s="113"/>
      <c r="AO1889" s="113"/>
      <c r="AP1889" s="113"/>
      <c r="AQ1889" s="113"/>
      <c r="AR1889" s="113"/>
      <c r="AS1889" s="113"/>
      <c r="AT1889" s="113"/>
      <c r="AU1889" s="113"/>
      <c r="AV1889" s="113"/>
      <c r="AW1889" s="113"/>
      <c r="AX1889" s="113"/>
      <c r="AY1889" s="113"/>
      <c r="AZ1889" s="113"/>
      <c r="BA1889" s="113"/>
      <c r="BB1889" s="113"/>
      <c r="BC1889" s="113"/>
      <c r="BD1889" s="113"/>
      <c r="BE1889" s="113"/>
      <c r="BF1889" s="113"/>
      <c r="BG1889" s="113"/>
      <c r="BH1889" s="113"/>
      <c r="BI1889" s="113"/>
      <c r="BJ1889" s="113"/>
      <c r="BK1889" s="113"/>
      <c r="BL1889" s="113"/>
      <c r="BM1889" s="113"/>
      <c r="BN1889" s="113"/>
      <c r="BO1889" s="113"/>
      <c r="BP1889" s="113"/>
      <c r="BQ1889" s="113"/>
      <c r="BR1889" s="113"/>
      <c r="BS1889" s="113"/>
      <c r="BT1889" s="113"/>
      <c r="BU1889" s="113"/>
      <c r="BV1889" s="113"/>
      <c r="BW1889" s="113"/>
      <c r="BX1889" s="113"/>
      <c r="BY1889" s="113"/>
      <c r="BZ1889" s="113"/>
      <c r="CA1889" s="113"/>
      <c r="CB1889" s="113"/>
    </row>
    <row r="1890" spans="9:80" s="114" customFormat="1">
      <c r="I1890" s="113"/>
      <c r="J1890" s="113"/>
      <c r="K1890" s="113"/>
      <c r="L1890" s="113"/>
      <c r="M1890" s="113"/>
      <c r="N1890" s="113"/>
      <c r="O1890" s="113"/>
      <c r="P1890" s="113"/>
      <c r="Q1890" s="113"/>
      <c r="R1890" s="113"/>
      <c r="S1890" s="113"/>
      <c r="T1890" s="113"/>
      <c r="U1890" s="113"/>
      <c r="V1890" s="113"/>
      <c r="W1890" s="113"/>
      <c r="X1890" s="113"/>
      <c r="Y1890" s="113"/>
      <c r="Z1890" s="113"/>
      <c r="AA1890" s="113"/>
      <c r="AB1890" s="113"/>
      <c r="AC1890" s="113"/>
      <c r="AD1890" s="113"/>
      <c r="AE1890" s="113"/>
      <c r="AF1890" s="113"/>
      <c r="AG1890" s="113"/>
      <c r="AH1890" s="113"/>
      <c r="AI1890" s="113"/>
      <c r="AJ1890" s="113"/>
      <c r="AK1890" s="113"/>
      <c r="AL1890" s="113"/>
      <c r="AM1890" s="113"/>
      <c r="AN1890" s="113"/>
      <c r="AO1890" s="113"/>
      <c r="AP1890" s="113"/>
      <c r="AQ1890" s="113"/>
      <c r="AR1890" s="113"/>
      <c r="AS1890" s="113"/>
      <c r="AT1890" s="113"/>
      <c r="AU1890" s="113"/>
      <c r="AV1890" s="113"/>
      <c r="AW1890" s="113"/>
      <c r="AX1890" s="113"/>
      <c r="AY1890" s="113"/>
      <c r="AZ1890" s="113"/>
      <c r="BA1890" s="113"/>
      <c r="BB1890" s="113"/>
      <c r="BC1890" s="113"/>
      <c r="BD1890" s="113"/>
      <c r="BE1890" s="113"/>
      <c r="BF1890" s="113"/>
      <c r="BG1890" s="113"/>
      <c r="BH1890" s="113"/>
      <c r="BI1890" s="113"/>
      <c r="BJ1890" s="113"/>
      <c r="BK1890" s="113"/>
      <c r="BL1890" s="113"/>
      <c r="BM1890" s="113"/>
      <c r="BN1890" s="113"/>
      <c r="BO1890" s="113"/>
      <c r="BP1890" s="113"/>
      <c r="BQ1890" s="113"/>
      <c r="BR1890" s="113"/>
      <c r="BS1890" s="113"/>
      <c r="BT1890" s="113"/>
      <c r="BU1890" s="113"/>
      <c r="BV1890" s="113"/>
      <c r="BW1890" s="113"/>
      <c r="BX1890" s="113"/>
      <c r="BY1890" s="113"/>
      <c r="BZ1890" s="113"/>
      <c r="CA1890" s="113"/>
      <c r="CB1890" s="113"/>
    </row>
    <row r="1891" spans="9:80" s="114" customFormat="1">
      <c r="I1891" s="113"/>
      <c r="J1891" s="113"/>
      <c r="K1891" s="113"/>
      <c r="L1891" s="113"/>
      <c r="M1891" s="113"/>
      <c r="N1891" s="113"/>
      <c r="O1891" s="113"/>
      <c r="P1891" s="113"/>
      <c r="Q1891" s="113"/>
      <c r="R1891" s="113"/>
      <c r="S1891" s="113"/>
      <c r="T1891" s="113"/>
      <c r="U1891" s="113"/>
      <c r="V1891" s="113"/>
      <c r="W1891" s="113"/>
      <c r="X1891" s="113"/>
      <c r="Y1891" s="113"/>
      <c r="Z1891" s="113"/>
      <c r="AA1891" s="113"/>
      <c r="AB1891" s="113"/>
      <c r="AC1891" s="113"/>
      <c r="AD1891" s="113"/>
      <c r="AE1891" s="113"/>
      <c r="AF1891" s="113"/>
      <c r="AG1891" s="113"/>
      <c r="AH1891" s="113"/>
      <c r="AI1891" s="113"/>
      <c r="AJ1891" s="113"/>
      <c r="AK1891" s="113"/>
      <c r="AL1891" s="113"/>
      <c r="AM1891" s="113"/>
      <c r="AN1891" s="113"/>
      <c r="AO1891" s="113"/>
      <c r="AP1891" s="113"/>
      <c r="AQ1891" s="113"/>
      <c r="AR1891" s="113"/>
      <c r="AS1891" s="113"/>
      <c r="AT1891" s="113"/>
      <c r="AU1891" s="113"/>
      <c r="AV1891" s="113"/>
      <c r="AW1891" s="113"/>
      <c r="AX1891" s="113"/>
      <c r="AY1891" s="113"/>
      <c r="AZ1891" s="113"/>
      <c r="BA1891" s="113"/>
      <c r="BB1891" s="113"/>
      <c r="BC1891" s="113"/>
      <c r="BD1891" s="113"/>
      <c r="BE1891" s="113"/>
      <c r="BF1891" s="113"/>
      <c r="BG1891" s="113"/>
      <c r="BH1891" s="113"/>
      <c r="BI1891" s="113"/>
      <c r="BJ1891" s="113"/>
      <c r="BK1891" s="113"/>
      <c r="BL1891" s="113"/>
      <c r="BM1891" s="113"/>
      <c r="BN1891" s="113"/>
      <c r="BO1891" s="113"/>
      <c r="BP1891" s="113"/>
      <c r="BQ1891" s="113"/>
      <c r="BR1891" s="113"/>
      <c r="BS1891" s="113"/>
      <c r="BT1891" s="113"/>
      <c r="BU1891" s="113"/>
      <c r="BV1891" s="113"/>
      <c r="BW1891" s="113"/>
      <c r="BX1891" s="113"/>
      <c r="BY1891" s="113"/>
      <c r="BZ1891" s="113"/>
      <c r="CA1891" s="113"/>
      <c r="CB1891" s="113"/>
    </row>
    <row r="1892" spans="9:80" s="114" customFormat="1">
      <c r="I1892" s="113"/>
      <c r="J1892" s="113"/>
      <c r="K1892" s="113"/>
      <c r="L1892" s="113"/>
      <c r="M1892" s="113"/>
      <c r="N1892" s="113"/>
      <c r="O1892" s="113"/>
      <c r="P1892" s="113"/>
      <c r="Q1892" s="113"/>
      <c r="R1892" s="113"/>
      <c r="S1892" s="113"/>
      <c r="T1892" s="113"/>
      <c r="U1892" s="113"/>
      <c r="V1892" s="113"/>
      <c r="W1892" s="113"/>
      <c r="X1892" s="113"/>
      <c r="Y1892" s="113"/>
      <c r="Z1892" s="113"/>
      <c r="AA1892" s="113"/>
      <c r="AB1892" s="113"/>
      <c r="AC1892" s="113"/>
      <c r="AD1892" s="113"/>
      <c r="AE1892" s="113"/>
      <c r="AF1892" s="113"/>
      <c r="AG1892" s="113"/>
      <c r="AH1892" s="113"/>
      <c r="AI1892" s="113"/>
      <c r="AJ1892" s="113"/>
      <c r="AK1892" s="113"/>
      <c r="AL1892" s="113"/>
      <c r="AM1892" s="113"/>
      <c r="AN1892" s="113"/>
      <c r="AO1892" s="113"/>
      <c r="AP1892" s="113"/>
      <c r="AQ1892" s="113"/>
      <c r="AR1892" s="113"/>
      <c r="AS1892" s="113"/>
      <c r="AT1892" s="113"/>
      <c r="AU1892" s="113"/>
      <c r="AV1892" s="113"/>
      <c r="AW1892" s="113"/>
      <c r="AX1892" s="113"/>
      <c r="AY1892" s="113"/>
      <c r="AZ1892" s="113"/>
      <c r="BA1892" s="113"/>
      <c r="BB1892" s="113"/>
      <c r="BC1892" s="113"/>
      <c r="BD1892" s="113"/>
      <c r="BE1892" s="113"/>
      <c r="BF1892" s="113"/>
      <c r="BG1892" s="113"/>
      <c r="BH1892" s="113"/>
      <c r="BI1892" s="113"/>
      <c r="BJ1892" s="113"/>
      <c r="BK1892" s="113"/>
      <c r="BL1892" s="113"/>
      <c r="BM1892" s="113"/>
      <c r="BN1892" s="113"/>
      <c r="BO1892" s="113"/>
      <c r="BP1892" s="113"/>
      <c r="BQ1892" s="113"/>
      <c r="BR1892" s="113"/>
      <c r="BS1892" s="113"/>
      <c r="BT1892" s="113"/>
      <c r="BU1892" s="113"/>
      <c r="BV1892" s="113"/>
      <c r="BW1892" s="113"/>
      <c r="BX1892" s="113"/>
      <c r="BY1892" s="113"/>
      <c r="BZ1892" s="113"/>
      <c r="CA1892" s="113"/>
      <c r="CB1892" s="113"/>
    </row>
    <row r="1893" spans="9:80" s="114" customFormat="1">
      <c r="I1893" s="113"/>
      <c r="J1893" s="113"/>
      <c r="K1893" s="113"/>
      <c r="L1893" s="113"/>
      <c r="M1893" s="113"/>
      <c r="N1893" s="113"/>
      <c r="O1893" s="113"/>
      <c r="P1893" s="113"/>
      <c r="Q1893" s="113"/>
      <c r="R1893" s="113"/>
      <c r="S1893" s="113"/>
      <c r="T1893" s="113"/>
      <c r="U1893" s="113"/>
      <c r="V1893" s="113"/>
      <c r="W1893" s="113"/>
      <c r="X1893" s="113"/>
      <c r="Y1893" s="113"/>
      <c r="Z1893" s="113"/>
      <c r="AA1893" s="113"/>
      <c r="AB1893" s="113"/>
      <c r="AC1893" s="113"/>
      <c r="AD1893" s="113"/>
      <c r="AE1893" s="113"/>
      <c r="AF1893" s="113"/>
      <c r="AG1893" s="113"/>
      <c r="AH1893" s="113"/>
      <c r="AI1893" s="113"/>
      <c r="AJ1893" s="113"/>
      <c r="AK1893" s="113"/>
      <c r="AL1893" s="113"/>
      <c r="AM1893" s="113"/>
      <c r="AN1893" s="113"/>
      <c r="AO1893" s="113"/>
      <c r="AP1893" s="113"/>
      <c r="AQ1893" s="113"/>
      <c r="AR1893" s="113"/>
      <c r="AS1893" s="113"/>
      <c r="AT1893" s="113"/>
      <c r="AU1893" s="113"/>
      <c r="AV1893" s="113"/>
      <c r="AW1893" s="113"/>
      <c r="AX1893" s="113"/>
      <c r="AY1893" s="113"/>
      <c r="AZ1893" s="113"/>
      <c r="BA1893" s="113"/>
      <c r="BB1893" s="113"/>
      <c r="BC1893" s="113"/>
      <c r="BD1893" s="113"/>
      <c r="BE1893" s="113"/>
      <c r="BF1893" s="113"/>
      <c r="BG1893" s="113"/>
      <c r="BH1893" s="113"/>
      <c r="BI1893" s="113"/>
      <c r="BJ1893" s="113"/>
      <c r="BK1893" s="113"/>
      <c r="BL1893" s="113"/>
      <c r="BM1893" s="113"/>
      <c r="BN1893" s="113"/>
      <c r="BO1893" s="113"/>
      <c r="BP1893" s="113"/>
      <c r="BQ1893" s="113"/>
      <c r="BR1893" s="113"/>
      <c r="BS1893" s="113"/>
      <c r="BT1893" s="113"/>
      <c r="BU1893" s="113"/>
      <c r="BV1893" s="113"/>
      <c r="BW1893" s="113"/>
      <c r="BX1893" s="113"/>
      <c r="BY1893" s="113"/>
      <c r="BZ1893" s="113"/>
      <c r="CA1893" s="113"/>
      <c r="CB1893" s="113"/>
    </row>
    <row r="1894" spans="9:80" s="114" customFormat="1">
      <c r="I1894" s="113"/>
      <c r="J1894" s="113"/>
      <c r="K1894" s="113"/>
      <c r="L1894" s="113"/>
      <c r="M1894" s="113"/>
      <c r="N1894" s="113"/>
      <c r="O1894" s="113"/>
      <c r="P1894" s="113"/>
      <c r="Q1894" s="113"/>
      <c r="R1894" s="113"/>
      <c r="S1894" s="113"/>
      <c r="T1894" s="113"/>
      <c r="U1894" s="113"/>
      <c r="V1894" s="113"/>
      <c r="W1894" s="113"/>
      <c r="X1894" s="113"/>
      <c r="Y1894" s="113"/>
      <c r="Z1894" s="113"/>
      <c r="AA1894" s="113"/>
      <c r="AB1894" s="113"/>
      <c r="AC1894" s="113"/>
      <c r="AD1894" s="113"/>
      <c r="AE1894" s="113"/>
      <c r="AF1894" s="113"/>
      <c r="AG1894" s="113"/>
      <c r="AH1894" s="113"/>
      <c r="AI1894" s="113"/>
      <c r="AJ1894" s="113"/>
      <c r="AK1894" s="113"/>
      <c r="AL1894" s="113"/>
      <c r="AM1894" s="113"/>
      <c r="AN1894" s="113"/>
      <c r="AO1894" s="113"/>
      <c r="AP1894" s="113"/>
      <c r="AQ1894" s="113"/>
      <c r="AR1894" s="113"/>
      <c r="AS1894" s="113"/>
      <c r="AT1894" s="113"/>
      <c r="AU1894" s="113"/>
      <c r="AV1894" s="113"/>
      <c r="AW1894" s="113"/>
      <c r="AX1894" s="113"/>
      <c r="AY1894" s="113"/>
      <c r="AZ1894" s="113"/>
      <c r="BA1894" s="113"/>
      <c r="BB1894" s="113"/>
      <c r="BC1894" s="113"/>
      <c r="BD1894" s="113"/>
      <c r="BE1894" s="113"/>
      <c r="BF1894" s="113"/>
      <c r="BG1894" s="113"/>
      <c r="BH1894" s="113"/>
      <c r="BI1894" s="113"/>
      <c r="BJ1894" s="113"/>
      <c r="BK1894" s="113"/>
      <c r="BL1894" s="113"/>
      <c r="BM1894" s="113"/>
      <c r="BN1894" s="113"/>
      <c r="BO1894" s="113"/>
      <c r="BP1894" s="113"/>
      <c r="BQ1894" s="113"/>
      <c r="BR1894" s="113"/>
      <c r="BS1894" s="113"/>
      <c r="BT1894" s="113"/>
      <c r="BU1894" s="113"/>
      <c r="BV1894" s="113"/>
      <c r="BW1894" s="113"/>
      <c r="BX1894" s="113"/>
      <c r="BY1894" s="113"/>
      <c r="BZ1894" s="113"/>
      <c r="CA1894" s="113"/>
      <c r="CB1894" s="113"/>
    </row>
    <row r="1895" spans="9:80" s="114" customFormat="1">
      <c r="I1895" s="113"/>
      <c r="J1895" s="113"/>
      <c r="K1895" s="113"/>
      <c r="L1895" s="113"/>
      <c r="M1895" s="113"/>
      <c r="N1895" s="113"/>
      <c r="O1895" s="113"/>
      <c r="P1895" s="113"/>
      <c r="Q1895" s="113"/>
      <c r="R1895" s="113"/>
      <c r="S1895" s="113"/>
      <c r="T1895" s="113"/>
      <c r="U1895" s="113"/>
      <c r="V1895" s="113"/>
      <c r="W1895" s="113"/>
      <c r="X1895" s="113"/>
      <c r="Y1895" s="113"/>
      <c r="Z1895" s="113"/>
      <c r="AA1895" s="113"/>
      <c r="AB1895" s="113"/>
      <c r="AC1895" s="113"/>
      <c r="AD1895" s="113"/>
      <c r="AE1895" s="113"/>
      <c r="AF1895" s="113"/>
      <c r="AG1895" s="113"/>
      <c r="AH1895" s="113"/>
      <c r="AI1895" s="113"/>
      <c r="AJ1895" s="113"/>
      <c r="AK1895" s="113"/>
      <c r="AL1895" s="113"/>
      <c r="AM1895" s="113"/>
      <c r="AN1895" s="113"/>
      <c r="AO1895" s="113"/>
      <c r="AP1895" s="113"/>
      <c r="AQ1895" s="113"/>
      <c r="AR1895" s="113"/>
      <c r="AS1895" s="113"/>
      <c r="AT1895" s="113"/>
      <c r="AU1895" s="113"/>
      <c r="AV1895" s="113"/>
      <c r="AW1895" s="113"/>
      <c r="AX1895" s="113"/>
      <c r="AY1895" s="113"/>
      <c r="AZ1895" s="113"/>
      <c r="BA1895" s="113"/>
      <c r="BB1895" s="113"/>
      <c r="BC1895" s="113"/>
      <c r="BD1895" s="113"/>
      <c r="BE1895" s="113"/>
      <c r="BF1895" s="113"/>
      <c r="BG1895" s="113"/>
      <c r="BH1895" s="113"/>
      <c r="BI1895" s="113"/>
      <c r="BJ1895" s="113"/>
      <c r="BK1895" s="113"/>
      <c r="BL1895" s="113"/>
      <c r="BM1895" s="113"/>
      <c r="BN1895" s="113"/>
      <c r="BO1895" s="113"/>
      <c r="BP1895" s="113"/>
      <c r="BQ1895" s="113"/>
      <c r="BR1895" s="113"/>
      <c r="BS1895" s="113"/>
      <c r="BT1895" s="113"/>
      <c r="BU1895" s="113"/>
      <c r="BV1895" s="113"/>
      <c r="BW1895" s="113"/>
      <c r="BX1895" s="113"/>
      <c r="BY1895" s="113"/>
      <c r="BZ1895" s="113"/>
      <c r="CA1895" s="113"/>
      <c r="CB1895" s="113"/>
    </row>
    <row r="1896" spans="9:80" s="114" customFormat="1">
      <c r="I1896" s="113"/>
      <c r="J1896" s="113"/>
      <c r="K1896" s="113"/>
      <c r="L1896" s="113"/>
      <c r="M1896" s="113"/>
      <c r="N1896" s="113"/>
      <c r="O1896" s="113"/>
      <c r="P1896" s="113"/>
      <c r="Q1896" s="113"/>
      <c r="R1896" s="113"/>
      <c r="S1896" s="113"/>
      <c r="T1896" s="113"/>
      <c r="U1896" s="113"/>
      <c r="V1896" s="113"/>
      <c r="W1896" s="113"/>
      <c r="X1896" s="113"/>
      <c r="Y1896" s="113"/>
      <c r="Z1896" s="113"/>
      <c r="AA1896" s="113"/>
      <c r="AB1896" s="113"/>
      <c r="AC1896" s="113"/>
      <c r="AD1896" s="113"/>
      <c r="AE1896" s="113"/>
      <c r="AF1896" s="113"/>
      <c r="AG1896" s="113"/>
      <c r="AH1896" s="113"/>
      <c r="AI1896" s="113"/>
      <c r="AJ1896" s="113"/>
      <c r="AK1896" s="113"/>
      <c r="AL1896" s="113"/>
      <c r="AM1896" s="113"/>
      <c r="AN1896" s="113"/>
      <c r="AO1896" s="113"/>
      <c r="AP1896" s="113"/>
      <c r="AQ1896" s="113"/>
      <c r="AR1896" s="113"/>
      <c r="AS1896" s="113"/>
      <c r="AT1896" s="113"/>
      <c r="AU1896" s="113"/>
      <c r="AV1896" s="113"/>
      <c r="AW1896" s="113"/>
      <c r="AX1896" s="113"/>
      <c r="AY1896" s="113"/>
      <c r="AZ1896" s="113"/>
      <c r="BA1896" s="113"/>
      <c r="BB1896" s="113"/>
      <c r="BC1896" s="113"/>
      <c r="BD1896" s="113"/>
      <c r="BE1896" s="113"/>
      <c r="BF1896" s="113"/>
      <c r="BG1896" s="113"/>
      <c r="BH1896" s="113"/>
      <c r="BI1896" s="113"/>
      <c r="BJ1896" s="113"/>
      <c r="BK1896" s="113"/>
      <c r="BL1896" s="113"/>
      <c r="BM1896" s="113"/>
      <c r="BN1896" s="113"/>
      <c r="BO1896" s="113"/>
      <c r="BP1896" s="113"/>
      <c r="BQ1896" s="113"/>
      <c r="BR1896" s="113"/>
      <c r="BS1896" s="113"/>
      <c r="BT1896" s="113"/>
      <c r="BU1896" s="113"/>
      <c r="BV1896" s="113"/>
      <c r="BW1896" s="113"/>
      <c r="BX1896" s="113"/>
      <c r="BY1896" s="113"/>
      <c r="BZ1896" s="113"/>
      <c r="CA1896" s="113"/>
      <c r="CB1896" s="113"/>
    </row>
    <row r="1897" spans="9:80" s="114" customFormat="1">
      <c r="I1897" s="113"/>
      <c r="J1897" s="113"/>
      <c r="K1897" s="113"/>
      <c r="L1897" s="113"/>
      <c r="M1897" s="113"/>
      <c r="N1897" s="113"/>
      <c r="O1897" s="113"/>
      <c r="P1897" s="113"/>
      <c r="Q1897" s="113"/>
      <c r="R1897" s="113"/>
      <c r="S1897" s="113"/>
      <c r="T1897" s="113"/>
      <c r="U1897" s="113"/>
      <c r="V1897" s="113"/>
      <c r="W1897" s="113"/>
      <c r="X1897" s="113"/>
      <c r="Y1897" s="113"/>
      <c r="Z1897" s="113"/>
      <c r="AA1897" s="113"/>
      <c r="AB1897" s="113"/>
      <c r="AC1897" s="113"/>
      <c r="AD1897" s="113"/>
      <c r="AE1897" s="113"/>
      <c r="AF1897" s="113"/>
      <c r="AG1897" s="113"/>
      <c r="AH1897" s="113"/>
      <c r="AI1897" s="113"/>
      <c r="AJ1897" s="113"/>
      <c r="AK1897" s="113"/>
      <c r="AL1897" s="113"/>
      <c r="AM1897" s="113"/>
      <c r="AN1897" s="113"/>
      <c r="AO1897" s="113"/>
      <c r="AP1897" s="113"/>
      <c r="AQ1897" s="113"/>
      <c r="AR1897" s="113"/>
      <c r="AS1897" s="113"/>
      <c r="AT1897" s="113"/>
      <c r="AU1897" s="113"/>
      <c r="AV1897" s="113"/>
      <c r="AW1897" s="113"/>
      <c r="AX1897" s="113"/>
      <c r="AY1897" s="113"/>
      <c r="AZ1897" s="113"/>
      <c r="BA1897" s="113"/>
      <c r="BB1897" s="113"/>
      <c r="BC1897" s="113"/>
      <c r="BD1897" s="113"/>
      <c r="BE1897" s="113"/>
      <c r="BF1897" s="113"/>
      <c r="BG1897" s="113"/>
      <c r="BH1897" s="113"/>
      <c r="BI1897" s="113"/>
      <c r="BJ1897" s="113"/>
      <c r="BK1897" s="113"/>
      <c r="BL1897" s="113"/>
      <c r="BM1897" s="113"/>
      <c r="BN1897" s="113"/>
      <c r="BO1897" s="113"/>
      <c r="BP1897" s="113"/>
      <c r="BQ1897" s="113"/>
      <c r="BR1897" s="113"/>
      <c r="BS1897" s="113"/>
      <c r="BT1897" s="113"/>
      <c r="BU1897" s="113"/>
      <c r="BV1897" s="113"/>
      <c r="BW1897" s="113"/>
      <c r="BX1897" s="113"/>
      <c r="BY1897" s="113"/>
      <c r="BZ1897" s="113"/>
      <c r="CA1897" s="113"/>
      <c r="CB1897" s="113"/>
    </row>
    <row r="1898" spans="9:80" s="114" customFormat="1">
      <c r="I1898" s="113"/>
      <c r="J1898" s="113"/>
      <c r="K1898" s="113"/>
      <c r="L1898" s="113"/>
      <c r="M1898" s="113"/>
      <c r="N1898" s="113"/>
      <c r="O1898" s="113"/>
      <c r="P1898" s="113"/>
      <c r="Q1898" s="113"/>
      <c r="R1898" s="113"/>
      <c r="S1898" s="113"/>
      <c r="T1898" s="113"/>
      <c r="U1898" s="113"/>
      <c r="V1898" s="113"/>
      <c r="W1898" s="113"/>
      <c r="X1898" s="113"/>
      <c r="Y1898" s="113"/>
      <c r="Z1898" s="113"/>
      <c r="AA1898" s="113"/>
      <c r="AB1898" s="113"/>
      <c r="AC1898" s="113"/>
      <c r="AD1898" s="113"/>
      <c r="AE1898" s="113"/>
      <c r="AF1898" s="113"/>
      <c r="AG1898" s="113"/>
      <c r="AH1898" s="113"/>
      <c r="AI1898" s="113"/>
      <c r="AJ1898" s="113"/>
      <c r="AK1898" s="113"/>
      <c r="AL1898" s="113"/>
      <c r="AM1898" s="113"/>
      <c r="AN1898" s="113"/>
      <c r="AO1898" s="113"/>
      <c r="AP1898" s="113"/>
      <c r="AQ1898" s="113"/>
      <c r="AR1898" s="113"/>
      <c r="AS1898" s="113"/>
      <c r="AT1898" s="113"/>
      <c r="AU1898" s="113"/>
      <c r="AV1898" s="113"/>
      <c r="AW1898" s="113"/>
      <c r="AX1898" s="113"/>
      <c r="AY1898" s="113"/>
      <c r="AZ1898" s="113"/>
      <c r="BA1898" s="113"/>
      <c r="BB1898" s="113"/>
      <c r="BC1898" s="113"/>
      <c r="BD1898" s="113"/>
      <c r="BE1898" s="113"/>
      <c r="BF1898" s="113"/>
      <c r="BG1898" s="113"/>
      <c r="BH1898" s="113"/>
      <c r="BI1898" s="113"/>
      <c r="BJ1898" s="113"/>
      <c r="BK1898" s="113"/>
      <c r="BL1898" s="113"/>
      <c r="BM1898" s="113"/>
      <c r="BN1898" s="113"/>
      <c r="BO1898" s="113"/>
      <c r="BP1898" s="113"/>
      <c r="BQ1898" s="113"/>
      <c r="BR1898" s="113"/>
      <c r="BS1898" s="113"/>
      <c r="BT1898" s="113"/>
      <c r="BU1898" s="113"/>
      <c r="BV1898" s="113"/>
      <c r="BW1898" s="113"/>
      <c r="BX1898" s="113"/>
      <c r="BY1898" s="113"/>
      <c r="BZ1898" s="113"/>
      <c r="CA1898" s="113"/>
      <c r="CB1898" s="113"/>
    </row>
    <row r="1899" spans="9:80" s="114" customFormat="1">
      <c r="I1899" s="113"/>
      <c r="J1899" s="113"/>
      <c r="K1899" s="113"/>
      <c r="L1899" s="113"/>
      <c r="M1899" s="113"/>
      <c r="N1899" s="113"/>
      <c r="O1899" s="113"/>
      <c r="P1899" s="113"/>
      <c r="Q1899" s="113"/>
      <c r="R1899" s="113"/>
      <c r="S1899" s="113"/>
      <c r="T1899" s="113"/>
      <c r="U1899" s="113"/>
      <c r="V1899" s="113"/>
      <c r="W1899" s="113"/>
      <c r="X1899" s="113"/>
      <c r="Y1899" s="113"/>
      <c r="Z1899" s="113"/>
      <c r="AA1899" s="113"/>
      <c r="AB1899" s="113"/>
      <c r="AC1899" s="113"/>
      <c r="AD1899" s="113"/>
      <c r="AE1899" s="113"/>
      <c r="AF1899" s="113"/>
      <c r="AG1899" s="113"/>
      <c r="AH1899" s="113"/>
      <c r="AI1899" s="113"/>
      <c r="AJ1899" s="113"/>
      <c r="AK1899" s="113"/>
      <c r="AL1899" s="113"/>
      <c r="AM1899" s="113"/>
      <c r="AN1899" s="113"/>
      <c r="AO1899" s="113"/>
      <c r="AP1899" s="113"/>
      <c r="AQ1899" s="113"/>
      <c r="AR1899" s="113"/>
      <c r="AS1899" s="113"/>
      <c r="AT1899" s="113"/>
      <c r="AU1899" s="113"/>
      <c r="AV1899" s="113"/>
      <c r="AW1899" s="113"/>
      <c r="AX1899" s="113"/>
      <c r="AY1899" s="113"/>
      <c r="AZ1899" s="113"/>
      <c r="BA1899" s="113"/>
      <c r="BB1899" s="113"/>
      <c r="BC1899" s="113"/>
      <c r="BD1899" s="113"/>
      <c r="BE1899" s="113"/>
      <c r="BF1899" s="113"/>
      <c r="BG1899" s="113"/>
      <c r="BH1899" s="113"/>
      <c r="BI1899" s="113"/>
      <c r="BJ1899" s="113"/>
      <c r="BK1899" s="113"/>
      <c r="BL1899" s="113"/>
      <c r="BM1899" s="113"/>
      <c r="BN1899" s="113"/>
      <c r="BO1899" s="113"/>
      <c r="BP1899" s="113"/>
      <c r="BQ1899" s="113"/>
      <c r="BR1899" s="113"/>
      <c r="BS1899" s="113"/>
      <c r="BT1899" s="113"/>
      <c r="BU1899" s="113"/>
      <c r="BV1899" s="113"/>
      <c r="BW1899" s="113"/>
      <c r="BX1899" s="113"/>
      <c r="BY1899" s="113"/>
      <c r="BZ1899" s="113"/>
      <c r="CA1899" s="113"/>
      <c r="CB1899" s="113"/>
    </row>
    <row r="1900" spans="9:80" s="114" customFormat="1">
      <c r="I1900" s="113"/>
      <c r="J1900" s="113"/>
      <c r="K1900" s="113"/>
      <c r="L1900" s="113"/>
      <c r="M1900" s="113"/>
      <c r="N1900" s="113"/>
      <c r="O1900" s="113"/>
      <c r="P1900" s="113"/>
      <c r="Q1900" s="113"/>
      <c r="R1900" s="113"/>
      <c r="S1900" s="113"/>
      <c r="T1900" s="113"/>
      <c r="U1900" s="113"/>
      <c r="V1900" s="113"/>
      <c r="W1900" s="113"/>
      <c r="X1900" s="113"/>
      <c r="Y1900" s="113"/>
      <c r="Z1900" s="113"/>
      <c r="AA1900" s="113"/>
      <c r="AB1900" s="113"/>
      <c r="AC1900" s="113"/>
      <c r="AD1900" s="113"/>
      <c r="AE1900" s="113"/>
      <c r="AF1900" s="113"/>
      <c r="AG1900" s="113"/>
      <c r="AH1900" s="113"/>
      <c r="AI1900" s="113"/>
      <c r="AJ1900" s="113"/>
      <c r="AK1900" s="113"/>
      <c r="AL1900" s="113"/>
      <c r="AM1900" s="113"/>
      <c r="AN1900" s="113"/>
      <c r="AO1900" s="113"/>
      <c r="AP1900" s="113"/>
      <c r="AQ1900" s="113"/>
      <c r="AR1900" s="113"/>
      <c r="AS1900" s="113"/>
      <c r="AT1900" s="113"/>
      <c r="AU1900" s="113"/>
      <c r="AV1900" s="113"/>
      <c r="AW1900" s="113"/>
      <c r="AX1900" s="113"/>
      <c r="AY1900" s="113"/>
      <c r="AZ1900" s="113"/>
      <c r="BA1900" s="113"/>
      <c r="BB1900" s="113"/>
      <c r="BC1900" s="113"/>
      <c r="BD1900" s="113"/>
      <c r="BE1900" s="113"/>
      <c r="BF1900" s="113"/>
      <c r="BG1900" s="113"/>
      <c r="BH1900" s="113"/>
      <c r="BI1900" s="113"/>
      <c r="BJ1900" s="113"/>
      <c r="BK1900" s="113"/>
      <c r="BL1900" s="113"/>
      <c r="BM1900" s="113"/>
      <c r="BN1900" s="113"/>
      <c r="BO1900" s="113"/>
      <c r="BP1900" s="113"/>
      <c r="BQ1900" s="113"/>
      <c r="BR1900" s="113"/>
      <c r="BS1900" s="113"/>
      <c r="BT1900" s="113"/>
      <c r="BU1900" s="113"/>
      <c r="BV1900" s="113"/>
      <c r="BW1900" s="113"/>
      <c r="BX1900" s="113"/>
      <c r="BY1900" s="113"/>
      <c r="BZ1900" s="113"/>
      <c r="CA1900" s="113"/>
      <c r="CB1900" s="113"/>
    </row>
    <row r="1901" spans="9:80" s="114" customFormat="1">
      <c r="I1901" s="113"/>
      <c r="J1901" s="113"/>
      <c r="K1901" s="113"/>
      <c r="L1901" s="113"/>
      <c r="M1901" s="113"/>
      <c r="N1901" s="113"/>
      <c r="O1901" s="113"/>
      <c r="P1901" s="113"/>
      <c r="Q1901" s="113"/>
      <c r="R1901" s="113"/>
      <c r="S1901" s="113"/>
      <c r="T1901" s="113"/>
      <c r="U1901" s="113"/>
      <c r="V1901" s="113"/>
      <c r="W1901" s="113"/>
      <c r="X1901" s="113"/>
      <c r="Y1901" s="113"/>
      <c r="Z1901" s="113"/>
      <c r="AA1901" s="113"/>
      <c r="AB1901" s="113"/>
      <c r="AC1901" s="113"/>
      <c r="AD1901" s="113"/>
      <c r="AE1901" s="113"/>
      <c r="AF1901" s="113"/>
      <c r="AG1901" s="113"/>
      <c r="AH1901" s="113"/>
      <c r="AI1901" s="113"/>
      <c r="AJ1901" s="113"/>
      <c r="AK1901" s="113"/>
      <c r="AL1901" s="113"/>
      <c r="AM1901" s="113"/>
      <c r="AN1901" s="113"/>
      <c r="AO1901" s="113"/>
      <c r="AP1901" s="113"/>
      <c r="AQ1901" s="113"/>
      <c r="AR1901" s="113"/>
      <c r="AS1901" s="113"/>
      <c r="AT1901" s="113"/>
      <c r="AU1901" s="113"/>
      <c r="AV1901" s="113"/>
      <c r="AW1901" s="113"/>
      <c r="AX1901" s="113"/>
      <c r="AY1901" s="113"/>
      <c r="AZ1901" s="113"/>
      <c r="BA1901" s="113"/>
      <c r="BB1901" s="113"/>
      <c r="BC1901" s="113"/>
      <c r="BD1901" s="113"/>
      <c r="BE1901" s="113"/>
      <c r="BF1901" s="113"/>
      <c r="BG1901" s="113"/>
      <c r="BH1901" s="113"/>
      <c r="BI1901" s="113"/>
      <c r="BJ1901" s="113"/>
      <c r="BK1901" s="113"/>
      <c r="BL1901" s="113"/>
      <c r="BM1901" s="113"/>
      <c r="BN1901" s="113"/>
      <c r="BO1901" s="113"/>
      <c r="BP1901" s="113"/>
      <c r="BQ1901" s="113"/>
      <c r="BR1901" s="113"/>
      <c r="BS1901" s="113"/>
      <c r="BT1901" s="113"/>
      <c r="BU1901" s="113"/>
      <c r="BV1901" s="113"/>
      <c r="BW1901" s="113"/>
      <c r="BX1901" s="113"/>
      <c r="BY1901" s="113"/>
      <c r="BZ1901" s="113"/>
      <c r="CA1901" s="113"/>
      <c r="CB1901" s="113"/>
    </row>
    <row r="1902" spans="9:80" s="114" customFormat="1">
      <c r="I1902" s="113"/>
      <c r="J1902" s="113"/>
      <c r="K1902" s="113"/>
      <c r="L1902" s="113"/>
      <c r="M1902" s="113"/>
      <c r="N1902" s="113"/>
      <c r="O1902" s="113"/>
      <c r="P1902" s="113"/>
      <c r="Q1902" s="113"/>
      <c r="R1902" s="113"/>
      <c r="S1902" s="113"/>
      <c r="T1902" s="113"/>
      <c r="U1902" s="113"/>
      <c r="V1902" s="113"/>
      <c r="W1902" s="113"/>
      <c r="X1902" s="113"/>
      <c r="Y1902" s="113"/>
      <c r="Z1902" s="113"/>
      <c r="AA1902" s="113"/>
      <c r="AB1902" s="113"/>
      <c r="AC1902" s="113"/>
      <c r="AD1902" s="113"/>
      <c r="AE1902" s="113"/>
      <c r="AF1902" s="113"/>
      <c r="AG1902" s="113"/>
      <c r="AH1902" s="113"/>
      <c r="AI1902" s="113"/>
      <c r="AJ1902" s="113"/>
      <c r="AK1902" s="113"/>
      <c r="AL1902" s="113"/>
      <c r="AM1902" s="113"/>
      <c r="AN1902" s="113"/>
      <c r="AO1902" s="113"/>
      <c r="AP1902" s="113"/>
      <c r="AQ1902" s="113"/>
      <c r="AR1902" s="113"/>
      <c r="AS1902" s="113"/>
      <c r="AT1902" s="113"/>
      <c r="AU1902" s="113"/>
      <c r="AV1902" s="113"/>
      <c r="AW1902" s="113"/>
      <c r="AX1902" s="113"/>
      <c r="AY1902" s="113"/>
      <c r="AZ1902" s="113"/>
      <c r="BA1902" s="113"/>
      <c r="BB1902" s="113"/>
      <c r="BC1902" s="113"/>
      <c r="BD1902" s="113"/>
      <c r="BE1902" s="113"/>
      <c r="BF1902" s="113"/>
      <c r="BG1902" s="113"/>
      <c r="BH1902" s="113"/>
      <c r="BI1902" s="113"/>
      <c r="BJ1902" s="113"/>
      <c r="BK1902" s="113"/>
      <c r="BL1902" s="113"/>
      <c r="BM1902" s="113"/>
      <c r="BN1902" s="113"/>
      <c r="BO1902" s="113"/>
      <c r="BP1902" s="113"/>
      <c r="BQ1902" s="113"/>
      <c r="BR1902" s="113"/>
      <c r="BS1902" s="113"/>
      <c r="BT1902" s="113"/>
      <c r="BU1902" s="113"/>
      <c r="BV1902" s="113"/>
      <c r="BW1902" s="113"/>
      <c r="BX1902" s="113"/>
      <c r="BY1902" s="113"/>
      <c r="BZ1902" s="113"/>
      <c r="CA1902" s="113"/>
      <c r="CB1902" s="113"/>
    </row>
    <row r="1903" spans="9:80" s="114" customFormat="1">
      <c r="I1903" s="113"/>
      <c r="J1903" s="113"/>
      <c r="K1903" s="113"/>
      <c r="L1903" s="113"/>
      <c r="M1903" s="113"/>
      <c r="N1903" s="113"/>
      <c r="O1903" s="113"/>
      <c r="P1903" s="113"/>
      <c r="Q1903" s="113"/>
      <c r="R1903" s="113"/>
      <c r="S1903" s="113"/>
      <c r="T1903" s="113"/>
      <c r="U1903" s="113"/>
      <c r="V1903" s="113"/>
      <c r="W1903" s="113"/>
      <c r="X1903" s="113"/>
      <c r="Y1903" s="113"/>
      <c r="Z1903" s="113"/>
      <c r="AA1903" s="113"/>
      <c r="AB1903" s="113"/>
      <c r="AC1903" s="113"/>
      <c r="AD1903" s="113"/>
      <c r="AE1903" s="113"/>
      <c r="AF1903" s="113"/>
      <c r="AG1903" s="113"/>
      <c r="AH1903" s="113"/>
      <c r="AI1903" s="113"/>
      <c r="AJ1903" s="113"/>
      <c r="AK1903" s="113"/>
      <c r="AL1903" s="113"/>
      <c r="AM1903" s="113"/>
      <c r="AN1903" s="113"/>
      <c r="AO1903" s="113"/>
      <c r="AP1903" s="113"/>
      <c r="AQ1903" s="113"/>
      <c r="AR1903" s="113"/>
      <c r="AS1903" s="113"/>
      <c r="AT1903" s="113"/>
      <c r="AU1903" s="113"/>
      <c r="AV1903" s="113"/>
      <c r="AW1903" s="113"/>
      <c r="AX1903" s="113"/>
      <c r="AY1903" s="113"/>
      <c r="AZ1903" s="113"/>
      <c r="BA1903" s="113"/>
      <c r="BB1903" s="113"/>
      <c r="BC1903" s="113"/>
      <c r="BD1903" s="113"/>
      <c r="BE1903" s="113"/>
      <c r="BF1903" s="113"/>
      <c r="BG1903" s="113"/>
      <c r="BH1903" s="113"/>
      <c r="BI1903" s="113"/>
      <c r="BJ1903" s="113"/>
      <c r="BK1903" s="113"/>
      <c r="BL1903" s="113"/>
      <c r="BM1903" s="113"/>
      <c r="BN1903" s="113"/>
      <c r="BO1903" s="113"/>
      <c r="BP1903" s="113"/>
      <c r="BQ1903" s="113"/>
      <c r="BR1903" s="113"/>
      <c r="BS1903" s="113"/>
      <c r="BT1903" s="113"/>
      <c r="BU1903" s="113"/>
      <c r="BV1903" s="113"/>
      <c r="BW1903" s="113"/>
      <c r="BX1903" s="113"/>
      <c r="BY1903" s="113"/>
      <c r="BZ1903" s="113"/>
      <c r="CA1903" s="113"/>
      <c r="CB1903" s="113"/>
    </row>
    <row r="1904" spans="9:80" s="114" customFormat="1">
      <c r="I1904" s="113"/>
      <c r="J1904" s="113"/>
      <c r="K1904" s="113"/>
      <c r="L1904" s="113"/>
      <c r="M1904" s="113"/>
      <c r="N1904" s="113"/>
      <c r="O1904" s="113"/>
      <c r="P1904" s="113"/>
      <c r="Q1904" s="113"/>
      <c r="R1904" s="113"/>
      <c r="S1904" s="113"/>
      <c r="T1904" s="113"/>
      <c r="U1904" s="113"/>
      <c r="V1904" s="113"/>
      <c r="W1904" s="113"/>
      <c r="X1904" s="113"/>
      <c r="Y1904" s="113"/>
      <c r="Z1904" s="113"/>
      <c r="AA1904" s="113"/>
      <c r="AB1904" s="113"/>
      <c r="AC1904" s="113"/>
      <c r="AD1904" s="113"/>
      <c r="AE1904" s="113"/>
      <c r="AF1904" s="113"/>
      <c r="AG1904" s="113"/>
      <c r="AH1904" s="113"/>
      <c r="AI1904" s="113"/>
      <c r="AJ1904" s="113"/>
      <c r="AK1904" s="113"/>
      <c r="AL1904" s="113"/>
      <c r="AM1904" s="113"/>
      <c r="AN1904" s="113"/>
      <c r="AO1904" s="113"/>
      <c r="AP1904" s="113"/>
      <c r="AQ1904" s="113"/>
      <c r="AR1904" s="113"/>
      <c r="AS1904" s="113"/>
      <c r="AT1904" s="113"/>
      <c r="AU1904" s="113"/>
      <c r="AV1904" s="113"/>
      <c r="AW1904" s="113"/>
      <c r="AX1904" s="113"/>
      <c r="AY1904" s="113"/>
      <c r="AZ1904" s="113"/>
      <c r="BA1904" s="113"/>
      <c r="BB1904" s="113"/>
      <c r="BC1904" s="113"/>
      <c r="BD1904" s="113"/>
      <c r="BE1904" s="113"/>
      <c r="BF1904" s="113"/>
      <c r="BG1904" s="113"/>
      <c r="BH1904" s="113"/>
      <c r="BI1904" s="113"/>
      <c r="BJ1904" s="113"/>
      <c r="BK1904" s="113"/>
      <c r="BL1904" s="113"/>
      <c r="BM1904" s="113"/>
      <c r="BN1904" s="113"/>
      <c r="BO1904" s="113"/>
      <c r="BP1904" s="113"/>
      <c r="BQ1904" s="113"/>
      <c r="BR1904" s="113"/>
      <c r="BS1904" s="113"/>
      <c r="BT1904" s="113"/>
      <c r="BU1904" s="113"/>
      <c r="BV1904" s="113"/>
      <c r="BW1904" s="113"/>
      <c r="BX1904" s="113"/>
      <c r="BY1904" s="113"/>
      <c r="BZ1904" s="113"/>
      <c r="CA1904" s="113"/>
      <c r="CB1904" s="113"/>
    </row>
    <row r="1905" spans="9:80" s="114" customFormat="1">
      <c r="I1905" s="113"/>
      <c r="J1905" s="113"/>
      <c r="K1905" s="113"/>
      <c r="L1905" s="113"/>
      <c r="M1905" s="113"/>
      <c r="N1905" s="113"/>
      <c r="O1905" s="113"/>
      <c r="P1905" s="113"/>
      <c r="Q1905" s="113"/>
      <c r="R1905" s="113"/>
      <c r="S1905" s="113"/>
      <c r="T1905" s="113"/>
      <c r="U1905" s="113"/>
      <c r="V1905" s="113"/>
      <c r="W1905" s="113"/>
      <c r="X1905" s="113"/>
      <c r="Y1905" s="113"/>
      <c r="Z1905" s="113"/>
      <c r="AA1905" s="113"/>
      <c r="AB1905" s="113"/>
      <c r="AC1905" s="113"/>
      <c r="AD1905" s="113"/>
      <c r="AE1905" s="113"/>
      <c r="AF1905" s="113"/>
      <c r="AG1905" s="113"/>
      <c r="AH1905" s="113"/>
      <c r="AI1905" s="113"/>
      <c r="AJ1905" s="113"/>
      <c r="AK1905" s="113"/>
      <c r="AL1905" s="113"/>
      <c r="AM1905" s="113"/>
      <c r="AN1905" s="113"/>
      <c r="AO1905" s="113"/>
      <c r="AP1905" s="113"/>
      <c r="AQ1905" s="113"/>
      <c r="AR1905" s="113"/>
      <c r="AS1905" s="113"/>
      <c r="AT1905" s="113"/>
      <c r="AU1905" s="113"/>
      <c r="AV1905" s="113"/>
      <c r="AW1905" s="113"/>
      <c r="AX1905" s="113"/>
      <c r="AY1905" s="113"/>
      <c r="AZ1905" s="113"/>
      <c r="BA1905" s="113"/>
      <c r="BB1905" s="113"/>
      <c r="BC1905" s="113"/>
      <c r="BD1905" s="113"/>
      <c r="BE1905" s="113"/>
      <c r="BF1905" s="113"/>
      <c r="BG1905" s="113"/>
      <c r="BH1905" s="113"/>
      <c r="BI1905" s="113"/>
      <c r="BJ1905" s="113"/>
      <c r="BK1905" s="113"/>
      <c r="BL1905" s="113"/>
      <c r="BM1905" s="113"/>
      <c r="BN1905" s="113"/>
      <c r="BO1905" s="113"/>
      <c r="BP1905" s="113"/>
      <c r="BQ1905" s="113"/>
      <c r="BR1905" s="113"/>
      <c r="BS1905" s="113"/>
      <c r="BT1905" s="113"/>
      <c r="BU1905" s="113"/>
      <c r="BV1905" s="113"/>
      <c r="BW1905" s="113"/>
      <c r="BX1905" s="113"/>
      <c r="BY1905" s="113"/>
      <c r="BZ1905" s="113"/>
      <c r="CA1905" s="113"/>
      <c r="CB1905" s="113"/>
    </row>
    <row r="1906" spans="9:80" s="114" customFormat="1">
      <c r="I1906" s="113"/>
      <c r="J1906" s="113"/>
      <c r="K1906" s="113"/>
      <c r="L1906" s="113"/>
      <c r="M1906" s="113"/>
      <c r="N1906" s="113"/>
      <c r="O1906" s="113"/>
      <c r="P1906" s="113"/>
      <c r="Q1906" s="113"/>
      <c r="R1906" s="113"/>
      <c r="S1906" s="113"/>
      <c r="T1906" s="113"/>
      <c r="U1906" s="113"/>
      <c r="V1906" s="113"/>
      <c r="W1906" s="113"/>
      <c r="X1906" s="113"/>
      <c r="Y1906" s="113"/>
      <c r="Z1906" s="113"/>
      <c r="AA1906" s="113"/>
      <c r="AB1906" s="113"/>
      <c r="AC1906" s="113"/>
      <c r="AD1906" s="113"/>
      <c r="AE1906" s="113"/>
      <c r="AF1906" s="113"/>
      <c r="AG1906" s="113"/>
      <c r="AH1906" s="113"/>
      <c r="AI1906" s="113"/>
      <c r="AJ1906" s="113"/>
      <c r="AK1906" s="113"/>
      <c r="AL1906" s="113"/>
      <c r="AM1906" s="113"/>
      <c r="AN1906" s="113"/>
      <c r="AO1906" s="113"/>
      <c r="AP1906" s="113"/>
      <c r="AQ1906" s="113"/>
      <c r="AR1906" s="113"/>
      <c r="AS1906" s="113"/>
      <c r="AT1906" s="113"/>
      <c r="AU1906" s="113"/>
      <c r="AV1906" s="113"/>
      <c r="AW1906" s="113"/>
      <c r="AX1906" s="113"/>
      <c r="AY1906" s="113"/>
      <c r="AZ1906" s="113"/>
      <c r="BA1906" s="113"/>
      <c r="BB1906" s="113"/>
      <c r="BC1906" s="113"/>
      <c r="BD1906" s="113"/>
      <c r="BE1906" s="113"/>
      <c r="BF1906" s="113"/>
      <c r="BG1906" s="113"/>
      <c r="BH1906" s="113"/>
      <c r="BI1906" s="113"/>
      <c r="BJ1906" s="113"/>
      <c r="BK1906" s="113"/>
      <c r="BL1906" s="113"/>
      <c r="BM1906" s="113"/>
      <c r="BN1906" s="113"/>
      <c r="BO1906" s="113"/>
      <c r="BP1906" s="113"/>
      <c r="BQ1906" s="113"/>
      <c r="BR1906" s="113"/>
      <c r="BS1906" s="113"/>
      <c r="BT1906" s="113"/>
      <c r="BU1906" s="113"/>
      <c r="BV1906" s="113"/>
      <c r="BW1906" s="113"/>
      <c r="BX1906" s="113"/>
      <c r="BY1906" s="113"/>
      <c r="BZ1906" s="113"/>
      <c r="CA1906" s="113"/>
      <c r="CB1906" s="113"/>
    </row>
    <row r="1907" spans="9:80" s="114" customFormat="1">
      <c r="I1907" s="113"/>
      <c r="J1907" s="113"/>
      <c r="K1907" s="113"/>
      <c r="L1907" s="113"/>
      <c r="M1907" s="113"/>
      <c r="N1907" s="113"/>
      <c r="O1907" s="113"/>
      <c r="P1907" s="113"/>
      <c r="Q1907" s="113"/>
      <c r="R1907" s="113"/>
      <c r="S1907" s="113"/>
      <c r="T1907" s="113"/>
      <c r="U1907" s="113"/>
      <c r="V1907" s="113"/>
      <c r="W1907" s="113"/>
      <c r="X1907" s="113"/>
      <c r="Y1907" s="113"/>
      <c r="Z1907" s="113"/>
      <c r="AA1907" s="113"/>
      <c r="AB1907" s="113"/>
      <c r="AC1907" s="113"/>
      <c r="AD1907" s="113"/>
      <c r="AE1907" s="113"/>
      <c r="AF1907" s="113"/>
      <c r="AG1907" s="113"/>
      <c r="AH1907" s="113"/>
      <c r="AI1907" s="113"/>
      <c r="AJ1907" s="113"/>
      <c r="AK1907" s="113"/>
      <c r="AL1907" s="113"/>
      <c r="AM1907" s="113"/>
      <c r="AN1907" s="113"/>
      <c r="AO1907" s="113"/>
      <c r="AP1907" s="113"/>
      <c r="AQ1907" s="113"/>
      <c r="AR1907" s="113"/>
      <c r="AS1907" s="113"/>
      <c r="AT1907" s="113"/>
      <c r="AU1907" s="113"/>
      <c r="AV1907" s="113"/>
      <c r="AW1907" s="113"/>
      <c r="AX1907" s="113"/>
      <c r="AY1907" s="113"/>
      <c r="AZ1907" s="113"/>
      <c r="BA1907" s="113"/>
      <c r="BB1907" s="113"/>
      <c r="BC1907" s="113"/>
      <c r="BD1907" s="113"/>
      <c r="BE1907" s="113"/>
      <c r="BF1907" s="113"/>
      <c r="BG1907" s="113"/>
      <c r="BH1907" s="113"/>
      <c r="BI1907" s="113"/>
      <c r="BJ1907" s="113"/>
      <c r="BK1907" s="113"/>
      <c r="BL1907" s="113"/>
      <c r="BM1907" s="113"/>
      <c r="BN1907" s="113"/>
      <c r="BO1907" s="113"/>
      <c r="BP1907" s="113"/>
      <c r="BQ1907" s="113"/>
      <c r="BR1907" s="113"/>
      <c r="BS1907" s="113"/>
      <c r="BT1907" s="113"/>
      <c r="BU1907" s="113"/>
      <c r="BV1907" s="113"/>
      <c r="BW1907" s="113"/>
      <c r="BX1907" s="113"/>
      <c r="BY1907" s="113"/>
      <c r="BZ1907" s="113"/>
      <c r="CA1907" s="113"/>
      <c r="CB1907" s="113"/>
    </row>
    <row r="1908" spans="9:80" s="114" customFormat="1">
      <c r="I1908" s="113"/>
      <c r="J1908" s="113"/>
      <c r="K1908" s="113"/>
      <c r="L1908" s="113"/>
      <c r="M1908" s="113"/>
      <c r="N1908" s="113"/>
      <c r="O1908" s="113"/>
      <c r="P1908" s="113"/>
      <c r="Q1908" s="113"/>
      <c r="R1908" s="113"/>
      <c r="S1908" s="113"/>
      <c r="T1908" s="113"/>
      <c r="U1908" s="113"/>
      <c r="V1908" s="113"/>
      <c r="W1908" s="113"/>
      <c r="X1908" s="113"/>
      <c r="Y1908" s="113"/>
      <c r="Z1908" s="113"/>
      <c r="AA1908" s="113"/>
      <c r="AB1908" s="113"/>
      <c r="AC1908" s="113"/>
      <c r="AD1908" s="113"/>
      <c r="AE1908" s="113"/>
      <c r="AF1908" s="113"/>
      <c r="AG1908" s="113"/>
      <c r="AH1908" s="113"/>
      <c r="AI1908" s="113"/>
      <c r="AJ1908" s="113"/>
      <c r="AK1908" s="113"/>
      <c r="AL1908" s="113"/>
      <c r="AM1908" s="113"/>
      <c r="AN1908" s="113"/>
      <c r="AO1908" s="113"/>
      <c r="AP1908" s="113"/>
      <c r="AQ1908" s="113"/>
      <c r="AR1908" s="113"/>
      <c r="AS1908" s="113"/>
      <c r="AT1908" s="113"/>
      <c r="AU1908" s="113"/>
      <c r="AV1908" s="113"/>
      <c r="AW1908" s="113"/>
      <c r="AX1908" s="113"/>
      <c r="AY1908" s="113"/>
      <c r="AZ1908" s="113"/>
      <c r="BA1908" s="113"/>
      <c r="BB1908" s="113"/>
      <c r="BC1908" s="113"/>
      <c r="BD1908" s="113"/>
      <c r="BE1908" s="113"/>
      <c r="BF1908" s="113"/>
      <c r="BG1908" s="113"/>
      <c r="BH1908" s="113"/>
      <c r="BI1908" s="113"/>
      <c r="BJ1908" s="113"/>
      <c r="BK1908" s="113"/>
      <c r="BL1908" s="113"/>
      <c r="BM1908" s="113"/>
      <c r="BN1908" s="113"/>
      <c r="BO1908" s="113"/>
      <c r="BP1908" s="113"/>
      <c r="BQ1908" s="113"/>
      <c r="BR1908" s="113"/>
      <c r="BS1908" s="113"/>
      <c r="BT1908" s="113"/>
      <c r="BU1908" s="113"/>
      <c r="BV1908" s="113"/>
      <c r="BW1908" s="113"/>
      <c r="BX1908" s="113"/>
      <c r="BY1908" s="113"/>
      <c r="BZ1908" s="113"/>
      <c r="CA1908" s="113"/>
      <c r="CB1908" s="113"/>
    </row>
    <row r="1909" spans="9:80" s="114" customFormat="1">
      <c r="I1909" s="113"/>
      <c r="J1909" s="113"/>
      <c r="K1909" s="113"/>
      <c r="L1909" s="113"/>
      <c r="M1909" s="113"/>
      <c r="N1909" s="113"/>
      <c r="O1909" s="113"/>
      <c r="P1909" s="113"/>
      <c r="Q1909" s="113"/>
      <c r="R1909" s="113"/>
      <c r="S1909" s="113"/>
      <c r="T1909" s="113"/>
      <c r="U1909" s="113"/>
      <c r="V1909" s="113"/>
      <c r="W1909" s="113"/>
      <c r="X1909" s="113"/>
      <c r="Y1909" s="113"/>
      <c r="Z1909" s="113"/>
      <c r="AA1909" s="113"/>
      <c r="AB1909" s="113"/>
      <c r="AC1909" s="113"/>
      <c r="AD1909" s="113"/>
      <c r="AE1909" s="113"/>
      <c r="AF1909" s="113"/>
      <c r="AG1909" s="113"/>
      <c r="AH1909" s="113"/>
      <c r="AI1909" s="113"/>
      <c r="AJ1909" s="113"/>
      <c r="AK1909" s="113"/>
      <c r="AL1909" s="113"/>
      <c r="AM1909" s="113"/>
      <c r="AN1909" s="113"/>
      <c r="AO1909" s="113"/>
      <c r="AP1909" s="113"/>
      <c r="AQ1909" s="113"/>
      <c r="AR1909" s="113"/>
      <c r="AS1909" s="113"/>
      <c r="AT1909" s="113"/>
      <c r="AU1909" s="113"/>
      <c r="AV1909" s="113"/>
      <c r="AW1909" s="113"/>
      <c r="AX1909" s="113"/>
      <c r="AY1909" s="113"/>
      <c r="AZ1909" s="113"/>
      <c r="BA1909" s="113"/>
      <c r="BB1909" s="113"/>
      <c r="BC1909" s="113"/>
      <c r="BD1909" s="113"/>
      <c r="BE1909" s="113"/>
      <c r="BF1909" s="113"/>
      <c r="BG1909" s="113"/>
      <c r="BH1909" s="113"/>
      <c r="BI1909" s="113"/>
      <c r="BJ1909" s="113"/>
      <c r="BK1909" s="113"/>
      <c r="BL1909" s="113"/>
      <c r="BM1909" s="113"/>
      <c r="BN1909" s="113"/>
      <c r="BO1909" s="113"/>
      <c r="BP1909" s="113"/>
      <c r="BQ1909" s="113"/>
      <c r="BR1909" s="113"/>
      <c r="BS1909" s="113"/>
      <c r="BT1909" s="113"/>
      <c r="BU1909" s="113"/>
      <c r="BV1909" s="113"/>
      <c r="BW1909" s="113"/>
      <c r="BX1909" s="113"/>
      <c r="BY1909" s="113"/>
      <c r="BZ1909" s="113"/>
      <c r="CA1909" s="113"/>
      <c r="CB1909" s="113"/>
    </row>
    <row r="1910" spans="9:80" s="114" customFormat="1">
      <c r="I1910" s="113"/>
      <c r="J1910" s="113"/>
      <c r="K1910" s="113"/>
      <c r="L1910" s="113"/>
      <c r="M1910" s="113"/>
      <c r="N1910" s="113"/>
      <c r="O1910" s="113"/>
      <c r="P1910" s="113"/>
      <c r="Q1910" s="113"/>
      <c r="R1910" s="113"/>
      <c r="S1910" s="113"/>
      <c r="T1910" s="113"/>
      <c r="U1910" s="113"/>
      <c r="V1910" s="113"/>
      <c r="W1910" s="113"/>
      <c r="X1910" s="113"/>
      <c r="Y1910" s="113"/>
      <c r="Z1910" s="113"/>
      <c r="AA1910" s="113"/>
      <c r="AB1910" s="113"/>
      <c r="AC1910" s="113"/>
      <c r="AD1910" s="113"/>
      <c r="AE1910" s="113"/>
      <c r="AF1910" s="113"/>
      <c r="AG1910" s="113"/>
      <c r="AH1910" s="113"/>
      <c r="AI1910" s="113"/>
      <c r="AJ1910" s="113"/>
      <c r="AK1910" s="113"/>
      <c r="AL1910" s="113"/>
      <c r="AM1910" s="113"/>
      <c r="AN1910" s="113"/>
      <c r="AO1910" s="113"/>
      <c r="AP1910" s="113"/>
      <c r="AQ1910" s="113"/>
      <c r="AR1910" s="113"/>
      <c r="AS1910" s="113"/>
      <c r="AT1910" s="113"/>
      <c r="AU1910" s="113"/>
      <c r="AV1910" s="113"/>
      <c r="AW1910" s="113"/>
      <c r="AX1910" s="113"/>
      <c r="AY1910" s="113"/>
      <c r="AZ1910" s="113"/>
      <c r="BA1910" s="113"/>
      <c r="BB1910" s="113"/>
      <c r="BC1910" s="113"/>
      <c r="BD1910" s="113"/>
      <c r="BE1910" s="113"/>
      <c r="BF1910" s="113"/>
      <c r="BG1910" s="113"/>
      <c r="BH1910" s="113"/>
      <c r="BI1910" s="113"/>
      <c r="BJ1910" s="113"/>
      <c r="BK1910" s="113"/>
      <c r="BL1910" s="113"/>
      <c r="BM1910" s="113"/>
      <c r="BN1910" s="113"/>
      <c r="BO1910" s="113"/>
      <c r="BP1910" s="113"/>
      <c r="BQ1910" s="113"/>
      <c r="BR1910" s="113"/>
      <c r="BS1910" s="113"/>
      <c r="BT1910" s="113"/>
      <c r="BU1910" s="113"/>
      <c r="BV1910" s="113"/>
      <c r="BW1910" s="113"/>
      <c r="BX1910" s="113"/>
      <c r="BY1910" s="113"/>
      <c r="BZ1910" s="113"/>
      <c r="CA1910" s="113"/>
      <c r="CB1910" s="113"/>
    </row>
    <row r="1911" spans="9:80" s="114" customFormat="1">
      <c r="I1911" s="113"/>
      <c r="J1911" s="113"/>
      <c r="K1911" s="113"/>
      <c r="L1911" s="113"/>
      <c r="M1911" s="113"/>
      <c r="N1911" s="113"/>
      <c r="O1911" s="113"/>
      <c r="P1911" s="113"/>
      <c r="Q1911" s="113"/>
      <c r="R1911" s="113"/>
      <c r="S1911" s="113"/>
      <c r="T1911" s="113"/>
      <c r="U1911" s="113"/>
      <c r="V1911" s="113"/>
      <c r="W1911" s="113"/>
      <c r="X1911" s="113"/>
      <c r="Y1911" s="113"/>
      <c r="Z1911" s="113"/>
      <c r="AA1911" s="113"/>
      <c r="AB1911" s="113"/>
      <c r="AC1911" s="113"/>
      <c r="AD1911" s="113"/>
      <c r="AE1911" s="113"/>
      <c r="AF1911" s="113"/>
      <c r="AG1911" s="113"/>
      <c r="AH1911" s="113"/>
      <c r="AI1911" s="113"/>
      <c r="AJ1911" s="113"/>
      <c r="AK1911" s="113"/>
      <c r="AL1911" s="113"/>
      <c r="AM1911" s="113"/>
      <c r="AN1911" s="113"/>
      <c r="AO1911" s="113"/>
      <c r="AP1911" s="113"/>
      <c r="AQ1911" s="113"/>
      <c r="AR1911" s="113"/>
      <c r="AS1911" s="113"/>
      <c r="AT1911" s="113"/>
      <c r="AU1911" s="113"/>
      <c r="AV1911" s="113"/>
      <c r="AW1911" s="113"/>
      <c r="AX1911" s="113"/>
      <c r="AY1911" s="113"/>
      <c r="AZ1911" s="113"/>
      <c r="BA1911" s="113"/>
      <c r="BB1911" s="113"/>
      <c r="BC1911" s="113"/>
      <c r="BD1911" s="113"/>
      <c r="BE1911" s="113"/>
      <c r="BF1911" s="113"/>
      <c r="BG1911" s="113"/>
      <c r="BH1911" s="113"/>
      <c r="BI1911" s="113"/>
      <c r="BJ1911" s="113"/>
      <c r="BK1911" s="113"/>
      <c r="BL1911" s="113"/>
      <c r="BM1911" s="113"/>
      <c r="BN1911" s="113"/>
      <c r="BO1911" s="113"/>
      <c r="BP1911" s="113"/>
      <c r="BQ1911" s="113"/>
      <c r="BR1911" s="113"/>
      <c r="BS1911" s="113"/>
      <c r="BT1911" s="113"/>
      <c r="BU1911" s="113"/>
      <c r="BV1911" s="113"/>
      <c r="BW1911" s="113"/>
      <c r="BX1911" s="113"/>
      <c r="BY1911" s="113"/>
      <c r="BZ1911" s="113"/>
      <c r="CA1911" s="113"/>
      <c r="CB1911" s="113"/>
    </row>
    <row r="1912" spans="9:80" s="114" customFormat="1">
      <c r="I1912" s="113"/>
      <c r="J1912" s="113"/>
      <c r="K1912" s="113"/>
      <c r="L1912" s="113"/>
      <c r="M1912" s="113"/>
      <c r="N1912" s="113"/>
      <c r="O1912" s="113"/>
      <c r="P1912" s="113"/>
      <c r="Q1912" s="113"/>
      <c r="R1912" s="113"/>
      <c r="S1912" s="113"/>
      <c r="T1912" s="113"/>
      <c r="U1912" s="113"/>
      <c r="V1912" s="113"/>
      <c r="W1912" s="113"/>
      <c r="X1912" s="113"/>
      <c r="Y1912" s="113"/>
      <c r="Z1912" s="113"/>
      <c r="AA1912" s="113"/>
      <c r="AB1912" s="113"/>
      <c r="AC1912" s="113"/>
      <c r="AD1912" s="113"/>
      <c r="AE1912" s="113"/>
      <c r="AF1912" s="113"/>
      <c r="AG1912" s="113"/>
      <c r="AH1912" s="113"/>
      <c r="AI1912" s="113"/>
      <c r="AJ1912" s="113"/>
      <c r="AK1912" s="113"/>
      <c r="AL1912" s="113"/>
      <c r="AM1912" s="113"/>
      <c r="AN1912" s="113"/>
      <c r="AO1912" s="113"/>
      <c r="AP1912" s="113"/>
      <c r="AQ1912" s="113"/>
      <c r="AR1912" s="113"/>
      <c r="AS1912" s="113"/>
      <c r="AT1912" s="113"/>
      <c r="AU1912" s="113"/>
      <c r="AV1912" s="113"/>
      <c r="AW1912" s="113"/>
      <c r="AX1912" s="113"/>
      <c r="AY1912" s="113"/>
      <c r="AZ1912" s="113"/>
      <c r="BA1912" s="113"/>
      <c r="BB1912" s="113"/>
      <c r="BC1912" s="113"/>
      <c r="BD1912" s="113"/>
      <c r="BE1912" s="113"/>
      <c r="BF1912" s="113"/>
      <c r="BG1912" s="113"/>
      <c r="BH1912" s="113"/>
      <c r="BI1912" s="113"/>
      <c r="BJ1912" s="113"/>
      <c r="BK1912" s="113"/>
      <c r="BL1912" s="113"/>
      <c r="BM1912" s="113"/>
      <c r="BN1912" s="113"/>
      <c r="BO1912" s="113"/>
      <c r="BP1912" s="113"/>
      <c r="BQ1912" s="113"/>
      <c r="BR1912" s="113"/>
      <c r="BS1912" s="113"/>
      <c r="BT1912" s="113"/>
      <c r="BU1912" s="113"/>
      <c r="BV1912" s="113"/>
      <c r="BW1912" s="113"/>
      <c r="BX1912" s="113"/>
      <c r="BY1912" s="113"/>
      <c r="BZ1912" s="113"/>
      <c r="CA1912" s="113"/>
      <c r="CB1912" s="113"/>
    </row>
    <row r="1913" spans="9:80" s="114" customFormat="1">
      <c r="I1913" s="113"/>
      <c r="J1913" s="113"/>
      <c r="K1913" s="113"/>
      <c r="L1913" s="113"/>
      <c r="M1913" s="113"/>
      <c r="N1913" s="113"/>
      <c r="O1913" s="113"/>
      <c r="P1913" s="113"/>
      <c r="Q1913" s="113"/>
      <c r="R1913" s="113"/>
      <c r="S1913" s="113"/>
      <c r="T1913" s="113"/>
      <c r="U1913" s="113"/>
      <c r="V1913" s="113"/>
      <c r="W1913" s="113"/>
      <c r="X1913" s="113"/>
      <c r="Y1913" s="113"/>
      <c r="Z1913" s="113"/>
      <c r="AA1913" s="113"/>
      <c r="AB1913" s="113"/>
      <c r="AC1913" s="113"/>
      <c r="AD1913" s="113"/>
      <c r="AE1913" s="113"/>
      <c r="AF1913" s="113"/>
      <c r="AG1913" s="113"/>
      <c r="AH1913" s="113"/>
      <c r="AI1913" s="113"/>
      <c r="AJ1913" s="113"/>
      <c r="AK1913" s="113"/>
      <c r="AL1913" s="113"/>
      <c r="AM1913" s="113"/>
      <c r="AN1913" s="113"/>
      <c r="AO1913" s="113"/>
      <c r="AP1913" s="113"/>
      <c r="AQ1913" s="113"/>
      <c r="AR1913" s="113"/>
      <c r="AS1913" s="113"/>
      <c r="AT1913" s="113"/>
      <c r="AU1913" s="113"/>
      <c r="AV1913" s="113"/>
      <c r="AW1913" s="113"/>
      <c r="AX1913" s="113"/>
      <c r="AY1913" s="113"/>
      <c r="AZ1913" s="113"/>
      <c r="BA1913" s="113"/>
      <c r="BB1913" s="113"/>
      <c r="BC1913" s="113"/>
      <c r="BD1913" s="113"/>
      <c r="BE1913" s="113"/>
      <c r="BF1913" s="113"/>
      <c r="BG1913" s="113"/>
      <c r="BH1913" s="113"/>
      <c r="BI1913" s="113"/>
      <c r="BJ1913" s="113"/>
      <c r="BK1913" s="113"/>
      <c r="BL1913" s="113"/>
      <c r="BM1913" s="113"/>
      <c r="BN1913" s="113"/>
      <c r="BO1913" s="113"/>
      <c r="BP1913" s="113"/>
      <c r="BQ1913" s="113"/>
      <c r="BR1913" s="113"/>
      <c r="BS1913" s="113"/>
      <c r="BT1913" s="113"/>
      <c r="BU1913" s="113"/>
      <c r="BV1913" s="113"/>
      <c r="BW1913" s="113"/>
      <c r="BX1913" s="113"/>
      <c r="BY1913" s="113"/>
      <c r="BZ1913" s="113"/>
      <c r="CA1913" s="113"/>
      <c r="CB1913" s="113"/>
    </row>
    <row r="1914" spans="9:80" s="114" customFormat="1">
      <c r="I1914" s="113"/>
      <c r="J1914" s="113"/>
      <c r="K1914" s="113"/>
      <c r="L1914" s="113"/>
      <c r="M1914" s="113"/>
      <c r="N1914" s="113"/>
      <c r="O1914" s="113"/>
      <c r="P1914" s="113"/>
      <c r="Q1914" s="113"/>
      <c r="R1914" s="113"/>
      <c r="S1914" s="113"/>
      <c r="T1914" s="113"/>
      <c r="U1914" s="113"/>
      <c r="V1914" s="113"/>
      <c r="W1914" s="113"/>
      <c r="X1914" s="113"/>
      <c r="Y1914" s="113"/>
      <c r="Z1914" s="113"/>
      <c r="AA1914" s="113"/>
      <c r="AB1914" s="113"/>
      <c r="AC1914" s="113"/>
      <c r="AD1914" s="113"/>
      <c r="AE1914" s="113"/>
      <c r="AF1914" s="113"/>
      <c r="AG1914" s="113"/>
      <c r="AH1914" s="113"/>
      <c r="AI1914" s="113"/>
      <c r="AJ1914" s="113"/>
      <c r="AK1914" s="113"/>
      <c r="AL1914" s="113"/>
      <c r="AM1914" s="113"/>
      <c r="AN1914" s="113"/>
      <c r="AO1914" s="113"/>
      <c r="AP1914" s="113"/>
      <c r="AQ1914" s="113"/>
      <c r="AR1914" s="113"/>
      <c r="AS1914" s="113"/>
      <c r="AT1914" s="113"/>
      <c r="AU1914" s="113"/>
      <c r="AV1914" s="113"/>
      <c r="AW1914" s="113"/>
      <c r="AX1914" s="113"/>
      <c r="AY1914" s="113"/>
      <c r="AZ1914" s="113"/>
      <c r="BA1914" s="113"/>
      <c r="BB1914" s="113"/>
      <c r="BC1914" s="113"/>
      <c r="BD1914" s="113"/>
      <c r="BE1914" s="113"/>
      <c r="BF1914" s="113"/>
      <c r="BG1914" s="113"/>
      <c r="BH1914" s="113"/>
      <c r="BI1914" s="113"/>
      <c r="BJ1914" s="113"/>
      <c r="BK1914" s="113"/>
      <c r="BL1914" s="113"/>
      <c r="BM1914" s="113"/>
      <c r="BN1914" s="113"/>
      <c r="BO1914" s="113"/>
      <c r="BP1914" s="113"/>
      <c r="BQ1914" s="113"/>
      <c r="BR1914" s="113"/>
      <c r="BS1914" s="113"/>
      <c r="BT1914" s="113"/>
      <c r="BU1914" s="113"/>
      <c r="BV1914" s="113"/>
      <c r="BW1914" s="113"/>
      <c r="BX1914" s="113"/>
      <c r="BY1914" s="113"/>
      <c r="BZ1914" s="113"/>
      <c r="CA1914" s="113"/>
      <c r="CB1914" s="113"/>
    </row>
    <row r="1915" spans="9:80" s="114" customFormat="1">
      <c r="I1915" s="113"/>
      <c r="J1915" s="113"/>
      <c r="K1915" s="113"/>
      <c r="L1915" s="113"/>
      <c r="M1915" s="113"/>
      <c r="N1915" s="113"/>
      <c r="O1915" s="113"/>
      <c r="P1915" s="113"/>
      <c r="Q1915" s="113"/>
      <c r="R1915" s="113"/>
      <c r="S1915" s="113"/>
      <c r="T1915" s="113"/>
      <c r="U1915" s="113"/>
      <c r="V1915" s="113"/>
      <c r="W1915" s="113"/>
      <c r="X1915" s="113"/>
      <c r="Y1915" s="113"/>
      <c r="Z1915" s="113"/>
      <c r="AA1915" s="113"/>
      <c r="AB1915" s="113"/>
      <c r="AC1915" s="113"/>
      <c r="AD1915" s="113"/>
      <c r="AE1915" s="113"/>
      <c r="AF1915" s="113"/>
      <c r="AG1915" s="113"/>
      <c r="AH1915" s="113"/>
      <c r="AI1915" s="113"/>
      <c r="AJ1915" s="113"/>
      <c r="AK1915" s="113"/>
      <c r="AL1915" s="113"/>
      <c r="AM1915" s="113"/>
      <c r="AN1915" s="113"/>
      <c r="AO1915" s="113"/>
      <c r="AP1915" s="113"/>
      <c r="AQ1915" s="113"/>
      <c r="AR1915" s="113"/>
      <c r="AS1915" s="113"/>
      <c r="AT1915" s="113"/>
      <c r="AU1915" s="113"/>
      <c r="AV1915" s="113"/>
      <c r="AW1915" s="113"/>
      <c r="AX1915" s="113"/>
      <c r="AY1915" s="113"/>
      <c r="AZ1915" s="113"/>
      <c r="BA1915" s="113"/>
      <c r="BB1915" s="113"/>
      <c r="BC1915" s="113"/>
      <c r="BD1915" s="113"/>
      <c r="BE1915" s="113"/>
      <c r="BF1915" s="113"/>
      <c r="BG1915" s="113"/>
      <c r="BH1915" s="113"/>
      <c r="BI1915" s="113"/>
      <c r="BJ1915" s="113"/>
      <c r="BK1915" s="113"/>
      <c r="BL1915" s="113"/>
      <c r="BM1915" s="113"/>
      <c r="BN1915" s="113"/>
      <c r="BO1915" s="113"/>
      <c r="BP1915" s="113"/>
      <c r="BQ1915" s="113"/>
      <c r="BR1915" s="113"/>
      <c r="BS1915" s="113"/>
      <c r="BT1915" s="113"/>
      <c r="BU1915" s="113"/>
      <c r="BV1915" s="113"/>
      <c r="BW1915" s="113"/>
      <c r="BX1915" s="113"/>
      <c r="BY1915" s="113"/>
      <c r="BZ1915" s="113"/>
      <c r="CA1915" s="113"/>
      <c r="CB1915" s="113"/>
    </row>
    <row r="1916" spans="9:80" s="114" customFormat="1">
      <c r="I1916" s="113"/>
      <c r="J1916" s="113"/>
      <c r="K1916" s="113"/>
      <c r="L1916" s="113"/>
      <c r="M1916" s="113"/>
      <c r="N1916" s="113"/>
      <c r="O1916" s="113"/>
      <c r="P1916" s="113"/>
      <c r="Q1916" s="113"/>
      <c r="R1916" s="113"/>
      <c r="S1916" s="113"/>
      <c r="T1916" s="113"/>
      <c r="U1916" s="113"/>
      <c r="V1916" s="113"/>
      <c r="W1916" s="113"/>
      <c r="X1916" s="113"/>
      <c r="Y1916" s="113"/>
      <c r="Z1916" s="113"/>
      <c r="AA1916" s="113"/>
      <c r="AB1916" s="113"/>
      <c r="AC1916" s="113"/>
      <c r="AD1916" s="113"/>
      <c r="AE1916" s="113"/>
      <c r="AF1916" s="113"/>
      <c r="AG1916" s="113"/>
      <c r="AH1916" s="113"/>
      <c r="AI1916" s="113"/>
      <c r="AJ1916" s="113"/>
      <c r="AK1916" s="113"/>
      <c r="AL1916" s="113"/>
      <c r="AM1916" s="113"/>
      <c r="AN1916" s="113"/>
      <c r="AO1916" s="113"/>
      <c r="AP1916" s="113"/>
      <c r="AQ1916" s="113"/>
      <c r="AR1916" s="113"/>
      <c r="AS1916" s="113"/>
      <c r="AT1916" s="113"/>
      <c r="AU1916" s="113"/>
      <c r="AV1916" s="113"/>
      <c r="AW1916" s="113"/>
      <c r="AX1916" s="113"/>
      <c r="AY1916" s="113"/>
      <c r="AZ1916" s="113"/>
      <c r="BA1916" s="113"/>
      <c r="BB1916" s="113"/>
      <c r="BC1916" s="113"/>
      <c r="BD1916" s="113"/>
      <c r="BE1916" s="113"/>
      <c r="BF1916" s="113"/>
      <c r="BG1916" s="113"/>
      <c r="BH1916" s="113"/>
      <c r="BI1916" s="113"/>
      <c r="BJ1916" s="113"/>
      <c r="BK1916" s="113"/>
      <c r="BL1916" s="113"/>
      <c r="BM1916" s="113"/>
      <c r="BN1916" s="113"/>
      <c r="BO1916" s="113"/>
      <c r="BP1916" s="113"/>
      <c r="BQ1916" s="113"/>
      <c r="BR1916" s="113"/>
      <c r="BS1916" s="113"/>
      <c r="BT1916" s="113"/>
      <c r="BU1916" s="113"/>
      <c r="BV1916" s="113"/>
      <c r="BW1916" s="113"/>
      <c r="BX1916" s="113"/>
      <c r="BY1916" s="113"/>
      <c r="BZ1916" s="113"/>
      <c r="CA1916" s="113"/>
      <c r="CB1916" s="113"/>
    </row>
    <row r="1917" spans="9:80" s="114" customFormat="1">
      <c r="I1917" s="113"/>
      <c r="J1917" s="113"/>
      <c r="K1917" s="113"/>
      <c r="L1917" s="113"/>
      <c r="M1917" s="113"/>
      <c r="N1917" s="113"/>
      <c r="O1917" s="113"/>
      <c r="P1917" s="113"/>
      <c r="Q1917" s="113"/>
      <c r="R1917" s="113"/>
      <c r="S1917" s="113"/>
      <c r="T1917" s="113"/>
      <c r="U1917" s="113"/>
      <c r="V1917" s="113"/>
      <c r="W1917" s="113"/>
      <c r="X1917" s="113"/>
      <c r="Y1917" s="113"/>
      <c r="Z1917" s="113"/>
      <c r="AA1917" s="113"/>
      <c r="AB1917" s="113"/>
      <c r="AC1917" s="113"/>
      <c r="AD1917" s="113"/>
      <c r="AE1917" s="113"/>
      <c r="AF1917" s="113"/>
      <c r="AG1917" s="113"/>
      <c r="AH1917" s="113"/>
      <c r="AI1917" s="113"/>
      <c r="AJ1917" s="113"/>
      <c r="AK1917" s="113"/>
      <c r="AL1917" s="113"/>
      <c r="AM1917" s="113"/>
      <c r="AN1917" s="113"/>
      <c r="AO1917" s="113"/>
      <c r="AP1917" s="113"/>
      <c r="AQ1917" s="113"/>
      <c r="AR1917" s="113"/>
      <c r="AS1917" s="113"/>
      <c r="AT1917" s="113"/>
      <c r="AU1917" s="113"/>
      <c r="AV1917" s="113"/>
      <c r="AW1917" s="113"/>
      <c r="AX1917" s="113"/>
      <c r="AY1917" s="113"/>
      <c r="AZ1917" s="113"/>
      <c r="BA1917" s="113"/>
      <c r="BB1917" s="113"/>
      <c r="BC1917" s="113"/>
      <c r="BD1917" s="113"/>
      <c r="BE1917" s="113"/>
      <c r="BF1917" s="113"/>
      <c r="BG1917" s="113"/>
      <c r="BH1917" s="113"/>
      <c r="BI1917" s="113"/>
      <c r="BJ1917" s="113"/>
      <c r="BK1917" s="113"/>
      <c r="BL1917" s="113"/>
      <c r="BM1917" s="113"/>
      <c r="BN1917" s="113"/>
      <c r="BO1917" s="113"/>
      <c r="BP1917" s="113"/>
      <c r="BQ1917" s="113"/>
      <c r="BR1917" s="113"/>
      <c r="BS1917" s="113"/>
      <c r="BT1917" s="113"/>
      <c r="BU1917" s="113"/>
      <c r="BV1917" s="113"/>
      <c r="BW1917" s="113"/>
      <c r="BX1917" s="113"/>
      <c r="BY1917" s="113"/>
      <c r="BZ1917" s="113"/>
      <c r="CA1917" s="113"/>
      <c r="CB1917" s="113"/>
    </row>
    <row r="1918" spans="9:80" s="114" customFormat="1">
      <c r="I1918" s="113"/>
      <c r="J1918" s="113"/>
      <c r="K1918" s="113"/>
      <c r="L1918" s="113"/>
      <c r="M1918" s="113"/>
      <c r="N1918" s="113"/>
      <c r="O1918" s="113"/>
      <c r="P1918" s="113"/>
      <c r="Q1918" s="113"/>
      <c r="R1918" s="113"/>
      <c r="S1918" s="113"/>
      <c r="T1918" s="113"/>
      <c r="U1918" s="113"/>
      <c r="V1918" s="113"/>
      <c r="W1918" s="113"/>
      <c r="X1918" s="113"/>
      <c r="Y1918" s="113"/>
      <c r="Z1918" s="113"/>
      <c r="AA1918" s="113"/>
      <c r="AB1918" s="113"/>
      <c r="AC1918" s="113"/>
      <c r="AD1918" s="113"/>
      <c r="AE1918" s="113"/>
      <c r="AF1918" s="113"/>
      <c r="AG1918" s="113"/>
      <c r="AH1918" s="113"/>
      <c r="AI1918" s="113"/>
      <c r="AJ1918" s="113"/>
      <c r="AK1918" s="113"/>
      <c r="AL1918" s="113"/>
      <c r="AM1918" s="113"/>
      <c r="AN1918" s="113"/>
      <c r="AO1918" s="113"/>
      <c r="AP1918" s="113"/>
      <c r="AQ1918" s="113"/>
      <c r="AR1918" s="113"/>
      <c r="AS1918" s="113"/>
      <c r="AT1918" s="113"/>
      <c r="AU1918" s="113"/>
      <c r="AV1918" s="113"/>
      <c r="AW1918" s="113"/>
      <c r="AX1918" s="113"/>
      <c r="AY1918" s="113"/>
      <c r="AZ1918" s="113"/>
      <c r="BA1918" s="113"/>
      <c r="BB1918" s="113"/>
      <c r="BC1918" s="113"/>
      <c r="BD1918" s="113"/>
      <c r="BE1918" s="113"/>
      <c r="BF1918" s="113"/>
      <c r="BG1918" s="113"/>
      <c r="BH1918" s="113"/>
      <c r="BI1918" s="113"/>
      <c r="BJ1918" s="113"/>
      <c r="BK1918" s="113"/>
      <c r="BL1918" s="113"/>
      <c r="BM1918" s="113"/>
      <c r="BN1918" s="113"/>
      <c r="BO1918" s="113"/>
      <c r="BP1918" s="113"/>
      <c r="BQ1918" s="113"/>
      <c r="BR1918" s="113"/>
      <c r="BS1918" s="113"/>
      <c r="BT1918" s="113"/>
      <c r="BU1918" s="113"/>
      <c r="BV1918" s="113"/>
      <c r="BW1918" s="113"/>
      <c r="BX1918" s="113"/>
      <c r="BY1918" s="113"/>
      <c r="BZ1918" s="113"/>
      <c r="CA1918" s="113"/>
      <c r="CB1918" s="113"/>
    </row>
    <row r="1919" spans="9:80" s="114" customFormat="1">
      <c r="I1919" s="113"/>
      <c r="J1919" s="113"/>
      <c r="K1919" s="113"/>
      <c r="L1919" s="113"/>
      <c r="M1919" s="113"/>
      <c r="N1919" s="113"/>
      <c r="O1919" s="113"/>
      <c r="P1919" s="113"/>
      <c r="Q1919" s="113"/>
      <c r="R1919" s="113"/>
      <c r="S1919" s="113"/>
      <c r="T1919" s="113"/>
      <c r="U1919" s="113"/>
      <c r="V1919" s="113"/>
      <c r="W1919" s="113"/>
      <c r="X1919" s="113"/>
      <c r="Y1919" s="113"/>
      <c r="Z1919" s="113"/>
      <c r="AA1919" s="113"/>
      <c r="AB1919" s="113"/>
      <c r="AC1919" s="113"/>
      <c r="AD1919" s="113"/>
      <c r="AE1919" s="113"/>
      <c r="AF1919" s="113"/>
      <c r="AG1919" s="113"/>
      <c r="AH1919" s="113"/>
      <c r="AI1919" s="113"/>
      <c r="AJ1919" s="113"/>
      <c r="AK1919" s="113"/>
      <c r="AL1919" s="113"/>
      <c r="AM1919" s="113"/>
      <c r="AN1919" s="113"/>
      <c r="AO1919" s="113"/>
      <c r="AP1919" s="113"/>
      <c r="AQ1919" s="113"/>
      <c r="AR1919" s="113"/>
      <c r="AS1919" s="113"/>
      <c r="AT1919" s="113"/>
      <c r="AU1919" s="113"/>
      <c r="AV1919" s="113"/>
      <c r="AW1919" s="113"/>
      <c r="AX1919" s="113"/>
      <c r="AY1919" s="113"/>
      <c r="AZ1919" s="113"/>
      <c r="BA1919" s="113"/>
      <c r="BB1919" s="113"/>
      <c r="BC1919" s="113"/>
      <c r="BD1919" s="113"/>
      <c r="BE1919" s="113"/>
      <c r="BF1919" s="113"/>
      <c r="BG1919" s="113"/>
      <c r="BH1919" s="113"/>
      <c r="BI1919" s="113"/>
      <c r="BJ1919" s="113"/>
      <c r="BK1919" s="113"/>
      <c r="BL1919" s="113"/>
      <c r="BM1919" s="113"/>
      <c r="BN1919" s="113"/>
      <c r="BO1919" s="113"/>
      <c r="BP1919" s="113"/>
      <c r="BQ1919" s="113"/>
      <c r="BR1919" s="113"/>
      <c r="BS1919" s="113"/>
      <c r="BT1919" s="113"/>
      <c r="BU1919" s="113"/>
      <c r="BV1919" s="113"/>
      <c r="BW1919" s="113"/>
      <c r="BX1919" s="113"/>
      <c r="BY1919" s="113"/>
      <c r="BZ1919" s="113"/>
      <c r="CA1919" s="113"/>
      <c r="CB1919" s="113"/>
    </row>
    <row r="1920" spans="9:80" s="114" customFormat="1">
      <c r="I1920" s="113"/>
      <c r="J1920" s="113"/>
      <c r="K1920" s="113"/>
      <c r="L1920" s="113"/>
      <c r="M1920" s="113"/>
      <c r="N1920" s="113"/>
      <c r="O1920" s="113"/>
      <c r="P1920" s="113"/>
      <c r="Q1920" s="113"/>
      <c r="R1920" s="113"/>
      <c r="S1920" s="113"/>
      <c r="T1920" s="113"/>
      <c r="U1920" s="113"/>
      <c r="V1920" s="113"/>
      <c r="W1920" s="113"/>
      <c r="X1920" s="113"/>
      <c r="Y1920" s="113"/>
      <c r="Z1920" s="113"/>
      <c r="AA1920" s="113"/>
      <c r="AB1920" s="113"/>
      <c r="AC1920" s="113"/>
      <c r="AD1920" s="113"/>
      <c r="AE1920" s="113"/>
      <c r="AF1920" s="113"/>
      <c r="AG1920" s="113"/>
      <c r="AH1920" s="113"/>
      <c r="AI1920" s="113"/>
      <c r="AJ1920" s="113"/>
      <c r="AK1920" s="113"/>
      <c r="AL1920" s="113"/>
      <c r="AM1920" s="113"/>
      <c r="AN1920" s="113"/>
      <c r="AO1920" s="113"/>
      <c r="AP1920" s="113"/>
      <c r="AQ1920" s="113"/>
      <c r="AR1920" s="113"/>
      <c r="AS1920" s="113"/>
      <c r="AT1920" s="113"/>
      <c r="AU1920" s="113"/>
      <c r="AV1920" s="113"/>
      <c r="AW1920" s="113"/>
      <c r="AX1920" s="113"/>
      <c r="AY1920" s="113"/>
      <c r="AZ1920" s="113"/>
      <c r="BA1920" s="113"/>
      <c r="BB1920" s="113"/>
      <c r="BC1920" s="113"/>
      <c r="BD1920" s="113"/>
      <c r="BE1920" s="113"/>
      <c r="BF1920" s="113"/>
      <c r="BG1920" s="113"/>
      <c r="BH1920" s="113"/>
      <c r="BI1920" s="113"/>
      <c r="BJ1920" s="113"/>
      <c r="BK1920" s="113"/>
      <c r="BL1920" s="113"/>
      <c r="BM1920" s="113"/>
      <c r="BN1920" s="113"/>
      <c r="BO1920" s="113"/>
      <c r="BP1920" s="113"/>
      <c r="BQ1920" s="113"/>
      <c r="BR1920" s="113"/>
      <c r="BS1920" s="113"/>
      <c r="BT1920" s="113"/>
      <c r="BU1920" s="113"/>
      <c r="BV1920" s="113"/>
      <c r="BW1920" s="113"/>
      <c r="BX1920" s="113"/>
      <c r="BY1920" s="113"/>
      <c r="BZ1920" s="113"/>
      <c r="CA1920" s="113"/>
      <c r="CB1920" s="113"/>
    </row>
    <row r="1921" spans="9:80" s="114" customFormat="1">
      <c r="I1921" s="113"/>
      <c r="J1921" s="113"/>
      <c r="K1921" s="113"/>
      <c r="L1921" s="113"/>
      <c r="M1921" s="113"/>
      <c r="N1921" s="113"/>
      <c r="O1921" s="113"/>
      <c r="P1921" s="113"/>
      <c r="Q1921" s="113"/>
      <c r="R1921" s="113"/>
      <c r="S1921" s="113"/>
      <c r="T1921" s="113"/>
      <c r="U1921" s="113"/>
      <c r="V1921" s="113"/>
      <c r="W1921" s="113"/>
      <c r="X1921" s="113"/>
      <c r="Y1921" s="113"/>
      <c r="Z1921" s="113"/>
      <c r="AA1921" s="113"/>
      <c r="AB1921" s="113"/>
      <c r="AC1921" s="113"/>
      <c r="AD1921" s="113"/>
      <c r="AE1921" s="113"/>
      <c r="AF1921" s="113"/>
      <c r="AG1921" s="113"/>
      <c r="AH1921" s="113"/>
      <c r="AI1921" s="113"/>
      <c r="AJ1921" s="113"/>
      <c r="AK1921" s="113"/>
      <c r="AL1921" s="113"/>
      <c r="AM1921" s="113"/>
      <c r="AN1921" s="113"/>
      <c r="AO1921" s="113"/>
      <c r="AP1921" s="113"/>
      <c r="AQ1921" s="113"/>
      <c r="AR1921" s="113"/>
      <c r="AS1921" s="113"/>
      <c r="AT1921" s="113"/>
      <c r="AU1921" s="113"/>
      <c r="AV1921" s="113"/>
      <c r="AW1921" s="113"/>
      <c r="AX1921" s="113"/>
      <c r="AY1921" s="113"/>
      <c r="AZ1921" s="113"/>
      <c r="BA1921" s="113"/>
      <c r="BB1921" s="113"/>
      <c r="BC1921" s="113"/>
      <c r="BD1921" s="113"/>
      <c r="BE1921" s="113"/>
      <c r="BF1921" s="113"/>
      <c r="BG1921" s="113"/>
      <c r="BH1921" s="113"/>
      <c r="BI1921" s="113"/>
      <c r="BJ1921" s="113"/>
      <c r="BK1921" s="113"/>
      <c r="BL1921" s="113"/>
      <c r="BM1921" s="113"/>
      <c r="BN1921" s="113"/>
      <c r="BO1921" s="113"/>
      <c r="BP1921" s="113"/>
      <c r="BQ1921" s="113"/>
      <c r="BR1921" s="113"/>
      <c r="BS1921" s="113"/>
      <c r="BT1921" s="113"/>
      <c r="BU1921" s="113"/>
      <c r="BV1921" s="113"/>
      <c r="BW1921" s="113"/>
      <c r="BX1921" s="113"/>
      <c r="BY1921" s="113"/>
      <c r="BZ1921" s="113"/>
      <c r="CA1921" s="113"/>
      <c r="CB1921" s="113"/>
    </row>
    <row r="1922" spans="9:80" s="114" customFormat="1">
      <c r="I1922" s="113"/>
      <c r="J1922" s="113"/>
      <c r="K1922" s="113"/>
      <c r="L1922" s="113"/>
      <c r="M1922" s="113"/>
      <c r="N1922" s="113"/>
      <c r="O1922" s="113"/>
      <c r="P1922" s="113"/>
      <c r="Q1922" s="113"/>
      <c r="R1922" s="113"/>
      <c r="S1922" s="113"/>
      <c r="T1922" s="113"/>
      <c r="U1922" s="113"/>
      <c r="V1922" s="113"/>
      <c r="W1922" s="113"/>
      <c r="X1922" s="113"/>
      <c r="Y1922" s="113"/>
      <c r="Z1922" s="113"/>
      <c r="AA1922" s="113"/>
      <c r="AB1922" s="113"/>
      <c r="AC1922" s="113"/>
      <c r="AD1922" s="113"/>
      <c r="AE1922" s="113"/>
      <c r="AF1922" s="113"/>
      <c r="AG1922" s="113"/>
      <c r="AH1922" s="113"/>
      <c r="AI1922" s="113"/>
      <c r="AJ1922" s="113"/>
      <c r="AK1922" s="113"/>
      <c r="AL1922" s="113"/>
      <c r="AM1922" s="113"/>
      <c r="AN1922" s="113"/>
      <c r="AO1922" s="113"/>
      <c r="AP1922" s="113"/>
      <c r="AQ1922" s="113"/>
      <c r="AR1922" s="113"/>
      <c r="AS1922" s="113"/>
      <c r="AT1922" s="113"/>
      <c r="AU1922" s="113"/>
      <c r="AV1922" s="113"/>
      <c r="AW1922" s="113"/>
      <c r="AX1922" s="113"/>
      <c r="AY1922" s="113"/>
      <c r="AZ1922" s="113"/>
      <c r="BA1922" s="113"/>
      <c r="BB1922" s="113"/>
      <c r="BC1922" s="113"/>
      <c r="BD1922" s="113"/>
      <c r="BE1922" s="113"/>
      <c r="BF1922" s="113"/>
      <c r="BG1922" s="113"/>
      <c r="BH1922" s="113"/>
      <c r="BI1922" s="113"/>
      <c r="BJ1922" s="113"/>
      <c r="BK1922" s="113"/>
      <c r="BL1922" s="113"/>
      <c r="BM1922" s="113"/>
      <c r="BN1922" s="113"/>
      <c r="BO1922" s="113"/>
      <c r="BP1922" s="113"/>
      <c r="BQ1922" s="113"/>
      <c r="BR1922" s="113"/>
      <c r="BS1922" s="113"/>
      <c r="BT1922" s="113"/>
      <c r="BU1922" s="113"/>
      <c r="BV1922" s="113"/>
      <c r="BW1922" s="113"/>
      <c r="BX1922" s="113"/>
      <c r="BY1922" s="113"/>
      <c r="BZ1922" s="113"/>
      <c r="CA1922" s="113"/>
      <c r="CB1922" s="113"/>
    </row>
    <row r="1923" spans="9:80" s="114" customFormat="1">
      <c r="I1923" s="113"/>
      <c r="J1923" s="113"/>
      <c r="K1923" s="113"/>
      <c r="L1923" s="113"/>
      <c r="M1923" s="113"/>
      <c r="N1923" s="113"/>
      <c r="O1923" s="113"/>
      <c r="P1923" s="113"/>
      <c r="Q1923" s="113"/>
      <c r="R1923" s="113"/>
      <c r="S1923" s="113"/>
      <c r="T1923" s="113"/>
      <c r="U1923" s="113"/>
      <c r="V1923" s="113"/>
      <c r="W1923" s="113"/>
      <c r="X1923" s="113"/>
      <c r="Y1923" s="113"/>
      <c r="Z1923" s="113"/>
      <c r="AA1923" s="113"/>
      <c r="AB1923" s="113"/>
      <c r="AC1923" s="113"/>
      <c r="AD1923" s="113"/>
      <c r="AE1923" s="113"/>
      <c r="AF1923" s="113"/>
      <c r="AG1923" s="113"/>
      <c r="AH1923" s="113"/>
      <c r="AI1923" s="113"/>
      <c r="AJ1923" s="113"/>
      <c r="AK1923" s="113"/>
      <c r="AL1923" s="113"/>
      <c r="AM1923" s="113"/>
      <c r="AN1923" s="113"/>
      <c r="AO1923" s="113"/>
      <c r="AP1923" s="113"/>
      <c r="AQ1923" s="113"/>
      <c r="AR1923" s="113"/>
      <c r="AS1923" s="113"/>
      <c r="AT1923" s="113"/>
      <c r="AU1923" s="113"/>
      <c r="AV1923" s="113"/>
      <c r="AW1923" s="113"/>
      <c r="AX1923" s="113"/>
      <c r="AY1923" s="113"/>
      <c r="AZ1923" s="113"/>
      <c r="BA1923" s="113"/>
      <c r="BB1923" s="113"/>
      <c r="BC1923" s="113"/>
      <c r="BD1923" s="113"/>
      <c r="BE1923" s="113"/>
      <c r="BF1923" s="113"/>
      <c r="BG1923" s="113"/>
      <c r="BH1923" s="113"/>
      <c r="BI1923" s="113"/>
      <c r="BJ1923" s="113"/>
      <c r="BK1923" s="113"/>
      <c r="BL1923" s="113"/>
      <c r="BM1923" s="113"/>
      <c r="BN1923" s="113"/>
      <c r="BO1923" s="113"/>
      <c r="BP1923" s="113"/>
      <c r="BQ1923" s="113"/>
      <c r="BR1923" s="113"/>
      <c r="BS1923" s="113"/>
      <c r="BT1923" s="113"/>
      <c r="BU1923" s="113"/>
      <c r="BV1923" s="113"/>
      <c r="BW1923" s="113"/>
      <c r="BX1923" s="113"/>
      <c r="BY1923" s="113"/>
      <c r="BZ1923" s="113"/>
      <c r="CA1923" s="113"/>
      <c r="CB1923" s="113"/>
    </row>
    <row r="1924" spans="9:80" s="114" customFormat="1">
      <c r="I1924" s="113"/>
      <c r="J1924" s="113"/>
      <c r="K1924" s="113"/>
      <c r="L1924" s="113"/>
      <c r="M1924" s="113"/>
      <c r="N1924" s="113"/>
      <c r="O1924" s="113"/>
      <c r="P1924" s="113"/>
      <c r="Q1924" s="113"/>
      <c r="R1924" s="113"/>
      <c r="S1924" s="113"/>
      <c r="T1924" s="113"/>
      <c r="U1924" s="113"/>
      <c r="V1924" s="113"/>
      <c r="W1924" s="113"/>
      <c r="X1924" s="113"/>
      <c r="Y1924" s="113"/>
      <c r="Z1924" s="113"/>
      <c r="AA1924" s="113"/>
      <c r="AB1924" s="113"/>
      <c r="AC1924" s="113"/>
      <c r="AD1924" s="113"/>
      <c r="AE1924" s="113"/>
      <c r="AF1924" s="113"/>
      <c r="AG1924" s="113"/>
      <c r="AH1924" s="113"/>
      <c r="AI1924" s="113"/>
      <c r="AJ1924" s="113"/>
      <c r="AK1924" s="113"/>
      <c r="AL1924" s="113"/>
      <c r="AM1924" s="113"/>
      <c r="AN1924" s="113"/>
      <c r="AO1924" s="113"/>
      <c r="AP1924" s="113"/>
      <c r="AQ1924" s="113"/>
      <c r="AR1924" s="113"/>
      <c r="AS1924" s="113"/>
      <c r="AT1924" s="113"/>
      <c r="AU1924" s="113"/>
      <c r="AV1924" s="113"/>
      <c r="AW1924" s="113"/>
      <c r="AX1924" s="113"/>
      <c r="AY1924" s="113"/>
      <c r="AZ1924" s="113"/>
      <c r="BA1924" s="113"/>
      <c r="BB1924" s="113"/>
      <c r="BC1924" s="113"/>
      <c r="BD1924" s="113"/>
      <c r="BE1924" s="113"/>
      <c r="BF1924" s="113"/>
      <c r="BG1924" s="113"/>
      <c r="BH1924" s="113"/>
      <c r="BI1924" s="113"/>
      <c r="BJ1924" s="113"/>
      <c r="BK1924" s="113"/>
      <c r="BL1924" s="113"/>
      <c r="BM1924" s="113"/>
      <c r="BN1924" s="113"/>
      <c r="BO1924" s="113"/>
      <c r="BP1924" s="113"/>
      <c r="BQ1924" s="113"/>
      <c r="BR1924" s="113"/>
      <c r="BS1924" s="113"/>
      <c r="BT1924" s="113"/>
      <c r="BU1924" s="113"/>
      <c r="BV1924" s="113"/>
      <c r="BW1924" s="113"/>
      <c r="BX1924" s="113"/>
      <c r="BY1924" s="113"/>
      <c r="BZ1924" s="113"/>
      <c r="CA1924" s="113"/>
      <c r="CB1924" s="113"/>
    </row>
    <row r="1925" spans="9:80" s="114" customFormat="1">
      <c r="I1925" s="113"/>
      <c r="J1925" s="113"/>
      <c r="K1925" s="113"/>
      <c r="L1925" s="113"/>
      <c r="M1925" s="113"/>
      <c r="N1925" s="113"/>
      <c r="O1925" s="113"/>
      <c r="P1925" s="113"/>
      <c r="Q1925" s="113"/>
      <c r="R1925" s="113"/>
      <c r="S1925" s="113"/>
      <c r="T1925" s="113"/>
      <c r="U1925" s="113"/>
      <c r="V1925" s="113"/>
      <c r="W1925" s="113"/>
      <c r="X1925" s="113"/>
      <c r="Y1925" s="113"/>
      <c r="Z1925" s="113"/>
      <c r="AA1925" s="113"/>
      <c r="AB1925" s="113"/>
      <c r="AC1925" s="113"/>
      <c r="AD1925" s="113"/>
      <c r="AE1925" s="113"/>
      <c r="AF1925" s="113"/>
      <c r="AG1925" s="113"/>
      <c r="AH1925" s="113"/>
      <c r="AI1925" s="113"/>
      <c r="AJ1925" s="113"/>
      <c r="AK1925" s="113"/>
      <c r="AL1925" s="113"/>
      <c r="AM1925" s="113"/>
      <c r="AN1925" s="113"/>
      <c r="AO1925" s="113"/>
      <c r="AP1925" s="113"/>
      <c r="AQ1925" s="113"/>
      <c r="AR1925" s="113"/>
      <c r="AS1925" s="113"/>
      <c r="AT1925" s="113"/>
      <c r="AU1925" s="113"/>
      <c r="AV1925" s="113"/>
      <c r="AW1925" s="113"/>
      <c r="AX1925" s="113"/>
      <c r="AY1925" s="113"/>
      <c r="AZ1925" s="113"/>
      <c r="BA1925" s="113"/>
      <c r="BB1925" s="113"/>
      <c r="BC1925" s="113"/>
      <c r="BD1925" s="113"/>
      <c r="BE1925" s="113"/>
      <c r="BF1925" s="113"/>
      <c r="BG1925" s="113"/>
      <c r="BH1925" s="113"/>
      <c r="BI1925" s="113"/>
      <c r="BJ1925" s="113"/>
      <c r="BK1925" s="113"/>
      <c r="BL1925" s="113"/>
      <c r="BM1925" s="113"/>
      <c r="BN1925" s="113"/>
      <c r="BO1925" s="113"/>
      <c r="BP1925" s="113"/>
      <c r="BQ1925" s="113"/>
      <c r="BR1925" s="113"/>
      <c r="BS1925" s="113"/>
      <c r="BT1925" s="113"/>
      <c r="BU1925" s="113"/>
      <c r="BV1925" s="113"/>
      <c r="BW1925" s="113"/>
      <c r="BX1925" s="113"/>
      <c r="BY1925" s="113"/>
      <c r="BZ1925" s="113"/>
      <c r="CA1925" s="113"/>
      <c r="CB1925" s="113"/>
    </row>
    <row r="1926" spans="9:80" s="114" customFormat="1">
      <c r="I1926" s="113"/>
      <c r="J1926" s="113"/>
      <c r="K1926" s="113"/>
      <c r="L1926" s="113"/>
      <c r="M1926" s="113"/>
      <c r="N1926" s="113"/>
      <c r="O1926" s="113"/>
      <c r="P1926" s="113"/>
      <c r="Q1926" s="113"/>
      <c r="R1926" s="113"/>
      <c r="S1926" s="113"/>
      <c r="T1926" s="113"/>
      <c r="U1926" s="113"/>
      <c r="V1926" s="113"/>
      <c r="W1926" s="113"/>
      <c r="X1926" s="113"/>
      <c r="Y1926" s="113"/>
      <c r="Z1926" s="113"/>
      <c r="AA1926" s="113"/>
      <c r="AB1926" s="113"/>
      <c r="AC1926" s="113"/>
      <c r="AD1926" s="113"/>
      <c r="AE1926" s="113"/>
      <c r="AF1926" s="113"/>
      <c r="AG1926" s="113"/>
      <c r="AH1926" s="113"/>
      <c r="AI1926" s="113"/>
      <c r="AJ1926" s="113"/>
      <c r="AK1926" s="113"/>
      <c r="AL1926" s="113"/>
      <c r="AM1926" s="113"/>
      <c r="AN1926" s="113"/>
      <c r="AO1926" s="113"/>
      <c r="AP1926" s="113"/>
      <c r="AQ1926" s="113"/>
      <c r="AR1926" s="113"/>
      <c r="AS1926" s="113"/>
      <c r="AT1926" s="113"/>
      <c r="AU1926" s="113"/>
      <c r="AV1926" s="113"/>
      <c r="AW1926" s="113"/>
      <c r="AX1926" s="113"/>
      <c r="AY1926" s="113"/>
      <c r="AZ1926" s="113"/>
      <c r="BA1926" s="113"/>
      <c r="BB1926" s="113"/>
      <c r="BC1926" s="113"/>
      <c r="BD1926" s="113"/>
      <c r="BE1926" s="113"/>
      <c r="BF1926" s="113"/>
      <c r="BG1926" s="113"/>
      <c r="BH1926" s="113"/>
      <c r="BI1926" s="113"/>
      <c r="BJ1926" s="113"/>
      <c r="BK1926" s="113"/>
      <c r="BL1926" s="113"/>
      <c r="BM1926" s="113"/>
      <c r="BN1926" s="113"/>
      <c r="BO1926" s="113"/>
      <c r="BP1926" s="113"/>
      <c r="BQ1926" s="113"/>
      <c r="BR1926" s="113"/>
      <c r="BS1926" s="113"/>
      <c r="BT1926" s="113"/>
      <c r="BU1926" s="113"/>
      <c r="BV1926" s="113"/>
      <c r="BW1926" s="113"/>
      <c r="BX1926" s="113"/>
      <c r="BY1926" s="113"/>
      <c r="BZ1926" s="113"/>
      <c r="CA1926" s="113"/>
      <c r="CB1926" s="113"/>
    </row>
    <row r="1927" spans="9:80" s="114" customFormat="1">
      <c r="I1927" s="113"/>
      <c r="J1927" s="113"/>
      <c r="K1927" s="113"/>
      <c r="L1927" s="113"/>
      <c r="M1927" s="113"/>
      <c r="N1927" s="113"/>
      <c r="O1927" s="113"/>
      <c r="P1927" s="113"/>
      <c r="Q1927" s="113"/>
      <c r="R1927" s="113"/>
      <c r="S1927" s="113"/>
      <c r="T1927" s="113"/>
      <c r="U1927" s="113"/>
      <c r="V1927" s="113"/>
      <c r="W1927" s="113"/>
      <c r="X1927" s="113"/>
      <c r="Y1927" s="113"/>
      <c r="Z1927" s="113"/>
      <c r="AA1927" s="113"/>
      <c r="AB1927" s="113"/>
      <c r="AC1927" s="113"/>
      <c r="AD1927" s="113"/>
      <c r="AE1927" s="113"/>
      <c r="AF1927" s="113"/>
      <c r="AG1927" s="113"/>
      <c r="AH1927" s="113"/>
      <c r="AI1927" s="113"/>
      <c r="AJ1927" s="113"/>
      <c r="AK1927" s="113"/>
      <c r="AL1927" s="113"/>
      <c r="AM1927" s="113"/>
      <c r="AN1927" s="113"/>
      <c r="AO1927" s="113"/>
      <c r="AP1927" s="113"/>
      <c r="AQ1927" s="113"/>
      <c r="AR1927" s="113"/>
      <c r="AS1927" s="113"/>
      <c r="AT1927" s="113"/>
      <c r="AU1927" s="113"/>
      <c r="AV1927" s="113"/>
      <c r="AW1927" s="113"/>
      <c r="AX1927" s="113"/>
      <c r="AY1927" s="113"/>
      <c r="AZ1927" s="113"/>
      <c r="BA1927" s="113"/>
      <c r="BB1927" s="113"/>
      <c r="BC1927" s="113"/>
      <c r="BD1927" s="113"/>
      <c r="BE1927" s="113"/>
      <c r="BF1927" s="113"/>
      <c r="BG1927" s="113"/>
      <c r="BH1927" s="113"/>
      <c r="BI1927" s="113"/>
      <c r="BJ1927" s="113"/>
      <c r="BK1927" s="113"/>
      <c r="BL1927" s="113"/>
      <c r="BM1927" s="113"/>
      <c r="BN1927" s="113"/>
      <c r="BO1927" s="113"/>
      <c r="BP1927" s="113"/>
      <c r="BQ1927" s="113"/>
      <c r="BR1927" s="113"/>
      <c r="BS1927" s="113"/>
      <c r="BT1927" s="113"/>
      <c r="BU1927" s="113"/>
      <c r="BV1927" s="113"/>
      <c r="BW1927" s="113"/>
      <c r="BX1927" s="113"/>
      <c r="BY1927" s="113"/>
      <c r="BZ1927" s="113"/>
      <c r="CA1927" s="113"/>
      <c r="CB1927" s="113"/>
    </row>
    <row r="1928" spans="9:80" s="114" customFormat="1">
      <c r="I1928" s="113"/>
      <c r="J1928" s="113"/>
      <c r="K1928" s="113"/>
      <c r="L1928" s="113"/>
      <c r="M1928" s="113"/>
      <c r="N1928" s="113"/>
      <c r="O1928" s="113"/>
      <c r="P1928" s="113"/>
      <c r="Q1928" s="113"/>
      <c r="R1928" s="113"/>
      <c r="S1928" s="113"/>
      <c r="T1928" s="113"/>
      <c r="U1928" s="113"/>
      <c r="V1928" s="113"/>
      <c r="W1928" s="113"/>
      <c r="X1928" s="113"/>
      <c r="Y1928" s="113"/>
      <c r="Z1928" s="113"/>
      <c r="AA1928" s="113"/>
      <c r="AB1928" s="113"/>
      <c r="AC1928" s="113"/>
      <c r="AD1928" s="113"/>
      <c r="AE1928" s="113"/>
      <c r="AF1928" s="113"/>
      <c r="AG1928" s="113"/>
      <c r="AH1928" s="113"/>
      <c r="AI1928" s="113"/>
      <c r="AJ1928" s="113"/>
      <c r="AK1928" s="113"/>
      <c r="AL1928" s="113"/>
      <c r="AM1928" s="113"/>
      <c r="AN1928" s="113"/>
      <c r="AO1928" s="113"/>
      <c r="AP1928" s="113"/>
      <c r="AQ1928" s="113"/>
      <c r="AR1928" s="113"/>
      <c r="AS1928" s="113"/>
      <c r="AT1928" s="113"/>
      <c r="AU1928" s="113"/>
      <c r="AV1928" s="113"/>
      <c r="AW1928" s="113"/>
      <c r="AX1928" s="113"/>
      <c r="AY1928" s="113"/>
      <c r="AZ1928" s="113"/>
      <c r="BA1928" s="113"/>
      <c r="BB1928" s="113"/>
      <c r="BC1928" s="113"/>
      <c r="BD1928" s="113"/>
      <c r="BE1928" s="113"/>
      <c r="BF1928" s="113"/>
      <c r="BG1928" s="113"/>
      <c r="BH1928" s="113"/>
      <c r="BI1928" s="113"/>
      <c r="BJ1928" s="113"/>
      <c r="BK1928" s="113"/>
      <c r="BL1928" s="113"/>
      <c r="BM1928" s="113"/>
      <c r="BN1928" s="113"/>
      <c r="BO1928" s="113"/>
      <c r="BP1928" s="113"/>
      <c r="BQ1928" s="113"/>
      <c r="BR1928" s="113"/>
      <c r="BS1928" s="113"/>
      <c r="BT1928" s="113"/>
      <c r="BU1928" s="113"/>
      <c r="BV1928" s="113"/>
      <c r="BW1928" s="113"/>
      <c r="BX1928" s="113"/>
      <c r="BY1928" s="113"/>
      <c r="BZ1928" s="113"/>
      <c r="CA1928" s="113"/>
      <c r="CB1928" s="113"/>
    </row>
    <row r="1929" spans="9:80" s="114" customFormat="1">
      <c r="I1929" s="113"/>
      <c r="J1929" s="113"/>
      <c r="K1929" s="113"/>
      <c r="L1929" s="113"/>
      <c r="M1929" s="113"/>
      <c r="N1929" s="113"/>
      <c r="O1929" s="113"/>
      <c r="P1929" s="113"/>
      <c r="Q1929" s="113"/>
      <c r="R1929" s="113"/>
      <c r="S1929" s="113"/>
      <c r="T1929" s="113"/>
      <c r="U1929" s="113"/>
      <c r="V1929" s="113"/>
      <c r="W1929" s="113"/>
      <c r="X1929" s="113"/>
      <c r="Y1929" s="113"/>
      <c r="Z1929" s="113"/>
      <c r="AA1929" s="113"/>
      <c r="AB1929" s="113"/>
      <c r="AC1929" s="113"/>
      <c r="AD1929" s="113"/>
      <c r="AE1929" s="113"/>
      <c r="AF1929" s="113"/>
      <c r="AG1929" s="113"/>
      <c r="AH1929" s="113"/>
      <c r="AI1929" s="113"/>
      <c r="AJ1929" s="113"/>
      <c r="AK1929" s="113"/>
      <c r="AL1929" s="113"/>
      <c r="AM1929" s="113"/>
      <c r="AN1929" s="113"/>
      <c r="AO1929" s="113"/>
      <c r="AP1929" s="113"/>
      <c r="AQ1929" s="113"/>
      <c r="AR1929" s="113"/>
      <c r="AS1929" s="113"/>
      <c r="AT1929" s="113"/>
      <c r="AU1929" s="113"/>
      <c r="AV1929" s="113"/>
      <c r="AW1929" s="113"/>
      <c r="AX1929" s="113"/>
      <c r="AY1929" s="113"/>
      <c r="AZ1929" s="113"/>
      <c r="BA1929" s="113"/>
      <c r="BB1929" s="113"/>
      <c r="BC1929" s="113"/>
      <c r="BD1929" s="113"/>
      <c r="BE1929" s="113"/>
      <c r="BF1929" s="113"/>
      <c r="BG1929" s="113"/>
      <c r="BH1929" s="113"/>
      <c r="BI1929" s="113"/>
      <c r="BJ1929" s="113"/>
      <c r="BK1929" s="113"/>
      <c r="BL1929" s="113"/>
      <c r="BM1929" s="113"/>
      <c r="BN1929" s="113"/>
      <c r="BO1929" s="113"/>
      <c r="BP1929" s="113"/>
      <c r="BQ1929" s="113"/>
      <c r="BR1929" s="113"/>
      <c r="BS1929" s="113"/>
      <c r="BT1929" s="113"/>
      <c r="BU1929" s="113"/>
      <c r="BV1929" s="113"/>
      <c r="BW1929" s="113"/>
      <c r="BX1929" s="113"/>
      <c r="BY1929" s="113"/>
      <c r="BZ1929" s="113"/>
      <c r="CA1929" s="113"/>
      <c r="CB1929" s="113"/>
    </row>
    <row r="1930" spans="9:80" s="114" customFormat="1">
      <c r="I1930" s="113"/>
      <c r="J1930" s="113"/>
      <c r="K1930" s="113"/>
      <c r="L1930" s="113"/>
      <c r="M1930" s="113"/>
      <c r="N1930" s="113"/>
      <c r="O1930" s="113"/>
      <c r="P1930" s="113"/>
      <c r="Q1930" s="113"/>
      <c r="R1930" s="113"/>
      <c r="S1930" s="113"/>
      <c r="T1930" s="113"/>
      <c r="U1930" s="113"/>
      <c r="V1930" s="113"/>
      <c r="W1930" s="113"/>
      <c r="X1930" s="113"/>
      <c r="Y1930" s="113"/>
      <c r="Z1930" s="113"/>
      <c r="AA1930" s="113"/>
      <c r="AB1930" s="113"/>
      <c r="AC1930" s="113"/>
      <c r="AD1930" s="113"/>
      <c r="AE1930" s="113"/>
      <c r="AF1930" s="113"/>
      <c r="AG1930" s="113"/>
      <c r="AH1930" s="113"/>
      <c r="AI1930" s="113"/>
      <c r="AJ1930" s="113"/>
      <c r="AK1930" s="113"/>
      <c r="AL1930" s="113"/>
      <c r="AM1930" s="113"/>
      <c r="AN1930" s="113"/>
      <c r="AO1930" s="113"/>
      <c r="AP1930" s="113"/>
      <c r="AQ1930" s="113"/>
      <c r="AR1930" s="113"/>
      <c r="AS1930" s="113"/>
      <c r="AT1930" s="113"/>
      <c r="AU1930" s="113"/>
      <c r="AV1930" s="113"/>
      <c r="AW1930" s="113"/>
      <c r="AX1930" s="113"/>
      <c r="AY1930" s="113"/>
      <c r="AZ1930" s="113"/>
      <c r="BA1930" s="113"/>
      <c r="BB1930" s="113"/>
      <c r="BC1930" s="113"/>
      <c r="BD1930" s="113"/>
      <c r="BE1930" s="113"/>
      <c r="BF1930" s="113"/>
      <c r="BG1930" s="113"/>
      <c r="BH1930" s="113"/>
      <c r="BI1930" s="113"/>
      <c r="BJ1930" s="113"/>
      <c r="BK1930" s="113"/>
      <c r="BL1930" s="113"/>
      <c r="BM1930" s="113"/>
      <c r="BN1930" s="113"/>
      <c r="BO1930" s="113"/>
      <c r="BP1930" s="113"/>
      <c r="BQ1930" s="113"/>
      <c r="BR1930" s="113"/>
      <c r="BS1930" s="113"/>
      <c r="BT1930" s="113"/>
      <c r="BU1930" s="113"/>
      <c r="BV1930" s="113"/>
      <c r="BW1930" s="113"/>
      <c r="BX1930" s="113"/>
      <c r="BY1930" s="113"/>
      <c r="BZ1930" s="113"/>
      <c r="CA1930" s="113"/>
      <c r="CB1930" s="113"/>
    </row>
    <row r="1931" spans="9:80" s="114" customFormat="1">
      <c r="I1931" s="113"/>
      <c r="J1931" s="113"/>
      <c r="K1931" s="113"/>
      <c r="L1931" s="113"/>
      <c r="M1931" s="113"/>
      <c r="N1931" s="113"/>
      <c r="O1931" s="113"/>
      <c r="P1931" s="113"/>
      <c r="Q1931" s="113"/>
      <c r="R1931" s="113"/>
      <c r="S1931" s="113"/>
      <c r="T1931" s="113"/>
      <c r="U1931" s="113"/>
      <c r="V1931" s="113"/>
      <c r="W1931" s="113"/>
      <c r="X1931" s="113"/>
      <c r="Y1931" s="113"/>
      <c r="Z1931" s="113"/>
      <c r="AA1931" s="113"/>
      <c r="AB1931" s="113"/>
      <c r="AC1931" s="113"/>
      <c r="AD1931" s="113"/>
      <c r="AE1931" s="113"/>
      <c r="AF1931" s="113"/>
      <c r="AG1931" s="113"/>
      <c r="AH1931" s="113"/>
      <c r="AI1931" s="113"/>
      <c r="AJ1931" s="113"/>
      <c r="AK1931" s="113"/>
      <c r="AL1931" s="113"/>
      <c r="AM1931" s="113"/>
      <c r="AN1931" s="113"/>
      <c r="AO1931" s="113"/>
      <c r="AP1931" s="113"/>
      <c r="AQ1931" s="113"/>
      <c r="AR1931" s="113"/>
      <c r="AS1931" s="113"/>
      <c r="AT1931" s="113"/>
      <c r="AU1931" s="113"/>
      <c r="AV1931" s="113"/>
      <c r="AW1931" s="113"/>
      <c r="AX1931" s="113"/>
      <c r="AY1931" s="113"/>
      <c r="AZ1931" s="113"/>
      <c r="BA1931" s="113"/>
      <c r="BB1931" s="113"/>
      <c r="BC1931" s="113"/>
      <c r="BD1931" s="113"/>
      <c r="BE1931" s="113"/>
      <c r="BF1931" s="113"/>
      <c r="BG1931" s="113"/>
      <c r="BH1931" s="113"/>
      <c r="BI1931" s="113"/>
      <c r="BJ1931" s="113"/>
      <c r="BK1931" s="113"/>
      <c r="BL1931" s="113"/>
      <c r="BM1931" s="113"/>
      <c r="BN1931" s="113"/>
      <c r="BO1931" s="113"/>
      <c r="BP1931" s="113"/>
      <c r="BQ1931" s="113"/>
      <c r="BR1931" s="113"/>
      <c r="BS1931" s="113"/>
      <c r="BT1931" s="113"/>
      <c r="BU1931" s="113"/>
      <c r="BV1931" s="113"/>
      <c r="BW1931" s="113"/>
      <c r="BX1931" s="113"/>
      <c r="BY1931" s="113"/>
      <c r="BZ1931" s="113"/>
      <c r="CA1931" s="113"/>
      <c r="CB1931" s="113"/>
    </row>
    <row r="1932" spans="9:80" s="114" customFormat="1">
      <c r="I1932" s="113"/>
      <c r="J1932" s="113"/>
      <c r="K1932" s="113"/>
      <c r="L1932" s="113"/>
      <c r="M1932" s="113"/>
      <c r="N1932" s="113"/>
      <c r="O1932" s="113"/>
      <c r="P1932" s="113"/>
      <c r="Q1932" s="113"/>
      <c r="R1932" s="113"/>
      <c r="S1932" s="113"/>
      <c r="T1932" s="113"/>
      <c r="U1932" s="113"/>
      <c r="V1932" s="113"/>
      <c r="W1932" s="113"/>
      <c r="X1932" s="113"/>
      <c r="Y1932" s="113"/>
      <c r="Z1932" s="113"/>
      <c r="AA1932" s="113"/>
      <c r="AB1932" s="113"/>
      <c r="AC1932" s="113"/>
      <c r="AD1932" s="113"/>
      <c r="AE1932" s="113"/>
      <c r="AF1932" s="113"/>
      <c r="AG1932" s="113"/>
      <c r="AH1932" s="113"/>
      <c r="AI1932" s="113"/>
      <c r="AJ1932" s="113"/>
      <c r="AK1932" s="113"/>
      <c r="AL1932" s="113"/>
      <c r="AM1932" s="113"/>
      <c r="AN1932" s="113"/>
      <c r="AO1932" s="113"/>
      <c r="AP1932" s="113"/>
      <c r="AQ1932" s="113"/>
      <c r="AR1932" s="113"/>
      <c r="AS1932" s="113"/>
      <c r="AT1932" s="113"/>
      <c r="AU1932" s="113"/>
      <c r="AV1932" s="113"/>
      <c r="AW1932" s="113"/>
      <c r="AX1932" s="113"/>
      <c r="AY1932" s="113"/>
      <c r="AZ1932" s="113"/>
      <c r="BA1932" s="113"/>
      <c r="BB1932" s="113"/>
      <c r="BC1932" s="113"/>
      <c r="BD1932" s="113"/>
      <c r="BE1932" s="113"/>
      <c r="BF1932" s="113"/>
      <c r="BG1932" s="113"/>
      <c r="BH1932" s="113"/>
      <c r="BI1932" s="113"/>
      <c r="BJ1932" s="113"/>
      <c r="BK1932" s="113"/>
      <c r="BL1932" s="113"/>
      <c r="BM1932" s="113"/>
      <c r="BN1932" s="113"/>
      <c r="BO1932" s="113"/>
      <c r="BP1932" s="113"/>
      <c r="BQ1932" s="113"/>
      <c r="BR1932" s="113"/>
      <c r="BS1932" s="113"/>
      <c r="BT1932" s="113"/>
      <c r="BU1932" s="113"/>
      <c r="BV1932" s="113"/>
      <c r="BW1932" s="113"/>
      <c r="BX1932" s="113"/>
      <c r="BY1932" s="113"/>
      <c r="BZ1932" s="113"/>
      <c r="CA1932" s="113"/>
      <c r="CB1932" s="113"/>
    </row>
    <row r="1933" spans="9:80" s="114" customFormat="1">
      <c r="I1933" s="113"/>
      <c r="J1933" s="113"/>
      <c r="K1933" s="113"/>
      <c r="L1933" s="113"/>
      <c r="M1933" s="113"/>
      <c r="N1933" s="113"/>
      <c r="O1933" s="113"/>
      <c r="P1933" s="113"/>
      <c r="Q1933" s="113"/>
      <c r="R1933" s="113"/>
      <c r="S1933" s="113"/>
      <c r="T1933" s="113"/>
      <c r="U1933" s="113"/>
      <c r="V1933" s="113"/>
      <c r="W1933" s="113"/>
      <c r="X1933" s="113"/>
      <c r="Y1933" s="113"/>
      <c r="Z1933" s="113"/>
      <c r="AA1933" s="113"/>
      <c r="AB1933" s="113"/>
      <c r="AC1933" s="113"/>
      <c r="AD1933" s="113"/>
      <c r="AE1933" s="113"/>
      <c r="AF1933" s="113"/>
      <c r="AG1933" s="113"/>
      <c r="AH1933" s="113"/>
      <c r="AI1933" s="113"/>
      <c r="AJ1933" s="113"/>
      <c r="AK1933" s="113"/>
      <c r="AL1933" s="113"/>
      <c r="AM1933" s="113"/>
      <c r="AN1933" s="113"/>
      <c r="AO1933" s="113"/>
      <c r="AP1933" s="113"/>
      <c r="AQ1933" s="113"/>
      <c r="AR1933" s="113"/>
      <c r="AS1933" s="113"/>
      <c r="AT1933" s="113"/>
      <c r="AU1933" s="113"/>
      <c r="AV1933" s="113"/>
      <c r="AW1933" s="113"/>
      <c r="AX1933" s="113"/>
      <c r="AY1933" s="113"/>
      <c r="AZ1933" s="113"/>
      <c r="BA1933" s="113"/>
      <c r="BB1933" s="113"/>
      <c r="BC1933" s="113"/>
      <c r="BD1933" s="113"/>
      <c r="BE1933" s="113"/>
      <c r="BF1933" s="113"/>
      <c r="BG1933" s="113"/>
      <c r="BH1933" s="113"/>
      <c r="BI1933" s="113"/>
      <c r="BJ1933" s="113"/>
      <c r="BK1933" s="113"/>
      <c r="BL1933" s="113"/>
      <c r="BM1933" s="113"/>
      <c r="BN1933" s="113"/>
      <c r="BO1933" s="113"/>
      <c r="BP1933" s="113"/>
      <c r="BQ1933" s="113"/>
      <c r="BR1933" s="113"/>
      <c r="BS1933" s="113"/>
      <c r="BT1933" s="113"/>
      <c r="BU1933" s="113"/>
      <c r="BV1933" s="113"/>
      <c r="BW1933" s="113"/>
      <c r="BX1933" s="113"/>
      <c r="BY1933" s="113"/>
      <c r="BZ1933" s="113"/>
      <c r="CA1933" s="113"/>
      <c r="CB1933" s="113"/>
    </row>
    <row r="1934" spans="9:80" s="114" customFormat="1">
      <c r="I1934" s="113"/>
      <c r="J1934" s="113"/>
      <c r="K1934" s="113"/>
      <c r="L1934" s="113"/>
      <c r="M1934" s="113"/>
      <c r="N1934" s="113"/>
      <c r="O1934" s="113"/>
      <c r="P1934" s="113"/>
      <c r="Q1934" s="113"/>
      <c r="R1934" s="113"/>
      <c r="S1934" s="113"/>
      <c r="T1934" s="113"/>
      <c r="U1934" s="113"/>
      <c r="V1934" s="113"/>
      <c r="W1934" s="113"/>
      <c r="X1934" s="113"/>
      <c r="Y1934" s="113"/>
      <c r="Z1934" s="113"/>
      <c r="AA1934" s="113"/>
      <c r="AB1934" s="113"/>
      <c r="AC1934" s="113"/>
      <c r="AD1934" s="113"/>
      <c r="AE1934" s="113"/>
      <c r="AF1934" s="113"/>
      <c r="AG1934" s="113"/>
      <c r="AH1934" s="113"/>
      <c r="AI1934" s="113"/>
      <c r="AJ1934" s="113"/>
      <c r="AK1934" s="113"/>
      <c r="AL1934" s="113"/>
      <c r="AM1934" s="113"/>
      <c r="AN1934" s="113"/>
      <c r="AO1934" s="113"/>
      <c r="AP1934" s="113"/>
      <c r="AQ1934" s="113"/>
      <c r="AR1934" s="113"/>
      <c r="AS1934" s="113"/>
      <c r="AT1934" s="113"/>
      <c r="AU1934" s="113"/>
      <c r="AV1934" s="113"/>
      <c r="AW1934" s="113"/>
      <c r="AX1934" s="113"/>
      <c r="AY1934" s="113"/>
      <c r="AZ1934" s="113"/>
      <c r="BA1934" s="113"/>
      <c r="BB1934" s="113"/>
      <c r="BC1934" s="113"/>
      <c r="BD1934" s="113"/>
      <c r="BE1934" s="113"/>
      <c r="BF1934" s="113"/>
      <c r="BG1934" s="113"/>
      <c r="BH1934" s="113"/>
      <c r="BI1934" s="113"/>
      <c r="BJ1934" s="113"/>
      <c r="BK1934" s="113"/>
      <c r="BL1934" s="113"/>
      <c r="BM1934" s="113"/>
      <c r="BN1934" s="113"/>
      <c r="BO1934" s="113"/>
      <c r="BP1934" s="113"/>
      <c r="BQ1934" s="113"/>
      <c r="BR1934" s="113"/>
      <c r="BS1934" s="113"/>
      <c r="BT1934" s="113"/>
      <c r="BU1934" s="113"/>
      <c r="BV1934" s="113"/>
      <c r="BW1934" s="113"/>
      <c r="BX1934" s="113"/>
      <c r="BY1934" s="113"/>
      <c r="BZ1934" s="113"/>
      <c r="CA1934" s="113"/>
      <c r="CB1934" s="113"/>
    </row>
    <row r="1935" spans="9:80" s="114" customFormat="1">
      <c r="I1935" s="113"/>
      <c r="J1935" s="113"/>
      <c r="K1935" s="113"/>
      <c r="L1935" s="113"/>
      <c r="M1935" s="113"/>
      <c r="N1935" s="113"/>
      <c r="O1935" s="113"/>
      <c r="P1935" s="113"/>
      <c r="Q1935" s="113"/>
      <c r="R1935" s="113"/>
      <c r="S1935" s="113"/>
      <c r="T1935" s="113"/>
      <c r="U1935" s="113"/>
      <c r="V1935" s="113"/>
      <c r="W1935" s="113"/>
      <c r="X1935" s="113"/>
      <c r="Y1935" s="113"/>
      <c r="Z1935" s="113"/>
      <c r="AA1935" s="113"/>
      <c r="AB1935" s="113"/>
      <c r="AC1935" s="113"/>
      <c r="AD1935" s="113"/>
      <c r="AE1935" s="113"/>
      <c r="AF1935" s="113"/>
      <c r="AG1935" s="113"/>
      <c r="AH1935" s="113"/>
      <c r="AI1935" s="113"/>
      <c r="AJ1935" s="113"/>
      <c r="AK1935" s="113"/>
      <c r="AL1935" s="113"/>
      <c r="AM1935" s="113"/>
      <c r="AN1935" s="113"/>
      <c r="AO1935" s="113"/>
      <c r="AP1935" s="113"/>
      <c r="AQ1935" s="113"/>
      <c r="AR1935" s="113"/>
      <c r="AS1935" s="113"/>
      <c r="AT1935" s="113"/>
      <c r="AU1935" s="113"/>
      <c r="AV1935" s="113"/>
      <c r="AW1935" s="113"/>
      <c r="AX1935" s="113"/>
      <c r="AY1935" s="113"/>
      <c r="AZ1935" s="113"/>
      <c r="BA1935" s="113"/>
      <c r="BB1935" s="113"/>
      <c r="BC1935" s="113"/>
      <c r="BD1935" s="113"/>
      <c r="BE1935" s="113"/>
      <c r="BF1935" s="113"/>
      <c r="BG1935" s="113"/>
      <c r="BH1935" s="113"/>
      <c r="BI1935" s="113"/>
      <c r="BJ1935" s="113"/>
      <c r="BK1935" s="113"/>
      <c r="BL1935" s="113"/>
      <c r="BM1935" s="113"/>
      <c r="BN1935" s="113"/>
      <c r="BO1935" s="113"/>
      <c r="BP1935" s="113"/>
      <c r="BQ1935" s="113"/>
      <c r="BR1935" s="113"/>
      <c r="BS1935" s="113"/>
      <c r="BT1935" s="113"/>
      <c r="BU1935" s="113"/>
      <c r="BV1935" s="113"/>
      <c r="BW1935" s="113"/>
      <c r="BX1935" s="113"/>
      <c r="BY1935" s="113"/>
      <c r="BZ1935" s="113"/>
      <c r="CA1935" s="113"/>
      <c r="CB1935" s="113"/>
    </row>
    <row r="1936" spans="9:80" s="114" customFormat="1">
      <c r="I1936" s="113"/>
      <c r="J1936" s="113"/>
      <c r="K1936" s="113"/>
      <c r="L1936" s="113"/>
      <c r="M1936" s="113"/>
      <c r="N1936" s="113"/>
      <c r="O1936" s="113"/>
      <c r="P1936" s="113"/>
      <c r="Q1936" s="113"/>
      <c r="R1936" s="113"/>
      <c r="S1936" s="113"/>
      <c r="T1936" s="113"/>
      <c r="U1936" s="113"/>
      <c r="V1936" s="113"/>
      <c r="W1936" s="113"/>
      <c r="X1936" s="113"/>
      <c r="Y1936" s="113"/>
      <c r="Z1936" s="113"/>
      <c r="AA1936" s="113"/>
      <c r="AB1936" s="113"/>
      <c r="AC1936" s="113"/>
      <c r="AD1936" s="113"/>
      <c r="AE1936" s="113"/>
      <c r="AF1936" s="113"/>
      <c r="AG1936" s="113"/>
      <c r="AH1936" s="113"/>
      <c r="AI1936" s="113"/>
      <c r="AJ1936" s="113"/>
      <c r="AK1936" s="113"/>
      <c r="AL1936" s="113"/>
      <c r="AM1936" s="113"/>
      <c r="AN1936" s="113"/>
      <c r="AO1936" s="113"/>
      <c r="AP1936" s="113"/>
      <c r="AQ1936" s="113"/>
      <c r="AR1936" s="113"/>
      <c r="AS1936" s="113"/>
      <c r="AT1936" s="113"/>
      <c r="AU1936" s="113"/>
      <c r="AV1936" s="113"/>
      <c r="AW1936" s="113"/>
      <c r="AX1936" s="113"/>
      <c r="AY1936" s="113"/>
      <c r="AZ1936" s="113"/>
      <c r="BA1936" s="113"/>
      <c r="BB1936" s="113"/>
      <c r="BC1936" s="113"/>
      <c r="BD1936" s="113"/>
      <c r="BE1936" s="113"/>
      <c r="BF1936" s="113"/>
      <c r="BG1936" s="113"/>
      <c r="BH1936" s="113"/>
      <c r="BI1936" s="113"/>
      <c r="BJ1936" s="113"/>
      <c r="BK1936" s="113"/>
      <c r="BL1936" s="113"/>
      <c r="BM1936" s="113"/>
      <c r="BN1936" s="113"/>
      <c r="BO1936" s="113"/>
      <c r="BP1936" s="113"/>
      <c r="BQ1936" s="113"/>
      <c r="BR1936" s="113"/>
      <c r="BS1936" s="113"/>
      <c r="BT1936" s="113"/>
      <c r="BU1936" s="113"/>
      <c r="BV1936" s="113"/>
      <c r="BW1936" s="113"/>
      <c r="BX1936" s="113"/>
      <c r="BY1936" s="113"/>
      <c r="BZ1936" s="113"/>
      <c r="CA1936" s="113"/>
      <c r="CB1936" s="113"/>
    </row>
    <row r="1937" spans="9:80" s="114" customFormat="1">
      <c r="I1937" s="113"/>
      <c r="J1937" s="113"/>
      <c r="K1937" s="113"/>
      <c r="L1937" s="113"/>
      <c r="M1937" s="113"/>
      <c r="N1937" s="113"/>
      <c r="O1937" s="113"/>
      <c r="P1937" s="113"/>
      <c r="Q1937" s="113"/>
      <c r="R1937" s="113"/>
      <c r="S1937" s="113"/>
      <c r="T1937" s="113"/>
      <c r="U1937" s="113"/>
      <c r="V1937" s="113"/>
      <c r="W1937" s="113"/>
      <c r="X1937" s="113"/>
      <c r="Y1937" s="113"/>
      <c r="Z1937" s="113"/>
      <c r="AA1937" s="113"/>
      <c r="AB1937" s="113"/>
      <c r="AC1937" s="113"/>
      <c r="AD1937" s="113"/>
      <c r="AE1937" s="113"/>
      <c r="AF1937" s="113"/>
      <c r="AG1937" s="113"/>
      <c r="AH1937" s="113"/>
      <c r="AI1937" s="113"/>
      <c r="AJ1937" s="113"/>
      <c r="AK1937" s="113"/>
      <c r="AL1937" s="113"/>
      <c r="AM1937" s="113"/>
      <c r="AN1937" s="113"/>
      <c r="AO1937" s="113"/>
      <c r="AP1937" s="113"/>
      <c r="AQ1937" s="113"/>
      <c r="AR1937" s="113"/>
      <c r="AS1937" s="113"/>
      <c r="AT1937" s="113"/>
      <c r="AU1937" s="113"/>
      <c r="AV1937" s="113"/>
      <c r="AW1937" s="113"/>
      <c r="AX1937" s="113"/>
      <c r="AY1937" s="113"/>
      <c r="AZ1937" s="113"/>
      <c r="BA1937" s="113"/>
      <c r="BB1937" s="113"/>
      <c r="BC1937" s="113"/>
      <c r="BD1937" s="113"/>
      <c r="BE1937" s="113"/>
      <c r="BF1937" s="113"/>
      <c r="BG1937" s="113"/>
      <c r="BH1937" s="113"/>
      <c r="BI1937" s="113"/>
      <c r="BJ1937" s="113"/>
      <c r="BK1937" s="113"/>
      <c r="BL1937" s="113"/>
      <c r="BM1937" s="113"/>
      <c r="BN1937" s="113"/>
      <c r="BO1937" s="113"/>
      <c r="BP1937" s="113"/>
      <c r="BQ1937" s="113"/>
      <c r="BR1937" s="113"/>
      <c r="BS1937" s="113"/>
      <c r="BT1937" s="113"/>
      <c r="BU1937" s="113"/>
      <c r="BV1937" s="113"/>
      <c r="BW1937" s="113"/>
      <c r="BX1937" s="113"/>
      <c r="BY1937" s="113"/>
      <c r="BZ1937" s="113"/>
      <c r="CA1937" s="113"/>
      <c r="CB1937" s="113"/>
    </row>
    <row r="1938" spans="9:80" s="114" customFormat="1">
      <c r="I1938" s="113"/>
      <c r="J1938" s="113"/>
      <c r="K1938" s="113"/>
      <c r="L1938" s="113"/>
      <c r="M1938" s="113"/>
      <c r="N1938" s="113"/>
      <c r="O1938" s="113"/>
      <c r="P1938" s="113"/>
      <c r="Q1938" s="113"/>
      <c r="R1938" s="113"/>
      <c r="S1938" s="113"/>
      <c r="T1938" s="113"/>
      <c r="U1938" s="113"/>
      <c r="V1938" s="113"/>
      <c r="W1938" s="113"/>
      <c r="X1938" s="113"/>
      <c r="Y1938" s="113"/>
      <c r="Z1938" s="113"/>
      <c r="AA1938" s="113"/>
      <c r="AB1938" s="113"/>
      <c r="AC1938" s="113"/>
      <c r="AD1938" s="113"/>
      <c r="AE1938" s="113"/>
      <c r="AF1938" s="113"/>
      <c r="AG1938" s="113"/>
      <c r="AH1938" s="113"/>
      <c r="AI1938" s="113"/>
      <c r="AJ1938" s="113"/>
      <c r="AK1938" s="113"/>
      <c r="AL1938" s="113"/>
      <c r="AM1938" s="113"/>
      <c r="AN1938" s="113"/>
      <c r="AO1938" s="113"/>
      <c r="AP1938" s="113"/>
      <c r="AQ1938" s="113"/>
      <c r="AR1938" s="113"/>
      <c r="AS1938" s="113"/>
      <c r="AT1938" s="113"/>
      <c r="AU1938" s="113"/>
      <c r="AV1938" s="113"/>
      <c r="AW1938" s="113"/>
      <c r="AX1938" s="113"/>
      <c r="AY1938" s="113"/>
      <c r="AZ1938" s="113"/>
      <c r="BA1938" s="113"/>
      <c r="BB1938" s="113"/>
      <c r="BC1938" s="113"/>
      <c r="BD1938" s="113"/>
      <c r="BE1938" s="113"/>
      <c r="BF1938" s="113"/>
      <c r="BG1938" s="113"/>
      <c r="BH1938" s="113"/>
      <c r="BI1938" s="113"/>
      <c r="BJ1938" s="113"/>
      <c r="BK1938" s="113"/>
      <c r="BL1938" s="113"/>
      <c r="BM1938" s="113"/>
      <c r="BN1938" s="113"/>
      <c r="BO1938" s="113"/>
      <c r="BP1938" s="113"/>
      <c r="BQ1938" s="113"/>
      <c r="BR1938" s="113"/>
      <c r="BS1938" s="113"/>
      <c r="BT1938" s="113"/>
      <c r="BU1938" s="113"/>
      <c r="BV1938" s="113"/>
      <c r="BW1938" s="113"/>
      <c r="BX1938" s="113"/>
      <c r="BY1938" s="113"/>
      <c r="BZ1938" s="113"/>
      <c r="CA1938" s="113"/>
      <c r="CB1938" s="113"/>
    </row>
    <row r="1939" spans="9:80" s="114" customFormat="1">
      <c r="I1939" s="113"/>
      <c r="J1939" s="113"/>
      <c r="K1939" s="113"/>
      <c r="L1939" s="113"/>
      <c r="M1939" s="113"/>
      <c r="N1939" s="113"/>
      <c r="O1939" s="113"/>
      <c r="P1939" s="113"/>
      <c r="Q1939" s="113"/>
      <c r="R1939" s="113"/>
      <c r="S1939" s="113"/>
      <c r="T1939" s="113"/>
      <c r="U1939" s="113"/>
      <c r="V1939" s="113"/>
      <c r="W1939" s="113"/>
      <c r="X1939" s="113"/>
      <c r="Y1939" s="113"/>
      <c r="Z1939" s="113"/>
      <c r="AA1939" s="113"/>
      <c r="AB1939" s="113"/>
      <c r="AC1939" s="113"/>
      <c r="AD1939" s="113"/>
      <c r="AE1939" s="113"/>
      <c r="AF1939" s="113"/>
      <c r="AG1939" s="113"/>
      <c r="AH1939" s="113"/>
      <c r="AI1939" s="113"/>
      <c r="AJ1939" s="113"/>
      <c r="AK1939" s="113"/>
      <c r="AL1939" s="113"/>
      <c r="AM1939" s="113"/>
      <c r="AN1939" s="113"/>
      <c r="AO1939" s="113"/>
      <c r="AP1939" s="113"/>
      <c r="AQ1939" s="113"/>
      <c r="AR1939" s="113"/>
      <c r="AS1939" s="113"/>
      <c r="AT1939" s="113"/>
      <c r="AU1939" s="113"/>
      <c r="AV1939" s="113"/>
      <c r="AW1939" s="113"/>
      <c r="AX1939" s="113"/>
      <c r="AY1939" s="113"/>
      <c r="AZ1939" s="113"/>
      <c r="BA1939" s="113"/>
      <c r="BB1939" s="113"/>
      <c r="BC1939" s="113"/>
      <c r="BD1939" s="113"/>
      <c r="BE1939" s="113"/>
      <c r="BF1939" s="113"/>
      <c r="BG1939" s="113"/>
      <c r="BH1939" s="113"/>
      <c r="BI1939" s="113"/>
      <c r="BJ1939" s="113"/>
      <c r="BK1939" s="113"/>
      <c r="BL1939" s="113"/>
      <c r="BM1939" s="113"/>
      <c r="BN1939" s="113"/>
      <c r="BO1939" s="113"/>
      <c r="BP1939" s="113"/>
      <c r="BQ1939" s="113"/>
      <c r="BR1939" s="113"/>
      <c r="BS1939" s="113"/>
      <c r="BT1939" s="113"/>
      <c r="BU1939" s="113"/>
      <c r="BV1939" s="113"/>
      <c r="BW1939" s="113"/>
      <c r="BX1939" s="113"/>
      <c r="BY1939" s="113"/>
      <c r="BZ1939" s="113"/>
      <c r="CA1939" s="113"/>
      <c r="CB1939" s="113"/>
    </row>
    <row r="1940" spans="9:80" s="114" customFormat="1">
      <c r="I1940" s="113"/>
      <c r="J1940" s="113"/>
      <c r="K1940" s="113"/>
      <c r="L1940" s="113"/>
      <c r="M1940" s="113"/>
      <c r="N1940" s="113"/>
      <c r="O1940" s="113"/>
      <c r="P1940" s="113"/>
      <c r="Q1940" s="113"/>
      <c r="R1940" s="113"/>
      <c r="S1940" s="113"/>
      <c r="T1940" s="113"/>
      <c r="U1940" s="113"/>
      <c r="V1940" s="113"/>
      <c r="W1940" s="113"/>
      <c r="X1940" s="113"/>
      <c r="Y1940" s="113"/>
      <c r="Z1940" s="113"/>
      <c r="AA1940" s="113"/>
      <c r="AB1940" s="113"/>
      <c r="AC1940" s="113"/>
      <c r="AD1940" s="113"/>
      <c r="AE1940" s="113"/>
      <c r="AF1940" s="113"/>
      <c r="AG1940" s="113"/>
      <c r="AH1940" s="113"/>
      <c r="AI1940" s="113"/>
      <c r="AJ1940" s="113"/>
      <c r="AK1940" s="113"/>
      <c r="AL1940" s="113"/>
      <c r="AM1940" s="113"/>
      <c r="AN1940" s="113"/>
      <c r="AO1940" s="113"/>
      <c r="AP1940" s="113"/>
      <c r="AQ1940" s="113"/>
      <c r="AR1940" s="113"/>
      <c r="AS1940" s="113"/>
      <c r="AT1940" s="113"/>
      <c r="AU1940" s="113"/>
      <c r="AV1940" s="113"/>
      <c r="AW1940" s="113"/>
      <c r="AX1940" s="113"/>
      <c r="AY1940" s="113"/>
      <c r="AZ1940" s="113"/>
      <c r="BA1940" s="113"/>
      <c r="BB1940" s="113"/>
      <c r="BC1940" s="113"/>
      <c r="BD1940" s="113"/>
      <c r="BE1940" s="113"/>
      <c r="BF1940" s="113"/>
      <c r="BG1940" s="113"/>
      <c r="BH1940" s="113"/>
      <c r="BI1940" s="113"/>
      <c r="BJ1940" s="113"/>
      <c r="BK1940" s="113"/>
      <c r="BL1940" s="113"/>
      <c r="BM1940" s="113"/>
      <c r="BN1940" s="113"/>
      <c r="BO1940" s="113"/>
      <c r="BP1940" s="113"/>
      <c r="BQ1940" s="113"/>
      <c r="BR1940" s="113"/>
      <c r="BS1940" s="113"/>
      <c r="BT1940" s="113"/>
      <c r="BU1940" s="113"/>
      <c r="BV1940" s="113"/>
      <c r="BW1940" s="113"/>
      <c r="BX1940" s="113"/>
      <c r="BY1940" s="113"/>
      <c r="BZ1940" s="113"/>
      <c r="CA1940" s="113"/>
      <c r="CB1940" s="113"/>
    </row>
    <row r="1941" spans="9:80" s="114" customFormat="1">
      <c r="I1941" s="113"/>
      <c r="J1941" s="113"/>
      <c r="K1941" s="113"/>
      <c r="L1941" s="113"/>
      <c r="M1941" s="113"/>
      <c r="N1941" s="113"/>
      <c r="O1941" s="113"/>
      <c r="P1941" s="113"/>
      <c r="Q1941" s="113"/>
      <c r="R1941" s="113"/>
      <c r="S1941" s="113"/>
      <c r="T1941" s="113"/>
      <c r="U1941" s="113"/>
      <c r="V1941" s="113"/>
      <c r="W1941" s="113"/>
      <c r="X1941" s="113"/>
      <c r="Y1941" s="113"/>
      <c r="Z1941" s="113"/>
      <c r="AA1941" s="113"/>
      <c r="AB1941" s="113"/>
      <c r="AC1941" s="113"/>
      <c r="AD1941" s="113"/>
      <c r="AE1941" s="113"/>
      <c r="AF1941" s="113"/>
      <c r="AG1941" s="113"/>
      <c r="AH1941" s="113"/>
      <c r="AI1941" s="113"/>
      <c r="AJ1941" s="113"/>
      <c r="AK1941" s="113"/>
      <c r="AL1941" s="113"/>
      <c r="AM1941" s="113"/>
      <c r="AN1941" s="113"/>
      <c r="AO1941" s="113"/>
      <c r="AP1941" s="113"/>
      <c r="AQ1941" s="113"/>
      <c r="AR1941" s="113"/>
      <c r="AS1941" s="113"/>
      <c r="AT1941" s="113"/>
      <c r="AU1941" s="113"/>
      <c r="AV1941" s="113"/>
      <c r="AW1941" s="113"/>
      <c r="AX1941" s="113"/>
      <c r="AY1941" s="113"/>
      <c r="AZ1941" s="113"/>
      <c r="BA1941" s="113"/>
      <c r="BB1941" s="113"/>
      <c r="BC1941" s="113"/>
      <c r="BD1941" s="113"/>
      <c r="BE1941" s="113"/>
      <c r="BF1941" s="113"/>
      <c r="BG1941" s="113"/>
      <c r="BH1941" s="113"/>
      <c r="BI1941" s="113"/>
      <c r="BJ1941" s="113"/>
      <c r="BK1941" s="113"/>
      <c r="BL1941" s="113"/>
      <c r="BM1941" s="113"/>
      <c r="BN1941" s="113"/>
      <c r="BO1941" s="113"/>
      <c r="BP1941" s="113"/>
      <c r="BQ1941" s="113"/>
      <c r="BR1941" s="113"/>
      <c r="BS1941" s="113"/>
      <c r="BT1941" s="113"/>
      <c r="BU1941" s="113"/>
      <c r="BV1941" s="113"/>
      <c r="BW1941" s="113"/>
      <c r="BX1941" s="113"/>
      <c r="BY1941" s="113"/>
      <c r="BZ1941" s="113"/>
      <c r="CA1941" s="113"/>
      <c r="CB1941" s="113"/>
    </row>
    <row r="1942" spans="9:80" s="114" customFormat="1">
      <c r="I1942" s="113"/>
      <c r="J1942" s="113"/>
      <c r="K1942" s="113"/>
      <c r="L1942" s="113"/>
      <c r="M1942" s="113"/>
      <c r="N1942" s="113"/>
      <c r="O1942" s="113"/>
      <c r="P1942" s="113"/>
      <c r="Q1942" s="113"/>
      <c r="R1942" s="113"/>
      <c r="S1942" s="113"/>
      <c r="T1942" s="113"/>
      <c r="U1942" s="113"/>
      <c r="V1942" s="113"/>
      <c r="W1942" s="113"/>
      <c r="X1942" s="113"/>
      <c r="Y1942" s="113"/>
      <c r="Z1942" s="113"/>
      <c r="AA1942" s="113"/>
      <c r="AB1942" s="113"/>
      <c r="AC1942" s="113"/>
      <c r="AD1942" s="113"/>
      <c r="AE1942" s="113"/>
      <c r="AF1942" s="113"/>
      <c r="AG1942" s="113"/>
      <c r="AH1942" s="113"/>
      <c r="AI1942" s="113"/>
      <c r="AJ1942" s="113"/>
      <c r="AK1942" s="113"/>
      <c r="AL1942" s="113"/>
      <c r="AM1942" s="113"/>
      <c r="AN1942" s="113"/>
      <c r="AO1942" s="113"/>
      <c r="AP1942" s="113"/>
      <c r="AQ1942" s="113"/>
      <c r="AR1942" s="113"/>
      <c r="AS1942" s="113"/>
      <c r="AT1942" s="113"/>
      <c r="AU1942" s="113"/>
      <c r="AV1942" s="113"/>
      <c r="AW1942" s="113"/>
      <c r="AX1942" s="113"/>
      <c r="AY1942" s="113"/>
      <c r="AZ1942" s="113"/>
      <c r="BA1942" s="113"/>
      <c r="BB1942" s="113"/>
      <c r="BC1942" s="113"/>
      <c r="BD1942" s="113"/>
      <c r="BE1942" s="113"/>
      <c r="BF1942" s="113"/>
      <c r="BG1942" s="113"/>
      <c r="BH1942" s="113"/>
      <c r="BI1942" s="113"/>
      <c r="BJ1942" s="113"/>
      <c r="BK1942" s="113"/>
      <c r="BL1942" s="113"/>
      <c r="BM1942" s="113"/>
      <c r="BN1942" s="113"/>
      <c r="BO1942" s="113"/>
      <c r="BP1942" s="113"/>
      <c r="BQ1942" s="113"/>
      <c r="BR1942" s="113"/>
      <c r="BS1942" s="113"/>
      <c r="BT1942" s="113"/>
      <c r="BU1942" s="113"/>
      <c r="BV1942" s="113"/>
      <c r="BW1942" s="113"/>
      <c r="BX1942" s="113"/>
      <c r="BY1942" s="113"/>
      <c r="BZ1942" s="113"/>
      <c r="CA1942" s="113"/>
      <c r="CB1942" s="113"/>
    </row>
    <row r="1943" spans="9:80" s="114" customFormat="1">
      <c r="I1943" s="113"/>
      <c r="J1943" s="113"/>
      <c r="K1943" s="113"/>
      <c r="L1943" s="113"/>
      <c r="M1943" s="113"/>
      <c r="N1943" s="113"/>
      <c r="O1943" s="113"/>
      <c r="P1943" s="113"/>
      <c r="Q1943" s="113"/>
      <c r="R1943" s="113"/>
      <c r="S1943" s="113"/>
      <c r="T1943" s="113"/>
      <c r="U1943" s="113"/>
      <c r="V1943" s="113"/>
      <c r="W1943" s="113"/>
      <c r="X1943" s="113"/>
      <c r="Y1943" s="113"/>
      <c r="Z1943" s="113"/>
      <c r="AA1943" s="113"/>
      <c r="AB1943" s="113"/>
      <c r="AC1943" s="113"/>
      <c r="AD1943" s="113"/>
      <c r="AE1943" s="113"/>
      <c r="AF1943" s="113"/>
      <c r="AG1943" s="113"/>
      <c r="AH1943" s="113"/>
      <c r="AI1943" s="113"/>
      <c r="AJ1943" s="113"/>
      <c r="AK1943" s="113"/>
      <c r="AL1943" s="113"/>
      <c r="AM1943" s="113"/>
      <c r="AN1943" s="113"/>
      <c r="AO1943" s="113"/>
      <c r="AP1943" s="113"/>
      <c r="AQ1943" s="113"/>
      <c r="AR1943" s="113"/>
      <c r="AS1943" s="113"/>
      <c r="AT1943" s="113"/>
      <c r="AU1943" s="113"/>
      <c r="AV1943" s="113"/>
      <c r="AW1943" s="113"/>
      <c r="AX1943" s="113"/>
      <c r="AY1943" s="113"/>
      <c r="AZ1943" s="113"/>
      <c r="BA1943" s="113"/>
      <c r="BB1943" s="113"/>
      <c r="BC1943" s="113"/>
      <c r="BD1943" s="113"/>
      <c r="BE1943" s="113"/>
      <c r="BF1943" s="113"/>
      <c r="BG1943" s="113"/>
      <c r="BH1943" s="113"/>
      <c r="BI1943" s="113"/>
      <c r="BJ1943" s="113"/>
      <c r="BK1943" s="113"/>
      <c r="BL1943" s="113"/>
      <c r="BM1943" s="113"/>
      <c r="BN1943" s="113"/>
      <c r="BO1943" s="113"/>
      <c r="BP1943" s="113"/>
      <c r="BQ1943" s="113"/>
      <c r="BR1943" s="113"/>
      <c r="BS1943" s="113"/>
      <c r="BT1943" s="113"/>
      <c r="BU1943" s="113"/>
      <c r="BV1943" s="113"/>
      <c r="BW1943" s="113"/>
      <c r="BX1943" s="113"/>
      <c r="BY1943" s="113"/>
      <c r="BZ1943" s="113"/>
      <c r="CA1943" s="113"/>
      <c r="CB1943" s="113"/>
    </row>
    <row r="1944" spans="9:80" s="114" customFormat="1">
      <c r="I1944" s="113"/>
      <c r="J1944" s="113"/>
      <c r="K1944" s="113"/>
      <c r="L1944" s="113"/>
      <c r="M1944" s="113"/>
      <c r="N1944" s="113"/>
      <c r="O1944" s="113"/>
      <c r="P1944" s="113"/>
      <c r="Q1944" s="113"/>
      <c r="R1944" s="113"/>
      <c r="S1944" s="113"/>
      <c r="T1944" s="113"/>
      <c r="U1944" s="113"/>
      <c r="V1944" s="113"/>
      <c r="W1944" s="113"/>
      <c r="X1944" s="113"/>
      <c r="Y1944" s="113"/>
      <c r="Z1944" s="113"/>
      <c r="AA1944" s="113"/>
      <c r="AB1944" s="113"/>
      <c r="AC1944" s="113"/>
      <c r="AD1944" s="113"/>
      <c r="AE1944" s="113"/>
      <c r="AF1944" s="113"/>
      <c r="AG1944" s="113"/>
      <c r="AH1944" s="113"/>
      <c r="AI1944" s="113"/>
      <c r="AJ1944" s="113"/>
      <c r="AK1944" s="113"/>
      <c r="AL1944" s="113"/>
      <c r="AM1944" s="113"/>
      <c r="AN1944" s="113"/>
      <c r="AO1944" s="113"/>
      <c r="AP1944" s="113"/>
      <c r="AQ1944" s="113"/>
      <c r="AR1944" s="113"/>
      <c r="AS1944" s="113"/>
      <c r="AT1944" s="113"/>
      <c r="AU1944" s="113"/>
      <c r="AV1944" s="113"/>
      <c r="AW1944" s="113"/>
      <c r="AX1944" s="113"/>
      <c r="AY1944" s="113"/>
      <c r="AZ1944" s="113"/>
      <c r="BA1944" s="113"/>
      <c r="BB1944" s="113"/>
      <c r="BC1944" s="113"/>
      <c r="BD1944" s="113"/>
      <c r="BE1944" s="113"/>
      <c r="BF1944" s="113"/>
      <c r="BG1944" s="113"/>
      <c r="BH1944" s="113"/>
      <c r="BI1944" s="113"/>
      <c r="BJ1944" s="113"/>
      <c r="BK1944" s="113"/>
      <c r="BL1944" s="113"/>
      <c r="BM1944" s="113"/>
      <c r="BN1944" s="113"/>
      <c r="BO1944" s="113"/>
      <c r="BP1944" s="113"/>
      <c r="BQ1944" s="113"/>
      <c r="BR1944" s="113"/>
      <c r="BS1944" s="113"/>
      <c r="BT1944" s="113"/>
      <c r="BU1944" s="113"/>
      <c r="BV1944" s="113"/>
      <c r="BW1944" s="113"/>
      <c r="BX1944" s="113"/>
      <c r="BY1944" s="113"/>
      <c r="BZ1944" s="113"/>
      <c r="CA1944" s="113"/>
      <c r="CB1944" s="113"/>
    </row>
    <row r="1945" spans="9:80" s="114" customFormat="1">
      <c r="I1945" s="113"/>
      <c r="J1945" s="113"/>
      <c r="K1945" s="113"/>
      <c r="L1945" s="113"/>
      <c r="M1945" s="113"/>
      <c r="N1945" s="113"/>
      <c r="O1945" s="113"/>
      <c r="P1945" s="113"/>
      <c r="Q1945" s="113"/>
      <c r="R1945" s="113"/>
      <c r="S1945" s="113"/>
      <c r="T1945" s="113"/>
      <c r="U1945" s="113"/>
      <c r="V1945" s="113"/>
      <c r="W1945" s="113"/>
      <c r="X1945" s="113"/>
      <c r="Y1945" s="113"/>
      <c r="Z1945" s="113"/>
      <c r="AA1945" s="113"/>
      <c r="AB1945" s="113"/>
      <c r="AC1945" s="113"/>
      <c r="AD1945" s="113"/>
      <c r="AE1945" s="113"/>
      <c r="AF1945" s="113"/>
      <c r="AG1945" s="113"/>
      <c r="AH1945" s="113"/>
      <c r="AI1945" s="113"/>
      <c r="AJ1945" s="113"/>
      <c r="AK1945" s="113"/>
      <c r="AL1945" s="113"/>
      <c r="AM1945" s="113"/>
      <c r="AN1945" s="113"/>
      <c r="AO1945" s="113"/>
      <c r="AP1945" s="113"/>
      <c r="AQ1945" s="113"/>
      <c r="AR1945" s="113"/>
      <c r="AS1945" s="113"/>
      <c r="AT1945" s="113"/>
      <c r="AU1945" s="113"/>
      <c r="AV1945" s="113"/>
      <c r="AW1945" s="113"/>
      <c r="AX1945" s="113"/>
      <c r="AY1945" s="113"/>
      <c r="AZ1945" s="113"/>
      <c r="BA1945" s="113"/>
      <c r="BB1945" s="113"/>
      <c r="BC1945" s="113"/>
      <c r="BD1945" s="113"/>
      <c r="BE1945" s="113"/>
      <c r="BF1945" s="113"/>
      <c r="BG1945" s="113"/>
      <c r="BH1945" s="113"/>
      <c r="BI1945" s="113"/>
      <c r="BJ1945" s="113"/>
      <c r="BK1945" s="113"/>
      <c r="BL1945" s="113"/>
      <c r="BM1945" s="113"/>
      <c r="BN1945" s="113"/>
      <c r="BO1945" s="113"/>
      <c r="BP1945" s="113"/>
      <c r="BQ1945" s="113"/>
      <c r="BR1945" s="113"/>
      <c r="BS1945" s="113"/>
      <c r="BT1945" s="113"/>
      <c r="BU1945" s="113"/>
      <c r="BV1945" s="113"/>
      <c r="BW1945" s="113"/>
      <c r="BX1945" s="113"/>
      <c r="BY1945" s="113"/>
      <c r="BZ1945" s="113"/>
      <c r="CA1945" s="113"/>
      <c r="CB1945" s="113"/>
    </row>
    <row r="1946" spans="9:80" s="114" customFormat="1">
      <c r="I1946" s="113"/>
      <c r="J1946" s="113"/>
      <c r="K1946" s="113"/>
      <c r="L1946" s="113"/>
      <c r="M1946" s="113"/>
      <c r="N1946" s="113"/>
      <c r="O1946" s="113"/>
      <c r="P1946" s="113"/>
      <c r="Q1946" s="113"/>
      <c r="R1946" s="113"/>
      <c r="S1946" s="113"/>
      <c r="T1946" s="113"/>
      <c r="U1946" s="113"/>
      <c r="V1946" s="113"/>
      <c r="W1946" s="113"/>
      <c r="X1946" s="113"/>
      <c r="Y1946" s="113"/>
      <c r="Z1946" s="113"/>
      <c r="AA1946" s="113"/>
      <c r="AB1946" s="113"/>
      <c r="AC1946" s="113"/>
      <c r="AD1946" s="113"/>
      <c r="AE1946" s="113"/>
      <c r="AF1946" s="113"/>
      <c r="AG1946" s="113"/>
      <c r="AH1946" s="113"/>
      <c r="AI1946" s="113"/>
      <c r="AJ1946" s="113"/>
      <c r="AK1946" s="113"/>
      <c r="AL1946" s="113"/>
      <c r="AM1946" s="113"/>
      <c r="AN1946" s="113"/>
      <c r="AO1946" s="113"/>
      <c r="AP1946" s="113"/>
      <c r="AQ1946" s="113"/>
      <c r="AR1946" s="113"/>
      <c r="AS1946" s="113"/>
      <c r="AT1946" s="113"/>
      <c r="AU1946" s="113"/>
      <c r="AV1946" s="113"/>
      <c r="AW1946" s="113"/>
      <c r="AX1946" s="113"/>
      <c r="AY1946" s="113"/>
      <c r="AZ1946" s="113"/>
      <c r="BA1946" s="113"/>
      <c r="BB1946" s="113"/>
      <c r="BC1946" s="113"/>
      <c r="BD1946" s="113"/>
      <c r="BE1946" s="113"/>
      <c r="BF1946" s="113"/>
      <c r="BG1946" s="113"/>
      <c r="BH1946" s="113"/>
      <c r="BI1946" s="113"/>
      <c r="BJ1946" s="113"/>
      <c r="BK1946" s="113"/>
      <c r="BL1946" s="113"/>
      <c r="BM1946" s="113"/>
      <c r="BN1946" s="113"/>
      <c r="BO1946" s="113"/>
      <c r="BP1946" s="113"/>
      <c r="BQ1946" s="113"/>
      <c r="BR1946" s="113"/>
      <c r="BS1946" s="113"/>
      <c r="BT1946" s="113"/>
      <c r="BU1946" s="113"/>
      <c r="BV1946" s="113"/>
      <c r="BW1946" s="113"/>
      <c r="BX1946" s="113"/>
      <c r="BY1946" s="113"/>
      <c r="BZ1946" s="113"/>
      <c r="CA1946" s="113"/>
      <c r="CB1946" s="113"/>
    </row>
    <row r="1947" spans="9:80" s="114" customFormat="1">
      <c r="I1947" s="113"/>
      <c r="J1947" s="113"/>
      <c r="K1947" s="113"/>
      <c r="L1947" s="113"/>
      <c r="M1947" s="113"/>
      <c r="N1947" s="113"/>
      <c r="O1947" s="113"/>
      <c r="P1947" s="113"/>
      <c r="Q1947" s="113"/>
      <c r="R1947" s="113"/>
      <c r="S1947" s="113"/>
      <c r="T1947" s="113"/>
      <c r="U1947" s="113"/>
      <c r="V1947" s="113"/>
      <c r="W1947" s="113"/>
      <c r="X1947" s="113"/>
      <c r="Y1947" s="113"/>
      <c r="Z1947" s="113"/>
      <c r="AA1947" s="113"/>
      <c r="AB1947" s="113"/>
      <c r="AC1947" s="113"/>
      <c r="AD1947" s="113"/>
      <c r="AE1947" s="113"/>
      <c r="AF1947" s="113"/>
      <c r="AG1947" s="113"/>
      <c r="AH1947" s="113"/>
      <c r="AI1947" s="113"/>
      <c r="AJ1947" s="113"/>
      <c r="AK1947" s="113"/>
      <c r="AL1947" s="113"/>
      <c r="AM1947" s="113"/>
      <c r="AN1947" s="113"/>
      <c r="AO1947" s="113"/>
      <c r="AP1947" s="113"/>
      <c r="AQ1947" s="113"/>
      <c r="AR1947" s="113"/>
      <c r="AS1947" s="113"/>
      <c r="AT1947" s="113"/>
      <c r="AU1947" s="113"/>
      <c r="AV1947" s="113"/>
      <c r="AW1947" s="113"/>
      <c r="AX1947" s="113"/>
      <c r="AY1947" s="113"/>
      <c r="AZ1947" s="113"/>
      <c r="BA1947" s="113"/>
      <c r="BB1947" s="113"/>
      <c r="BC1947" s="113"/>
      <c r="BD1947" s="113"/>
      <c r="BE1947" s="113"/>
      <c r="BF1947" s="113"/>
      <c r="BG1947" s="113"/>
      <c r="BH1947" s="113"/>
      <c r="BI1947" s="113"/>
      <c r="BJ1947" s="113"/>
      <c r="BK1947" s="113"/>
      <c r="BL1947" s="113"/>
      <c r="BM1947" s="113"/>
      <c r="BN1947" s="113"/>
      <c r="BO1947" s="113"/>
      <c r="BP1947" s="113"/>
      <c r="BQ1947" s="113"/>
      <c r="BR1947" s="113"/>
      <c r="BS1947" s="113"/>
      <c r="BT1947" s="113"/>
      <c r="BU1947" s="113"/>
      <c r="BV1947" s="113"/>
      <c r="BW1947" s="113"/>
      <c r="BX1947" s="113"/>
      <c r="BY1947" s="113"/>
      <c r="BZ1947" s="113"/>
      <c r="CA1947" s="113"/>
      <c r="CB1947" s="113"/>
    </row>
    <row r="1948" spans="9:80" s="114" customFormat="1">
      <c r="I1948" s="113"/>
      <c r="J1948" s="113"/>
      <c r="K1948" s="113"/>
      <c r="L1948" s="113"/>
      <c r="M1948" s="113"/>
      <c r="N1948" s="113"/>
      <c r="O1948" s="113"/>
      <c r="P1948" s="113"/>
      <c r="Q1948" s="113"/>
      <c r="R1948" s="113"/>
      <c r="S1948" s="113"/>
      <c r="T1948" s="113"/>
      <c r="U1948" s="113"/>
      <c r="V1948" s="113"/>
      <c r="W1948" s="113"/>
      <c r="X1948" s="113"/>
      <c r="Y1948" s="113"/>
      <c r="Z1948" s="113"/>
      <c r="AA1948" s="113"/>
      <c r="AB1948" s="113"/>
      <c r="AC1948" s="113"/>
      <c r="AD1948" s="113"/>
      <c r="AE1948" s="113"/>
      <c r="AF1948" s="113"/>
      <c r="AG1948" s="113"/>
      <c r="AH1948" s="113"/>
      <c r="AI1948" s="113"/>
      <c r="AJ1948" s="113"/>
      <c r="AK1948" s="113"/>
      <c r="AL1948" s="113"/>
      <c r="AM1948" s="113"/>
      <c r="AN1948" s="113"/>
      <c r="AO1948" s="113"/>
      <c r="AP1948" s="113"/>
      <c r="AQ1948" s="113"/>
      <c r="AR1948" s="113"/>
      <c r="AS1948" s="113"/>
      <c r="AT1948" s="113"/>
      <c r="AU1948" s="113"/>
      <c r="AV1948" s="113"/>
      <c r="AW1948" s="113"/>
      <c r="AX1948" s="113"/>
      <c r="AY1948" s="113"/>
      <c r="AZ1948" s="113"/>
      <c r="BA1948" s="113"/>
      <c r="BB1948" s="113"/>
      <c r="BC1948" s="113"/>
      <c r="BD1948" s="113"/>
      <c r="BE1948" s="113"/>
      <c r="BF1948" s="113"/>
      <c r="BG1948" s="113"/>
      <c r="BH1948" s="113"/>
      <c r="BI1948" s="113"/>
      <c r="BJ1948" s="113"/>
      <c r="BK1948" s="113"/>
      <c r="BL1948" s="113"/>
      <c r="BM1948" s="113"/>
      <c r="BN1948" s="113"/>
      <c r="BO1948" s="113"/>
      <c r="BP1948" s="113"/>
      <c r="BQ1948" s="113"/>
      <c r="BR1948" s="113"/>
      <c r="BS1948" s="113"/>
      <c r="BT1948" s="113"/>
      <c r="BU1948" s="113"/>
      <c r="BV1948" s="113"/>
      <c r="BW1948" s="113"/>
      <c r="BX1948" s="113"/>
      <c r="BY1948" s="113"/>
      <c r="BZ1948" s="113"/>
      <c r="CA1948" s="113"/>
      <c r="CB1948" s="113"/>
    </row>
    <row r="1949" spans="9:80" s="114" customFormat="1">
      <c r="I1949" s="113"/>
      <c r="J1949" s="113"/>
      <c r="K1949" s="113"/>
      <c r="L1949" s="113"/>
      <c r="M1949" s="113"/>
      <c r="N1949" s="113"/>
      <c r="O1949" s="113"/>
      <c r="P1949" s="113"/>
      <c r="Q1949" s="113"/>
      <c r="R1949" s="113"/>
      <c r="S1949" s="113"/>
      <c r="T1949" s="113"/>
      <c r="U1949" s="113"/>
      <c r="V1949" s="113"/>
      <c r="W1949" s="113"/>
      <c r="X1949" s="113"/>
      <c r="Y1949" s="113"/>
      <c r="Z1949" s="113"/>
      <c r="AA1949" s="113"/>
      <c r="AB1949" s="113"/>
      <c r="AC1949" s="113"/>
      <c r="AD1949" s="113"/>
      <c r="AE1949" s="113"/>
      <c r="AF1949" s="113"/>
      <c r="AG1949" s="113"/>
      <c r="AH1949" s="113"/>
      <c r="AI1949" s="113"/>
      <c r="AJ1949" s="113"/>
      <c r="AK1949" s="113"/>
      <c r="AL1949" s="113"/>
      <c r="AM1949" s="113"/>
      <c r="AN1949" s="113"/>
      <c r="AO1949" s="113"/>
      <c r="AP1949" s="113"/>
      <c r="AQ1949" s="113"/>
      <c r="AR1949" s="113"/>
      <c r="AS1949" s="113"/>
      <c r="AT1949" s="113"/>
      <c r="AU1949" s="113"/>
      <c r="AV1949" s="113"/>
      <c r="AW1949" s="113"/>
      <c r="AX1949" s="113"/>
      <c r="AY1949" s="113"/>
      <c r="AZ1949" s="113"/>
      <c r="BA1949" s="113"/>
      <c r="BB1949" s="113"/>
      <c r="BC1949" s="113"/>
      <c r="BD1949" s="113"/>
      <c r="BE1949" s="113"/>
      <c r="BF1949" s="113"/>
      <c r="BG1949" s="113"/>
      <c r="BH1949" s="113"/>
      <c r="BI1949" s="113"/>
      <c r="BJ1949" s="113"/>
      <c r="BK1949" s="113"/>
      <c r="BL1949" s="113"/>
      <c r="BM1949" s="113"/>
      <c r="BN1949" s="113"/>
      <c r="BO1949" s="113"/>
      <c r="BP1949" s="113"/>
      <c r="BQ1949" s="113"/>
      <c r="BR1949" s="113"/>
      <c r="BS1949" s="113"/>
      <c r="BT1949" s="113"/>
      <c r="BU1949" s="113"/>
      <c r="BV1949" s="113"/>
      <c r="BW1949" s="113"/>
      <c r="BX1949" s="113"/>
      <c r="BY1949" s="113"/>
      <c r="BZ1949" s="113"/>
      <c r="CA1949" s="113"/>
      <c r="CB1949" s="113"/>
    </row>
    <row r="1950" spans="9:80" s="114" customFormat="1">
      <c r="I1950" s="113"/>
      <c r="J1950" s="113"/>
      <c r="K1950" s="113"/>
      <c r="L1950" s="113"/>
      <c r="M1950" s="113"/>
      <c r="N1950" s="113"/>
      <c r="O1950" s="113"/>
      <c r="P1950" s="113"/>
      <c r="Q1950" s="113"/>
      <c r="R1950" s="113"/>
      <c r="S1950" s="113"/>
      <c r="T1950" s="113"/>
      <c r="U1950" s="113"/>
      <c r="V1950" s="113"/>
      <c r="W1950" s="113"/>
      <c r="X1950" s="113"/>
      <c r="Y1950" s="113"/>
      <c r="Z1950" s="113"/>
      <c r="AA1950" s="113"/>
      <c r="AB1950" s="113"/>
      <c r="AC1950" s="113"/>
      <c r="AD1950" s="113"/>
      <c r="AE1950" s="113"/>
      <c r="AF1950" s="113"/>
      <c r="AG1950" s="113"/>
      <c r="AH1950" s="113"/>
      <c r="AI1950" s="113"/>
      <c r="AJ1950" s="113"/>
      <c r="AK1950" s="113"/>
      <c r="AL1950" s="113"/>
      <c r="AM1950" s="113"/>
      <c r="AN1950" s="113"/>
      <c r="AO1950" s="113"/>
      <c r="AP1950" s="113"/>
      <c r="AQ1950" s="113"/>
      <c r="AR1950" s="113"/>
      <c r="AS1950" s="113"/>
      <c r="AT1950" s="113"/>
      <c r="AU1950" s="113"/>
      <c r="AV1950" s="113"/>
      <c r="AW1950" s="113"/>
      <c r="AX1950" s="113"/>
      <c r="AY1950" s="113"/>
      <c r="AZ1950" s="113"/>
      <c r="BA1950" s="113"/>
      <c r="BB1950" s="113"/>
      <c r="BC1950" s="113"/>
      <c r="BD1950" s="113"/>
      <c r="BE1950" s="113"/>
      <c r="BF1950" s="113"/>
      <c r="BG1950" s="113"/>
      <c r="BH1950" s="113"/>
      <c r="BI1950" s="113"/>
      <c r="BJ1950" s="113"/>
      <c r="BK1950" s="113"/>
      <c r="BL1950" s="113"/>
      <c r="BM1950" s="113"/>
      <c r="BN1950" s="113"/>
      <c r="BO1950" s="113"/>
      <c r="BP1950" s="113"/>
      <c r="BQ1950" s="113"/>
      <c r="BR1950" s="113"/>
      <c r="BS1950" s="113"/>
      <c r="BT1950" s="113"/>
      <c r="BU1950" s="113"/>
      <c r="BV1950" s="113"/>
      <c r="BW1950" s="113"/>
      <c r="BX1950" s="113"/>
      <c r="BY1950" s="113"/>
      <c r="BZ1950" s="113"/>
      <c r="CA1950" s="113"/>
      <c r="CB1950" s="113"/>
    </row>
    <row r="1951" spans="9:80" s="114" customFormat="1">
      <c r="I1951" s="113"/>
      <c r="J1951" s="113"/>
      <c r="K1951" s="113"/>
      <c r="L1951" s="113"/>
      <c r="M1951" s="113"/>
      <c r="N1951" s="113"/>
      <c r="O1951" s="113"/>
      <c r="P1951" s="113"/>
      <c r="Q1951" s="113"/>
      <c r="R1951" s="113"/>
      <c r="S1951" s="113"/>
      <c r="T1951" s="113"/>
      <c r="U1951" s="113"/>
      <c r="V1951" s="113"/>
      <c r="W1951" s="113"/>
      <c r="X1951" s="113"/>
      <c r="Y1951" s="113"/>
      <c r="Z1951" s="113"/>
      <c r="AA1951" s="113"/>
      <c r="AB1951" s="113"/>
      <c r="AC1951" s="113"/>
      <c r="AD1951" s="113"/>
      <c r="AE1951" s="113"/>
      <c r="AF1951" s="113"/>
      <c r="AG1951" s="113"/>
      <c r="AH1951" s="113"/>
      <c r="AI1951" s="113"/>
      <c r="AJ1951" s="113"/>
      <c r="AK1951" s="113"/>
      <c r="AL1951" s="113"/>
      <c r="AM1951" s="113"/>
      <c r="AN1951" s="113"/>
      <c r="AO1951" s="113"/>
      <c r="AP1951" s="113"/>
      <c r="AQ1951" s="113"/>
      <c r="AR1951" s="113"/>
      <c r="AS1951" s="113"/>
      <c r="AT1951" s="113"/>
      <c r="AU1951" s="113"/>
      <c r="AV1951" s="113"/>
      <c r="AW1951" s="113"/>
      <c r="AX1951" s="113"/>
      <c r="AY1951" s="113"/>
      <c r="AZ1951" s="113"/>
      <c r="BA1951" s="113"/>
      <c r="BB1951" s="113"/>
      <c r="BC1951" s="113"/>
      <c r="BD1951" s="113"/>
      <c r="BE1951" s="113"/>
      <c r="BF1951" s="113"/>
      <c r="BG1951" s="113"/>
      <c r="BH1951" s="113"/>
      <c r="BI1951" s="113"/>
      <c r="BJ1951" s="113"/>
      <c r="BK1951" s="113"/>
      <c r="BL1951" s="113"/>
      <c r="BM1951" s="113"/>
      <c r="BN1951" s="113"/>
      <c r="BO1951" s="113"/>
      <c r="BP1951" s="113"/>
      <c r="BQ1951" s="113"/>
      <c r="BR1951" s="113"/>
      <c r="BS1951" s="113"/>
      <c r="BT1951" s="113"/>
      <c r="BU1951" s="113"/>
      <c r="BV1951" s="113"/>
      <c r="BW1951" s="113"/>
      <c r="BX1951" s="113"/>
      <c r="BY1951" s="113"/>
      <c r="BZ1951" s="113"/>
      <c r="CA1951" s="113"/>
      <c r="CB1951" s="113"/>
    </row>
    <row r="1952" spans="9:80" s="114" customFormat="1">
      <c r="I1952" s="113"/>
      <c r="J1952" s="113"/>
      <c r="K1952" s="113"/>
      <c r="L1952" s="113"/>
      <c r="M1952" s="113"/>
      <c r="N1952" s="113"/>
      <c r="O1952" s="113"/>
      <c r="P1952" s="113"/>
      <c r="Q1952" s="113"/>
      <c r="R1952" s="113"/>
      <c r="S1952" s="113"/>
      <c r="T1952" s="113"/>
      <c r="U1952" s="113"/>
      <c r="V1952" s="113"/>
      <c r="W1952" s="113"/>
      <c r="X1952" s="113"/>
      <c r="Y1952" s="113"/>
      <c r="Z1952" s="113"/>
      <c r="AA1952" s="113"/>
      <c r="AB1952" s="113"/>
      <c r="AC1952" s="113"/>
      <c r="AD1952" s="113"/>
      <c r="AE1952" s="113"/>
      <c r="AF1952" s="113"/>
      <c r="AG1952" s="113"/>
      <c r="AH1952" s="113"/>
      <c r="AI1952" s="113"/>
      <c r="AJ1952" s="113"/>
      <c r="AK1952" s="113"/>
      <c r="AL1952" s="113"/>
      <c r="AM1952" s="113"/>
      <c r="AN1952" s="113"/>
      <c r="AO1952" s="113"/>
      <c r="AP1952" s="113"/>
      <c r="AQ1952" s="113"/>
      <c r="AR1952" s="113"/>
      <c r="AS1952" s="113"/>
      <c r="AT1952" s="113"/>
      <c r="AU1952" s="113"/>
      <c r="AV1952" s="113"/>
      <c r="AW1952" s="113"/>
      <c r="AX1952" s="113"/>
      <c r="AY1952" s="113"/>
      <c r="AZ1952" s="113"/>
      <c r="BA1952" s="113"/>
      <c r="BB1952" s="113"/>
      <c r="BC1952" s="113"/>
      <c r="BD1952" s="113"/>
      <c r="BE1952" s="113"/>
      <c r="BF1952" s="113"/>
      <c r="BG1952" s="113"/>
      <c r="BH1952" s="113"/>
      <c r="BI1952" s="113"/>
      <c r="BJ1952" s="113"/>
      <c r="BK1952" s="113"/>
      <c r="BL1952" s="113"/>
      <c r="BM1952" s="113"/>
      <c r="BN1952" s="113"/>
      <c r="BO1952" s="113"/>
      <c r="BP1952" s="113"/>
      <c r="BQ1952" s="113"/>
      <c r="BR1952" s="113"/>
      <c r="BS1952" s="113"/>
      <c r="BT1952" s="113"/>
      <c r="BU1952" s="113"/>
      <c r="BV1952" s="113"/>
      <c r="BW1952" s="113"/>
      <c r="BX1952" s="113"/>
      <c r="BY1952" s="113"/>
      <c r="BZ1952" s="113"/>
      <c r="CA1952" s="113"/>
      <c r="CB1952" s="113"/>
    </row>
    <row r="1953" spans="9:80" s="114" customFormat="1">
      <c r="I1953" s="113"/>
      <c r="J1953" s="113"/>
      <c r="K1953" s="113"/>
      <c r="L1953" s="113"/>
      <c r="M1953" s="113"/>
      <c r="N1953" s="113"/>
      <c r="O1953" s="113"/>
      <c r="P1953" s="113"/>
      <c r="Q1953" s="113"/>
      <c r="R1953" s="113"/>
      <c r="S1953" s="113"/>
      <c r="T1953" s="113"/>
      <c r="U1953" s="113"/>
      <c r="V1953" s="113"/>
      <c r="W1953" s="113"/>
      <c r="X1953" s="113"/>
      <c r="Y1953" s="113"/>
      <c r="Z1953" s="113"/>
      <c r="AA1953" s="113"/>
      <c r="AB1953" s="113"/>
      <c r="AC1953" s="113"/>
      <c r="AD1953" s="113"/>
      <c r="AE1953" s="113"/>
      <c r="AF1953" s="113"/>
      <c r="AG1953" s="113"/>
      <c r="AH1953" s="113"/>
      <c r="AI1953" s="113"/>
      <c r="AJ1953" s="113"/>
      <c r="AK1953" s="113"/>
      <c r="AL1953" s="113"/>
      <c r="AM1953" s="113"/>
      <c r="AN1953" s="113"/>
      <c r="AO1953" s="113"/>
      <c r="AP1953" s="113"/>
      <c r="AQ1953" s="113"/>
      <c r="AR1953" s="113"/>
      <c r="AS1953" s="113"/>
      <c r="AT1953" s="113"/>
      <c r="AU1953" s="113"/>
      <c r="AV1953" s="113"/>
      <c r="AW1953" s="113"/>
      <c r="AX1953" s="113"/>
      <c r="AY1953" s="113"/>
      <c r="AZ1953" s="113"/>
      <c r="BA1953" s="113"/>
      <c r="BB1953" s="113"/>
      <c r="BC1953" s="113"/>
      <c r="BD1953" s="113"/>
      <c r="BE1953" s="113"/>
      <c r="BF1953" s="113"/>
      <c r="BG1953" s="113"/>
      <c r="BH1953" s="113"/>
      <c r="BI1953" s="113"/>
      <c r="BJ1953" s="113"/>
      <c r="BK1953" s="113"/>
      <c r="BL1953" s="113"/>
      <c r="BM1953" s="113"/>
      <c r="BN1953" s="113"/>
      <c r="BO1953" s="113"/>
      <c r="BP1953" s="113"/>
      <c r="BQ1953" s="113"/>
      <c r="BR1953" s="113"/>
      <c r="BS1953" s="113"/>
      <c r="BT1953" s="113"/>
      <c r="BU1953" s="113"/>
      <c r="BV1953" s="113"/>
      <c r="BW1953" s="113"/>
      <c r="BX1953" s="113"/>
      <c r="BY1953" s="113"/>
      <c r="BZ1953" s="113"/>
      <c r="CA1953" s="113"/>
      <c r="CB1953" s="113"/>
    </row>
    <row r="1954" spans="9:80" s="114" customFormat="1">
      <c r="I1954" s="113"/>
      <c r="J1954" s="113"/>
      <c r="K1954" s="113"/>
      <c r="L1954" s="113"/>
      <c r="M1954" s="113"/>
      <c r="N1954" s="113"/>
      <c r="O1954" s="113"/>
      <c r="P1954" s="113"/>
      <c r="Q1954" s="113"/>
      <c r="R1954" s="113"/>
      <c r="S1954" s="113"/>
      <c r="T1954" s="113"/>
      <c r="U1954" s="113"/>
      <c r="V1954" s="113"/>
      <c r="W1954" s="113"/>
      <c r="X1954" s="113"/>
      <c r="Y1954" s="113"/>
      <c r="Z1954" s="113"/>
      <c r="AA1954" s="113"/>
      <c r="AB1954" s="113"/>
      <c r="AC1954" s="113"/>
      <c r="AD1954" s="113"/>
      <c r="AE1954" s="113"/>
      <c r="AF1954" s="113"/>
      <c r="AG1954" s="113"/>
      <c r="AH1954" s="113"/>
      <c r="AI1954" s="113"/>
      <c r="AJ1954" s="113"/>
      <c r="AK1954" s="113"/>
      <c r="AL1954" s="113"/>
      <c r="AM1954" s="113"/>
      <c r="AN1954" s="113"/>
      <c r="AO1954" s="113"/>
      <c r="AP1954" s="113"/>
      <c r="AQ1954" s="113"/>
      <c r="AR1954" s="113"/>
      <c r="AS1954" s="113"/>
      <c r="AT1954" s="113"/>
      <c r="AU1954" s="113"/>
      <c r="AV1954" s="113"/>
      <c r="AW1954" s="113"/>
      <c r="AX1954" s="113"/>
      <c r="AY1954" s="113"/>
      <c r="AZ1954" s="113"/>
      <c r="BA1954" s="113"/>
      <c r="BB1954" s="113"/>
      <c r="BC1954" s="113"/>
      <c r="BD1954" s="113"/>
      <c r="BE1954" s="113"/>
      <c r="BF1954" s="113"/>
      <c r="BG1954" s="113"/>
      <c r="BH1954" s="113"/>
      <c r="BI1954" s="113"/>
      <c r="BJ1954" s="113"/>
      <c r="BK1954" s="113"/>
      <c r="BL1954" s="113"/>
      <c r="BM1954" s="113"/>
      <c r="BN1954" s="113"/>
      <c r="BO1954" s="113"/>
      <c r="BP1954" s="113"/>
      <c r="BQ1954" s="113"/>
      <c r="BR1954" s="113"/>
      <c r="BS1954" s="113"/>
      <c r="BT1954" s="113"/>
      <c r="BU1954" s="113"/>
      <c r="BV1954" s="113"/>
      <c r="BW1954" s="113"/>
      <c r="BX1954" s="113"/>
      <c r="BY1954" s="113"/>
      <c r="BZ1954" s="113"/>
      <c r="CA1954" s="113"/>
      <c r="CB1954" s="113"/>
    </row>
    <row r="1955" spans="9:80" s="114" customFormat="1">
      <c r="I1955" s="113"/>
      <c r="J1955" s="113"/>
      <c r="K1955" s="113"/>
      <c r="L1955" s="113"/>
      <c r="M1955" s="113"/>
      <c r="N1955" s="113"/>
      <c r="O1955" s="113"/>
      <c r="P1955" s="113"/>
      <c r="Q1955" s="113"/>
      <c r="R1955" s="113"/>
      <c r="S1955" s="113"/>
      <c r="T1955" s="113"/>
      <c r="U1955" s="113"/>
      <c r="V1955" s="113"/>
      <c r="W1955" s="113"/>
      <c r="X1955" s="113"/>
      <c r="Y1955" s="113"/>
      <c r="Z1955" s="113"/>
      <c r="AA1955" s="113"/>
      <c r="AB1955" s="113"/>
      <c r="AC1955" s="113"/>
      <c r="AD1955" s="113"/>
      <c r="AE1955" s="113"/>
      <c r="AF1955" s="113"/>
      <c r="AG1955" s="113"/>
      <c r="AH1955" s="113"/>
      <c r="AI1955" s="113"/>
      <c r="AJ1955" s="113"/>
      <c r="AK1955" s="113"/>
      <c r="AL1955" s="113"/>
      <c r="AM1955" s="113"/>
      <c r="AN1955" s="113"/>
      <c r="AO1955" s="113"/>
      <c r="AP1955" s="113"/>
      <c r="AQ1955" s="113"/>
      <c r="AR1955" s="113"/>
      <c r="AS1955" s="113"/>
      <c r="AT1955" s="113"/>
      <c r="AU1955" s="113"/>
      <c r="AV1955" s="113"/>
      <c r="AW1955" s="113"/>
      <c r="AX1955" s="113"/>
      <c r="AY1955" s="113"/>
      <c r="AZ1955" s="113"/>
      <c r="BA1955" s="113"/>
      <c r="BB1955" s="113"/>
      <c r="BC1955" s="113"/>
      <c r="BD1955" s="113"/>
      <c r="BE1955" s="113"/>
      <c r="BF1955" s="113"/>
      <c r="BG1955" s="113"/>
      <c r="BH1955" s="113"/>
      <c r="BI1955" s="113"/>
      <c r="BJ1955" s="113"/>
      <c r="BK1955" s="113"/>
      <c r="BL1955" s="113"/>
      <c r="BM1955" s="113"/>
      <c r="BN1955" s="113"/>
      <c r="BO1955" s="113"/>
      <c r="BP1955" s="113"/>
      <c r="BQ1955" s="113"/>
      <c r="BR1955" s="113"/>
      <c r="BS1955" s="113"/>
      <c r="BT1955" s="113"/>
      <c r="BU1955" s="113"/>
      <c r="BV1955" s="113"/>
      <c r="BW1955" s="113"/>
      <c r="BX1955" s="113"/>
      <c r="BY1955" s="113"/>
      <c r="BZ1955" s="113"/>
      <c r="CA1955" s="113"/>
      <c r="CB1955" s="113"/>
    </row>
    <row r="1956" spans="9:80" s="114" customFormat="1">
      <c r="I1956" s="113"/>
      <c r="J1956" s="113"/>
      <c r="K1956" s="113"/>
      <c r="L1956" s="113"/>
      <c r="M1956" s="113"/>
      <c r="N1956" s="113"/>
      <c r="O1956" s="113"/>
      <c r="P1956" s="113"/>
      <c r="Q1956" s="113"/>
      <c r="R1956" s="113"/>
      <c r="S1956" s="113"/>
      <c r="T1956" s="113"/>
      <c r="U1956" s="113"/>
      <c r="V1956" s="113"/>
      <c r="W1956" s="113"/>
      <c r="X1956" s="113"/>
      <c r="Y1956" s="113"/>
      <c r="Z1956" s="113"/>
      <c r="AA1956" s="113"/>
      <c r="AB1956" s="113"/>
      <c r="AC1956" s="113"/>
      <c r="AD1956" s="113"/>
      <c r="AE1956" s="113"/>
      <c r="AF1956" s="113"/>
      <c r="AG1956" s="113"/>
      <c r="AH1956" s="113"/>
      <c r="AI1956" s="113"/>
      <c r="AJ1956" s="113"/>
      <c r="AK1956" s="113"/>
      <c r="AL1956" s="113"/>
      <c r="AM1956" s="113"/>
      <c r="AN1956" s="113"/>
      <c r="AO1956" s="113"/>
      <c r="AP1956" s="113"/>
      <c r="AQ1956" s="113"/>
      <c r="AR1956" s="113"/>
      <c r="AS1956" s="113"/>
      <c r="AT1956" s="113"/>
      <c r="AU1956" s="113"/>
      <c r="AV1956" s="113"/>
      <c r="AW1956" s="113"/>
      <c r="AX1956" s="113"/>
      <c r="AY1956" s="113"/>
      <c r="AZ1956" s="113"/>
      <c r="BA1956" s="113"/>
      <c r="BB1956" s="113"/>
      <c r="BC1956" s="113"/>
      <c r="BD1956" s="113"/>
      <c r="BE1956" s="113"/>
      <c r="BF1956" s="113"/>
      <c r="BG1956" s="113"/>
      <c r="BH1956" s="113"/>
      <c r="BI1956" s="113"/>
      <c r="BJ1956" s="113"/>
      <c r="BK1956" s="113"/>
      <c r="BL1956" s="113"/>
      <c r="BM1956" s="113"/>
      <c r="BN1956" s="113"/>
      <c r="BO1956" s="113"/>
      <c r="BP1956" s="113"/>
      <c r="BQ1956" s="113"/>
      <c r="BR1956" s="113"/>
      <c r="BS1956" s="113"/>
      <c r="BT1956" s="113"/>
      <c r="BU1956" s="113"/>
      <c r="BV1956" s="113"/>
      <c r="BW1956" s="113"/>
      <c r="BX1956" s="113"/>
      <c r="BY1956" s="113"/>
      <c r="BZ1956" s="113"/>
      <c r="CA1956" s="113"/>
      <c r="CB1956" s="113"/>
    </row>
    <row r="1957" spans="9:80" s="114" customFormat="1">
      <c r="I1957" s="113"/>
      <c r="J1957" s="113"/>
      <c r="K1957" s="113"/>
      <c r="L1957" s="113"/>
      <c r="M1957" s="113"/>
      <c r="N1957" s="113"/>
      <c r="O1957" s="113"/>
      <c r="P1957" s="113"/>
      <c r="Q1957" s="113"/>
      <c r="R1957" s="113"/>
      <c r="S1957" s="113"/>
      <c r="T1957" s="113"/>
      <c r="U1957" s="113"/>
      <c r="V1957" s="113"/>
      <c r="W1957" s="113"/>
      <c r="X1957" s="113"/>
      <c r="Y1957" s="113"/>
      <c r="Z1957" s="113"/>
      <c r="AA1957" s="113"/>
      <c r="AB1957" s="113"/>
      <c r="AC1957" s="113"/>
      <c r="AD1957" s="113"/>
      <c r="AE1957" s="113"/>
      <c r="AF1957" s="113"/>
      <c r="AG1957" s="113"/>
      <c r="AH1957" s="113"/>
      <c r="AI1957" s="113"/>
      <c r="AJ1957" s="113"/>
      <c r="AK1957" s="113"/>
      <c r="AL1957" s="113"/>
      <c r="AM1957" s="113"/>
      <c r="AN1957" s="113"/>
      <c r="AO1957" s="113"/>
      <c r="AP1957" s="113"/>
      <c r="AQ1957" s="113"/>
      <c r="AR1957" s="113"/>
      <c r="AS1957" s="113"/>
      <c r="AT1957" s="113"/>
      <c r="AU1957" s="113"/>
      <c r="AV1957" s="113"/>
      <c r="AW1957" s="113"/>
      <c r="AX1957" s="113"/>
      <c r="AY1957" s="113"/>
      <c r="AZ1957" s="113"/>
      <c r="BA1957" s="113"/>
      <c r="BB1957" s="113"/>
      <c r="BC1957" s="113"/>
      <c r="BD1957" s="113"/>
      <c r="BE1957" s="113"/>
      <c r="BF1957" s="113"/>
      <c r="BG1957" s="113"/>
      <c r="BH1957" s="113"/>
      <c r="BI1957" s="113"/>
      <c r="BJ1957" s="113"/>
      <c r="BK1957" s="113"/>
      <c r="BL1957" s="113"/>
      <c r="BM1957" s="113"/>
      <c r="BN1957" s="113"/>
      <c r="BO1957" s="113"/>
      <c r="BP1957" s="113"/>
      <c r="BQ1957" s="113"/>
      <c r="BR1957" s="113"/>
      <c r="BS1957" s="113"/>
      <c r="BT1957" s="113"/>
      <c r="BU1957" s="113"/>
      <c r="BV1957" s="113"/>
      <c r="BW1957" s="113"/>
      <c r="BX1957" s="113"/>
      <c r="BY1957" s="113"/>
      <c r="BZ1957" s="113"/>
      <c r="CA1957" s="113"/>
      <c r="CB1957" s="113"/>
    </row>
    <row r="1958" spans="9:80" s="114" customFormat="1">
      <c r="I1958" s="113"/>
      <c r="J1958" s="113"/>
      <c r="K1958" s="113"/>
      <c r="L1958" s="113"/>
      <c r="M1958" s="113"/>
      <c r="N1958" s="113"/>
      <c r="O1958" s="113"/>
      <c r="P1958" s="113"/>
      <c r="Q1958" s="113"/>
      <c r="R1958" s="113"/>
      <c r="S1958" s="113"/>
      <c r="T1958" s="113"/>
      <c r="U1958" s="113"/>
      <c r="V1958" s="113"/>
      <c r="W1958" s="113"/>
      <c r="X1958" s="113"/>
      <c r="Y1958" s="113"/>
      <c r="Z1958" s="113"/>
      <c r="AA1958" s="113"/>
      <c r="AB1958" s="113"/>
      <c r="AC1958" s="113"/>
      <c r="AD1958" s="113"/>
      <c r="AE1958" s="113"/>
      <c r="AF1958" s="113"/>
      <c r="AG1958" s="113"/>
      <c r="AH1958" s="113"/>
      <c r="AI1958" s="113"/>
      <c r="AJ1958" s="113"/>
      <c r="AK1958" s="113"/>
      <c r="AL1958" s="113"/>
      <c r="AM1958" s="113"/>
      <c r="AN1958" s="113"/>
      <c r="AO1958" s="113"/>
      <c r="AP1958" s="113"/>
      <c r="AQ1958" s="113"/>
      <c r="AR1958" s="113"/>
      <c r="AS1958" s="113"/>
      <c r="AT1958" s="113"/>
      <c r="AU1958" s="113"/>
      <c r="AV1958" s="113"/>
      <c r="AW1958" s="113"/>
      <c r="AX1958" s="113"/>
      <c r="AY1958" s="113"/>
      <c r="AZ1958" s="113"/>
      <c r="BA1958" s="113"/>
      <c r="BB1958" s="113"/>
      <c r="BC1958" s="113"/>
      <c r="BD1958" s="113"/>
      <c r="BE1958" s="113"/>
      <c r="BF1958" s="113"/>
      <c r="BG1958" s="113"/>
      <c r="BH1958" s="113"/>
      <c r="BI1958" s="113"/>
      <c r="BJ1958" s="113"/>
      <c r="BK1958" s="113"/>
      <c r="BL1958" s="113"/>
      <c r="BM1958" s="113"/>
      <c r="BN1958" s="113"/>
      <c r="BO1958" s="113"/>
      <c r="BP1958" s="113"/>
      <c r="BQ1958" s="113"/>
      <c r="BR1958" s="113"/>
      <c r="BS1958" s="113"/>
      <c r="BT1958" s="113"/>
      <c r="BU1958" s="113"/>
      <c r="BV1958" s="113"/>
      <c r="BW1958" s="113"/>
      <c r="BX1958" s="113"/>
      <c r="BY1958" s="113"/>
      <c r="BZ1958" s="113"/>
      <c r="CA1958" s="113"/>
      <c r="CB1958" s="113"/>
    </row>
    <row r="1959" spans="9:80" s="114" customFormat="1">
      <c r="I1959" s="113"/>
      <c r="J1959" s="113"/>
      <c r="K1959" s="113"/>
      <c r="L1959" s="113"/>
      <c r="M1959" s="113"/>
      <c r="N1959" s="113"/>
      <c r="O1959" s="113"/>
      <c r="P1959" s="113"/>
      <c r="Q1959" s="113"/>
      <c r="R1959" s="113"/>
      <c r="S1959" s="113"/>
      <c r="T1959" s="113"/>
      <c r="U1959" s="113"/>
      <c r="V1959" s="113"/>
      <c r="W1959" s="113"/>
      <c r="X1959" s="113"/>
      <c r="Y1959" s="113"/>
      <c r="Z1959" s="113"/>
      <c r="AA1959" s="113"/>
      <c r="AB1959" s="113"/>
      <c r="AC1959" s="113"/>
      <c r="AD1959" s="113"/>
      <c r="AE1959" s="113"/>
      <c r="AF1959" s="113"/>
      <c r="AG1959" s="113"/>
      <c r="AH1959" s="113"/>
      <c r="AI1959" s="113"/>
      <c r="AJ1959" s="113"/>
      <c r="AK1959" s="113"/>
      <c r="AL1959" s="113"/>
      <c r="AM1959" s="113"/>
      <c r="AN1959" s="113"/>
      <c r="AO1959" s="113"/>
      <c r="AP1959" s="113"/>
      <c r="AQ1959" s="113"/>
      <c r="AR1959" s="113"/>
      <c r="AS1959" s="113"/>
      <c r="AT1959" s="113"/>
      <c r="AU1959" s="113"/>
      <c r="AV1959" s="113"/>
      <c r="AW1959" s="113"/>
      <c r="AX1959" s="113"/>
      <c r="AY1959" s="113"/>
      <c r="AZ1959" s="113"/>
      <c r="BA1959" s="113"/>
      <c r="BB1959" s="113"/>
      <c r="BC1959" s="113"/>
      <c r="BD1959" s="113"/>
      <c r="BE1959" s="113"/>
      <c r="BF1959" s="113"/>
      <c r="BG1959" s="113"/>
      <c r="BH1959" s="113"/>
      <c r="BI1959" s="113"/>
      <c r="BJ1959" s="113"/>
      <c r="BK1959" s="113"/>
      <c r="BL1959" s="113"/>
      <c r="BM1959" s="113"/>
      <c r="BN1959" s="113"/>
      <c r="BO1959" s="113"/>
      <c r="BP1959" s="113"/>
      <c r="BQ1959" s="113"/>
      <c r="BR1959" s="113"/>
      <c r="BS1959" s="113"/>
      <c r="BT1959" s="113"/>
      <c r="BU1959" s="113"/>
      <c r="BV1959" s="113"/>
      <c r="BW1959" s="113"/>
      <c r="BX1959" s="113"/>
      <c r="BY1959" s="113"/>
      <c r="BZ1959" s="113"/>
      <c r="CA1959" s="113"/>
      <c r="CB1959" s="113"/>
    </row>
    <row r="1960" spans="9:80" s="114" customFormat="1">
      <c r="I1960" s="113"/>
      <c r="J1960" s="113"/>
      <c r="K1960" s="113"/>
      <c r="L1960" s="113"/>
      <c r="M1960" s="113"/>
      <c r="N1960" s="113"/>
      <c r="O1960" s="113"/>
      <c r="P1960" s="113"/>
      <c r="Q1960" s="113"/>
      <c r="R1960" s="113"/>
      <c r="S1960" s="113"/>
      <c r="T1960" s="113"/>
      <c r="U1960" s="113"/>
      <c r="V1960" s="113"/>
      <c r="W1960" s="113"/>
      <c r="X1960" s="113"/>
      <c r="Y1960" s="113"/>
      <c r="Z1960" s="113"/>
      <c r="AA1960" s="113"/>
      <c r="AB1960" s="113"/>
      <c r="AC1960" s="113"/>
      <c r="AD1960" s="113"/>
      <c r="AE1960" s="113"/>
      <c r="AF1960" s="113"/>
      <c r="AG1960" s="113"/>
      <c r="AH1960" s="113"/>
      <c r="AI1960" s="113"/>
      <c r="AJ1960" s="113"/>
      <c r="AK1960" s="113"/>
      <c r="AL1960" s="113"/>
      <c r="AM1960" s="113"/>
      <c r="AN1960" s="113"/>
      <c r="AO1960" s="113"/>
      <c r="AP1960" s="113"/>
      <c r="AQ1960" s="113"/>
      <c r="AR1960" s="113"/>
      <c r="AS1960" s="113"/>
      <c r="AT1960" s="113"/>
      <c r="AU1960" s="113"/>
      <c r="AV1960" s="113"/>
      <c r="AW1960" s="113"/>
      <c r="AX1960" s="113"/>
      <c r="AY1960" s="113"/>
      <c r="AZ1960" s="113"/>
      <c r="BA1960" s="113"/>
      <c r="BB1960" s="113"/>
      <c r="BC1960" s="113"/>
      <c r="BD1960" s="113"/>
      <c r="BE1960" s="113"/>
      <c r="BF1960" s="113"/>
      <c r="BG1960" s="113"/>
      <c r="BH1960" s="113"/>
      <c r="BI1960" s="113"/>
      <c r="BJ1960" s="113"/>
      <c r="BK1960" s="113"/>
      <c r="BL1960" s="113"/>
      <c r="BM1960" s="113"/>
      <c r="BN1960" s="113"/>
      <c r="BO1960" s="113"/>
      <c r="BP1960" s="113"/>
      <c r="BQ1960" s="113"/>
      <c r="BR1960" s="113"/>
      <c r="BS1960" s="113"/>
      <c r="BT1960" s="113"/>
      <c r="BU1960" s="113"/>
      <c r="BV1960" s="113"/>
      <c r="BW1960" s="113"/>
      <c r="BX1960" s="113"/>
      <c r="BY1960" s="113"/>
      <c r="BZ1960" s="113"/>
      <c r="CA1960" s="113"/>
      <c r="CB1960" s="113"/>
    </row>
    <row r="1961" spans="9:80" s="114" customFormat="1">
      <c r="I1961" s="113"/>
      <c r="J1961" s="113"/>
      <c r="K1961" s="113"/>
      <c r="L1961" s="113"/>
      <c r="M1961" s="113"/>
      <c r="N1961" s="113"/>
      <c r="O1961" s="113"/>
      <c r="P1961" s="113"/>
      <c r="Q1961" s="113"/>
      <c r="R1961" s="113"/>
      <c r="S1961" s="113"/>
      <c r="T1961" s="113"/>
      <c r="U1961" s="113"/>
      <c r="V1961" s="113"/>
      <c r="W1961" s="113"/>
      <c r="X1961" s="113"/>
      <c r="Y1961" s="113"/>
      <c r="Z1961" s="113"/>
      <c r="AA1961" s="113"/>
      <c r="AB1961" s="113"/>
      <c r="AC1961" s="113"/>
      <c r="AD1961" s="113"/>
      <c r="AE1961" s="113"/>
      <c r="AF1961" s="113"/>
      <c r="AG1961" s="113"/>
      <c r="AH1961" s="113"/>
      <c r="AI1961" s="113"/>
      <c r="AJ1961" s="113"/>
      <c r="AK1961" s="113"/>
      <c r="AL1961" s="113"/>
      <c r="AM1961" s="113"/>
      <c r="AN1961" s="113"/>
      <c r="AO1961" s="113"/>
      <c r="AP1961" s="113"/>
      <c r="AQ1961" s="113"/>
      <c r="AR1961" s="113"/>
      <c r="AS1961" s="113"/>
      <c r="AT1961" s="113"/>
      <c r="AU1961" s="113"/>
      <c r="AV1961" s="113"/>
      <c r="AW1961" s="113"/>
      <c r="AX1961" s="113"/>
      <c r="AY1961" s="113"/>
      <c r="AZ1961" s="113"/>
      <c r="BA1961" s="113"/>
      <c r="BB1961" s="113"/>
      <c r="BC1961" s="113"/>
      <c r="BD1961" s="113"/>
      <c r="BE1961" s="113"/>
      <c r="BF1961" s="113"/>
      <c r="BG1961" s="113"/>
      <c r="BH1961" s="113"/>
      <c r="BI1961" s="113"/>
      <c r="BJ1961" s="113"/>
      <c r="BK1961" s="113"/>
      <c r="BL1961" s="113"/>
      <c r="BM1961" s="113"/>
      <c r="BN1961" s="113"/>
      <c r="BO1961" s="113"/>
      <c r="BP1961" s="113"/>
      <c r="BQ1961" s="113"/>
      <c r="BR1961" s="113"/>
      <c r="BS1961" s="113"/>
      <c r="BT1961" s="113"/>
      <c r="BU1961" s="113"/>
      <c r="BV1961" s="113"/>
      <c r="BW1961" s="113"/>
      <c r="BX1961" s="113"/>
      <c r="BY1961" s="113"/>
      <c r="BZ1961" s="113"/>
      <c r="CA1961" s="113"/>
      <c r="CB1961" s="113"/>
    </row>
    <row r="1962" spans="9:80" s="114" customFormat="1">
      <c r="I1962" s="113"/>
      <c r="J1962" s="113"/>
      <c r="K1962" s="113"/>
      <c r="L1962" s="113"/>
      <c r="M1962" s="113"/>
      <c r="N1962" s="113"/>
      <c r="O1962" s="113"/>
      <c r="P1962" s="113"/>
      <c r="Q1962" s="113"/>
      <c r="R1962" s="113"/>
      <c r="S1962" s="113"/>
      <c r="T1962" s="113"/>
      <c r="U1962" s="113"/>
      <c r="V1962" s="113"/>
      <c r="W1962" s="113"/>
      <c r="X1962" s="113"/>
      <c r="Y1962" s="113"/>
      <c r="Z1962" s="113"/>
      <c r="AA1962" s="113"/>
      <c r="AB1962" s="113"/>
      <c r="AC1962" s="113"/>
      <c r="AD1962" s="113"/>
      <c r="AE1962" s="113"/>
      <c r="AF1962" s="113"/>
      <c r="AG1962" s="113"/>
      <c r="AH1962" s="113"/>
      <c r="AI1962" s="113"/>
      <c r="AJ1962" s="113"/>
      <c r="AK1962" s="113"/>
      <c r="AL1962" s="113"/>
      <c r="AM1962" s="113"/>
      <c r="AN1962" s="113"/>
      <c r="AO1962" s="113"/>
      <c r="AP1962" s="113"/>
      <c r="AQ1962" s="113"/>
      <c r="AR1962" s="113"/>
      <c r="AS1962" s="113"/>
      <c r="AT1962" s="113"/>
      <c r="AU1962" s="113"/>
      <c r="AV1962" s="113"/>
      <c r="AW1962" s="113"/>
      <c r="AX1962" s="113"/>
      <c r="AY1962" s="113"/>
      <c r="AZ1962" s="113"/>
      <c r="BA1962" s="113"/>
      <c r="BB1962" s="113"/>
      <c r="BC1962" s="113"/>
      <c r="BD1962" s="113"/>
      <c r="BE1962" s="113"/>
      <c r="BF1962" s="113"/>
      <c r="BG1962" s="113"/>
      <c r="BH1962" s="113"/>
      <c r="BI1962" s="113"/>
      <c r="BJ1962" s="113"/>
      <c r="BK1962" s="113"/>
      <c r="BL1962" s="113"/>
      <c r="BM1962" s="113"/>
      <c r="BN1962" s="113"/>
      <c r="BO1962" s="113"/>
      <c r="BP1962" s="113"/>
      <c r="BQ1962" s="113"/>
      <c r="BR1962" s="113"/>
      <c r="BS1962" s="113"/>
      <c r="BT1962" s="113"/>
      <c r="BU1962" s="113"/>
      <c r="BV1962" s="113"/>
      <c r="BW1962" s="113"/>
      <c r="BX1962" s="113"/>
      <c r="BY1962" s="113"/>
      <c r="BZ1962" s="113"/>
      <c r="CA1962" s="113"/>
      <c r="CB1962" s="113"/>
    </row>
    <row r="1963" spans="9:80" s="114" customFormat="1">
      <c r="I1963" s="113"/>
      <c r="J1963" s="113"/>
      <c r="K1963" s="113"/>
      <c r="L1963" s="113"/>
      <c r="M1963" s="113"/>
      <c r="N1963" s="113"/>
      <c r="O1963" s="113"/>
      <c r="P1963" s="113"/>
      <c r="Q1963" s="113"/>
      <c r="R1963" s="113"/>
      <c r="S1963" s="113"/>
      <c r="T1963" s="113"/>
      <c r="U1963" s="113"/>
      <c r="V1963" s="113"/>
      <c r="W1963" s="113"/>
      <c r="X1963" s="113"/>
      <c r="Y1963" s="113"/>
      <c r="Z1963" s="113"/>
      <c r="AA1963" s="113"/>
      <c r="AB1963" s="113"/>
      <c r="AC1963" s="113"/>
      <c r="AD1963" s="113"/>
      <c r="AE1963" s="113"/>
      <c r="AF1963" s="113"/>
      <c r="AG1963" s="113"/>
      <c r="AH1963" s="113"/>
      <c r="AI1963" s="113"/>
      <c r="AJ1963" s="113"/>
      <c r="AK1963" s="113"/>
      <c r="AL1963" s="113"/>
      <c r="AM1963" s="113"/>
      <c r="AN1963" s="113"/>
      <c r="AO1963" s="113"/>
      <c r="AP1963" s="113"/>
      <c r="AQ1963" s="113"/>
      <c r="AR1963" s="113"/>
      <c r="AS1963" s="113"/>
      <c r="AT1963" s="113"/>
      <c r="AU1963" s="113"/>
      <c r="AV1963" s="113"/>
      <c r="AW1963" s="113"/>
      <c r="AX1963" s="113"/>
      <c r="AY1963" s="113"/>
      <c r="AZ1963" s="113"/>
      <c r="BA1963" s="113"/>
      <c r="BB1963" s="113"/>
      <c r="BC1963" s="113"/>
      <c r="BD1963" s="113"/>
      <c r="BE1963" s="113"/>
      <c r="BF1963" s="113"/>
      <c r="BG1963" s="113"/>
      <c r="BH1963" s="113"/>
      <c r="BI1963" s="113"/>
      <c r="BJ1963" s="113"/>
      <c r="BK1963" s="113"/>
      <c r="BL1963" s="113"/>
      <c r="BM1963" s="113"/>
      <c r="BN1963" s="113"/>
      <c r="BO1963" s="113"/>
      <c r="BP1963" s="113"/>
      <c r="BQ1963" s="113"/>
      <c r="BR1963" s="113"/>
      <c r="BS1963" s="113"/>
      <c r="BT1963" s="113"/>
      <c r="BU1963" s="113"/>
      <c r="BV1963" s="113"/>
      <c r="BW1963" s="113"/>
      <c r="BX1963" s="113"/>
      <c r="BY1963" s="113"/>
      <c r="BZ1963" s="113"/>
      <c r="CA1963" s="113"/>
      <c r="CB1963" s="113"/>
    </row>
    <row r="1964" spans="9:80" s="114" customFormat="1">
      <c r="I1964" s="113"/>
      <c r="J1964" s="113"/>
      <c r="K1964" s="113"/>
      <c r="L1964" s="113"/>
      <c r="M1964" s="113"/>
      <c r="N1964" s="113"/>
      <c r="O1964" s="113"/>
      <c r="P1964" s="113"/>
      <c r="Q1964" s="113"/>
      <c r="R1964" s="113"/>
      <c r="S1964" s="113"/>
      <c r="T1964" s="113"/>
      <c r="U1964" s="113"/>
      <c r="V1964" s="113"/>
      <c r="W1964" s="113"/>
      <c r="X1964" s="113"/>
      <c r="Y1964" s="113"/>
      <c r="Z1964" s="113"/>
      <c r="AA1964" s="113"/>
      <c r="AB1964" s="113"/>
      <c r="AC1964" s="113"/>
      <c r="AD1964" s="113"/>
      <c r="AE1964" s="113"/>
      <c r="AF1964" s="113"/>
      <c r="AG1964" s="113"/>
      <c r="AH1964" s="113"/>
      <c r="AI1964" s="113"/>
      <c r="AJ1964" s="113"/>
      <c r="AK1964" s="113"/>
      <c r="AL1964" s="113"/>
      <c r="AM1964" s="113"/>
      <c r="AN1964" s="113"/>
      <c r="AO1964" s="113"/>
      <c r="AP1964" s="113"/>
      <c r="AQ1964" s="113"/>
      <c r="AR1964" s="113"/>
      <c r="AS1964" s="113"/>
      <c r="AT1964" s="113"/>
      <c r="AU1964" s="113"/>
      <c r="AV1964" s="113"/>
      <c r="AW1964" s="113"/>
      <c r="AX1964" s="113"/>
      <c r="AY1964" s="113"/>
      <c r="AZ1964" s="113"/>
      <c r="BA1964" s="113"/>
      <c r="BB1964" s="113"/>
      <c r="BC1964" s="113"/>
      <c r="BD1964" s="113"/>
      <c r="BE1964" s="113"/>
      <c r="BF1964" s="113"/>
      <c r="BG1964" s="113"/>
      <c r="BH1964" s="113"/>
      <c r="BI1964" s="113"/>
      <c r="BJ1964" s="113"/>
      <c r="BK1964" s="113"/>
      <c r="BL1964" s="113"/>
      <c r="BM1964" s="113"/>
      <c r="BN1964" s="113"/>
      <c r="BO1964" s="113"/>
      <c r="BP1964" s="113"/>
      <c r="BQ1964" s="113"/>
      <c r="BR1964" s="113"/>
      <c r="BS1964" s="113"/>
      <c r="BT1964" s="113"/>
      <c r="BU1964" s="113"/>
      <c r="BV1964" s="113"/>
      <c r="BW1964" s="113"/>
      <c r="BX1964" s="113"/>
      <c r="BY1964" s="113"/>
      <c r="BZ1964" s="113"/>
      <c r="CA1964" s="113"/>
      <c r="CB1964" s="113"/>
    </row>
    <row r="1965" spans="9:80" s="114" customFormat="1">
      <c r="I1965" s="113"/>
      <c r="J1965" s="113"/>
      <c r="K1965" s="113"/>
      <c r="L1965" s="113"/>
      <c r="M1965" s="113"/>
      <c r="N1965" s="113"/>
      <c r="O1965" s="113"/>
      <c r="P1965" s="113"/>
      <c r="Q1965" s="113"/>
      <c r="R1965" s="113"/>
      <c r="S1965" s="113"/>
      <c r="T1965" s="113"/>
      <c r="U1965" s="113"/>
      <c r="V1965" s="113"/>
      <c r="W1965" s="113"/>
      <c r="X1965" s="113"/>
      <c r="Y1965" s="113"/>
      <c r="Z1965" s="113"/>
      <c r="AA1965" s="113"/>
      <c r="AB1965" s="113"/>
      <c r="AC1965" s="113"/>
      <c r="AD1965" s="113"/>
      <c r="AE1965" s="113"/>
      <c r="AF1965" s="113"/>
      <c r="AG1965" s="113"/>
      <c r="AH1965" s="113"/>
      <c r="AI1965" s="113"/>
      <c r="AJ1965" s="113"/>
      <c r="AK1965" s="113"/>
      <c r="AL1965" s="113"/>
      <c r="AM1965" s="113"/>
      <c r="AN1965" s="113"/>
      <c r="AO1965" s="113"/>
      <c r="AP1965" s="113"/>
      <c r="AQ1965" s="113"/>
      <c r="AR1965" s="113"/>
      <c r="AS1965" s="113"/>
      <c r="AT1965" s="113"/>
      <c r="AU1965" s="113"/>
      <c r="AV1965" s="113"/>
      <c r="AW1965" s="113"/>
      <c r="AX1965" s="113"/>
      <c r="AY1965" s="113"/>
      <c r="AZ1965" s="113"/>
      <c r="BA1965" s="113"/>
      <c r="BB1965" s="113"/>
      <c r="BC1965" s="113"/>
      <c r="BD1965" s="113"/>
      <c r="BE1965" s="113"/>
      <c r="BF1965" s="113"/>
      <c r="BG1965" s="113"/>
      <c r="BH1965" s="113"/>
      <c r="BI1965" s="113"/>
      <c r="BJ1965" s="113"/>
      <c r="BK1965" s="113"/>
      <c r="BL1965" s="113"/>
      <c r="BM1965" s="113"/>
      <c r="BN1965" s="113"/>
      <c r="BO1965" s="113"/>
      <c r="BP1965" s="113"/>
      <c r="BQ1965" s="113"/>
      <c r="BR1965" s="113"/>
      <c r="BS1965" s="113"/>
      <c r="BT1965" s="113"/>
      <c r="BU1965" s="113"/>
      <c r="BV1965" s="113"/>
      <c r="BW1965" s="113"/>
      <c r="BX1965" s="113"/>
      <c r="BY1965" s="113"/>
      <c r="BZ1965" s="113"/>
      <c r="CA1965" s="113"/>
      <c r="CB1965" s="113"/>
    </row>
    <row r="1966" spans="9:80" s="114" customFormat="1">
      <c r="I1966" s="113"/>
      <c r="J1966" s="113"/>
      <c r="K1966" s="113"/>
      <c r="L1966" s="113"/>
      <c r="M1966" s="113"/>
      <c r="N1966" s="113"/>
      <c r="O1966" s="113"/>
      <c r="P1966" s="113"/>
      <c r="Q1966" s="113"/>
      <c r="R1966" s="113"/>
      <c r="S1966" s="113"/>
      <c r="T1966" s="113"/>
      <c r="U1966" s="113"/>
      <c r="V1966" s="113"/>
      <c r="W1966" s="113"/>
      <c r="X1966" s="113"/>
      <c r="Y1966" s="113"/>
      <c r="Z1966" s="113"/>
      <c r="AA1966" s="113"/>
      <c r="AB1966" s="113"/>
      <c r="AC1966" s="113"/>
      <c r="AD1966" s="113"/>
      <c r="AE1966" s="113"/>
      <c r="AF1966" s="113"/>
      <c r="AG1966" s="113"/>
      <c r="AH1966" s="113"/>
      <c r="AI1966" s="113"/>
      <c r="AJ1966" s="113"/>
      <c r="AK1966" s="113"/>
      <c r="AL1966" s="113"/>
      <c r="AM1966" s="113"/>
      <c r="AN1966" s="113"/>
      <c r="AO1966" s="113"/>
      <c r="AP1966" s="113"/>
      <c r="AQ1966" s="113"/>
      <c r="AR1966" s="113"/>
      <c r="AS1966" s="113"/>
      <c r="AT1966" s="113"/>
      <c r="AU1966" s="113"/>
      <c r="AV1966" s="113"/>
      <c r="AW1966" s="113"/>
      <c r="AX1966" s="113"/>
      <c r="AY1966" s="113"/>
      <c r="AZ1966" s="113"/>
      <c r="BA1966" s="113"/>
      <c r="BB1966" s="113"/>
      <c r="BC1966" s="113"/>
      <c r="BD1966" s="113"/>
      <c r="BE1966" s="113"/>
      <c r="BF1966" s="113"/>
      <c r="BG1966" s="113"/>
      <c r="BH1966" s="113"/>
      <c r="BI1966" s="113"/>
      <c r="BJ1966" s="113"/>
      <c r="BK1966" s="113"/>
      <c r="BL1966" s="113"/>
      <c r="BM1966" s="113"/>
      <c r="BN1966" s="113"/>
      <c r="BO1966" s="113"/>
      <c r="BP1966" s="113"/>
      <c r="BQ1966" s="113"/>
      <c r="BR1966" s="113"/>
      <c r="BS1966" s="113"/>
      <c r="BT1966" s="113"/>
      <c r="BU1966" s="113"/>
      <c r="BV1966" s="113"/>
      <c r="BW1966" s="113"/>
      <c r="BX1966" s="113"/>
      <c r="BY1966" s="113"/>
      <c r="BZ1966" s="113"/>
      <c r="CA1966" s="113"/>
      <c r="CB1966" s="113"/>
    </row>
    <row r="1967" spans="9:80" s="114" customFormat="1">
      <c r="I1967" s="113"/>
      <c r="J1967" s="113"/>
      <c r="K1967" s="113"/>
      <c r="L1967" s="113"/>
      <c r="M1967" s="113"/>
      <c r="N1967" s="113"/>
      <c r="O1967" s="113"/>
      <c r="P1967" s="113"/>
      <c r="Q1967" s="113"/>
      <c r="R1967" s="113"/>
      <c r="S1967" s="113"/>
      <c r="T1967" s="113"/>
      <c r="U1967" s="113"/>
      <c r="V1967" s="113"/>
      <c r="W1967" s="113"/>
      <c r="X1967" s="113"/>
      <c r="Y1967" s="113"/>
      <c r="Z1967" s="113"/>
      <c r="AA1967" s="113"/>
      <c r="AB1967" s="113"/>
      <c r="AC1967" s="113"/>
      <c r="AD1967" s="113"/>
      <c r="AE1967" s="113"/>
      <c r="AF1967" s="113"/>
      <c r="AG1967" s="113"/>
      <c r="AH1967" s="113"/>
      <c r="AI1967" s="113"/>
      <c r="AJ1967" s="113"/>
      <c r="AK1967" s="113"/>
      <c r="AL1967" s="113"/>
      <c r="AM1967" s="113"/>
      <c r="AN1967" s="113"/>
      <c r="AO1967" s="113"/>
      <c r="AP1967" s="113"/>
      <c r="AQ1967" s="113"/>
      <c r="AR1967" s="113"/>
      <c r="AS1967" s="113"/>
      <c r="AT1967" s="113"/>
      <c r="AU1967" s="113"/>
      <c r="AV1967" s="113"/>
      <c r="AW1967" s="113"/>
      <c r="AX1967" s="113"/>
      <c r="AY1967" s="113"/>
      <c r="AZ1967" s="113"/>
      <c r="BA1967" s="113"/>
      <c r="BB1967" s="113"/>
      <c r="BC1967" s="113"/>
      <c r="BD1967" s="113"/>
      <c r="BE1967" s="113"/>
      <c r="BF1967" s="113"/>
      <c r="BG1967" s="113"/>
      <c r="BH1967" s="113"/>
      <c r="BI1967" s="113"/>
      <c r="BJ1967" s="113"/>
      <c r="BK1967" s="113"/>
      <c r="BL1967" s="113"/>
      <c r="BM1967" s="113"/>
      <c r="BN1967" s="113"/>
      <c r="BO1967" s="113"/>
      <c r="BP1967" s="113"/>
      <c r="BQ1967" s="113"/>
      <c r="BR1967" s="113"/>
      <c r="BS1967" s="113"/>
      <c r="BT1967" s="113"/>
      <c r="BU1967" s="113"/>
      <c r="BV1967" s="113"/>
      <c r="BW1967" s="113"/>
      <c r="BX1967" s="113"/>
      <c r="BY1967" s="113"/>
      <c r="BZ1967" s="113"/>
      <c r="CA1967" s="113"/>
      <c r="CB1967" s="113"/>
    </row>
    <row r="1968" spans="9:80" s="114" customFormat="1">
      <c r="I1968" s="113"/>
      <c r="J1968" s="113"/>
      <c r="K1968" s="113"/>
      <c r="L1968" s="113"/>
      <c r="M1968" s="113"/>
      <c r="N1968" s="113"/>
      <c r="O1968" s="113"/>
      <c r="P1968" s="113"/>
      <c r="Q1968" s="113"/>
      <c r="R1968" s="113"/>
      <c r="S1968" s="113"/>
      <c r="T1968" s="113"/>
      <c r="U1968" s="113"/>
      <c r="V1968" s="113"/>
      <c r="W1968" s="113"/>
      <c r="X1968" s="113"/>
      <c r="Y1968" s="113"/>
      <c r="Z1968" s="113"/>
      <c r="AA1968" s="113"/>
      <c r="AB1968" s="113"/>
      <c r="AC1968" s="113"/>
      <c r="AD1968" s="113"/>
      <c r="AE1968" s="113"/>
      <c r="AF1968" s="113"/>
      <c r="AG1968" s="113"/>
      <c r="AH1968" s="113"/>
      <c r="AI1968" s="113"/>
      <c r="AJ1968" s="113"/>
      <c r="AK1968" s="113"/>
      <c r="AL1968" s="113"/>
      <c r="AM1968" s="113"/>
      <c r="AN1968" s="113"/>
      <c r="AO1968" s="113"/>
      <c r="AP1968" s="113"/>
      <c r="AQ1968" s="113"/>
      <c r="AR1968" s="113"/>
      <c r="AS1968" s="113"/>
      <c r="AT1968" s="113"/>
      <c r="AU1968" s="113"/>
      <c r="AV1968" s="113"/>
      <c r="AW1968" s="113"/>
      <c r="AX1968" s="113"/>
      <c r="AY1968" s="113"/>
      <c r="AZ1968" s="113"/>
      <c r="BA1968" s="113"/>
      <c r="BB1968" s="113"/>
      <c r="BC1968" s="113"/>
      <c r="BD1968" s="113"/>
      <c r="BE1968" s="113"/>
      <c r="BF1968" s="113"/>
      <c r="BG1968" s="113"/>
      <c r="BH1968" s="113"/>
      <c r="BI1968" s="113"/>
      <c r="BJ1968" s="113"/>
      <c r="BK1968" s="113"/>
      <c r="BL1968" s="113"/>
      <c r="BM1968" s="113"/>
      <c r="BN1968" s="113"/>
      <c r="BO1968" s="113"/>
      <c r="BP1968" s="113"/>
      <c r="BQ1968" s="113"/>
      <c r="BR1968" s="113"/>
      <c r="BS1968" s="113"/>
      <c r="BT1968" s="113"/>
      <c r="BU1968" s="113"/>
      <c r="BV1968" s="113"/>
      <c r="BW1968" s="113"/>
      <c r="BX1968" s="113"/>
      <c r="BY1968" s="113"/>
      <c r="BZ1968" s="113"/>
      <c r="CA1968" s="113"/>
      <c r="CB1968" s="113"/>
    </row>
    <row r="1969" spans="9:80" s="114" customFormat="1">
      <c r="I1969" s="113"/>
      <c r="J1969" s="113"/>
      <c r="K1969" s="113"/>
      <c r="L1969" s="113"/>
      <c r="M1969" s="113"/>
      <c r="N1969" s="113"/>
      <c r="O1969" s="113"/>
      <c r="P1969" s="113"/>
      <c r="Q1969" s="113"/>
      <c r="R1969" s="113"/>
      <c r="S1969" s="113"/>
      <c r="T1969" s="113"/>
      <c r="U1969" s="113"/>
      <c r="V1969" s="113"/>
      <c r="W1969" s="113"/>
      <c r="X1969" s="113"/>
      <c r="Y1969" s="113"/>
      <c r="Z1969" s="113"/>
      <c r="AA1969" s="113"/>
      <c r="AB1969" s="113"/>
      <c r="AC1969" s="113"/>
      <c r="AD1969" s="113"/>
      <c r="AE1969" s="113"/>
      <c r="AF1969" s="113"/>
      <c r="AG1969" s="113"/>
      <c r="AH1969" s="113"/>
      <c r="AI1969" s="113"/>
      <c r="AJ1969" s="113"/>
      <c r="AK1969" s="113"/>
      <c r="AL1969" s="113"/>
      <c r="AM1969" s="113"/>
      <c r="AN1969" s="113"/>
      <c r="AO1969" s="113"/>
      <c r="AP1969" s="113"/>
      <c r="AQ1969" s="113"/>
      <c r="AR1969" s="113"/>
      <c r="AS1969" s="113"/>
      <c r="AT1969" s="113"/>
      <c r="AU1969" s="113"/>
      <c r="AV1969" s="113"/>
      <c r="AW1969" s="113"/>
      <c r="AX1969" s="113"/>
      <c r="AY1969" s="113"/>
      <c r="AZ1969" s="113"/>
      <c r="BA1969" s="113"/>
      <c r="BB1969" s="113"/>
      <c r="BC1969" s="113"/>
      <c r="BD1969" s="113"/>
      <c r="BE1969" s="113"/>
      <c r="BF1969" s="113"/>
      <c r="BG1969" s="113"/>
      <c r="BH1969" s="113"/>
      <c r="BI1969" s="113"/>
      <c r="BJ1969" s="113"/>
      <c r="BK1969" s="113"/>
      <c r="BL1969" s="113"/>
      <c r="BM1969" s="113"/>
      <c r="BN1969" s="113"/>
      <c r="BO1969" s="113"/>
      <c r="BP1969" s="113"/>
      <c r="BQ1969" s="113"/>
      <c r="BR1969" s="113"/>
      <c r="BS1969" s="113"/>
      <c r="BT1969" s="113"/>
      <c r="BU1969" s="113"/>
      <c r="BV1969" s="113"/>
      <c r="BW1969" s="113"/>
      <c r="BX1969" s="113"/>
      <c r="BY1969" s="113"/>
      <c r="BZ1969" s="113"/>
      <c r="CA1969" s="113"/>
      <c r="CB1969" s="113"/>
    </row>
    <row r="1970" spans="9:80" s="114" customFormat="1">
      <c r="I1970" s="113"/>
      <c r="J1970" s="113"/>
      <c r="K1970" s="113"/>
      <c r="L1970" s="113"/>
      <c r="M1970" s="113"/>
      <c r="N1970" s="113"/>
      <c r="O1970" s="113"/>
      <c r="P1970" s="113"/>
      <c r="Q1970" s="113"/>
      <c r="R1970" s="113"/>
      <c r="S1970" s="113"/>
      <c r="T1970" s="113"/>
      <c r="U1970" s="113"/>
      <c r="V1970" s="113"/>
      <c r="W1970" s="113"/>
      <c r="X1970" s="113"/>
      <c r="Y1970" s="113"/>
      <c r="Z1970" s="113"/>
      <c r="AA1970" s="113"/>
      <c r="AB1970" s="113"/>
      <c r="AC1970" s="113"/>
      <c r="AD1970" s="113"/>
      <c r="AE1970" s="113"/>
      <c r="AF1970" s="113"/>
      <c r="AG1970" s="113"/>
      <c r="AH1970" s="113"/>
      <c r="AI1970" s="113"/>
      <c r="AJ1970" s="113"/>
      <c r="AK1970" s="113"/>
      <c r="AL1970" s="113"/>
      <c r="AM1970" s="113"/>
      <c r="AN1970" s="113"/>
      <c r="AO1970" s="113"/>
      <c r="AP1970" s="113"/>
      <c r="AQ1970" s="113"/>
      <c r="AR1970" s="113"/>
      <c r="AS1970" s="113"/>
      <c r="AT1970" s="113"/>
      <c r="AU1970" s="113"/>
      <c r="AV1970" s="113"/>
      <c r="AW1970" s="113"/>
      <c r="AX1970" s="113"/>
      <c r="AY1970" s="113"/>
      <c r="AZ1970" s="113"/>
      <c r="BA1970" s="113"/>
      <c r="BB1970" s="113"/>
      <c r="BC1970" s="113"/>
      <c r="BD1970" s="113"/>
      <c r="BE1970" s="113"/>
      <c r="BF1970" s="113"/>
      <c r="BG1970" s="113"/>
      <c r="BH1970" s="113"/>
      <c r="BI1970" s="113"/>
      <c r="BJ1970" s="113"/>
      <c r="BK1970" s="113"/>
      <c r="BL1970" s="113"/>
      <c r="BM1970" s="113"/>
      <c r="BN1970" s="113"/>
      <c r="BO1970" s="113"/>
      <c r="BP1970" s="113"/>
      <c r="BQ1970" s="113"/>
      <c r="BR1970" s="113"/>
      <c r="BS1970" s="113"/>
      <c r="BT1970" s="113"/>
      <c r="BU1970" s="113"/>
      <c r="BV1970" s="113"/>
      <c r="BW1970" s="113"/>
      <c r="BX1970" s="113"/>
      <c r="BY1970" s="113"/>
      <c r="BZ1970" s="113"/>
      <c r="CA1970" s="113"/>
      <c r="CB1970" s="113"/>
    </row>
    <row r="1971" spans="9:80" s="114" customFormat="1">
      <c r="I1971" s="113"/>
      <c r="J1971" s="113"/>
      <c r="K1971" s="113"/>
      <c r="L1971" s="113"/>
      <c r="M1971" s="113"/>
      <c r="N1971" s="113"/>
      <c r="O1971" s="113"/>
      <c r="P1971" s="113"/>
      <c r="Q1971" s="113"/>
      <c r="R1971" s="113"/>
      <c r="S1971" s="113"/>
      <c r="T1971" s="113"/>
      <c r="U1971" s="113"/>
      <c r="V1971" s="113"/>
      <c r="W1971" s="113"/>
      <c r="X1971" s="113"/>
      <c r="Y1971" s="113"/>
      <c r="Z1971" s="113"/>
      <c r="AA1971" s="113"/>
      <c r="AB1971" s="113"/>
      <c r="AC1971" s="113"/>
      <c r="AD1971" s="113"/>
      <c r="AE1971" s="113"/>
      <c r="AF1971" s="113"/>
      <c r="AG1971" s="113"/>
      <c r="AH1971" s="113"/>
      <c r="AI1971" s="113"/>
      <c r="AJ1971" s="113"/>
      <c r="AK1971" s="113"/>
      <c r="AL1971" s="113"/>
      <c r="AM1971" s="113"/>
      <c r="AN1971" s="113"/>
      <c r="AO1971" s="113"/>
      <c r="AP1971" s="113"/>
      <c r="AQ1971" s="113"/>
      <c r="AR1971" s="113"/>
      <c r="AS1971" s="113"/>
      <c r="AT1971" s="113"/>
      <c r="AU1971" s="113"/>
      <c r="AV1971" s="113"/>
      <c r="AW1971" s="113"/>
      <c r="AX1971" s="113"/>
      <c r="AY1971" s="113"/>
      <c r="AZ1971" s="113"/>
      <c r="BA1971" s="113"/>
      <c r="BB1971" s="113"/>
      <c r="BC1971" s="113"/>
      <c r="BD1971" s="113"/>
      <c r="BE1971" s="113"/>
      <c r="BF1971" s="113"/>
      <c r="BG1971" s="113"/>
      <c r="BH1971" s="113"/>
      <c r="BI1971" s="113"/>
      <c r="BJ1971" s="113"/>
      <c r="BK1971" s="113"/>
      <c r="BL1971" s="113"/>
      <c r="BM1971" s="113"/>
      <c r="BN1971" s="113"/>
      <c r="BO1971" s="113"/>
      <c r="BP1971" s="113"/>
      <c r="BQ1971" s="113"/>
      <c r="BR1971" s="113"/>
      <c r="BS1971" s="113"/>
      <c r="BT1971" s="113"/>
      <c r="BU1971" s="113"/>
      <c r="BV1971" s="113"/>
      <c r="BW1971" s="113"/>
      <c r="BX1971" s="113"/>
      <c r="BY1971" s="113"/>
      <c r="BZ1971" s="113"/>
      <c r="CA1971" s="113"/>
      <c r="CB1971" s="113"/>
    </row>
    <row r="1972" spans="9:80" s="114" customFormat="1">
      <c r="I1972" s="113"/>
      <c r="J1972" s="113"/>
      <c r="K1972" s="113"/>
      <c r="L1972" s="113"/>
      <c r="M1972" s="113"/>
      <c r="N1972" s="113"/>
      <c r="O1972" s="113"/>
      <c r="P1972" s="113"/>
      <c r="Q1972" s="113"/>
      <c r="R1972" s="113"/>
      <c r="S1972" s="113"/>
      <c r="T1972" s="113"/>
      <c r="U1972" s="113"/>
      <c r="V1972" s="113"/>
      <c r="W1972" s="113"/>
      <c r="X1972" s="113"/>
      <c r="Y1972" s="113"/>
      <c r="Z1972" s="113"/>
      <c r="AA1972" s="113"/>
      <c r="AB1972" s="113"/>
      <c r="AC1972" s="113"/>
      <c r="AD1972" s="113"/>
      <c r="AE1972" s="113"/>
      <c r="AF1972" s="113"/>
      <c r="AG1972" s="113"/>
      <c r="AH1972" s="113"/>
      <c r="AI1972" s="113"/>
      <c r="AJ1972" s="113"/>
      <c r="AK1972" s="113"/>
      <c r="AL1972" s="113"/>
      <c r="AM1972" s="113"/>
      <c r="AN1972" s="113"/>
      <c r="AO1972" s="113"/>
      <c r="AP1972" s="113"/>
      <c r="AQ1972" s="113"/>
      <c r="AR1972" s="113"/>
      <c r="AS1972" s="113"/>
      <c r="AT1972" s="113"/>
      <c r="AU1972" s="113"/>
      <c r="AV1972" s="113"/>
      <c r="AW1972" s="113"/>
      <c r="AX1972" s="113"/>
      <c r="AY1972" s="113"/>
      <c r="AZ1972" s="113"/>
      <c r="BA1972" s="113"/>
      <c r="BB1972" s="113"/>
      <c r="BC1972" s="113"/>
      <c r="BD1972" s="113"/>
      <c r="BE1972" s="113"/>
      <c r="BF1972" s="113"/>
      <c r="BG1972" s="113"/>
      <c r="BH1972" s="113"/>
      <c r="BI1972" s="113"/>
      <c r="BJ1972" s="113"/>
      <c r="BK1972" s="113"/>
      <c r="BL1972" s="113"/>
      <c r="BM1972" s="113"/>
      <c r="BN1972" s="113"/>
      <c r="BO1972" s="113"/>
      <c r="BP1972" s="113"/>
      <c r="BQ1972" s="113"/>
      <c r="BR1972" s="113"/>
      <c r="BS1972" s="113"/>
      <c r="BT1972" s="113"/>
      <c r="BU1972" s="113"/>
      <c r="BV1972" s="113"/>
      <c r="BW1972" s="113"/>
      <c r="BX1972" s="113"/>
      <c r="BY1972" s="113"/>
      <c r="BZ1972" s="113"/>
      <c r="CA1972" s="113"/>
      <c r="CB1972" s="113"/>
    </row>
    <row r="1973" spans="9:80" s="114" customFormat="1">
      <c r="I1973" s="113"/>
      <c r="J1973" s="113"/>
      <c r="K1973" s="113"/>
      <c r="L1973" s="113"/>
      <c r="M1973" s="113"/>
      <c r="N1973" s="113"/>
      <c r="O1973" s="113"/>
      <c r="P1973" s="113"/>
      <c r="Q1973" s="113"/>
      <c r="R1973" s="113"/>
      <c r="S1973" s="113"/>
      <c r="T1973" s="113"/>
      <c r="U1973" s="113"/>
      <c r="V1973" s="113"/>
      <c r="W1973" s="113"/>
      <c r="X1973" s="113"/>
      <c r="Y1973" s="113"/>
      <c r="Z1973" s="113"/>
      <c r="AA1973" s="113"/>
      <c r="AB1973" s="113"/>
      <c r="AC1973" s="113"/>
      <c r="AD1973" s="113"/>
      <c r="AE1973" s="113"/>
      <c r="AF1973" s="113"/>
      <c r="AG1973" s="113"/>
      <c r="AH1973" s="113"/>
      <c r="AI1973" s="113"/>
      <c r="AJ1973" s="113"/>
      <c r="AK1973" s="113"/>
      <c r="AL1973" s="113"/>
      <c r="AM1973" s="113"/>
      <c r="AN1973" s="113"/>
      <c r="AO1973" s="113"/>
      <c r="AP1973" s="113"/>
      <c r="AQ1973" s="113"/>
      <c r="AR1973" s="113"/>
      <c r="AS1973" s="113"/>
      <c r="AT1973" s="113"/>
      <c r="AU1973" s="113"/>
      <c r="AV1973" s="113"/>
      <c r="AW1973" s="113"/>
      <c r="AX1973" s="113"/>
      <c r="AY1973" s="113"/>
      <c r="AZ1973" s="113"/>
      <c r="BA1973" s="113"/>
      <c r="BB1973" s="113"/>
      <c r="BC1973" s="113"/>
      <c r="BD1973" s="113"/>
      <c r="BE1973" s="113"/>
      <c r="BF1973" s="113"/>
      <c r="BG1973" s="113"/>
      <c r="BH1973" s="113"/>
      <c r="BI1973" s="113"/>
      <c r="BJ1973" s="113"/>
      <c r="BK1973" s="113"/>
      <c r="BL1973" s="113"/>
      <c r="BM1973" s="113"/>
      <c r="BN1973" s="113"/>
      <c r="BO1973" s="113"/>
      <c r="BP1973" s="113"/>
      <c r="BQ1973" s="113"/>
      <c r="BR1973" s="113"/>
      <c r="BS1973" s="113"/>
      <c r="BT1973" s="113"/>
      <c r="BU1973" s="113"/>
      <c r="BV1973" s="113"/>
      <c r="BW1973" s="113"/>
      <c r="BX1973" s="113"/>
      <c r="BY1973" s="113"/>
      <c r="BZ1973" s="113"/>
      <c r="CA1973" s="113"/>
      <c r="CB1973" s="113"/>
    </row>
    <row r="1974" spans="9:80" s="114" customFormat="1">
      <c r="I1974" s="113"/>
      <c r="J1974" s="113"/>
      <c r="K1974" s="113"/>
      <c r="L1974" s="113"/>
      <c r="M1974" s="113"/>
      <c r="N1974" s="113"/>
      <c r="O1974" s="113"/>
      <c r="P1974" s="113"/>
      <c r="Q1974" s="113"/>
      <c r="R1974" s="113"/>
      <c r="S1974" s="113"/>
      <c r="T1974" s="113"/>
      <c r="U1974" s="113"/>
      <c r="V1974" s="113"/>
      <c r="W1974" s="113"/>
      <c r="X1974" s="113"/>
      <c r="Y1974" s="113"/>
      <c r="Z1974" s="113"/>
      <c r="AA1974" s="113"/>
      <c r="AB1974" s="113"/>
      <c r="AC1974" s="113"/>
      <c r="AD1974" s="113"/>
      <c r="AE1974" s="113"/>
      <c r="AF1974" s="113"/>
      <c r="AG1974" s="113"/>
      <c r="AH1974" s="113"/>
      <c r="AI1974" s="113"/>
      <c r="AJ1974" s="113"/>
      <c r="AK1974" s="113"/>
      <c r="AL1974" s="113"/>
      <c r="AM1974" s="113"/>
      <c r="AN1974" s="113"/>
      <c r="AO1974" s="113"/>
      <c r="AP1974" s="113"/>
      <c r="AQ1974" s="113"/>
      <c r="AR1974" s="113"/>
      <c r="AS1974" s="113"/>
      <c r="AT1974" s="113"/>
      <c r="AU1974" s="113"/>
      <c r="AV1974" s="113"/>
      <c r="AW1974" s="113"/>
      <c r="AX1974" s="113"/>
      <c r="AY1974" s="113"/>
      <c r="AZ1974" s="113"/>
      <c r="BA1974" s="113"/>
      <c r="BB1974" s="113"/>
      <c r="BC1974" s="113"/>
      <c r="BD1974" s="113"/>
      <c r="BE1974" s="113"/>
      <c r="BF1974" s="113"/>
      <c r="BG1974" s="113"/>
      <c r="BH1974" s="113"/>
      <c r="BI1974" s="113"/>
      <c r="BJ1974" s="113"/>
      <c r="BK1974" s="113"/>
      <c r="BL1974" s="113"/>
      <c r="BM1974" s="113"/>
      <c r="BN1974" s="113"/>
      <c r="BO1974" s="113"/>
      <c r="BP1974" s="113"/>
      <c r="BQ1974" s="113"/>
      <c r="BR1974" s="113"/>
      <c r="BS1974" s="113"/>
      <c r="BT1974" s="113"/>
      <c r="BU1974" s="113"/>
      <c r="BV1974" s="113"/>
      <c r="BW1974" s="113"/>
      <c r="BX1974" s="113"/>
      <c r="BY1974" s="113"/>
      <c r="BZ1974" s="113"/>
      <c r="CA1974" s="113"/>
      <c r="CB1974" s="113"/>
    </row>
    <row r="1975" spans="9:80" s="114" customFormat="1">
      <c r="I1975" s="113"/>
      <c r="J1975" s="113"/>
      <c r="K1975" s="113"/>
      <c r="L1975" s="113"/>
      <c r="M1975" s="113"/>
      <c r="N1975" s="113"/>
      <c r="O1975" s="113"/>
      <c r="P1975" s="113"/>
      <c r="Q1975" s="113"/>
      <c r="R1975" s="113"/>
      <c r="S1975" s="113"/>
      <c r="T1975" s="113"/>
      <c r="U1975" s="113"/>
      <c r="V1975" s="113"/>
      <c r="W1975" s="113"/>
      <c r="X1975" s="113"/>
      <c r="Y1975" s="113"/>
      <c r="Z1975" s="113"/>
      <c r="AA1975" s="113"/>
      <c r="AB1975" s="113"/>
      <c r="AC1975" s="113"/>
      <c r="AD1975" s="113"/>
      <c r="AE1975" s="113"/>
      <c r="AF1975" s="113"/>
      <c r="AG1975" s="113"/>
      <c r="AH1975" s="113"/>
      <c r="AI1975" s="113"/>
      <c r="AJ1975" s="113"/>
      <c r="AK1975" s="113"/>
      <c r="AL1975" s="113"/>
      <c r="AM1975" s="113"/>
      <c r="AN1975" s="113"/>
      <c r="AO1975" s="113"/>
      <c r="AP1975" s="113"/>
      <c r="AQ1975" s="113"/>
      <c r="AR1975" s="113"/>
      <c r="AS1975" s="113"/>
      <c r="AT1975" s="113"/>
      <c r="AU1975" s="113"/>
      <c r="AV1975" s="113"/>
      <c r="AW1975" s="113"/>
      <c r="AX1975" s="113"/>
      <c r="AY1975" s="113"/>
      <c r="AZ1975" s="113"/>
      <c r="BA1975" s="113"/>
      <c r="BB1975" s="113"/>
      <c r="BC1975" s="113"/>
      <c r="BD1975" s="113"/>
      <c r="BE1975" s="113"/>
      <c r="BF1975" s="113"/>
      <c r="BG1975" s="113"/>
      <c r="BH1975" s="113"/>
      <c r="BI1975" s="113"/>
      <c r="BJ1975" s="113"/>
      <c r="BK1975" s="113"/>
      <c r="BL1975" s="113"/>
      <c r="BM1975" s="113"/>
      <c r="BN1975" s="113"/>
      <c r="BO1975" s="113"/>
      <c r="BP1975" s="113"/>
      <c r="BQ1975" s="113"/>
      <c r="BR1975" s="113"/>
      <c r="BS1975" s="113"/>
      <c r="BT1975" s="113"/>
      <c r="BU1975" s="113"/>
      <c r="BV1975" s="113"/>
      <c r="BW1975" s="113"/>
      <c r="BX1975" s="113"/>
      <c r="BY1975" s="113"/>
      <c r="BZ1975" s="113"/>
      <c r="CA1975" s="113"/>
      <c r="CB1975" s="113"/>
    </row>
    <row r="1976" spans="9:80" s="114" customFormat="1">
      <c r="I1976" s="113"/>
      <c r="J1976" s="113"/>
      <c r="K1976" s="113"/>
      <c r="L1976" s="113"/>
      <c r="M1976" s="113"/>
      <c r="N1976" s="113"/>
      <c r="O1976" s="113"/>
      <c r="P1976" s="113"/>
      <c r="Q1976" s="113"/>
      <c r="R1976" s="113"/>
      <c r="S1976" s="113"/>
      <c r="T1976" s="113"/>
      <c r="U1976" s="113"/>
      <c r="V1976" s="113"/>
      <c r="W1976" s="113"/>
      <c r="X1976" s="113"/>
      <c r="Y1976" s="113"/>
      <c r="Z1976" s="113"/>
      <c r="AA1976" s="113"/>
      <c r="AB1976" s="113"/>
      <c r="AC1976" s="113"/>
      <c r="AD1976" s="113"/>
      <c r="AE1976" s="113"/>
      <c r="AF1976" s="113"/>
      <c r="AG1976" s="113"/>
      <c r="AH1976" s="113"/>
      <c r="AI1976" s="113"/>
      <c r="AJ1976" s="113"/>
      <c r="AK1976" s="113"/>
      <c r="AL1976" s="113"/>
      <c r="AM1976" s="113"/>
      <c r="AN1976" s="113"/>
      <c r="AO1976" s="113"/>
      <c r="AP1976" s="113"/>
      <c r="AQ1976" s="113"/>
      <c r="AR1976" s="113"/>
      <c r="AS1976" s="113"/>
      <c r="AT1976" s="113"/>
      <c r="AU1976" s="113"/>
      <c r="AV1976" s="113"/>
      <c r="AW1976" s="113"/>
      <c r="AX1976" s="113"/>
      <c r="AY1976" s="113"/>
      <c r="AZ1976" s="113"/>
      <c r="BA1976" s="113"/>
      <c r="BB1976" s="113"/>
      <c r="BC1976" s="113"/>
      <c r="BD1976" s="113"/>
      <c r="BE1976" s="113"/>
      <c r="BF1976" s="113"/>
      <c r="BG1976" s="113"/>
      <c r="BH1976" s="113"/>
      <c r="BI1976" s="113"/>
      <c r="BJ1976" s="113"/>
      <c r="BK1976" s="113"/>
      <c r="BL1976" s="113"/>
      <c r="BM1976" s="113"/>
      <c r="BN1976" s="113"/>
      <c r="BO1976" s="113"/>
      <c r="BP1976" s="113"/>
      <c r="BQ1976" s="113"/>
      <c r="BR1976" s="113"/>
      <c r="BS1976" s="113"/>
      <c r="BT1976" s="113"/>
      <c r="BU1976" s="113"/>
      <c r="BV1976" s="113"/>
      <c r="BW1976" s="113"/>
      <c r="BX1976" s="113"/>
      <c r="BY1976" s="113"/>
      <c r="BZ1976" s="113"/>
      <c r="CA1976" s="113"/>
      <c r="CB1976" s="113"/>
    </row>
    <row r="1977" spans="9:80" s="114" customFormat="1">
      <c r="I1977" s="113"/>
      <c r="J1977" s="113"/>
      <c r="K1977" s="113"/>
      <c r="L1977" s="113"/>
      <c r="M1977" s="113"/>
      <c r="N1977" s="113"/>
      <c r="O1977" s="113"/>
      <c r="P1977" s="113"/>
      <c r="Q1977" s="113"/>
      <c r="R1977" s="113"/>
      <c r="S1977" s="113"/>
      <c r="T1977" s="113"/>
      <c r="U1977" s="113"/>
      <c r="V1977" s="113"/>
      <c r="W1977" s="113"/>
      <c r="X1977" s="113"/>
      <c r="Y1977" s="113"/>
      <c r="Z1977" s="113"/>
      <c r="AA1977" s="113"/>
      <c r="AB1977" s="113"/>
      <c r="AC1977" s="113"/>
      <c r="AD1977" s="113"/>
      <c r="AE1977" s="113"/>
      <c r="AF1977" s="113"/>
      <c r="AG1977" s="113"/>
      <c r="AH1977" s="113"/>
      <c r="AI1977" s="113"/>
      <c r="AJ1977" s="113"/>
      <c r="AK1977" s="113"/>
      <c r="AL1977" s="113"/>
      <c r="AM1977" s="113"/>
      <c r="AN1977" s="113"/>
      <c r="AO1977" s="113"/>
      <c r="AP1977" s="113"/>
      <c r="AQ1977" s="113"/>
      <c r="AR1977" s="113"/>
      <c r="AS1977" s="113"/>
      <c r="AT1977" s="113"/>
      <c r="AU1977" s="113"/>
      <c r="AV1977" s="113"/>
      <c r="AW1977" s="113"/>
      <c r="AX1977" s="113"/>
      <c r="AY1977" s="113"/>
      <c r="AZ1977" s="113"/>
      <c r="BA1977" s="113"/>
      <c r="BB1977" s="113"/>
      <c r="BC1977" s="113"/>
      <c r="BD1977" s="113"/>
      <c r="BE1977" s="113"/>
      <c r="BF1977" s="113"/>
      <c r="BG1977" s="113"/>
      <c r="BH1977" s="113"/>
      <c r="BI1977" s="113"/>
      <c r="BJ1977" s="113"/>
      <c r="BK1977" s="113"/>
      <c r="BL1977" s="113"/>
      <c r="BM1977" s="113"/>
      <c r="BN1977" s="113"/>
      <c r="BO1977" s="113"/>
      <c r="BP1977" s="113"/>
      <c r="BQ1977" s="113"/>
      <c r="BR1977" s="113"/>
      <c r="BS1977" s="113"/>
      <c r="BT1977" s="113"/>
      <c r="BU1977" s="113"/>
      <c r="BV1977" s="113"/>
      <c r="BW1977" s="113"/>
      <c r="BX1977" s="113"/>
      <c r="BY1977" s="113"/>
      <c r="BZ1977" s="113"/>
      <c r="CA1977" s="113"/>
      <c r="CB1977" s="113"/>
    </row>
    <row r="1978" spans="9:80" s="114" customFormat="1">
      <c r="I1978" s="113"/>
      <c r="J1978" s="113"/>
      <c r="K1978" s="113"/>
      <c r="L1978" s="113"/>
      <c r="M1978" s="113"/>
      <c r="N1978" s="113"/>
      <c r="O1978" s="113"/>
      <c r="P1978" s="113"/>
      <c r="Q1978" s="113"/>
      <c r="R1978" s="113"/>
      <c r="S1978" s="113"/>
      <c r="T1978" s="113"/>
      <c r="U1978" s="113"/>
      <c r="V1978" s="113"/>
      <c r="W1978" s="113"/>
      <c r="X1978" s="113"/>
      <c r="Y1978" s="113"/>
      <c r="Z1978" s="113"/>
      <c r="AA1978" s="113"/>
      <c r="AB1978" s="113"/>
      <c r="AC1978" s="113"/>
      <c r="AD1978" s="113"/>
      <c r="AE1978" s="113"/>
      <c r="AF1978" s="113"/>
      <c r="AG1978" s="113"/>
      <c r="AH1978" s="113"/>
      <c r="AI1978" s="113"/>
      <c r="AJ1978" s="113"/>
      <c r="AK1978" s="113"/>
      <c r="AL1978" s="113"/>
      <c r="AM1978" s="113"/>
      <c r="AN1978" s="113"/>
      <c r="AO1978" s="113"/>
      <c r="AP1978" s="113"/>
      <c r="AQ1978" s="113"/>
      <c r="AR1978" s="113"/>
      <c r="AS1978" s="113"/>
      <c r="AT1978" s="113"/>
      <c r="AU1978" s="113"/>
      <c r="AV1978" s="113"/>
      <c r="AW1978" s="113"/>
      <c r="AX1978" s="113"/>
      <c r="AY1978" s="113"/>
      <c r="AZ1978" s="113"/>
      <c r="BA1978" s="113"/>
      <c r="BB1978" s="113"/>
      <c r="BC1978" s="113"/>
      <c r="BD1978" s="113"/>
      <c r="BE1978" s="113"/>
      <c r="BF1978" s="113"/>
      <c r="BG1978" s="113"/>
      <c r="BH1978" s="113"/>
      <c r="BI1978" s="113"/>
      <c r="BJ1978" s="113"/>
      <c r="BK1978" s="113"/>
      <c r="BL1978" s="113"/>
      <c r="BM1978" s="113"/>
      <c r="BN1978" s="113"/>
      <c r="BO1978" s="113"/>
      <c r="BP1978" s="113"/>
      <c r="BQ1978" s="113"/>
      <c r="BR1978" s="113"/>
      <c r="BS1978" s="113"/>
      <c r="BT1978" s="113"/>
      <c r="BU1978" s="113"/>
      <c r="BV1978" s="113"/>
      <c r="BW1978" s="113"/>
      <c r="BX1978" s="113"/>
      <c r="BY1978" s="113"/>
      <c r="BZ1978" s="113"/>
      <c r="CA1978" s="113"/>
      <c r="CB1978" s="113"/>
    </row>
    <row r="1979" spans="9:80" s="114" customFormat="1">
      <c r="I1979" s="113"/>
      <c r="J1979" s="113"/>
      <c r="K1979" s="113"/>
      <c r="L1979" s="113"/>
      <c r="M1979" s="113"/>
      <c r="N1979" s="113"/>
      <c r="O1979" s="113"/>
      <c r="P1979" s="113"/>
      <c r="Q1979" s="113"/>
      <c r="R1979" s="113"/>
      <c r="S1979" s="113"/>
      <c r="T1979" s="113"/>
      <c r="U1979" s="113"/>
      <c r="V1979" s="113"/>
      <c r="W1979" s="113"/>
      <c r="X1979" s="113"/>
      <c r="Y1979" s="113"/>
      <c r="Z1979" s="113"/>
      <c r="AA1979" s="113"/>
      <c r="AB1979" s="113"/>
      <c r="AC1979" s="113"/>
      <c r="AD1979" s="113"/>
      <c r="AE1979" s="113"/>
      <c r="AF1979" s="113"/>
      <c r="AG1979" s="113"/>
      <c r="AH1979" s="113"/>
      <c r="AI1979" s="113"/>
      <c r="AJ1979" s="113"/>
      <c r="AK1979" s="113"/>
      <c r="AL1979" s="113"/>
      <c r="AM1979" s="113"/>
      <c r="AN1979" s="113"/>
      <c r="AO1979" s="113"/>
      <c r="AP1979" s="113"/>
      <c r="AQ1979" s="113"/>
      <c r="AR1979" s="113"/>
      <c r="AS1979" s="113"/>
      <c r="AT1979" s="113"/>
      <c r="AU1979" s="113"/>
      <c r="AV1979" s="113"/>
      <c r="AW1979" s="113"/>
      <c r="AX1979" s="113"/>
      <c r="AY1979" s="113"/>
      <c r="AZ1979" s="113"/>
      <c r="BA1979" s="113"/>
      <c r="BB1979" s="113"/>
      <c r="BC1979" s="113"/>
      <c r="BD1979" s="113"/>
      <c r="BE1979" s="113"/>
      <c r="BF1979" s="113"/>
      <c r="BG1979" s="113"/>
      <c r="BH1979" s="113"/>
      <c r="BI1979" s="113"/>
      <c r="BJ1979" s="113"/>
      <c r="BK1979" s="113"/>
      <c r="BL1979" s="113"/>
      <c r="BM1979" s="113"/>
      <c r="BN1979" s="113"/>
      <c r="BO1979" s="113"/>
      <c r="BP1979" s="113"/>
      <c r="BQ1979" s="113"/>
      <c r="BR1979" s="113"/>
      <c r="BS1979" s="113"/>
      <c r="BT1979" s="113"/>
      <c r="BU1979" s="113"/>
      <c r="BV1979" s="113"/>
      <c r="BW1979" s="113"/>
      <c r="BX1979" s="113"/>
      <c r="BY1979" s="113"/>
      <c r="BZ1979" s="113"/>
      <c r="CA1979" s="113"/>
      <c r="CB1979" s="113"/>
    </row>
    <row r="1980" spans="9:80" s="114" customFormat="1">
      <c r="I1980" s="113"/>
      <c r="J1980" s="113"/>
      <c r="K1980" s="113"/>
      <c r="L1980" s="113"/>
      <c r="M1980" s="113"/>
      <c r="N1980" s="113"/>
      <c r="O1980" s="113"/>
      <c r="P1980" s="113"/>
      <c r="Q1980" s="113"/>
      <c r="R1980" s="113"/>
      <c r="S1980" s="113"/>
      <c r="T1980" s="113"/>
      <c r="U1980" s="113"/>
      <c r="V1980" s="113"/>
      <c r="W1980" s="113"/>
      <c r="X1980" s="113"/>
      <c r="Y1980" s="113"/>
      <c r="Z1980" s="113"/>
      <c r="AA1980" s="113"/>
      <c r="AB1980" s="113"/>
      <c r="AC1980" s="113"/>
      <c r="AD1980" s="113"/>
      <c r="AE1980" s="113"/>
      <c r="AF1980" s="113"/>
      <c r="AG1980" s="113"/>
      <c r="AH1980" s="113"/>
      <c r="AI1980" s="113"/>
      <c r="AJ1980" s="113"/>
      <c r="AK1980" s="113"/>
      <c r="AL1980" s="113"/>
      <c r="AM1980" s="113"/>
      <c r="AN1980" s="113"/>
      <c r="AO1980" s="113"/>
      <c r="AP1980" s="113"/>
      <c r="AQ1980" s="113"/>
      <c r="AR1980" s="113"/>
      <c r="AS1980" s="113"/>
      <c r="AT1980" s="113"/>
      <c r="AU1980" s="113"/>
      <c r="AV1980" s="113"/>
      <c r="AW1980" s="113"/>
      <c r="AX1980" s="113"/>
      <c r="AY1980" s="113"/>
      <c r="AZ1980" s="113"/>
      <c r="BA1980" s="113"/>
      <c r="BB1980" s="113"/>
      <c r="BC1980" s="113"/>
      <c r="BD1980" s="113"/>
      <c r="BE1980" s="113"/>
      <c r="BF1980" s="113"/>
      <c r="BG1980" s="113"/>
      <c r="BH1980" s="113"/>
      <c r="BI1980" s="113"/>
      <c r="BJ1980" s="113"/>
      <c r="BK1980" s="113"/>
      <c r="BL1980" s="113"/>
      <c r="BM1980" s="113"/>
      <c r="BN1980" s="113"/>
      <c r="BO1980" s="113"/>
      <c r="BP1980" s="113"/>
      <c r="BQ1980" s="113"/>
      <c r="BR1980" s="113"/>
      <c r="BS1980" s="113"/>
      <c r="BT1980" s="113"/>
      <c r="BU1980" s="113"/>
      <c r="BV1980" s="113"/>
      <c r="BW1980" s="113"/>
      <c r="BX1980" s="113"/>
      <c r="BY1980" s="113"/>
      <c r="BZ1980" s="113"/>
      <c r="CA1980" s="113"/>
      <c r="CB1980" s="113"/>
    </row>
    <row r="1981" spans="9:80" s="114" customFormat="1">
      <c r="I1981" s="113"/>
      <c r="J1981" s="113"/>
      <c r="K1981" s="113"/>
      <c r="L1981" s="113"/>
      <c r="M1981" s="113"/>
      <c r="N1981" s="113"/>
      <c r="O1981" s="113"/>
      <c r="P1981" s="113"/>
      <c r="Q1981" s="113"/>
      <c r="R1981" s="113"/>
      <c r="S1981" s="113"/>
      <c r="T1981" s="113"/>
      <c r="U1981" s="113"/>
      <c r="V1981" s="113"/>
      <c r="W1981" s="113"/>
      <c r="X1981" s="113"/>
      <c r="Y1981" s="113"/>
      <c r="Z1981" s="113"/>
      <c r="AA1981" s="113"/>
      <c r="AB1981" s="113"/>
      <c r="AC1981" s="113"/>
      <c r="AD1981" s="113"/>
      <c r="AE1981" s="113"/>
      <c r="AF1981" s="113"/>
      <c r="AG1981" s="113"/>
      <c r="AH1981" s="113"/>
      <c r="AI1981" s="113"/>
      <c r="AJ1981" s="113"/>
      <c r="AK1981" s="113"/>
      <c r="AL1981" s="113"/>
      <c r="AM1981" s="113"/>
      <c r="AN1981" s="113"/>
      <c r="AO1981" s="113"/>
      <c r="AP1981" s="113"/>
      <c r="AQ1981" s="113"/>
      <c r="AR1981" s="113"/>
      <c r="AS1981" s="113"/>
      <c r="AT1981" s="113"/>
      <c r="AU1981" s="113"/>
      <c r="AV1981" s="113"/>
      <c r="AW1981" s="113"/>
      <c r="AX1981" s="113"/>
      <c r="AY1981" s="113"/>
      <c r="AZ1981" s="113"/>
      <c r="BA1981" s="113"/>
      <c r="BB1981" s="113"/>
      <c r="BC1981" s="113"/>
      <c r="BD1981" s="113"/>
      <c r="BE1981" s="113"/>
      <c r="BF1981" s="113"/>
      <c r="BG1981" s="113"/>
      <c r="BH1981" s="113"/>
      <c r="BI1981" s="113"/>
      <c r="BJ1981" s="113"/>
      <c r="BK1981" s="113"/>
      <c r="BL1981" s="113"/>
      <c r="BM1981" s="113"/>
      <c r="BN1981" s="113"/>
      <c r="BO1981" s="113"/>
      <c r="BP1981" s="113"/>
      <c r="BQ1981" s="113"/>
      <c r="BR1981" s="113"/>
      <c r="BS1981" s="113"/>
      <c r="BT1981" s="113"/>
      <c r="BU1981" s="113"/>
      <c r="BV1981" s="113"/>
      <c r="BW1981" s="113"/>
      <c r="BX1981" s="113"/>
      <c r="BY1981" s="113"/>
      <c r="BZ1981" s="113"/>
      <c r="CA1981" s="113"/>
      <c r="CB1981" s="113"/>
    </row>
    <row r="1982" spans="9:80" s="114" customFormat="1">
      <c r="I1982" s="113"/>
      <c r="J1982" s="113"/>
      <c r="K1982" s="113"/>
      <c r="L1982" s="113"/>
      <c r="M1982" s="113"/>
      <c r="N1982" s="113"/>
      <c r="O1982" s="113"/>
      <c r="P1982" s="113"/>
      <c r="Q1982" s="113"/>
      <c r="R1982" s="113"/>
      <c r="S1982" s="113"/>
      <c r="T1982" s="113"/>
      <c r="U1982" s="113"/>
      <c r="V1982" s="113"/>
      <c r="W1982" s="113"/>
      <c r="X1982" s="113"/>
      <c r="Y1982" s="113"/>
      <c r="Z1982" s="113"/>
      <c r="AA1982" s="113"/>
      <c r="AB1982" s="113"/>
      <c r="AC1982" s="113"/>
      <c r="AD1982" s="113"/>
      <c r="AE1982" s="113"/>
      <c r="AF1982" s="113"/>
      <c r="AG1982" s="113"/>
      <c r="AH1982" s="113"/>
      <c r="AI1982" s="113"/>
      <c r="AJ1982" s="113"/>
      <c r="AK1982" s="113"/>
      <c r="AL1982" s="113"/>
      <c r="AM1982" s="113"/>
      <c r="AN1982" s="113"/>
      <c r="AO1982" s="113"/>
      <c r="AP1982" s="113"/>
      <c r="AQ1982" s="113"/>
      <c r="AR1982" s="113"/>
      <c r="AS1982" s="113"/>
      <c r="AT1982" s="113"/>
      <c r="AU1982" s="113"/>
      <c r="AV1982" s="113"/>
      <c r="AW1982" s="113"/>
      <c r="AX1982" s="113"/>
      <c r="AY1982" s="113"/>
      <c r="AZ1982" s="113"/>
      <c r="BA1982" s="113"/>
      <c r="BB1982" s="113"/>
      <c r="BC1982" s="113"/>
      <c r="BD1982" s="113"/>
      <c r="BE1982" s="113"/>
      <c r="BF1982" s="113"/>
      <c r="BG1982" s="113"/>
      <c r="BH1982" s="113"/>
      <c r="BI1982" s="113"/>
      <c r="BJ1982" s="113"/>
      <c r="BK1982" s="113"/>
      <c r="BL1982" s="113"/>
      <c r="BM1982" s="113"/>
      <c r="BN1982" s="113"/>
      <c r="BO1982" s="113"/>
      <c r="BP1982" s="113"/>
      <c r="BQ1982" s="113"/>
      <c r="BR1982" s="113"/>
      <c r="BS1982" s="113"/>
      <c r="BT1982" s="113"/>
      <c r="BU1982" s="113"/>
      <c r="BV1982" s="113"/>
      <c r="BW1982" s="113"/>
      <c r="BX1982" s="113"/>
      <c r="BY1982" s="113"/>
      <c r="BZ1982" s="113"/>
      <c r="CA1982" s="113"/>
      <c r="CB1982" s="113"/>
    </row>
    <row r="1983" spans="9:80" s="114" customFormat="1">
      <c r="I1983" s="113"/>
      <c r="J1983" s="113"/>
      <c r="K1983" s="113"/>
      <c r="L1983" s="113"/>
      <c r="M1983" s="113"/>
      <c r="N1983" s="113"/>
      <c r="O1983" s="113"/>
      <c r="P1983" s="113"/>
      <c r="Q1983" s="113"/>
      <c r="R1983" s="113"/>
      <c r="S1983" s="113"/>
      <c r="T1983" s="113"/>
      <c r="U1983" s="113"/>
      <c r="V1983" s="113"/>
      <c r="W1983" s="113"/>
      <c r="X1983" s="113"/>
      <c r="Y1983" s="113"/>
      <c r="Z1983" s="113"/>
      <c r="AA1983" s="113"/>
      <c r="AB1983" s="113"/>
      <c r="AC1983" s="113"/>
      <c r="AD1983" s="113"/>
      <c r="AE1983" s="113"/>
      <c r="AF1983" s="113"/>
      <c r="AG1983" s="113"/>
      <c r="AH1983" s="113"/>
      <c r="AI1983" s="113"/>
      <c r="AJ1983" s="113"/>
      <c r="AK1983" s="113"/>
      <c r="AL1983" s="113"/>
      <c r="AM1983" s="113"/>
      <c r="AN1983" s="113"/>
      <c r="AO1983" s="113"/>
      <c r="AP1983" s="113"/>
      <c r="AQ1983" s="113"/>
      <c r="AR1983" s="113"/>
      <c r="AS1983" s="113"/>
      <c r="AT1983" s="113"/>
      <c r="AU1983" s="113"/>
      <c r="AV1983" s="113"/>
      <c r="AW1983" s="113"/>
      <c r="AX1983" s="113"/>
      <c r="AY1983" s="113"/>
      <c r="AZ1983" s="113"/>
      <c r="BA1983" s="113"/>
      <c r="BB1983" s="113"/>
      <c r="BC1983" s="113"/>
      <c r="BD1983" s="113"/>
      <c r="BE1983" s="113"/>
      <c r="BF1983" s="113"/>
      <c r="BG1983" s="113"/>
      <c r="BH1983" s="113"/>
      <c r="BI1983" s="113"/>
      <c r="BJ1983" s="113"/>
      <c r="BK1983" s="113"/>
      <c r="BL1983" s="113"/>
      <c r="BM1983" s="113"/>
      <c r="BN1983" s="113"/>
      <c r="BO1983" s="113"/>
      <c r="BP1983" s="113"/>
      <c r="BQ1983" s="113"/>
      <c r="BR1983" s="113"/>
      <c r="BS1983" s="113"/>
      <c r="BT1983" s="113"/>
      <c r="BU1983" s="113"/>
      <c r="BV1983" s="113"/>
      <c r="BW1983" s="113"/>
      <c r="BX1983" s="113"/>
      <c r="BY1983" s="113"/>
      <c r="BZ1983" s="113"/>
      <c r="CA1983" s="113"/>
      <c r="CB1983" s="113"/>
    </row>
    <row r="1984" spans="9:80" s="114" customFormat="1">
      <c r="I1984" s="113"/>
      <c r="J1984" s="113"/>
      <c r="K1984" s="113"/>
      <c r="L1984" s="113"/>
      <c r="M1984" s="113"/>
      <c r="N1984" s="113"/>
      <c r="O1984" s="113"/>
      <c r="P1984" s="113"/>
      <c r="Q1984" s="113"/>
      <c r="R1984" s="113"/>
      <c r="S1984" s="113"/>
      <c r="T1984" s="113"/>
      <c r="U1984" s="113"/>
      <c r="V1984" s="113"/>
      <c r="W1984" s="113"/>
      <c r="X1984" s="113"/>
      <c r="Y1984" s="113"/>
      <c r="Z1984" s="113"/>
      <c r="AA1984" s="113"/>
      <c r="AB1984" s="113"/>
      <c r="AC1984" s="113"/>
      <c r="AD1984" s="113"/>
      <c r="AE1984" s="113"/>
      <c r="AF1984" s="113"/>
      <c r="AG1984" s="113"/>
      <c r="AH1984" s="113"/>
      <c r="AI1984" s="113"/>
      <c r="AJ1984" s="113"/>
      <c r="AK1984" s="113"/>
      <c r="AL1984" s="113"/>
      <c r="AM1984" s="113"/>
      <c r="AN1984" s="113"/>
      <c r="AO1984" s="113"/>
      <c r="AP1984" s="113"/>
      <c r="AQ1984" s="113"/>
      <c r="AR1984" s="113"/>
      <c r="AS1984" s="113"/>
      <c r="AT1984" s="113"/>
      <c r="AU1984" s="113"/>
      <c r="AV1984" s="113"/>
      <c r="AW1984" s="113"/>
      <c r="AX1984" s="113"/>
      <c r="AY1984" s="113"/>
      <c r="AZ1984" s="113"/>
      <c r="BA1984" s="113"/>
      <c r="BB1984" s="113"/>
      <c r="BC1984" s="113"/>
      <c r="BD1984" s="113"/>
      <c r="BE1984" s="113"/>
      <c r="BF1984" s="113"/>
      <c r="BG1984" s="113"/>
      <c r="BH1984" s="113"/>
      <c r="BI1984" s="113"/>
      <c r="BJ1984" s="113"/>
      <c r="BK1984" s="113"/>
      <c r="BL1984" s="113"/>
      <c r="BM1984" s="113"/>
      <c r="BN1984" s="113"/>
      <c r="BO1984" s="113"/>
      <c r="BP1984" s="113"/>
      <c r="BQ1984" s="113"/>
      <c r="BR1984" s="113"/>
      <c r="BS1984" s="113"/>
      <c r="BT1984" s="113"/>
      <c r="BU1984" s="113"/>
      <c r="BV1984" s="113"/>
      <c r="BW1984" s="113"/>
      <c r="BX1984" s="113"/>
      <c r="BY1984" s="113"/>
      <c r="BZ1984" s="113"/>
      <c r="CA1984" s="113"/>
      <c r="CB1984" s="113"/>
    </row>
    <row r="1985" spans="9:80" s="114" customFormat="1">
      <c r="I1985" s="113"/>
      <c r="J1985" s="113"/>
      <c r="K1985" s="113"/>
      <c r="L1985" s="113"/>
      <c r="M1985" s="113"/>
      <c r="N1985" s="113"/>
      <c r="O1985" s="113"/>
      <c r="P1985" s="113"/>
      <c r="Q1985" s="113"/>
      <c r="R1985" s="113"/>
      <c r="S1985" s="113"/>
      <c r="T1985" s="113"/>
      <c r="U1985" s="113"/>
      <c r="V1985" s="113"/>
      <c r="W1985" s="113"/>
      <c r="X1985" s="113"/>
      <c r="Y1985" s="113"/>
      <c r="Z1985" s="113"/>
      <c r="AA1985" s="113"/>
      <c r="AB1985" s="113"/>
      <c r="AC1985" s="113"/>
      <c r="AD1985" s="113"/>
      <c r="AE1985" s="113"/>
      <c r="AF1985" s="113"/>
      <c r="AG1985" s="113"/>
      <c r="AH1985" s="113"/>
      <c r="AI1985" s="113"/>
      <c r="AJ1985" s="113"/>
      <c r="AK1985" s="113"/>
      <c r="AL1985" s="113"/>
      <c r="AM1985" s="113"/>
      <c r="AN1985" s="113"/>
      <c r="AO1985" s="113"/>
      <c r="AP1985" s="113"/>
      <c r="AQ1985" s="113"/>
      <c r="AR1985" s="113"/>
      <c r="AS1985" s="113"/>
      <c r="AT1985" s="113"/>
      <c r="AU1985" s="113"/>
      <c r="AV1985" s="113"/>
      <c r="AW1985" s="113"/>
      <c r="AX1985" s="113"/>
      <c r="AY1985" s="113"/>
      <c r="AZ1985" s="113"/>
      <c r="BA1985" s="113"/>
      <c r="BB1985" s="113"/>
      <c r="BC1985" s="113"/>
      <c r="BD1985" s="113"/>
      <c r="BE1985" s="113"/>
      <c r="BF1985" s="113"/>
      <c r="BG1985" s="113"/>
      <c r="BH1985" s="113"/>
      <c r="BI1985" s="113"/>
      <c r="BJ1985" s="113"/>
      <c r="BK1985" s="113"/>
      <c r="BL1985" s="113"/>
      <c r="BM1985" s="113"/>
      <c r="BN1985" s="113"/>
      <c r="BO1985" s="113"/>
      <c r="BP1985" s="113"/>
      <c r="BQ1985" s="113"/>
      <c r="BR1985" s="113"/>
      <c r="BS1985" s="113"/>
      <c r="BT1985" s="113"/>
      <c r="BU1985" s="113"/>
      <c r="BV1985" s="113"/>
      <c r="BW1985" s="113"/>
      <c r="BX1985" s="113"/>
      <c r="BY1985" s="113"/>
      <c r="BZ1985" s="113"/>
      <c r="CA1985" s="113"/>
      <c r="CB1985" s="113"/>
    </row>
    <row r="1986" spans="9:80" s="114" customFormat="1">
      <c r="I1986" s="113"/>
      <c r="J1986" s="113"/>
      <c r="K1986" s="113"/>
      <c r="L1986" s="113"/>
      <c r="M1986" s="113"/>
      <c r="N1986" s="113"/>
      <c r="O1986" s="113"/>
      <c r="P1986" s="113"/>
      <c r="Q1986" s="113"/>
      <c r="R1986" s="113"/>
      <c r="S1986" s="113"/>
      <c r="T1986" s="113"/>
      <c r="U1986" s="113"/>
      <c r="V1986" s="113"/>
      <c r="W1986" s="113"/>
      <c r="X1986" s="113"/>
      <c r="Y1986" s="113"/>
      <c r="Z1986" s="113"/>
      <c r="AA1986" s="113"/>
      <c r="AB1986" s="113"/>
      <c r="AC1986" s="113"/>
      <c r="AD1986" s="113"/>
      <c r="AE1986" s="113"/>
      <c r="AF1986" s="113"/>
      <c r="AG1986" s="113"/>
      <c r="AH1986" s="113"/>
      <c r="AI1986" s="113"/>
      <c r="AJ1986" s="113"/>
      <c r="AK1986" s="113"/>
      <c r="AL1986" s="113"/>
      <c r="AM1986" s="113"/>
      <c r="AN1986" s="113"/>
      <c r="AO1986" s="113"/>
      <c r="AP1986" s="113"/>
      <c r="AQ1986" s="113"/>
      <c r="AR1986" s="113"/>
      <c r="AS1986" s="113"/>
      <c r="AT1986" s="113"/>
      <c r="AU1986" s="113"/>
      <c r="AV1986" s="113"/>
      <c r="AW1986" s="113"/>
      <c r="AX1986" s="113"/>
      <c r="AY1986" s="113"/>
      <c r="AZ1986" s="113"/>
      <c r="BA1986" s="113"/>
      <c r="BB1986" s="113"/>
      <c r="BC1986" s="113"/>
      <c r="BD1986" s="113"/>
      <c r="BE1986" s="113"/>
      <c r="BF1986" s="113"/>
      <c r="BG1986" s="113"/>
      <c r="BH1986" s="113"/>
      <c r="BI1986" s="113"/>
      <c r="BJ1986" s="113"/>
      <c r="BK1986" s="113"/>
      <c r="BL1986" s="113"/>
      <c r="BM1986" s="113"/>
      <c r="BN1986" s="113"/>
      <c r="BO1986" s="113"/>
      <c r="BP1986" s="113"/>
      <c r="BQ1986" s="113"/>
      <c r="BR1986" s="113"/>
      <c r="BS1986" s="113"/>
      <c r="BT1986" s="113"/>
      <c r="BU1986" s="113"/>
      <c r="BV1986" s="113"/>
      <c r="BW1986" s="113"/>
      <c r="BX1986" s="113"/>
      <c r="BY1986" s="113"/>
      <c r="BZ1986" s="113"/>
      <c r="CA1986" s="113"/>
      <c r="CB1986" s="113"/>
    </row>
    <row r="1987" spans="9:80" s="114" customFormat="1">
      <c r="I1987" s="113"/>
      <c r="J1987" s="113"/>
      <c r="K1987" s="113"/>
      <c r="L1987" s="113"/>
      <c r="M1987" s="113"/>
      <c r="N1987" s="113"/>
      <c r="O1987" s="113"/>
      <c r="P1987" s="113"/>
      <c r="Q1987" s="113"/>
      <c r="R1987" s="113"/>
      <c r="S1987" s="113"/>
      <c r="T1987" s="113"/>
      <c r="U1987" s="113"/>
      <c r="V1987" s="113"/>
      <c r="W1987" s="113"/>
      <c r="X1987" s="113"/>
      <c r="Y1987" s="113"/>
      <c r="Z1987" s="113"/>
      <c r="AA1987" s="113"/>
      <c r="AB1987" s="113"/>
      <c r="AC1987" s="113"/>
      <c r="AD1987" s="113"/>
      <c r="AE1987" s="113"/>
      <c r="AF1987" s="113"/>
      <c r="AG1987" s="113"/>
      <c r="AH1987" s="113"/>
      <c r="AI1987" s="113"/>
      <c r="AJ1987" s="113"/>
      <c r="AK1987" s="113"/>
      <c r="AL1987" s="113"/>
      <c r="AM1987" s="113"/>
      <c r="AN1987" s="113"/>
      <c r="AO1987" s="113"/>
      <c r="AP1987" s="113"/>
      <c r="AQ1987" s="113"/>
      <c r="AR1987" s="113"/>
      <c r="AS1987" s="113"/>
      <c r="AT1987" s="113"/>
      <c r="AU1987" s="113"/>
      <c r="AV1987" s="113"/>
      <c r="AW1987" s="113"/>
      <c r="AX1987" s="113"/>
      <c r="AY1987" s="113"/>
      <c r="AZ1987" s="113"/>
      <c r="BA1987" s="113"/>
      <c r="BB1987" s="113"/>
      <c r="BC1987" s="113"/>
      <c r="BD1987" s="113"/>
      <c r="BE1987" s="113"/>
      <c r="BF1987" s="113"/>
      <c r="BG1987" s="113"/>
      <c r="BH1987" s="113"/>
      <c r="BI1987" s="113"/>
      <c r="BJ1987" s="113"/>
      <c r="BK1987" s="113"/>
      <c r="BL1987" s="113"/>
      <c r="BM1987" s="113"/>
      <c r="BN1987" s="113"/>
      <c r="BO1987" s="113"/>
      <c r="BP1987" s="113"/>
      <c r="BQ1987" s="113"/>
      <c r="BR1987" s="113"/>
      <c r="BS1987" s="113"/>
      <c r="BT1987" s="113"/>
      <c r="BU1987" s="113"/>
      <c r="BV1987" s="113"/>
      <c r="BW1987" s="113"/>
      <c r="BX1987" s="113"/>
      <c r="BY1987" s="113"/>
      <c r="BZ1987" s="113"/>
      <c r="CA1987" s="113"/>
      <c r="CB1987" s="113"/>
    </row>
    <row r="1988" spans="9:80" s="114" customFormat="1">
      <c r="I1988" s="113"/>
      <c r="J1988" s="113"/>
      <c r="K1988" s="113"/>
      <c r="L1988" s="113"/>
      <c r="M1988" s="113"/>
      <c r="N1988" s="113"/>
      <c r="O1988" s="113"/>
      <c r="P1988" s="113"/>
      <c r="Q1988" s="113"/>
      <c r="R1988" s="113"/>
      <c r="S1988" s="113"/>
      <c r="T1988" s="113"/>
      <c r="U1988" s="113"/>
      <c r="V1988" s="113"/>
      <c r="W1988" s="113"/>
      <c r="X1988" s="113"/>
      <c r="Y1988" s="113"/>
      <c r="Z1988" s="113"/>
      <c r="AA1988" s="113"/>
      <c r="AB1988" s="113"/>
      <c r="AC1988" s="113"/>
      <c r="AD1988" s="113"/>
      <c r="AE1988" s="113"/>
      <c r="AF1988" s="113"/>
      <c r="AG1988" s="113"/>
      <c r="AH1988" s="113"/>
      <c r="AI1988" s="113"/>
      <c r="AJ1988" s="113"/>
      <c r="AK1988" s="113"/>
      <c r="AL1988" s="113"/>
      <c r="AM1988" s="113"/>
      <c r="AN1988" s="113"/>
      <c r="AO1988" s="113"/>
      <c r="AP1988" s="113"/>
      <c r="AQ1988" s="113"/>
      <c r="AR1988" s="113"/>
      <c r="AS1988" s="113"/>
      <c r="AT1988" s="113"/>
      <c r="AU1988" s="113"/>
      <c r="AV1988" s="113"/>
      <c r="AW1988" s="113"/>
      <c r="AX1988" s="113"/>
      <c r="AY1988" s="113"/>
      <c r="AZ1988" s="113"/>
      <c r="BA1988" s="113"/>
      <c r="BB1988" s="113"/>
      <c r="BC1988" s="113"/>
      <c r="BD1988" s="113"/>
      <c r="BE1988" s="113"/>
      <c r="BF1988" s="113"/>
      <c r="BG1988" s="113"/>
      <c r="BH1988" s="113"/>
      <c r="BI1988" s="113"/>
      <c r="BJ1988" s="113"/>
      <c r="BK1988" s="113"/>
      <c r="BL1988" s="113"/>
      <c r="BM1988" s="113"/>
      <c r="BN1988" s="113"/>
      <c r="BO1988" s="113"/>
      <c r="BP1988" s="113"/>
      <c r="BQ1988" s="113"/>
      <c r="BR1988" s="113"/>
      <c r="BS1988" s="113"/>
      <c r="BT1988" s="113"/>
      <c r="BU1988" s="113"/>
      <c r="BV1988" s="113"/>
      <c r="BW1988" s="113"/>
      <c r="BX1988" s="113"/>
      <c r="BY1988" s="113"/>
      <c r="BZ1988" s="113"/>
      <c r="CA1988" s="113"/>
      <c r="CB1988" s="113"/>
    </row>
    <row r="1989" spans="9:80" s="114" customFormat="1">
      <c r="I1989" s="113"/>
      <c r="J1989" s="113"/>
      <c r="K1989" s="113"/>
      <c r="L1989" s="113"/>
      <c r="M1989" s="113"/>
      <c r="N1989" s="113"/>
      <c r="O1989" s="113"/>
      <c r="P1989" s="113"/>
      <c r="Q1989" s="113"/>
      <c r="R1989" s="113"/>
      <c r="S1989" s="113"/>
      <c r="T1989" s="113"/>
      <c r="U1989" s="113"/>
      <c r="V1989" s="113"/>
      <c r="W1989" s="113"/>
      <c r="X1989" s="113"/>
      <c r="Y1989" s="113"/>
      <c r="Z1989" s="113"/>
      <c r="AA1989" s="113"/>
      <c r="AB1989" s="113"/>
      <c r="AC1989" s="113"/>
      <c r="AD1989" s="113"/>
      <c r="AE1989" s="113"/>
      <c r="AF1989" s="113"/>
      <c r="AG1989" s="113"/>
      <c r="AH1989" s="113"/>
      <c r="AI1989" s="113"/>
      <c r="AJ1989" s="113"/>
      <c r="AK1989" s="113"/>
      <c r="AL1989" s="113"/>
      <c r="AM1989" s="113"/>
      <c r="AN1989" s="113"/>
      <c r="AO1989" s="113"/>
      <c r="AP1989" s="113"/>
      <c r="AQ1989" s="113"/>
      <c r="AR1989" s="113"/>
      <c r="AS1989" s="113"/>
      <c r="AT1989" s="113"/>
      <c r="AU1989" s="113"/>
      <c r="AV1989" s="113"/>
      <c r="AW1989" s="113"/>
      <c r="AX1989" s="113"/>
      <c r="AY1989" s="113"/>
      <c r="AZ1989" s="113"/>
      <c r="BA1989" s="113"/>
      <c r="BB1989" s="113"/>
      <c r="BC1989" s="113"/>
      <c r="BD1989" s="113"/>
      <c r="BE1989" s="113"/>
      <c r="BF1989" s="113"/>
      <c r="BG1989" s="113"/>
      <c r="BH1989" s="113"/>
      <c r="BI1989" s="113"/>
      <c r="BJ1989" s="113"/>
      <c r="BK1989" s="113"/>
      <c r="BL1989" s="113"/>
      <c r="BM1989" s="113"/>
      <c r="BN1989" s="113"/>
      <c r="BO1989" s="113"/>
      <c r="BP1989" s="113"/>
      <c r="BQ1989" s="113"/>
      <c r="BR1989" s="113"/>
      <c r="BS1989" s="113"/>
      <c r="BT1989" s="113"/>
      <c r="BU1989" s="113"/>
      <c r="BV1989" s="113"/>
      <c r="BW1989" s="113"/>
      <c r="BX1989" s="113"/>
      <c r="BY1989" s="113"/>
      <c r="BZ1989" s="113"/>
      <c r="CA1989" s="113"/>
      <c r="CB1989" s="113"/>
    </row>
    <row r="1990" spans="9:80" s="114" customFormat="1">
      <c r="I1990" s="113"/>
      <c r="J1990" s="113"/>
      <c r="K1990" s="113"/>
      <c r="L1990" s="113"/>
      <c r="M1990" s="113"/>
      <c r="N1990" s="113"/>
      <c r="O1990" s="113"/>
      <c r="P1990" s="113"/>
      <c r="Q1990" s="113"/>
      <c r="R1990" s="113"/>
      <c r="S1990" s="113"/>
      <c r="T1990" s="113"/>
      <c r="U1990" s="113"/>
      <c r="V1990" s="113"/>
      <c r="W1990" s="113"/>
      <c r="X1990" s="113"/>
      <c r="Y1990" s="113"/>
      <c r="Z1990" s="113"/>
      <c r="AA1990" s="113"/>
      <c r="AB1990" s="113"/>
      <c r="AC1990" s="113"/>
      <c r="AD1990" s="113"/>
      <c r="AE1990" s="113"/>
      <c r="AF1990" s="113"/>
      <c r="AG1990" s="113"/>
      <c r="AH1990" s="113"/>
      <c r="AI1990" s="113"/>
      <c r="AJ1990" s="113"/>
      <c r="AK1990" s="113"/>
      <c r="AL1990" s="113"/>
      <c r="AM1990" s="113"/>
      <c r="AN1990" s="113"/>
      <c r="AO1990" s="113"/>
      <c r="AP1990" s="113"/>
      <c r="AQ1990" s="113"/>
      <c r="AR1990" s="113"/>
      <c r="AS1990" s="113"/>
      <c r="AT1990" s="113"/>
      <c r="AU1990" s="113"/>
      <c r="AV1990" s="113"/>
      <c r="AW1990" s="113"/>
      <c r="AX1990" s="113"/>
      <c r="AY1990" s="113"/>
      <c r="AZ1990" s="113"/>
      <c r="BA1990" s="113"/>
      <c r="BB1990" s="113"/>
      <c r="BC1990" s="113"/>
      <c r="BD1990" s="113"/>
      <c r="BE1990" s="113"/>
      <c r="BF1990" s="113"/>
      <c r="BG1990" s="113"/>
      <c r="BH1990" s="113"/>
      <c r="BI1990" s="113"/>
      <c r="BJ1990" s="113"/>
      <c r="BK1990" s="113"/>
      <c r="BL1990" s="113"/>
      <c r="BM1990" s="113"/>
      <c r="BN1990" s="113"/>
      <c r="BO1990" s="113"/>
      <c r="BP1990" s="113"/>
      <c r="BQ1990" s="113"/>
      <c r="BR1990" s="113"/>
      <c r="BS1990" s="113"/>
      <c r="BT1990" s="113"/>
      <c r="BU1990" s="113"/>
      <c r="BV1990" s="113"/>
      <c r="BW1990" s="113"/>
      <c r="BX1990" s="113"/>
      <c r="BY1990" s="113"/>
      <c r="BZ1990" s="113"/>
      <c r="CA1990" s="113"/>
      <c r="CB1990" s="113"/>
    </row>
    <row r="1991" spans="9:80" s="114" customFormat="1">
      <c r="I1991" s="113"/>
      <c r="J1991" s="113"/>
      <c r="K1991" s="113"/>
      <c r="L1991" s="113"/>
      <c r="M1991" s="113"/>
      <c r="N1991" s="113"/>
      <c r="O1991" s="113"/>
      <c r="P1991" s="113"/>
      <c r="Q1991" s="113"/>
      <c r="R1991" s="113"/>
      <c r="S1991" s="113"/>
      <c r="T1991" s="113"/>
      <c r="U1991" s="113"/>
      <c r="V1991" s="113"/>
      <c r="W1991" s="113"/>
      <c r="X1991" s="113"/>
      <c r="Y1991" s="113"/>
      <c r="Z1991" s="113"/>
      <c r="AA1991" s="113"/>
      <c r="AB1991" s="113"/>
      <c r="AC1991" s="113"/>
      <c r="AD1991" s="113"/>
      <c r="AE1991" s="113"/>
      <c r="AF1991" s="113"/>
      <c r="AG1991" s="113"/>
      <c r="AH1991" s="113"/>
      <c r="AI1991" s="113"/>
      <c r="AJ1991" s="113"/>
      <c r="AK1991" s="113"/>
      <c r="AL1991" s="113"/>
      <c r="AM1991" s="113"/>
      <c r="AN1991" s="113"/>
      <c r="AO1991" s="113"/>
      <c r="AP1991" s="113"/>
      <c r="AQ1991" s="113"/>
      <c r="AR1991" s="113"/>
      <c r="AS1991" s="113"/>
      <c r="AT1991" s="113"/>
      <c r="AU1991" s="113"/>
      <c r="AV1991" s="113"/>
      <c r="AW1991" s="113"/>
      <c r="AX1991" s="113"/>
      <c r="AY1991" s="113"/>
      <c r="AZ1991" s="113"/>
      <c r="BA1991" s="113"/>
      <c r="BB1991" s="113"/>
      <c r="BC1991" s="113"/>
      <c r="BD1991" s="113"/>
      <c r="BE1991" s="113"/>
      <c r="BF1991" s="113"/>
      <c r="BG1991" s="113"/>
      <c r="BH1991" s="113"/>
      <c r="BI1991" s="113"/>
      <c r="BJ1991" s="113"/>
      <c r="BK1991" s="113"/>
      <c r="BL1991" s="113"/>
      <c r="BM1991" s="113"/>
      <c r="BN1991" s="113"/>
      <c r="BO1991" s="113"/>
      <c r="BP1991" s="113"/>
      <c r="BQ1991" s="113"/>
      <c r="BR1991" s="113"/>
      <c r="BS1991" s="113"/>
      <c r="BT1991" s="113"/>
      <c r="BU1991" s="113"/>
      <c r="BV1991" s="113"/>
      <c r="BW1991" s="113"/>
      <c r="BX1991" s="113"/>
      <c r="BY1991" s="113"/>
      <c r="BZ1991" s="113"/>
      <c r="CA1991" s="113"/>
      <c r="CB1991" s="113"/>
    </row>
    <row r="1992" spans="9:80" s="114" customFormat="1">
      <c r="I1992" s="113"/>
      <c r="J1992" s="113"/>
      <c r="K1992" s="113"/>
      <c r="L1992" s="113"/>
      <c r="M1992" s="113"/>
      <c r="N1992" s="113"/>
      <c r="O1992" s="113"/>
      <c r="P1992" s="113"/>
      <c r="Q1992" s="113"/>
      <c r="R1992" s="113"/>
      <c r="S1992" s="113"/>
      <c r="T1992" s="113"/>
      <c r="U1992" s="113"/>
      <c r="V1992" s="113"/>
      <c r="W1992" s="113"/>
      <c r="X1992" s="113"/>
      <c r="Y1992" s="113"/>
      <c r="Z1992" s="113"/>
      <c r="AA1992" s="113"/>
      <c r="AB1992" s="113"/>
      <c r="AC1992" s="113"/>
      <c r="AD1992" s="113"/>
      <c r="AE1992" s="113"/>
      <c r="AF1992" s="113"/>
      <c r="AG1992" s="113"/>
      <c r="AH1992" s="113"/>
      <c r="AI1992" s="113"/>
      <c r="AJ1992" s="113"/>
      <c r="AK1992" s="113"/>
      <c r="AL1992" s="113"/>
      <c r="AM1992" s="113"/>
      <c r="AN1992" s="113"/>
      <c r="AO1992" s="113"/>
      <c r="AP1992" s="113"/>
      <c r="AQ1992" s="113"/>
      <c r="AR1992" s="113"/>
      <c r="AS1992" s="113"/>
      <c r="AT1992" s="113"/>
      <c r="AU1992" s="113"/>
      <c r="AV1992" s="113"/>
      <c r="AW1992" s="113"/>
      <c r="AX1992" s="113"/>
      <c r="AY1992" s="113"/>
      <c r="AZ1992" s="113"/>
      <c r="BA1992" s="113"/>
      <c r="BB1992" s="113"/>
      <c r="BC1992" s="113"/>
      <c r="BD1992" s="113"/>
      <c r="BE1992" s="113"/>
      <c r="BF1992" s="113"/>
      <c r="BG1992" s="113"/>
      <c r="BH1992" s="113"/>
      <c r="BI1992" s="113"/>
      <c r="BJ1992" s="113"/>
      <c r="BK1992" s="113"/>
      <c r="BL1992" s="113"/>
      <c r="BM1992" s="113"/>
      <c r="BN1992" s="113"/>
      <c r="BO1992" s="113"/>
      <c r="BP1992" s="113"/>
      <c r="BQ1992" s="113"/>
      <c r="BR1992" s="113"/>
      <c r="BS1992" s="113"/>
      <c r="BT1992" s="113"/>
      <c r="BU1992" s="113"/>
      <c r="BV1992" s="113"/>
      <c r="BW1992" s="113"/>
      <c r="BX1992" s="113"/>
      <c r="BY1992" s="113"/>
      <c r="BZ1992" s="113"/>
      <c r="CA1992" s="113"/>
      <c r="CB1992" s="113"/>
    </row>
    <row r="1993" spans="9:80" s="114" customFormat="1">
      <c r="I1993" s="113"/>
      <c r="J1993" s="113"/>
      <c r="K1993" s="113"/>
      <c r="L1993" s="113"/>
      <c r="M1993" s="113"/>
      <c r="N1993" s="113"/>
      <c r="O1993" s="113"/>
      <c r="P1993" s="113"/>
      <c r="Q1993" s="113"/>
      <c r="R1993" s="113"/>
      <c r="S1993" s="113"/>
      <c r="T1993" s="113"/>
      <c r="U1993" s="113"/>
      <c r="V1993" s="113"/>
      <c r="W1993" s="113"/>
      <c r="X1993" s="113"/>
      <c r="Y1993" s="113"/>
      <c r="Z1993" s="113"/>
      <c r="AA1993" s="113"/>
      <c r="AB1993" s="113"/>
      <c r="AC1993" s="113"/>
      <c r="AD1993" s="113"/>
      <c r="AE1993" s="113"/>
      <c r="AF1993" s="113"/>
      <c r="AG1993" s="113"/>
      <c r="AH1993" s="113"/>
      <c r="AI1993" s="113"/>
      <c r="AJ1993" s="113"/>
      <c r="AK1993" s="113"/>
      <c r="AL1993" s="113"/>
      <c r="AM1993" s="113"/>
      <c r="AN1993" s="113"/>
      <c r="AO1993" s="113"/>
      <c r="AP1993" s="113"/>
      <c r="AQ1993" s="113"/>
      <c r="AR1993" s="113"/>
      <c r="AS1993" s="113"/>
      <c r="AT1993" s="113"/>
      <c r="AU1993" s="113"/>
      <c r="AV1993" s="113"/>
      <c r="AW1993" s="113"/>
      <c r="AX1993" s="113"/>
      <c r="AY1993" s="113"/>
      <c r="AZ1993" s="113"/>
      <c r="BA1993" s="113"/>
      <c r="BB1993" s="113"/>
      <c r="BC1993" s="113"/>
      <c r="BD1993" s="113"/>
      <c r="BE1993" s="113"/>
      <c r="BF1993" s="113"/>
      <c r="BG1993" s="113"/>
      <c r="BH1993" s="113"/>
      <c r="BI1993" s="113"/>
      <c r="BJ1993" s="113"/>
      <c r="BK1993" s="113"/>
      <c r="BL1993" s="113"/>
      <c r="BM1993" s="113"/>
      <c r="BN1993" s="113"/>
      <c r="BO1993" s="113"/>
      <c r="BP1993" s="113"/>
      <c r="BQ1993" s="113"/>
      <c r="BR1993" s="113"/>
      <c r="BS1993" s="113"/>
      <c r="BT1993" s="113"/>
      <c r="BU1993" s="113"/>
      <c r="BV1993" s="113"/>
      <c r="BW1993" s="113"/>
      <c r="BX1993" s="113"/>
      <c r="BY1993" s="113"/>
      <c r="BZ1993" s="113"/>
      <c r="CA1993" s="113"/>
      <c r="CB1993" s="113"/>
    </row>
    <row r="1994" spans="9:80" s="114" customFormat="1">
      <c r="I1994" s="113"/>
      <c r="J1994" s="113"/>
      <c r="K1994" s="113"/>
      <c r="L1994" s="113"/>
      <c r="M1994" s="113"/>
      <c r="N1994" s="113"/>
      <c r="O1994" s="113"/>
      <c r="P1994" s="113"/>
      <c r="Q1994" s="113"/>
      <c r="R1994" s="113"/>
      <c r="S1994" s="113"/>
      <c r="T1994" s="113"/>
      <c r="U1994" s="113"/>
      <c r="V1994" s="113"/>
      <c r="W1994" s="113"/>
      <c r="X1994" s="113"/>
      <c r="Y1994" s="113"/>
      <c r="Z1994" s="113"/>
      <c r="AA1994" s="113"/>
      <c r="AB1994" s="113"/>
      <c r="AC1994" s="113"/>
      <c r="AD1994" s="113"/>
      <c r="AE1994" s="113"/>
      <c r="AF1994" s="113"/>
      <c r="AG1994" s="113"/>
      <c r="AH1994" s="113"/>
      <c r="AI1994" s="113"/>
      <c r="AJ1994" s="113"/>
      <c r="AK1994" s="113"/>
      <c r="AL1994" s="113"/>
      <c r="AM1994" s="113"/>
      <c r="AN1994" s="113"/>
      <c r="AO1994" s="113"/>
      <c r="AP1994" s="113"/>
      <c r="AQ1994" s="113"/>
      <c r="AR1994" s="113"/>
      <c r="AS1994" s="113"/>
      <c r="AT1994" s="113"/>
      <c r="AU1994" s="113"/>
      <c r="AV1994" s="113"/>
      <c r="AW1994" s="113"/>
      <c r="AX1994" s="113"/>
      <c r="AY1994" s="113"/>
      <c r="AZ1994" s="113"/>
      <c r="BA1994" s="113"/>
      <c r="BB1994" s="113"/>
      <c r="BC1994" s="113"/>
      <c r="BD1994" s="113"/>
      <c r="BE1994" s="113"/>
      <c r="BF1994" s="113"/>
      <c r="BG1994" s="113"/>
      <c r="BH1994" s="113"/>
      <c r="BI1994" s="113"/>
      <c r="BJ1994" s="113"/>
      <c r="BK1994" s="113"/>
      <c r="BL1994" s="113"/>
      <c r="BM1994" s="113"/>
      <c r="BN1994" s="113"/>
      <c r="BO1994" s="113"/>
      <c r="BP1994" s="113"/>
      <c r="BQ1994" s="113"/>
      <c r="BR1994" s="113"/>
      <c r="BS1994" s="113"/>
      <c r="BT1994" s="113"/>
      <c r="BU1994" s="113"/>
      <c r="BV1994" s="113"/>
      <c r="BW1994" s="113"/>
      <c r="BX1994" s="113"/>
      <c r="BY1994" s="113"/>
      <c r="BZ1994" s="113"/>
      <c r="CA1994" s="113"/>
      <c r="CB1994" s="113"/>
    </row>
    <row r="1995" spans="9:80" s="114" customFormat="1">
      <c r="I1995" s="113"/>
      <c r="J1995" s="113"/>
      <c r="K1995" s="113"/>
      <c r="L1995" s="113"/>
      <c r="M1995" s="113"/>
      <c r="N1995" s="113"/>
      <c r="O1995" s="113"/>
      <c r="P1995" s="113"/>
      <c r="Q1995" s="113"/>
      <c r="R1995" s="113"/>
      <c r="S1995" s="113"/>
      <c r="T1995" s="113"/>
      <c r="U1995" s="113"/>
      <c r="V1995" s="113"/>
      <c r="W1995" s="113"/>
      <c r="X1995" s="113"/>
      <c r="Y1995" s="113"/>
      <c r="Z1995" s="113"/>
      <c r="AA1995" s="113"/>
      <c r="AB1995" s="113"/>
      <c r="AC1995" s="113"/>
      <c r="AD1995" s="113"/>
      <c r="AE1995" s="113"/>
      <c r="AF1995" s="113"/>
      <c r="AG1995" s="113"/>
      <c r="AH1995" s="113"/>
      <c r="AI1995" s="113"/>
      <c r="AJ1995" s="113"/>
      <c r="AK1995" s="113"/>
      <c r="AL1995" s="113"/>
      <c r="AM1995" s="113"/>
      <c r="AN1995" s="113"/>
      <c r="AO1995" s="113"/>
      <c r="AP1995" s="113"/>
      <c r="AQ1995" s="113"/>
      <c r="AR1995" s="113"/>
      <c r="AS1995" s="113"/>
      <c r="AT1995" s="113"/>
      <c r="AU1995" s="113"/>
      <c r="AV1995" s="113"/>
      <c r="AW1995" s="113"/>
      <c r="AX1995" s="113"/>
      <c r="AY1995" s="113"/>
      <c r="AZ1995" s="113"/>
      <c r="BA1995" s="113"/>
      <c r="BB1995" s="113"/>
      <c r="BC1995" s="113"/>
      <c r="BD1995" s="113"/>
      <c r="BE1995" s="113"/>
      <c r="BF1995" s="113"/>
      <c r="BG1995" s="113"/>
      <c r="BH1995" s="113"/>
      <c r="BI1995" s="113"/>
      <c r="BJ1995" s="113"/>
      <c r="BK1995" s="113"/>
      <c r="BL1995" s="113"/>
      <c r="BM1995" s="113"/>
      <c r="BN1995" s="113"/>
      <c r="BO1995" s="113"/>
      <c r="BP1995" s="113"/>
      <c r="BQ1995" s="113"/>
      <c r="BR1995" s="113"/>
      <c r="BS1995" s="113"/>
      <c r="BT1995" s="113"/>
      <c r="BU1995" s="113"/>
      <c r="BV1995" s="113"/>
      <c r="BW1995" s="113"/>
      <c r="BX1995" s="113"/>
      <c r="BY1995" s="113"/>
      <c r="BZ1995" s="113"/>
      <c r="CA1995" s="113"/>
      <c r="CB1995" s="113"/>
    </row>
    <row r="1996" spans="9:80" s="114" customFormat="1">
      <c r="I1996" s="113"/>
      <c r="J1996" s="113"/>
      <c r="K1996" s="113"/>
      <c r="L1996" s="113"/>
      <c r="M1996" s="113"/>
      <c r="N1996" s="113"/>
      <c r="O1996" s="113"/>
      <c r="P1996" s="113"/>
      <c r="Q1996" s="113"/>
      <c r="R1996" s="113"/>
      <c r="S1996" s="113"/>
      <c r="T1996" s="113"/>
      <c r="U1996" s="113"/>
      <c r="V1996" s="113"/>
      <c r="W1996" s="113"/>
      <c r="X1996" s="113"/>
      <c r="Y1996" s="113"/>
      <c r="Z1996" s="113"/>
      <c r="AA1996" s="113"/>
      <c r="AB1996" s="113"/>
      <c r="AC1996" s="113"/>
      <c r="AD1996" s="113"/>
      <c r="AE1996" s="113"/>
      <c r="AF1996" s="113"/>
      <c r="AG1996" s="113"/>
      <c r="AH1996" s="113"/>
      <c r="AI1996" s="113"/>
      <c r="AJ1996" s="113"/>
      <c r="AK1996" s="113"/>
      <c r="AL1996" s="113"/>
      <c r="AM1996" s="113"/>
      <c r="AN1996" s="113"/>
      <c r="AO1996" s="113"/>
      <c r="AP1996" s="113"/>
      <c r="AQ1996" s="113"/>
      <c r="AR1996" s="113"/>
      <c r="AS1996" s="113"/>
      <c r="AT1996" s="113"/>
      <c r="AU1996" s="113"/>
      <c r="AV1996" s="113"/>
      <c r="AW1996" s="113"/>
      <c r="AX1996" s="113"/>
      <c r="AY1996" s="113"/>
      <c r="AZ1996" s="113"/>
      <c r="BA1996" s="113"/>
      <c r="BB1996" s="113"/>
      <c r="BC1996" s="113"/>
      <c r="BD1996" s="113"/>
      <c r="BE1996" s="113"/>
      <c r="BF1996" s="113"/>
      <c r="BG1996" s="113"/>
      <c r="BH1996" s="113"/>
      <c r="BI1996" s="113"/>
      <c r="BJ1996" s="113"/>
      <c r="BK1996" s="113"/>
      <c r="BL1996" s="113"/>
      <c r="BM1996" s="113"/>
      <c r="BN1996" s="113"/>
      <c r="BO1996" s="113"/>
      <c r="BP1996" s="113"/>
      <c r="BQ1996" s="113"/>
      <c r="BR1996" s="113"/>
      <c r="BS1996" s="113"/>
      <c r="BT1996" s="113"/>
      <c r="BU1996" s="113"/>
      <c r="BV1996" s="113"/>
      <c r="BW1996" s="113"/>
      <c r="BX1996" s="113"/>
      <c r="BY1996" s="113"/>
      <c r="BZ1996" s="113"/>
      <c r="CA1996" s="113"/>
      <c r="CB1996" s="113"/>
    </row>
    <row r="1997" spans="9:80" s="114" customFormat="1">
      <c r="I1997" s="113"/>
      <c r="J1997" s="113"/>
      <c r="K1997" s="113"/>
      <c r="L1997" s="113"/>
      <c r="M1997" s="113"/>
      <c r="N1997" s="113"/>
      <c r="O1997" s="113"/>
      <c r="P1997" s="113"/>
      <c r="Q1997" s="113"/>
      <c r="R1997" s="113"/>
      <c r="S1997" s="113"/>
      <c r="T1997" s="113"/>
      <c r="U1997" s="113"/>
      <c r="V1997" s="113"/>
      <c r="W1997" s="113"/>
      <c r="X1997" s="113"/>
      <c r="Y1997" s="113"/>
      <c r="Z1997" s="113"/>
      <c r="AA1997" s="113"/>
      <c r="AB1997" s="113"/>
      <c r="AC1997" s="113"/>
      <c r="AD1997" s="113"/>
      <c r="AE1997" s="113"/>
      <c r="AF1997" s="113"/>
      <c r="AG1997" s="113"/>
      <c r="AH1997" s="113"/>
      <c r="AI1997" s="113"/>
      <c r="AJ1997" s="113"/>
      <c r="AK1997" s="113"/>
      <c r="AL1997" s="113"/>
      <c r="AM1997" s="113"/>
      <c r="AN1997" s="113"/>
      <c r="AO1997" s="113"/>
      <c r="AP1997" s="113"/>
      <c r="AQ1997" s="113"/>
      <c r="AR1997" s="113"/>
      <c r="AS1997" s="113"/>
      <c r="AT1997" s="113"/>
      <c r="AU1997" s="113"/>
      <c r="AV1997" s="113"/>
      <c r="AW1997" s="113"/>
      <c r="AX1997" s="113"/>
      <c r="AY1997" s="113"/>
      <c r="AZ1997" s="113"/>
      <c r="BA1997" s="113"/>
      <c r="BB1997" s="113"/>
      <c r="BC1997" s="113"/>
      <c r="BD1997" s="113"/>
      <c r="BE1997" s="113"/>
      <c r="BF1997" s="113"/>
      <c r="BG1997" s="113"/>
      <c r="BH1997" s="113"/>
      <c r="BI1997" s="113"/>
      <c r="BJ1997" s="113"/>
      <c r="BK1997" s="113"/>
      <c r="BL1997" s="113"/>
      <c r="BM1997" s="113"/>
      <c r="BN1997" s="113"/>
      <c r="BO1997" s="113"/>
      <c r="BP1997" s="113"/>
      <c r="BQ1997" s="113"/>
      <c r="BR1997" s="113"/>
      <c r="BS1997" s="113"/>
      <c r="BT1997" s="113"/>
      <c r="BU1997" s="113"/>
      <c r="BV1997" s="113"/>
      <c r="BW1997" s="113"/>
      <c r="BX1997" s="113"/>
      <c r="BY1997" s="113"/>
      <c r="BZ1997" s="113"/>
      <c r="CA1997" s="113"/>
      <c r="CB1997" s="113"/>
    </row>
    <row r="1998" spans="9:80" s="114" customFormat="1">
      <c r="I1998" s="113"/>
      <c r="J1998" s="113"/>
      <c r="K1998" s="113"/>
      <c r="L1998" s="113"/>
      <c r="M1998" s="113"/>
      <c r="N1998" s="113"/>
      <c r="O1998" s="113"/>
      <c r="P1998" s="113"/>
      <c r="Q1998" s="113"/>
      <c r="R1998" s="113"/>
      <c r="S1998" s="113"/>
      <c r="T1998" s="113"/>
      <c r="U1998" s="113"/>
      <c r="V1998" s="113"/>
      <c r="W1998" s="113"/>
      <c r="X1998" s="113"/>
      <c r="Y1998" s="113"/>
      <c r="Z1998" s="113"/>
      <c r="AA1998" s="113"/>
      <c r="AB1998" s="113"/>
      <c r="AC1998" s="113"/>
      <c r="AD1998" s="113"/>
      <c r="AE1998" s="113"/>
      <c r="AF1998" s="113"/>
      <c r="AG1998" s="113"/>
      <c r="AH1998" s="113"/>
      <c r="AI1998" s="113"/>
      <c r="AJ1998" s="113"/>
      <c r="AK1998" s="113"/>
      <c r="AL1998" s="113"/>
      <c r="AM1998" s="113"/>
      <c r="AN1998" s="113"/>
      <c r="AO1998" s="113"/>
      <c r="AP1998" s="113"/>
      <c r="AQ1998" s="113"/>
      <c r="AR1998" s="113"/>
      <c r="AS1998" s="113"/>
      <c r="AT1998" s="113"/>
      <c r="AU1998" s="113"/>
      <c r="AV1998" s="113"/>
      <c r="AW1998" s="113"/>
      <c r="AX1998" s="113"/>
      <c r="AY1998" s="113"/>
      <c r="AZ1998" s="113"/>
      <c r="BA1998" s="113"/>
      <c r="BB1998" s="113"/>
      <c r="BC1998" s="113"/>
      <c r="BD1998" s="113"/>
      <c r="BE1998" s="113"/>
      <c r="BF1998" s="113"/>
      <c r="BG1998" s="113"/>
      <c r="BH1998" s="113"/>
      <c r="BI1998" s="113"/>
      <c r="BJ1998" s="113"/>
      <c r="BK1998" s="113"/>
      <c r="BL1998" s="113"/>
      <c r="BM1998" s="113"/>
      <c r="BN1998" s="113"/>
      <c r="BO1998" s="113"/>
      <c r="BP1998" s="113"/>
      <c r="BQ1998" s="113"/>
      <c r="BR1998" s="113"/>
      <c r="BS1998" s="113"/>
      <c r="BT1998" s="113"/>
      <c r="BU1998" s="113"/>
      <c r="BV1998" s="113"/>
      <c r="BW1998" s="113"/>
      <c r="BX1998" s="113"/>
      <c r="BY1998" s="113"/>
      <c r="BZ1998" s="113"/>
      <c r="CA1998" s="113"/>
      <c r="CB1998" s="113"/>
    </row>
    <row r="1999" spans="9:80" s="114" customFormat="1">
      <c r="I1999" s="113"/>
      <c r="J1999" s="113"/>
      <c r="K1999" s="113"/>
      <c r="L1999" s="113"/>
      <c r="M1999" s="113"/>
      <c r="N1999" s="113"/>
      <c r="O1999" s="113"/>
      <c r="P1999" s="113"/>
      <c r="Q1999" s="113"/>
      <c r="R1999" s="113"/>
      <c r="S1999" s="113"/>
      <c r="T1999" s="113"/>
      <c r="U1999" s="113"/>
      <c r="V1999" s="113"/>
      <c r="W1999" s="113"/>
      <c r="X1999" s="113"/>
      <c r="Y1999" s="113"/>
      <c r="Z1999" s="113"/>
      <c r="AA1999" s="113"/>
      <c r="AB1999" s="113"/>
      <c r="AC1999" s="113"/>
      <c r="AD1999" s="113"/>
      <c r="AE1999" s="113"/>
      <c r="AF1999" s="113"/>
      <c r="AG1999" s="113"/>
      <c r="AH1999" s="113"/>
      <c r="AI1999" s="113"/>
      <c r="AJ1999" s="113"/>
      <c r="AK1999" s="113"/>
      <c r="AL1999" s="113"/>
      <c r="AM1999" s="113"/>
      <c r="AN1999" s="113"/>
      <c r="AO1999" s="113"/>
      <c r="AP1999" s="113"/>
      <c r="AQ1999" s="113"/>
      <c r="AR1999" s="113"/>
      <c r="AS1999" s="113"/>
      <c r="AT1999" s="113"/>
      <c r="AU1999" s="113"/>
      <c r="AV1999" s="113"/>
      <c r="AW1999" s="113"/>
      <c r="AX1999" s="113"/>
      <c r="AY1999" s="113"/>
      <c r="AZ1999" s="113"/>
      <c r="BA1999" s="113"/>
      <c r="BB1999" s="113"/>
      <c r="BC1999" s="113"/>
      <c r="BD1999" s="113"/>
      <c r="BE1999" s="113"/>
      <c r="BF1999" s="113"/>
      <c r="BG1999" s="113"/>
      <c r="BH1999" s="113"/>
      <c r="BI1999" s="113"/>
      <c r="BJ1999" s="113"/>
      <c r="BK1999" s="113"/>
      <c r="BL1999" s="113"/>
      <c r="BM1999" s="113"/>
      <c r="BN1999" s="113"/>
      <c r="BO1999" s="113"/>
      <c r="BP1999" s="113"/>
      <c r="BQ1999" s="113"/>
      <c r="BR1999" s="113"/>
      <c r="BS1999" s="113"/>
      <c r="BT1999" s="113"/>
      <c r="BU1999" s="113"/>
      <c r="BV1999" s="113"/>
      <c r="BW1999" s="113"/>
      <c r="BX1999" s="113"/>
      <c r="BY1999" s="113"/>
      <c r="BZ1999" s="113"/>
      <c r="CA1999" s="113"/>
      <c r="CB1999" s="113"/>
    </row>
    <row r="2000" spans="9:80" s="114" customFormat="1">
      <c r="I2000" s="113"/>
      <c r="J2000" s="113"/>
      <c r="K2000" s="113"/>
      <c r="L2000" s="113"/>
      <c r="M2000" s="113"/>
      <c r="N2000" s="113"/>
      <c r="O2000" s="113"/>
      <c r="P2000" s="113"/>
      <c r="Q2000" s="113"/>
      <c r="R2000" s="113"/>
      <c r="S2000" s="113"/>
      <c r="T2000" s="113"/>
      <c r="U2000" s="113"/>
      <c r="V2000" s="113"/>
      <c r="W2000" s="113"/>
      <c r="X2000" s="113"/>
      <c r="Y2000" s="113"/>
      <c r="Z2000" s="113"/>
      <c r="AA2000" s="113"/>
      <c r="AB2000" s="113"/>
      <c r="AC2000" s="113"/>
      <c r="AD2000" s="113"/>
      <c r="AE2000" s="113"/>
      <c r="AF2000" s="113"/>
      <c r="AG2000" s="113"/>
      <c r="AH2000" s="113"/>
      <c r="AI2000" s="113"/>
      <c r="AJ2000" s="113"/>
      <c r="AK2000" s="113"/>
      <c r="AL2000" s="113"/>
      <c r="AM2000" s="113"/>
      <c r="AN2000" s="113"/>
      <c r="AO2000" s="113"/>
      <c r="AP2000" s="113"/>
      <c r="AQ2000" s="113"/>
      <c r="AR2000" s="113"/>
      <c r="AS2000" s="113"/>
      <c r="AT2000" s="113"/>
      <c r="AU2000" s="113"/>
      <c r="AV2000" s="113"/>
      <c r="AW2000" s="113"/>
      <c r="AX2000" s="113"/>
      <c r="AY2000" s="113"/>
      <c r="AZ2000" s="113"/>
      <c r="BA2000" s="113"/>
      <c r="BB2000" s="113"/>
      <c r="BC2000" s="113"/>
      <c r="BD2000" s="113"/>
      <c r="BE2000" s="113"/>
      <c r="BF2000" s="113"/>
      <c r="BG2000" s="113"/>
      <c r="BH2000" s="113"/>
      <c r="BI2000" s="113"/>
      <c r="BJ2000" s="113"/>
      <c r="BK2000" s="113"/>
      <c r="BL2000" s="113"/>
      <c r="BM2000" s="113"/>
      <c r="BN2000" s="113"/>
      <c r="BO2000" s="113"/>
      <c r="BP2000" s="113"/>
      <c r="BQ2000" s="113"/>
      <c r="BR2000" s="113"/>
      <c r="BS2000" s="113"/>
      <c r="BT2000" s="113"/>
      <c r="BU2000" s="113"/>
      <c r="BV2000" s="113"/>
      <c r="BW2000" s="113"/>
      <c r="BX2000" s="113"/>
      <c r="BY2000" s="113"/>
      <c r="BZ2000" s="113"/>
      <c r="CA2000" s="113"/>
      <c r="CB2000" s="113"/>
    </row>
    <row r="2001" spans="9:80" s="114" customFormat="1">
      <c r="I2001" s="113"/>
      <c r="J2001" s="113"/>
      <c r="K2001" s="113"/>
      <c r="L2001" s="113"/>
      <c r="M2001" s="113"/>
      <c r="N2001" s="113"/>
      <c r="O2001" s="113"/>
      <c r="P2001" s="113"/>
      <c r="Q2001" s="113"/>
      <c r="R2001" s="113"/>
      <c r="S2001" s="113"/>
      <c r="T2001" s="113"/>
      <c r="U2001" s="113"/>
      <c r="V2001" s="113"/>
      <c r="W2001" s="113"/>
      <c r="X2001" s="113"/>
      <c r="Y2001" s="113"/>
      <c r="Z2001" s="113"/>
      <c r="AA2001" s="113"/>
      <c r="AB2001" s="113"/>
      <c r="AC2001" s="113"/>
      <c r="AD2001" s="113"/>
      <c r="AE2001" s="113"/>
      <c r="AF2001" s="113"/>
      <c r="AG2001" s="113"/>
      <c r="AH2001" s="113"/>
      <c r="AI2001" s="113"/>
      <c r="AJ2001" s="113"/>
      <c r="AK2001" s="113"/>
      <c r="AL2001" s="113"/>
      <c r="AM2001" s="113"/>
      <c r="AN2001" s="113"/>
      <c r="AO2001" s="113"/>
      <c r="AP2001" s="113"/>
      <c r="AQ2001" s="113"/>
      <c r="AR2001" s="113"/>
      <c r="AS2001" s="113"/>
      <c r="AT2001" s="113"/>
      <c r="AU2001" s="113"/>
      <c r="AV2001" s="113"/>
      <c r="AW2001" s="113"/>
      <c r="AX2001" s="113"/>
      <c r="AY2001" s="113"/>
      <c r="AZ2001" s="113"/>
      <c r="BA2001" s="113"/>
      <c r="BB2001" s="113"/>
      <c r="BC2001" s="113"/>
      <c r="BD2001" s="113"/>
      <c r="BE2001" s="113"/>
      <c r="BF2001" s="113"/>
      <c r="BG2001" s="113"/>
      <c r="BH2001" s="113"/>
      <c r="BI2001" s="113"/>
      <c r="BJ2001" s="113"/>
      <c r="BK2001" s="113"/>
      <c r="BL2001" s="113"/>
      <c r="BM2001" s="113"/>
      <c r="BN2001" s="113"/>
      <c r="BO2001" s="113"/>
      <c r="BP2001" s="113"/>
      <c r="BQ2001" s="113"/>
      <c r="BR2001" s="113"/>
      <c r="BS2001" s="113"/>
      <c r="BT2001" s="113"/>
      <c r="BU2001" s="113"/>
      <c r="BV2001" s="113"/>
      <c r="BW2001" s="113"/>
      <c r="BX2001" s="113"/>
      <c r="BY2001" s="113"/>
      <c r="BZ2001" s="113"/>
      <c r="CA2001" s="113"/>
      <c r="CB2001" s="113"/>
    </row>
    <row r="2002" spans="9:80" s="114" customFormat="1">
      <c r="I2002" s="113"/>
      <c r="J2002" s="113"/>
      <c r="K2002" s="113"/>
      <c r="L2002" s="113"/>
      <c r="M2002" s="113"/>
      <c r="N2002" s="113"/>
      <c r="O2002" s="113"/>
      <c r="P2002" s="113"/>
      <c r="Q2002" s="113"/>
      <c r="R2002" s="113"/>
      <c r="S2002" s="113"/>
      <c r="T2002" s="113"/>
      <c r="U2002" s="113"/>
      <c r="V2002" s="113"/>
      <c r="W2002" s="113"/>
      <c r="X2002" s="113"/>
      <c r="Y2002" s="113"/>
      <c r="Z2002" s="113"/>
      <c r="AA2002" s="113"/>
      <c r="AB2002" s="113"/>
      <c r="AC2002" s="113"/>
      <c r="AD2002" s="113"/>
      <c r="AE2002" s="113"/>
      <c r="AF2002" s="113"/>
      <c r="AG2002" s="113"/>
      <c r="AH2002" s="113"/>
      <c r="AI2002" s="113"/>
      <c r="AJ2002" s="113"/>
      <c r="AK2002" s="113"/>
      <c r="AL2002" s="113"/>
      <c r="AM2002" s="113"/>
      <c r="AN2002" s="113"/>
      <c r="AO2002" s="113"/>
      <c r="AP2002" s="113"/>
      <c r="AQ2002" s="113"/>
      <c r="AR2002" s="113"/>
      <c r="AS2002" s="113"/>
      <c r="AT2002" s="113"/>
      <c r="AU2002" s="113"/>
      <c r="AV2002" s="113"/>
      <c r="AW2002" s="113"/>
      <c r="AX2002" s="113"/>
      <c r="AY2002" s="113"/>
      <c r="AZ2002" s="113"/>
      <c r="BA2002" s="113"/>
      <c r="BB2002" s="113"/>
      <c r="BC2002" s="113"/>
      <c r="BD2002" s="113"/>
      <c r="BE2002" s="113"/>
      <c r="BF2002" s="113"/>
      <c r="BG2002" s="113"/>
      <c r="BH2002" s="113"/>
      <c r="BI2002" s="113"/>
      <c r="BJ2002" s="113"/>
      <c r="BK2002" s="113"/>
      <c r="BL2002" s="113"/>
      <c r="BM2002" s="113"/>
      <c r="BN2002" s="113"/>
      <c r="BO2002" s="113"/>
      <c r="BP2002" s="113"/>
      <c r="BQ2002" s="113"/>
      <c r="BR2002" s="113"/>
      <c r="BS2002" s="113"/>
      <c r="BT2002" s="113"/>
      <c r="BU2002" s="113"/>
      <c r="BV2002" s="113"/>
      <c r="BW2002" s="113"/>
      <c r="BX2002" s="113"/>
      <c r="BY2002" s="113"/>
      <c r="BZ2002" s="113"/>
      <c r="CA2002" s="113"/>
      <c r="CB2002" s="113"/>
    </row>
    <row r="2003" spans="9:80" s="114" customFormat="1">
      <c r="I2003" s="113"/>
      <c r="J2003" s="113"/>
      <c r="K2003" s="113"/>
      <c r="L2003" s="113"/>
      <c r="M2003" s="113"/>
      <c r="N2003" s="113"/>
      <c r="O2003" s="113"/>
      <c r="P2003" s="113"/>
      <c r="Q2003" s="113"/>
      <c r="R2003" s="113"/>
      <c r="S2003" s="113"/>
      <c r="T2003" s="113"/>
      <c r="U2003" s="113"/>
      <c r="V2003" s="113"/>
      <c r="W2003" s="113"/>
      <c r="X2003" s="113"/>
      <c r="Y2003" s="113"/>
      <c r="Z2003" s="113"/>
      <c r="AA2003" s="113"/>
      <c r="AB2003" s="113"/>
      <c r="AC2003" s="113"/>
      <c r="AD2003" s="113"/>
      <c r="AE2003" s="113"/>
      <c r="AF2003" s="113"/>
      <c r="AG2003" s="113"/>
      <c r="AH2003" s="113"/>
      <c r="AI2003" s="113"/>
      <c r="AJ2003" s="113"/>
      <c r="AK2003" s="113"/>
      <c r="AL2003" s="113"/>
      <c r="AM2003" s="113"/>
      <c r="AN2003" s="113"/>
      <c r="AO2003" s="113"/>
      <c r="AP2003" s="113"/>
      <c r="AQ2003" s="113"/>
      <c r="AR2003" s="113"/>
      <c r="AS2003" s="113"/>
      <c r="AT2003" s="113"/>
      <c r="AU2003" s="113"/>
      <c r="AV2003" s="113"/>
      <c r="AW2003" s="113"/>
      <c r="AX2003" s="113"/>
      <c r="AY2003" s="113"/>
      <c r="AZ2003" s="113"/>
      <c r="BA2003" s="113"/>
      <c r="BB2003" s="113"/>
      <c r="BC2003" s="113"/>
      <c r="BD2003" s="113"/>
      <c r="BE2003" s="113"/>
      <c r="BF2003" s="113"/>
      <c r="BG2003" s="113"/>
      <c r="BH2003" s="113"/>
      <c r="BI2003" s="113"/>
      <c r="BJ2003" s="113"/>
      <c r="BK2003" s="113"/>
      <c r="BL2003" s="113"/>
      <c r="BM2003" s="113"/>
      <c r="BN2003" s="113"/>
      <c r="BO2003" s="113"/>
      <c r="BP2003" s="113"/>
      <c r="BQ2003" s="113"/>
      <c r="BR2003" s="113"/>
      <c r="BS2003" s="113"/>
      <c r="BT2003" s="113"/>
      <c r="BU2003" s="113"/>
      <c r="BV2003" s="113"/>
      <c r="BW2003" s="113"/>
      <c r="BX2003" s="113"/>
      <c r="BY2003" s="113"/>
      <c r="BZ2003" s="113"/>
      <c r="CA2003" s="113"/>
      <c r="CB2003" s="113"/>
    </row>
    <row r="2004" spans="9:80" s="114" customFormat="1">
      <c r="I2004" s="113"/>
      <c r="J2004" s="113"/>
      <c r="K2004" s="113"/>
      <c r="L2004" s="113"/>
      <c r="M2004" s="113"/>
      <c r="N2004" s="113"/>
      <c r="O2004" s="113"/>
      <c r="P2004" s="113"/>
      <c r="Q2004" s="113"/>
      <c r="R2004" s="113"/>
      <c r="S2004" s="113"/>
      <c r="T2004" s="113"/>
      <c r="U2004" s="113"/>
      <c r="V2004" s="113"/>
      <c r="W2004" s="113"/>
      <c r="X2004" s="113"/>
      <c r="Y2004" s="113"/>
      <c r="Z2004" s="113"/>
      <c r="AA2004" s="113"/>
      <c r="AB2004" s="113"/>
      <c r="AC2004" s="113"/>
      <c r="AD2004" s="113"/>
      <c r="AE2004" s="113"/>
      <c r="AF2004" s="113"/>
      <c r="AG2004" s="113"/>
      <c r="AH2004" s="113"/>
      <c r="AI2004" s="113"/>
      <c r="AJ2004" s="113"/>
      <c r="AK2004" s="113"/>
      <c r="AL2004" s="113"/>
      <c r="AM2004" s="113"/>
      <c r="AN2004" s="113"/>
      <c r="AO2004" s="113"/>
      <c r="AP2004" s="113"/>
      <c r="AQ2004" s="113"/>
      <c r="AR2004" s="113"/>
      <c r="AS2004" s="113"/>
      <c r="AT2004" s="113"/>
      <c r="AU2004" s="113"/>
      <c r="AV2004" s="113"/>
      <c r="AW2004" s="113"/>
      <c r="AX2004" s="113"/>
      <c r="AY2004" s="113"/>
      <c r="AZ2004" s="113"/>
      <c r="BA2004" s="113"/>
      <c r="BB2004" s="113"/>
      <c r="BC2004" s="113"/>
      <c r="BD2004" s="113"/>
      <c r="BE2004" s="113"/>
      <c r="BF2004" s="113"/>
      <c r="BG2004" s="113"/>
      <c r="BH2004" s="113"/>
      <c r="BI2004" s="113"/>
      <c r="BJ2004" s="113"/>
      <c r="BK2004" s="113"/>
      <c r="BL2004" s="113"/>
      <c r="BM2004" s="113"/>
      <c r="BN2004" s="113"/>
      <c r="BO2004" s="113"/>
      <c r="BP2004" s="113"/>
      <c r="BQ2004" s="113"/>
      <c r="BR2004" s="113"/>
      <c r="BS2004" s="113"/>
      <c r="BT2004" s="113"/>
      <c r="BU2004" s="113"/>
      <c r="BV2004" s="113"/>
      <c r="BW2004" s="113"/>
      <c r="BX2004" s="113"/>
      <c r="BY2004" s="113"/>
      <c r="BZ2004" s="113"/>
      <c r="CA2004" s="113"/>
      <c r="CB2004" s="113"/>
    </row>
    <row r="2005" spans="9:80" s="114" customFormat="1">
      <c r="I2005" s="113"/>
      <c r="J2005" s="113"/>
      <c r="K2005" s="113"/>
      <c r="L2005" s="113"/>
      <c r="M2005" s="113"/>
      <c r="N2005" s="113"/>
      <c r="O2005" s="113"/>
      <c r="P2005" s="113"/>
      <c r="Q2005" s="113"/>
      <c r="R2005" s="113"/>
      <c r="S2005" s="113"/>
      <c r="T2005" s="113"/>
      <c r="U2005" s="113"/>
      <c r="V2005" s="113"/>
      <c r="W2005" s="113"/>
      <c r="X2005" s="113"/>
      <c r="Y2005" s="113"/>
      <c r="Z2005" s="113"/>
      <c r="AA2005" s="113"/>
      <c r="AB2005" s="113"/>
      <c r="AC2005" s="113"/>
      <c r="AD2005" s="113"/>
      <c r="AE2005" s="113"/>
      <c r="AF2005" s="113"/>
      <c r="AG2005" s="113"/>
      <c r="AH2005" s="113"/>
      <c r="AI2005" s="113"/>
      <c r="AJ2005" s="113"/>
      <c r="AK2005" s="113"/>
      <c r="AL2005" s="113"/>
      <c r="AM2005" s="113"/>
      <c r="AN2005" s="113"/>
      <c r="AO2005" s="113"/>
      <c r="AP2005" s="113"/>
      <c r="AQ2005" s="113"/>
      <c r="AR2005" s="113"/>
      <c r="AS2005" s="113"/>
      <c r="AT2005" s="113"/>
      <c r="AU2005" s="113"/>
      <c r="AV2005" s="113"/>
      <c r="AW2005" s="113"/>
      <c r="AX2005" s="113"/>
      <c r="AY2005" s="113"/>
      <c r="AZ2005" s="113"/>
      <c r="BA2005" s="113"/>
      <c r="BB2005" s="113"/>
      <c r="BC2005" s="113"/>
      <c r="BD2005" s="113"/>
      <c r="BE2005" s="113"/>
      <c r="BF2005" s="113"/>
      <c r="BG2005" s="113"/>
      <c r="BH2005" s="113"/>
      <c r="BI2005" s="113"/>
      <c r="BJ2005" s="113"/>
      <c r="BK2005" s="113"/>
      <c r="BL2005" s="113"/>
      <c r="BM2005" s="113"/>
      <c r="BN2005" s="113"/>
      <c r="BO2005" s="113"/>
      <c r="BP2005" s="113"/>
      <c r="BQ2005" s="113"/>
      <c r="BR2005" s="113"/>
      <c r="BS2005" s="113"/>
      <c r="BT2005" s="113"/>
      <c r="BU2005" s="113"/>
      <c r="BV2005" s="113"/>
      <c r="BW2005" s="113"/>
      <c r="BX2005" s="113"/>
      <c r="BY2005" s="113"/>
      <c r="BZ2005" s="113"/>
      <c r="CA2005" s="113"/>
      <c r="CB2005" s="113"/>
    </row>
    <row r="2006" spans="9:80" s="114" customFormat="1">
      <c r="I2006" s="113"/>
      <c r="J2006" s="113"/>
      <c r="K2006" s="113"/>
      <c r="L2006" s="113"/>
      <c r="M2006" s="113"/>
      <c r="N2006" s="113"/>
      <c r="O2006" s="113"/>
      <c r="P2006" s="113"/>
      <c r="Q2006" s="113"/>
      <c r="R2006" s="113"/>
      <c r="S2006" s="113"/>
      <c r="T2006" s="113"/>
      <c r="U2006" s="113"/>
      <c r="V2006" s="113"/>
      <c r="W2006" s="113"/>
      <c r="X2006" s="113"/>
      <c r="Y2006" s="113"/>
      <c r="Z2006" s="113"/>
      <c r="AA2006" s="113"/>
      <c r="AB2006" s="113"/>
      <c r="AC2006" s="113"/>
      <c r="AD2006" s="113"/>
      <c r="AE2006" s="113"/>
      <c r="AF2006" s="113"/>
      <c r="AG2006" s="113"/>
      <c r="AH2006" s="113"/>
      <c r="AI2006" s="113"/>
      <c r="AJ2006" s="113"/>
      <c r="AK2006" s="113"/>
      <c r="AL2006" s="113"/>
      <c r="AM2006" s="113"/>
      <c r="AN2006" s="113"/>
      <c r="AO2006" s="113"/>
      <c r="AP2006" s="113"/>
      <c r="AQ2006" s="113"/>
      <c r="AR2006" s="113"/>
      <c r="AS2006" s="113"/>
      <c r="AT2006" s="113"/>
      <c r="AU2006" s="113"/>
      <c r="AV2006" s="113"/>
      <c r="AW2006" s="113"/>
      <c r="AX2006" s="113"/>
      <c r="AY2006" s="113"/>
      <c r="AZ2006" s="113"/>
      <c r="BA2006" s="113"/>
      <c r="BB2006" s="113"/>
      <c r="BC2006" s="113"/>
      <c r="BD2006" s="113"/>
      <c r="BE2006" s="113"/>
      <c r="BF2006" s="113"/>
      <c r="BG2006" s="113"/>
      <c r="BH2006" s="113"/>
      <c r="BI2006" s="113"/>
      <c r="BJ2006" s="113"/>
      <c r="BK2006" s="113"/>
      <c r="BL2006" s="113"/>
      <c r="BM2006" s="113"/>
      <c r="BN2006" s="113"/>
      <c r="BO2006" s="113"/>
      <c r="BP2006" s="113"/>
      <c r="BQ2006" s="113"/>
      <c r="BR2006" s="113"/>
      <c r="BS2006" s="113"/>
      <c r="BT2006" s="113"/>
      <c r="BU2006" s="113"/>
      <c r="BV2006" s="113"/>
      <c r="BW2006" s="113"/>
      <c r="BX2006" s="113"/>
      <c r="BY2006" s="113"/>
      <c r="BZ2006" s="113"/>
      <c r="CA2006" s="113"/>
      <c r="CB2006" s="113"/>
    </row>
    <row r="2007" spans="9:80" s="114" customFormat="1">
      <c r="I2007" s="113"/>
      <c r="J2007" s="113"/>
      <c r="K2007" s="113"/>
      <c r="L2007" s="113"/>
      <c r="M2007" s="113"/>
      <c r="N2007" s="113"/>
      <c r="O2007" s="113"/>
      <c r="P2007" s="113"/>
      <c r="Q2007" s="113"/>
      <c r="R2007" s="113"/>
      <c r="S2007" s="113"/>
      <c r="T2007" s="113"/>
      <c r="U2007" s="113"/>
      <c r="V2007" s="113"/>
      <c r="W2007" s="113"/>
      <c r="X2007" s="113"/>
      <c r="Y2007" s="113"/>
      <c r="Z2007" s="113"/>
      <c r="AA2007" s="113"/>
      <c r="AB2007" s="113"/>
      <c r="AC2007" s="113"/>
      <c r="AD2007" s="113"/>
      <c r="AE2007" s="113"/>
      <c r="AF2007" s="113"/>
      <c r="AG2007" s="113"/>
      <c r="AH2007" s="113"/>
      <c r="AI2007" s="113"/>
      <c r="AJ2007" s="113"/>
      <c r="AK2007" s="113"/>
      <c r="AL2007" s="113"/>
      <c r="AM2007" s="113"/>
      <c r="AN2007" s="113"/>
      <c r="AO2007" s="113"/>
      <c r="AP2007" s="113"/>
      <c r="AQ2007" s="113"/>
      <c r="AR2007" s="113"/>
      <c r="AS2007" s="113"/>
      <c r="AT2007" s="113"/>
      <c r="AU2007" s="113"/>
      <c r="AV2007" s="113"/>
      <c r="AW2007" s="113"/>
      <c r="AX2007" s="113"/>
      <c r="AY2007" s="113"/>
      <c r="AZ2007" s="113"/>
      <c r="BA2007" s="113"/>
      <c r="BB2007" s="113"/>
      <c r="BC2007" s="113"/>
      <c r="BD2007" s="113"/>
      <c r="BE2007" s="113"/>
      <c r="BF2007" s="113"/>
      <c r="BG2007" s="113"/>
      <c r="BH2007" s="113"/>
      <c r="BI2007" s="113"/>
      <c r="BJ2007" s="113"/>
      <c r="BK2007" s="113"/>
      <c r="BL2007" s="113"/>
      <c r="BM2007" s="113"/>
      <c r="BN2007" s="113"/>
      <c r="BO2007" s="113"/>
      <c r="BP2007" s="113"/>
      <c r="BQ2007" s="113"/>
      <c r="BR2007" s="113"/>
      <c r="BS2007" s="113"/>
      <c r="BT2007" s="113"/>
      <c r="BU2007" s="113"/>
      <c r="BV2007" s="113"/>
      <c r="BW2007" s="113"/>
      <c r="BX2007" s="113"/>
      <c r="BY2007" s="113"/>
      <c r="BZ2007" s="113"/>
      <c r="CA2007" s="113"/>
      <c r="CB2007" s="113"/>
    </row>
    <row r="2008" spans="9:80" s="114" customFormat="1">
      <c r="I2008" s="113"/>
      <c r="J2008" s="113"/>
      <c r="K2008" s="113"/>
      <c r="L2008" s="113"/>
      <c r="M2008" s="113"/>
      <c r="N2008" s="113"/>
      <c r="O2008" s="113"/>
      <c r="P2008" s="113"/>
      <c r="Q2008" s="113"/>
      <c r="R2008" s="113"/>
      <c r="S2008" s="113"/>
      <c r="T2008" s="113"/>
      <c r="U2008" s="113"/>
      <c r="V2008" s="113"/>
      <c r="W2008" s="113"/>
      <c r="X2008" s="113"/>
      <c r="Y2008" s="113"/>
      <c r="Z2008" s="113"/>
      <c r="AA2008" s="113"/>
      <c r="AB2008" s="113"/>
      <c r="AC2008" s="113"/>
      <c r="AD2008" s="113"/>
      <c r="AE2008" s="113"/>
      <c r="AF2008" s="113"/>
      <c r="AG2008" s="113"/>
      <c r="AH2008" s="113"/>
      <c r="AI2008" s="113"/>
      <c r="AJ2008" s="113"/>
      <c r="AK2008" s="113"/>
      <c r="AL2008" s="113"/>
      <c r="AM2008" s="113"/>
      <c r="AN2008" s="113"/>
      <c r="AO2008" s="113"/>
      <c r="AP2008" s="113"/>
      <c r="AQ2008" s="113"/>
      <c r="AR2008" s="113"/>
      <c r="AS2008" s="113"/>
      <c r="AT2008" s="113"/>
      <c r="AU2008" s="113"/>
      <c r="AV2008" s="113"/>
      <c r="AW2008" s="113"/>
      <c r="AX2008" s="113"/>
      <c r="AY2008" s="113"/>
      <c r="AZ2008" s="113"/>
      <c r="BA2008" s="113"/>
      <c r="BB2008" s="113"/>
      <c r="BC2008" s="113"/>
      <c r="BD2008" s="113"/>
      <c r="BE2008" s="113"/>
      <c r="BF2008" s="113"/>
      <c r="BG2008" s="113"/>
      <c r="BH2008" s="113"/>
      <c r="BI2008" s="113"/>
      <c r="BJ2008" s="113"/>
      <c r="BK2008" s="113"/>
      <c r="BL2008" s="113"/>
      <c r="BM2008" s="113"/>
      <c r="BN2008" s="113"/>
      <c r="BO2008" s="113"/>
      <c r="BP2008" s="113"/>
      <c r="BQ2008" s="113"/>
      <c r="BR2008" s="113"/>
      <c r="BS2008" s="113"/>
      <c r="BT2008" s="113"/>
      <c r="BU2008" s="113"/>
      <c r="BV2008" s="113"/>
      <c r="BW2008" s="113"/>
      <c r="BX2008" s="113"/>
      <c r="BY2008" s="113"/>
      <c r="BZ2008" s="113"/>
      <c r="CA2008" s="113"/>
      <c r="CB2008" s="113"/>
    </row>
    <row r="2009" spans="9:80" s="114" customFormat="1">
      <c r="I2009" s="113"/>
      <c r="J2009" s="113"/>
      <c r="K2009" s="113"/>
      <c r="L2009" s="113"/>
      <c r="M2009" s="113"/>
      <c r="N2009" s="113"/>
      <c r="O2009" s="113"/>
      <c r="P2009" s="113"/>
      <c r="Q2009" s="113"/>
      <c r="R2009" s="113"/>
      <c r="S2009" s="113"/>
      <c r="T2009" s="113"/>
      <c r="U2009" s="113"/>
      <c r="V2009" s="113"/>
      <c r="W2009" s="113"/>
      <c r="X2009" s="113"/>
      <c r="Y2009" s="113"/>
      <c r="Z2009" s="113"/>
      <c r="AA2009" s="113"/>
      <c r="AB2009" s="113"/>
      <c r="AC2009" s="113"/>
      <c r="AD2009" s="113"/>
      <c r="AE2009" s="113"/>
      <c r="AF2009" s="113"/>
      <c r="AG2009" s="113"/>
      <c r="AH2009" s="113"/>
      <c r="AI2009" s="113"/>
      <c r="AJ2009" s="113"/>
      <c r="AK2009" s="113"/>
      <c r="AL2009" s="113"/>
      <c r="AM2009" s="113"/>
      <c r="AN2009" s="113"/>
      <c r="AO2009" s="113"/>
      <c r="AP2009" s="113"/>
      <c r="AQ2009" s="113"/>
      <c r="AR2009" s="113"/>
      <c r="AS2009" s="113"/>
      <c r="AT2009" s="113"/>
      <c r="AU2009" s="113"/>
      <c r="AV2009" s="113"/>
      <c r="AW2009" s="113"/>
      <c r="AX2009" s="113"/>
      <c r="AY2009" s="113"/>
      <c r="AZ2009" s="113"/>
      <c r="BA2009" s="113"/>
      <c r="BB2009" s="113"/>
      <c r="BC2009" s="113"/>
      <c r="BD2009" s="113"/>
      <c r="BE2009" s="113"/>
      <c r="BF2009" s="113"/>
      <c r="BG2009" s="113"/>
      <c r="BH2009" s="113"/>
      <c r="BI2009" s="113"/>
      <c r="BJ2009" s="113"/>
      <c r="BK2009" s="113"/>
      <c r="BL2009" s="113"/>
      <c r="BM2009" s="113"/>
      <c r="BN2009" s="113"/>
      <c r="BO2009" s="113"/>
      <c r="BP2009" s="113"/>
      <c r="BQ2009" s="113"/>
      <c r="BR2009" s="113"/>
      <c r="BS2009" s="113"/>
      <c r="BT2009" s="113"/>
      <c r="BU2009" s="113"/>
      <c r="BV2009" s="113"/>
      <c r="BW2009" s="113"/>
      <c r="BX2009" s="113"/>
      <c r="BY2009" s="113"/>
      <c r="BZ2009" s="113"/>
      <c r="CA2009" s="113"/>
      <c r="CB2009" s="113"/>
    </row>
    <row r="2010" spans="9:80" s="114" customFormat="1">
      <c r="I2010" s="113"/>
      <c r="J2010" s="113"/>
      <c r="K2010" s="113"/>
      <c r="L2010" s="113"/>
      <c r="M2010" s="113"/>
      <c r="N2010" s="113"/>
      <c r="O2010" s="113"/>
      <c r="P2010" s="113"/>
      <c r="Q2010" s="113"/>
      <c r="R2010" s="113"/>
      <c r="S2010" s="113"/>
      <c r="T2010" s="113"/>
      <c r="U2010" s="113"/>
      <c r="V2010" s="113"/>
      <c r="W2010" s="113"/>
      <c r="X2010" s="113"/>
      <c r="Y2010" s="113"/>
      <c r="Z2010" s="113"/>
      <c r="AA2010" s="113"/>
      <c r="AB2010" s="113"/>
      <c r="AC2010" s="113"/>
      <c r="AD2010" s="113"/>
      <c r="AE2010" s="113"/>
      <c r="AF2010" s="113"/>
      <c r="AG2010" s="113"/>
      <c r="AH2010" s="113"/>
      <c r="AI2010" s="113"/>
      <c r="AJ2010" s="113"/>
      <c r="AK2010" s="113"/>
      <c r="AL2010" s="113"/>
      <c r="AM2010" s="113"/>
      <c r="AN2010" s="113"/>
      <c r="AO2010" s="113"/>
      <c r="AP2010" s="113"/>
      <c r="AQ2010" s="113"/>
      <c r="AR2010" s="113"/>
      <c r="AS2010" s="113"/>
      <c r="AT2010" s="113"/>
      <c r="AU2010" s="113"/>
      <c r="AV2010" s="113"/>
      <c r="AW2010" s="113"/>
      <c r="AX2010" s="113"/>
      <c r="AY2010" s="113"/>
      <c r="AZ2010" s="113"/>
      <c r="BA2010" s="113"/>
      <c r="BB2010" s="113"/>
      <c r="BC2010" s="113"/>
      <c r="BD2010" s="113"/>
      <c r="BE2010" s="113"/>
      <c r="BF2010" s="113"/>
      <c r="BG2010" s="113"/>
      <c r="BH2010" s="113"/>
      <c r="BI2010" s="113"/>
      <c r="BJ2010" s="113"/>
      <c r="BK2010" s="113"/>
      <c r="BL2010" s="113"/>
      <c r="BM2010" s="113"/>
      <c r="BN2010" s="113"/>
      <c r="BO2010" s="113"/>
      <c r="BP2010" s="113"/>
      <c r="BQ2010" s="113"/>
      <c r="BR2010" s="113"/>
      <c r="BS2010" s="113"/>
      <c r="BT2010" s="113"/>
      <c r="BU2010" s="113"/>
      <c r="BV2010" s="113"/>
      <c r="BW2010" s="113"/>
      <c r="BX2010" s="113"/>
      <c r="BY2010" s="113"/>
      <c r="BZ2010" s="113"/>
      <c r="CA2010" s="113"/>
      <c r="CB2010" s="113"/>
    </row>
    <row r="2011" spans="9:80" s="114" customFormat="1">
      <c r="I2011" s="113"/>
      <c r="J2011" s="113"/>
      <c r="K2011" s="113"/>
      <c r="L2011" s="113"/>
      <c r="M2011" s="113"/>
      <c r="N2011" s="113"/>
      <c r="O2011" s="113"/>
      <c r="P2011" s="113"/>
      <c r="Q2011" s="113"/>
      <c r="R2011" s="113"/>
      <c r="S2011" s="113"/>
      <c r="T2011" s="113"/>
      <c r="U2011" s="113"/>
      <c r="V2011" s="113"/>
      <c r="W2011" s="113"/>
      <c r="X2011" s="113"/>
      <c r="Y2011" s="113"/>
      <c r="Z2011" s="113"/>
      <c r="AA2011" s="113"/>
      <c r="AB2011" s="113"/>
      <c r="AC2011" s="113"/>
      <c r="AD2011" s="113"/>
      <c r="AE2011" s="113"/>
      <c r="AF2011" s="113"/>
      <c r="AG2011" s="113"/>
      <c r="AH2011" s="113"/>
      <c r="AI2011" s="113"/>
      <c r="AJ2011" s="113"/>
      <c r="AK2011" s="113"/>
      <c r="AL2011" s="113"/>
      <c r="AM2011" s="113"/>
      <c r="AN2011" s="113"/>
      <c r="AO2011" s="113"/>
      <c r="AP2011" s="113"/>
      <c r="AQ2011" s="113"/>
      <c r="AR2011" s="113"/>
      <c r="AS2011" s="113"/>
      <c r="AT2011" s="113"/>
      <c r="AU2011" s="113"/>
      <c r="AV2011" s="113"/>
      <c r="AW2011" s="113"/>
      <c r="AX2011" s="113"/>
      <c r="AY2011" s="113"/>
      <c r="AZ2011" s="113"/>
      <c r="BA2011" s="113"/>
      <c r="BB2011" s="113"/>
      <c r="BC2011" s="113"/>
      <c r="BD2011" s="113"/>
      <c r="BE2011" s="113"/>
      <c r="BF2011" s="113"/>
      <c r="BG2011" s="113"/>
      <c r="BH2011" s="113"/>
      <c r="BI2011" s="113"/>
      <c r="BJ2011" s="113"/>
      <c r="BK2011" s="113"/>
      <c r="BL2011" s="113"/>
      <c r="BM2011" s="113"/>
      <c r="BN2011" s="113"/>
      <c r="BO2011" s="113"/>
      <c r="BP2011" s="113"/>
      <c r="BQ2011" s="113"/>
      <c r="BR2011" s="113"/>
      <c r="BS2011" s="113"/>
      <c r="BT2011" s="113"/>
      <c r="BU2011" s="113"/>
      <c r="BV2011" s="113"/>
      <c r="BW2011" s="113"/>
      <c r="BX2011" s="113"/>
      <c r="BY2011" s="113"/>
      <c r="BZ2011" s="113"/>
      <c r="CA2011" s="113"/>
      <c r="CB2011" s="113"/>
    </row>
    <row r="2012" spans="9:80" s="114" customFormat="1">
      <c r="I2012" s="113"/>
      <c r="J2012" s="113"/>
      <c r="K2012" s="113"/>
      <c r="L2012" s="113"/>
      <c r="M2012" s="113"/>
      <c r="N2012" s="113"/>
      <c r="O2012" s="113"/>
      <c r="P2012" s="113"/>
      <c r="Q2012" s="113"/>
      <c r="R2012" s="113"/>
      <c r="S2012" s="113"/>
      <c r="T2012" s="113"/>
      <c r="U2012" s="113"/>
      <c r="V2012" s="113"/>
      <c r="W2012" s="113"/>
      <c r="X2012" s="113"/>
      <c r="Y2012" s="113"/>
      <c r="Z2012" s="113"/>
      <c r="AA2012" s="113"/>
      <c r="AB2012" s="113"/>
      <c r="AC2012" s="113"/>
      <c r="AD2012" s="113"/>
      <c r="AE2012" s="113"/>
      <c r="AF2012" s="113"/>
      <c r="AG2012" s="113"/>
      <c r="AH2012" s="113"/>
      <c r="AI2012" s="113"/>
      <c r="AJ2012" s="113"/>
      <c r="AK2012" s="113"/>
      <c r="AL2012" s="113"/>
      <c r="AM2012" s="113"/>
      <c r="AN2012" s="113"/>
      <c r="AO2012" s="113"/>
      <c r="AP2012" s="113"/>
      <c r="AQ2012" s="113"/>
      <c r="AR2012" s="113"/>
      <c r="AS2012" s="113"/>
      <c r="AT2012" s="113"/>
      <c r="AU2012" s="113"/>
      <c r="AV2012" s="113"/>
      <c r="AW2012" s="113"/>
      <c r="AX2012" s="113"/>
      <c r="AY2012" s="113"/>
      <c r="AZ2012" s="113"/>
      <c r="BA2012" s="113"/>
      <c r="BB2012" s="113"/>
      <c r="BC2012" s="113"/>
      <c r="BD2012" s="113"/>
      <c r="BE2012" s="113"/>
      <c r="BF2012" s="113"/>
      <c r="BG2012" s="113"/>
      <c r="BH2012" s="113"/>
      <c r="BI2012" s="113"/>
      <c r="BJ2012" s="113"/>
      <c r="BK2012" s="113"/>
      <c r="BL2012" s="113"/>
      <c r="BM2012" s="113"/>
      <c r="BN2012" s="113"/>
      <c r="BO2012" s="113"/>
      <c r="BP2012" s="113"/>
      <c r="BQ2012" s="113"/>
      <c r="BR2012" s="113"/>
      <c r="BS2012" s="113"/>
      <c r="BT2012" s="113"/>
      <c r="BU2012" s="113"/>
      <c r="BV2012" s="113"/>
      <c r="BW2012" s="113"/>
      <c r="BX2012" s="113"/>
      <c r="BY2012" s="113"/>
      <c r="BZ2012" s="113"/>
      <c r="CA2012" s="113"/>
      <c r="CB2012" s="113"/>
    </row>
    <row r="2013" spans="9:80" s="114" customFormat="1">
      <c r="I2013" s="113"/>
      <c r="J2013" s="113"/>
      <c r="K2013" s="113"/>
      <c r="L2013" s="113"/>
      <c r="M2013" s="113"/>
      <c r="N2013" s="113"/>
      <c r="O2013" s="113"/>
      <c r="P2013" s="113"/>
      <c r="Q2013" s="113"/>
      <c r="R2013" s="113"/>
      <c r="S2013" s="113"/>
      <c r="T2013" s="113"/>
      <c r="U2013" s="113"/>
      <c r="V2013" s="113"/>
      <c r="W2013" s="113"/>
      <c r="X2013" s="113"/>
      <c r="Y2013" s="113"/>
      <c r="Z2013" s="113"/>
      <c r="AA2013" s="113"/>
      <c r="AB2013" s="113"/>
      <c r="AC2013" s="113"/>
      <c r="AD2013" s="113"/>
      <c r="AE2013" s="113"/>
      <c r="AF2013" s="113"/>
      <c r="AG2013" s="113"/>
      <c r="AH2013" s="113"/>
      <c r="AI2013" s="113"/>
      <c r="AJ2013" s="113"/>
      <c r="AK2013" s="113"/>
      <c r="AL2013" s="113"/>
      <c r="AM2013" s="113"/>
      <c r="AN2013" s="113"/>
      <c r="AO2013" s="113"/>
      <c r="AP2013" s="113"/>
      <c r="AQ2013" s="113"/>
      <c r="AR2013" s="113"/>
      <c r="AS2013" s="113"/>
      <c r="AT2013" s="113"/>
      <c r="AU2013" s="113"/>
      <c r="AV2013" s="113"/>
      <c r="AW2013" s="113"/>
      <c r="AX2013" s="113"/>
      <c r="AY2013" s="113"/>
      <c r="AZ2013" s="113"/>
      <c r="BA2013" s="113"/>
      <c r="BB2013" s="113"/>
      <c r="BC2013" s="113"/>
      <c r="BD2013" s="113"/>
      <c r="BE2013" s="113"/>
      <c r="BF2013" s="113"/>
      <c r="BG2013" s="113"/>
      <c r="BH2013" s="113"/>
      <c r="BI2013" s="113"/>
      <c r="BJ2013" s="113"/>
      <c r="BK2013" s="113"/>
      <c r="BL2013" s="113"/>
      <c r="BM2013" s="113"/>
      <c r="BN2013" s="113"/>
      <c r="BO2013" s="113"/>
      <c r="BP2013" s="113"/>
      <c r="BQ2013" s="113"/>
      <c r="BR2013" s="113"/>
      <c r="BS2013" s="113"/>
      <c r="BT2013" s="113"/>
      <c r="BU2013" s="113"/>
      <c r="BV2013" s="113"/>
      <c r="BW2013" s="113"/>
      <c r="BX2013" s="113"/>
      <c r="BY2013" s="113"/>
      <c r="BZ2013" s="113"/>
      <c r="CA2013" s="113"/>
      <c r="CB2013" s="113"/>
    </row>
    <row r="2014" spans="9:80" s="114" customFormat="1">
      <c r="I2014" s="113"/>
      <c r="J2014" s="113"/>
      <c r="K2014" s="113"/>
      <c r="L2014" s="113"/>
      <c r="M2014" s="113"/>
      <c r="N2014" s="113"/>
      <c r="O2014" s="113"/>
      <c r="P2014" s="113"/>
      <c r="Q2014" s="113"/>
      <c r="R2014" s="113"/>
      <c r="S2014" s="113"/>
      <c r="T2014" s="113"/>
      <c r="U2014" s="113"/>
      <c r="V2014" s="113"/>
      <c r="W2014" s="113"/>
      <c r="X2014" s="113"/>
      <c r="Y2014" s="113"/>
      <c r="Z2014" s="113"/>
      <c r="AA2014" s="113"/>
      <c r="AB2014" s="113"/>
      <c r="AC2014" s="113"/>
      <c r="AD2014" s="113"/>
      <c r="AE2014" s="113"/>
      <c r="AF2014" s="113"/>
      <c r="AG2014" s="113"/>
      <c r="AH2014" s="113"/>
      <c r="AI2014" s="113"/>
      <c r="AJ2014" s="113"/>
      <c r="AK2014" s="113"/>
      <c r="AL2014" s="113"/>
      <c r="AM2014" s="113"/>
      <c r="AN2014" s="113"/>
      <c r="AO2014" s="113"/>
      <c r="AP2014" s="113"/>
      <c r="AQ2014" s="113"/>
      <c r="AR2014" s="113"/>
      <c r="AS2014" s="113"/>
      <c r="AT2014" s="113"/>
      <c r="AU2014" s="113"/>
      <c r="AV2014" s="113"/>
      <c r="AW2014" s="113"/>
      <c r="AX2014" s="113"/>
      <c r="AY2014" s="113"/>
      <c r="AZ2014" s="113"/>
      <c r="BA2014" s="113"/>
      <c r="BB2014" s="113"/>
      <c r="BC2014" s="113"/>
      <c r="BD2014" s="113"/>
      <c r="BE2014" s="113"/>
      <c r="BF2014" s="113"/>
      <c r="BG2014" s="113"/>
      <c r="BH2014" s="113"/>
      <c r="BI2014" s="113"/>
      <c r="BJ2014" s="113"/>
      <c r="BK2014" s="113"/>
      <c r="BL2014" s="113"/>
      <c r="BM2014" s="113"/>
      <c r="BN2014" s="113"/>
      <c r="BO2014" s="113"/>
      <c r="BP2014" s="113"/>
      <c r="BQ2014" s="113"/>
      <c r="BR2014" s="113"/>
      <c r="BS2014" s="113"/>
      <c r="BT2014" s="113"/>
      <c r="BU2014" s="113"/>
      <c r="BV2014" s="113"/>
      <c r="BW2014" s="113"/>
      <c r="BX2014" s="113"/>
      <c r="BY2014" s="113"/>
      <c r="BZ2014" s="113"/>
      <c r="CA2014" s="113"/>
      <c r="CB2014" s="113"/>
    </row>
    <row r="2015" spans="9:80" s="114" customFormat="1">
      <c r="I2015" s="113"/>
      <c r="J2015" s="113"/>
      <c r="K2015" s="113"/>
      <c r="L2015" s="113"/>
      <c r="M2015" s="113"/>
      <c r="N2015" s="113"/>
      <c r="O2015" s="113"/>
      <c r="P2015" s="113"/>
      <c r="Q2015" s="113"/>
      <c r="R2015" s="113"/>
      <c r="S2015" s="113"/>
      <c r="T2015" s="113"/>
      <c r="U2015" s="113"/>
      <c r="V2015" s="113"/>
      <c r="W2015" s="113"/>
      <c r="X2015" s="113"/>
      <c r="Y2015" s="113"/>
      <c r="Z2015" s="113"/>
      <c r="AA2015" s="113"/>
      <c r="AB2015" s="113"/>
      <c r="AC2015" s="113"/>
      <c r="AD2015" s="113"/>
      <c r="AE2015" s="113"/>
      <c r="AF2015" s="113"/>
      <c r="AG2015" s="113"/>
      <c r="AH2015" s="113"/>
      <c r="AI2015" s="113"/>
      <c r="AJ2015" s="113"/>
      <c r="AK2015" s="113"/>
      <c r="AL2015" s="113"/>
      <c r="AM2015" s="113"/>
      <c r="AN2015" s="113"/>
      <c r="AO2015" s="113"/>
      <c r="AP2015" s="113"/>
      <c r="AQ2015" s="113"/>
      <c r="AR2015" s="113"/>
      <c r="AS2015" s="113"/>
      <c r="AT2015" s="113"/>
      <c r="AU2015" s="113"/>
      <c r="AV2015" s="113"/>
      <c r="AW2015" s="113"/>
      <c r="AX2015" s="113"/>
      <c r="AY2015" s="113"/>
      <c r="AZ2015" s="113"/>
      <c r="BA2015" s="113"/>
      <c r="BB2015" s="113"/>
      <c r="BC2015" s="113"/>
      <c r="BD2015" s="113"/>
      <c r="BE2015" s="113"/>
      <c r="BF2015" s="113"/>
      <c r="BG2015" s="113"/>
      <c r="BH2015" s="113"/>
      <c r="BI2015" s="113"/>
      <c r="BJ2015" s="113"/>
      <c r="BK2015" s="113"/>
      <c r="BL2015" s="113"/>
      <c r="BM2015" s="113"/>
      <c r="BN2015" s="113"/>
      <c r="BO2015" s="113"/>
      <c r="BP2015" s="113"/>
      <c r="BQ2015" s="113"/>
      <c r="BR2015" s="113"/>
      <c r="BS2015" s="113"/>
      <c r="BT2015" s="113"/>
      <c r="BU2015" s="113"/>
      <c r="BV2015" s="113"/>
      <c r="BW2015" s="113"/>
      <c r="BX2015" s="113"/>
      <c r="BY2015" s="113"/>
      <c r="BZ2015" s="113"/>
      <c r="CA2015" s="113"/>
      <c r="CB2015" s="113"/>
    </row>
    <row r="2016" spans="9:80" s="114" customFormat="1">
      <c r="I2016" s="113"/>
      <c r="J2016" s="113"/>
      <c r="K2016" s="113"/>
      <c r="L2016" s="113"/>
      <c r="M2016" s="113"/>
      <c r="N2016" s="113"/>
      <c r="O2016" s="113"/>
      <c r="P2016" s="113"/>
      <c r="Q2016" s="113"/>
      <c r="R2016" s="113"/>
      <c r="S2016" s="113"/>
      <c r="T2016" s="113"/>
      <c r="U2016" s="113"/>
      <c r="V2016" s="113"/>
      <c r="W2016" s="113"/>
      <c r="X2016" s="113"/>
      <c r="Y2016" s="113"/>
      <c r="Z2016" s="113"/>
      <c r="AA2016" s="113"/>
      <c r="AB2016" s="113"/>
      <c r="AC2016" s="113"/>
      <c r="AD2016" s="113"/>
      <c r="AE2016" s="113"/>
      <c r="AF2016" s="113"/>
      <c r="AG2016" s="113"/>
      <c r="AH2016" s="113"/>
      <c r="AI2016" s="113"/>
      <c r="AJ2016" s="113"/>
      <c r="AK2016" s="113"/>
      <c r="AL2016" s="113"/>
      <c r="AM2016" s="113"/>
      <c r="AN2016" s="113"/>
      <c r="AO2016" s="113"/>
      <c r="AP2016" s="113"/>
      <c r="AQ2016" s="113"/>
      <c r="AR2016" s="113"/>
      <c r="AS2016" s="113"/>
      <c r="AT2016" s="113"/>
      <c r="AU2016" s="113"/>
      <c r="AV2016" s="113"/>
      <c r="AW2016" s="113"/>
      <c r="AX2016" s="113"/>
      <c r="AY2016" s="113"/>
      <c r="AZ2016" s="113"/>
      <c r="BA2016" s="113"/>
      <c r="BB2016" s="113"/>
      <c r="BC2016" s="113"/>
      <c r="BD2016" s="113"/>
      <c r="BE2016" s="113"/>
      <c r="BF2016" s="113"/>
      <c r="BG2016" s="113"/>
      <c r="BH2016" s="113"/>
      <c r="BI2016" s="113"/>
      <c r="BJ2016" s="113"/>
      <c r="BK2016" s="113"/>
      <c r="BL2016" s="113"/>
      <c r="BM2016" s="113"/>
      <c r="BN2016" s="113"/>
      <c r="BO2016" s="113"/>
      <c r="BP2016" s="113"/>
      <c r="BQ2016" s="113"/>
      <c r="BR2016" s="113"/>
      <c r="BS2016" s="113"/>
      <c r="BT2016" s="113"/>
      <c r="BU2016" s="113"/>
      <c r="BV2016" s="113"/>
      <c r="BW2016" s="113"/>
      <c r="BX2016" s="113"/>
      <c r="BY2016" s="113"/>
      <c r="BZ2016" s="113"/>
      <c r="CA2016" s="113"/>
      <c r="CB2016" s="113"/>
    </row>
    <row r="2017" spans="9:80" s="114" customFormat="1">
      <c r="I2017" s="113"/>
      <c r="J2017" s="113"/>
      <c r="K2017" s="113"/>
      <c r="L2017" s="113"/>
      <c r="M2017" s="113"/>
      <c r="N2017" s="113"/>
      <c r="O2017" s="113"/>
      <c r="P2017" s="113"/>
      <c r="Q2017" s="113"/>
      <c r="R2017" s="113"/>
      <c r="S2017" s="113"/>
      <c r="T2017" s="113"/>
      <c r="U2017" s="113"/>
      <c r="V2017" s="113"/>
      <c r="W2017" s="113"/>
      <c r="X2017" s="113"/>
      <c r="Y2017" s="113"/>
      <c r="Z2017" s="113"/>
      <c r="AA2017" s="113"/>
      <c r="AB2017" s="113"/>
      <c r="AC2017" s="113"/>
      <c r="AD2017" s="113"/>
      <c r="AE2017" s="113"/>
      <c r="AF2017" s="113"/>
      <c r="AG2017" s="113"/>
      <c r="AH2017" s="113"/>
      <c r="AI2017" s="113"/>
      <c r="AJ2017" s="113"/>
      <c r="AK2017" s="113"/>
      <c r="AL2017" s="113"/>
      <c r="AM2017" s="113"/>
      <c r="AN2017" s="113"/>
      <c r="AO2017" s="113"/>
      <c r="AP2017" s="113"/>
      <c r="AQ2017" s="113"/>
      <c r="AR2017" s="113"/>
      <c r="AS2017" s="113"/>
      <c r="AT2017" s="113"/>
      <c r="AU2017" s="113"/>
      <c r="AV2017" s="113"/>
      <c r="AW2017" s="113"/>
      <c r="AX2017" s="113"/>
      <c r="AY2017" s="113"/>
      <c r="AZ2017" s="113"/>
      <c r="BA2017" s="113"/>
      <c r="BB2017" s="113"/>
      <c r="BC2017" s="113"/>
      <c r="BD2017" s="113"/>
      <c r="BE2017" s="113"/>
      <c r="BF2017" s="113"/>
      <c r="BG2017" s="113"/>
      <c r="BH2017" s="113"/>
      <c r="BI2017" s="113"/>
      <c r="BJ2017" s="113"/>
      <c r="BK2017" s="113"/>
      <c r="BL2017" s="113"/>
      <c r="BM2017" s="113"/>
      <c r="BN2017" s="113"/>
      <c r="BO2017" s="113"/>
      <c r="BP2017" s="113"/>
      <c r="BQ2017" s="113"/>
      <c r="BR2017" s="113"/>
      <c r="BS2017" s="113"/>
      <c r="BT2017" s="113"/>
      <c r="BU2017" s="113"/>
      <c r="BV2017" s="113"/>
      <c r="BW2017" s="113"/>
      <c r="BX2017" s="113"/>
      <c r="BY2017" s="113"/>
      <c r="BZ2017" s="113"/>
      <c r="CA2017" s="113"/>
      <c r="CB2017" s="113"/>
    </row>
    <row r="2018" spans="9:80" s="114" customFormat="1">
      <c r="I2018" s="113"/>
      <c r="J2018" s="113"/>
      <c r="K2018" s="113"/>
      <c r="L2018" s="113"/>
      <c r="M2018" s="113"/>
      <c r="N2018" s="113"/>
      <c r="O2018" s="113"/>
      <c r="P2018" s="113"/>
      <c r="Q2018" s="113"/>
      <c r="R2018" s="113"/>
      <c r="S2018" s="113"/>
      <c r="T2018" s="113"/>
      <c r="U2018" s="113"/>
      <c r="V2018" s="113"/>
      <c r="W2018" s="113"/>
      <c r="X2018" s="113"/>
      <c r="Y2018" s="113"/>
      <c r="Z2018" s="113"/>
      <c r="AA2018" s="113"/>
      <c r="AB2018" s="113"/>
      <c r="AC2018" s="113"/>
      <c r="AD2018" s="113"/>
      <c r="AE2018" s="113"/>
      <c r="AF2018" s="113"/>
      <c r="AG2018" s="113"/>
      <c r="AH2018" s="113"/>
      <c r="AI2018" s="113"/>
      <c r="AJ2018" s="113"/>
      <c r="AK2018" s="113"/>
      <c r="AL2018" s="113"/>
      <c r="AM2018" s="113"/>
      <c r="AN2018" s="113"/>
      <c r="AO2018" s="113"/>
      <c r="AP2018" s="113"/>
      <c r="AQ2018" s="113"/>
      <c r="AR2018" s="113"/>
      <c r="AS2018" s="113"/>
      <c r="AT2018" s="113"/>
      <c r="AU2018" s="113"/>
      <c r="AV2018" s="113"/>
      <c r="AW2018" s="113"/>
      <c r="AX2018" s="113"/>
      <c r="AY2018" s="113"/>
      <c r="AZ2018" s="113"/>
      <c r="BA2018" s="113"/>
      <c r="BB2018" s="113"/>
      <c r="BC2018" s="113"/>
      <c r="BD2018" s="113"/>
      <c r="BE2018" s="113"/>
      <c r="BF2018" s="113"/>
      <c r="BG2018" s="113"/>
      <c r="BH2018" s="113"/>
      <c r="BI2018" s="113"/>
      <c r="BJ2018" s="113"/>
      <c r="BK2018" s="113"/>
      <c r="BL2018" s="113"/>
      <c r="BM2018" s="113"/>
      <c r="BN2018" s="113"/>
      <c r="BO2018" s="113"/>
      <c r="BP2018" s="113"/>
      <c r="BQ2018" s="113"/>
      <c r="BR2018" s="113"/>
      <c r="BS2018" s="113"/>
      <c r="BT2018" s="113"/>
      <c r="BU2018" s="113"/>
      <c r="BV2018" s="113"/>
      <c r="BW2018" s="113"/>
      <c r="BX2018" s="113"/>
      <c r="BY2018" s="113"/>
      <c r="BZ2018" s="113"/>
      <c r="CA2018" s="113"/>
      <c r="CB2018" s="113"/>
    </row>
    <row r="2019" spans="9:80" s="114" customFormat="1">
      <c r="I2019" s="113"/>
      <c r="J2019" s="113"/>
      <c r="K2019" s="113"/>
      <c r="L2019" s="113"/>
      <c r="M2019" s="113"/>
      <c r="N2019" s="113"/>
      <c r="O2019" s="113"/>
      <c r="P2019" s="113"/>
      <c r="Q2019" s="113"/>
      <c r="R2019" s="113"/>
      <c r="S2019" s="113"/>
      <c r="T2019" s="113"/>
      <c r="U2019" s="113"/>
      <c r="V2019" s="113"/>
      <c r="W2019" s="113"/>
      <c r="X2019" s="113"/>
      <c r="Y2019" s="113"/>
      <c r="Z2019" s="113"/>
      <c r="AA2019" s="113"/>
      <c r="AB2019" s="113"/>
      <c r="AC2019" s="113"/>
      <c r="AD2019" s="113"/>
      <c r="AE2019" s="113"/>
      <c r="AF2019" s="113"/>
      <c r="AG2019" s="113"/>
      <c r="AH2019" s="113"/>
      <c r="AI2019" s="113"/>
      <c r="AJ2019" s="113"/>
      <c r="AK2019" s="113"/>
      <c r="AL2019" s="113"/>
      <c r="AM2019" s="113"/>
      <c r="AN2019" s="113"/>
      <c r="AO2019" s="113"/>
      <c r="AP2019" s="113"/>
      <c r="AQ2019" s="113"/>
      <c r="AR2019" s="113"/>
      <c r="AS2019" s="113"/>
      <c r="AT2019" s="113"/>
      <c r="AU2019" s="113"/>
      <c r="AV2019" s="113"/>
      <c r="AW2019" s="113"/>
      <c r="AX2019" s="113"/>
      <c r="AY2019" s="113"/>
      <c r="AZ2019" s="113"/>
      <c r="BA2019" s="113"/>
      <c r="BB2019" s="113"/>
      <c r="BC2019" s="113"/>
      <c r="BD2019" s="113"/>
      <c r="BE2019" s="113"/>
      <c r="BF2019" s="113"/>
      <c r="BG2019" s="113"/>
      <c r="BH2019" s="113"/>
      <c r="BI2019" s="113"/>
      <c r="BJ2019" s="113"/>
      <c r="BK2019" s="113"/>
      <c r="BL2019" s="113"/>
      <c r="BM2019" s="113"/>
      <c r="BN2019" s="113"/>
      <c r="BO2019" s="113"/>
      <c r="BP2019" s="113"/>
      <c r="BQ2019" s="113"/>
      <c r="BR2019" s="113"/>
      <c r="BS2019" s="113"/>
      <c r="BT2019" s="113"/>
      <c r="BU2019" s="113"/>
      <c r="BV2019" s="113"/>
      <c r="BW2019" s="113"/>
      <c r="BX2019" s="113"/>
      <c r="BY2019" s="113"/>
      <c r="BZ2019" s="113"/>
      <c r="CA2019" s="113"/>
      <c r="CB2019" s="113"/>
    </row>
    <row r="2020" spans="9:80" s="114" customFormat="1">
      <c r="I2020" s="113"/>
      <c r="J2020" s="113"/>
      <c r="K2020" s="113"/>
      <c r="L2020" s="113"/>
      <c r="M2020" s="113"/>
      <c r="N2020" s="113"/>
      <c r="O2020" s="113"/>
      <c r="P2020" s="113"/>
      <c r="Q2020" s="113"/>
      <c r="R2020" s="113"/>
      <c r="S2020" s="113"/>
      <c r="T2020" s="113"/>
      <c r="U2020" s="113"/>
      <c r="V2020" s="113"/>
      <c r="W2020" s="113"/>
      <c r="X2020" s="113"/>
      <c r="Y2020" s="113"/>
      <c r="Z2020" s="113"/>
      <c r="AA2020" s="113"/>
      <c r="AB2020" s="113"/>
      <c r="AC2020" s="113"/>
      <c r="AD2020" s="113"/>
      <c r="AE2020" s="113"/>
      <c r="AF2020" s="113"/>
      <c r="AG2020" s="113"/>
      <c r="AH2020" s="113"/>
      <c r="AI2020" s="113"/>
      <c r="AJ2020" s="113"/>
      <c r="AK2020" s="113"/>
      <c r="AL2020" s="113"/>
      <c r="AM2020" s="113"/>
      <c r="AN2020" s="113"/>
      <c r="AO2020" s="113"/>
      <c r="AP2020" s="113"/>
      <c r="AQ2020" s="113"/>
      <c r="AR2020" s="113"/>
      <c r="AS2020" s="113"/>
      <c r="AT2020" s="113"/>
      <c r="AU2020" s="113"/>
      <c r="AV2020" s="113"/>
      <c r="AW2020" s="113"/>
      <c r="AX2020" s="113"/>
      <c r="AY2020" s="113"/>
      <c r="AZ2020" s="113"/>
      <c r="BA2020" s="113"/>
      <c r="BB2020" s="113"/>
      <c r="BC2020" s="113"/>
      <c r="BD2020" s="113"/>
      <c r="BE2020" s="113"/>
      <c r="BF2020" s="113"/>
      <c r="BG2020" s="113"/>
      <c r="BH2020" s="113"/>
      <c r="BI2020" s="113"/>
      <c r="BJ2020" s="113"/>
      <c r="BK2020" s="113"/>
      <c r="BL2020" s="113"/>
      <c r="BM2020" s="113"/>
      <c r="BN2020" s="113"/>
      <c r="BO2020" s="113"/>
      <c r="BP2020" s="113"/>
      <c r="BQ2020" s="113"/>
      <c r="BR2020" s="113"/>
      <c r="BS2020" s="113"/>
      <c r="BT2020" s="113"/>
      <c r="BU2020" s="113"/>
      <c r="BV2020" s="113"/>
      <c r="BW2020" s="113"/>
      <c r="BX2020" s="113"/>
      <c r="BY2020" s="113"/>
      <c r="BZ2020" s="113"/>
      <c r="CA2020" s="113"/>
      <c r="CB2020" s="113"/>
    </row>
    <row r="2021" spans="9:80" s="114" customFormat="1">
      <c r="I2021" s="113"/>
      <c r="J2021" s="113"/>
      <c r="K2021" s="113"/>
      <c r="L2021" s="113"/>
      <c r="M2021" s="113"/>
      <c r="N2021" s="113"/>
      <c r="O2021" s="113"/>
      <c r="P2021" s="113"/>
      <c r="Q2021" s="113"/>
      <c r="R2021" s="113"/>
      <c r="S2021" s="113"/>
      <c r="T2021" s="113"/>
      <c r="U2021" s="113"/>
      <c r="V2021" s="113"/>
      <c r="W2021" s="113"/>
      <c r="X2021" s="113"/>
      <c r="Y2021" s="113"/>
      <c r="Z2021" s="113"/>
      <c r="AA2021" s="113"/>
      <c r="AB2021" s="113"/>
      <c r="AC2021" s="113"/>
      <c r="AD2021" s="113"/>
      <c r="AE2021" s="113"/>
      <c r="AF2021" s="113"/>
      <c r="AG2021" s="113"/>
      <c r="AH2021" s="113"/>
      <c r="AI2021" s="113"/>
      <c r="AJ2021" s="113"/>
      <c r="AK2021" s="113"/>
      <c r="AL2021" s="113"/>
      <c r="AM2021" s="113"/>
      <c r="AN2021" s="113"/>
      <c r="AO2021" s="113"/>
      <c r="AP2021" s="113"/>
      <c r="AQ2021" s="113"/>
      <c r="AR2021" s="113"/>
      <c r="AS2021" s="113"/>
      <c r="AT2021" s="113"/>
      <c r="AU2021" s="113"/>
      <c r="AV2021" s="113"/>
      <c r="AW2021" s="113"/>
      <c r="AX2021" s="113"/>
      <c r="AY2021" s="113"/>
      <c r="AZ2021" s="113"/>
      <c r="BA2021" s="113"/>
      <c r="BB2021" s="113"/>
      <c r="BC2021" s="113"/>
      <c r="BD2021" s="113"/>
      <c r="BE2021" s="113"/>
      <c r="BF2021" s="113"/>
      <c r="BG2021" s="113"/>
      <c r="BH2021" s="113"/>
      <c r="BI2021" s="113"/>
      <c r="BJ2021" s="113"/>
      <c r="BK2021" s="113"/>
      <c r="BL2021" s="113"/>
      <c r="BM2021" s="113"/>
      <c r="BN2021" s="113"/>
      <c r="BO2021" s="113"/>
      <c r="BP2021" s="113"/>
      <c r="BQ2021" s="113"/>
      <c r="BR2021" s="113"/>
      <c r="BS2021" s="113"/>
      <c r="BT2021" s="113"/>
      <c r="BU2021" s="113"/>
      <c r="BV2021" s="113"/>
      <c r="BW2021" s="113"/>
      <c r="BX2021" s="113"/>
      <c r="BY2021" s="113"/>
      <c r="BZ2021" s="113"/>
      <c r="CA2021" s="113"/>
      <c r="CB2021" s="113"/>
    </row>
    <row r="2022" spans="9:80" s="114" customFormat="1">
      <c r="I2022" s="113"/>
      <c r="J2022" s="113"/>
      <c r="K2022" s="113"/>
      <c r="L2022" s="113"/>
      <c r="M2022" s="113"/>
      <c r="N2022" s="113"/>
      <c r="O2022" s="113"/>
      <c r="P2022" s="113"/>
      <c r="Q2022" s="113"/>
      <c r="R2022" s="113"/>
      <c r="S2022" s="113"/>
      <c r="T2022" s="113"/>
      <c r="U2022" s="113"/>
      <c r="V2022" s="113"/>
      <c r="W2022" s="113"/>
      <c r="X2022" s="113"/>
      <c r="Y2022" s="113"/>
      <c r="Z2022" s="113"/>
      <c r="AA2022" s="113"/>
      <c r="AB2022" s="113"/>
      <c r="AC2022" s="113"/>
      <c r="AD2022" s="113"/>
      <c r="AE2022" s="113"/>
      <c r="AF2022" s="113"/>
      <c r="AG2022" s="113"/>
      <c r="AH2022" s="113"/>
      <c r="AI2022" s="113"/>
      <c r="AJ2022" s="113"/>
      <c r="AK2022" s="113"/>
      <c r="AL2022" s="113"/>
      <c r="AM2022" s="113"/>
      <c r="AN2022" s="113"/>
      <c r="AO2022" s="113"/>
      <c r="AP2022" s="113"/>
      <c r="AQ2022" s="113"/>
      <c r="AR2022" s="113"/>
      <c r="AS2022" s="113"/>
      <c r="AT2022" s="113"/>
      <c r="AU2022" s="113"/>
      <c r="AV2022" s="113"/>
      <c r="AW2022" s="113"/>
      <c r="AX2022" s="113"/>
      <c r="AY2022" s="113"/>
      <c r="AZ2022" s="113"/>
      <c r="BA2022" s="113"/>
      <c r="BB2022" s="113"/>
      <c r="BC2022" s="113"/>
      <c r="BD2022" s="113"/>
      <c r="BE2022" s="113"/>
      <c r="BF2022" s="113"/>
      <c r="BG2022" s="113"/>
      <c r="BH2022" s="113"/>
      <c r="BI2022" s="113"/>
      <c r="BJ2022" s="113"/>
      <c r="BK2022" s="113"/>
      <c r="BL2022" s="113"/>
      <c r="BM2022" s="113"/>
      <c r="BN2022" s="113"/>
      <c r="BO2022" s="113"/>
      <c r="BP2022" s="113"/>
      <c r="BQ2022" s="113"/>
      <c r="BR2022" s="113"/>
      <c r="BS2022" s="113"/>
      <c r="BT2022" s="113"/>
      <c r="BU2022" s="113"/>
      <c r="BV2022" s="113"/>
      <c r="BW2022" s="113"/>
      <c r="BX2022" s="113"/>
      <c r="BY2022" s="113"/>
      <c r="BZ2022" s="113"/>
      <c r="CA2022" s="113"/>
      <c r="CB2022" s="113"/>
    </row>
    <row r="2023" spans="9:80" s="114" customFormat="1">
      <c r="I2023" s="113"/>
      <c r="J2023" s="113"/>
      <c r="K2023" s="113"/>
      <c r="L2023" s="113"/>
      <c r="M2023" s="113"/>
      <c r="N2023" s="113"/>
      <c r="O2023" s="113"/>
      <c r="P2023" s="113"/>
      <c r="Q2023" s="113"/>
      <c r="R2023" s="113"/>
      <c r="S2023" s="113"/>
      <c r="T2023" s="113"/>
      <c r="U2023" s="113"/>
      <c r="V2023" s="113"/>
      <c r="W2023" s="113"/>
      <c r="X2023" s="113"/>
      <c r="Y2023" s="113"/>
      <c r="Z2023" s="113"/>
      <c r="AA2023" s="113"/>
      <c r="AB2023" s="113"/>
      <c r="AC2023" s="113"/>
      <c r="AD2023" s="113"/>
      <c r="AE2023" s="113"/>
      <c r="AF2023" s="113"/>
      <c r="AG2023" s="113"/>
      <c r="AH2023" s="113"/>
      <c r="AI2023" s="113"/>
      <c r="AJ2023" s="113"/>
      <c r="AK2023" s="113"/>
      <c r="AL2023" s="113"/>
      <c r="AM2023" s="113"/>
      <c r="AN2023" s="113"/>
      <c r="AO2023" s="113"/>
      <c r="AP2023" s="113"/>
      <c r="AQ2023" s="113"/>
      <c r="AR2023" s="113"/>
      <c r="AS2023" s="113"/>
      <c r="AT2023" s="113"/>
      <c r="AU2023" s="113"/>
      <c r="AV2023" s="113"/>
      <c r="AW2023" s="113"/>
      <c r="AX2023" s="113"/>
      <c r="AY2023" s="113"/>
      <c r="AZ2023" s="113"/>
      <c r="BA2023" s="113"/>
      <c r="BB2023" s="113"/>
      <c r="BC2023" s="113"/>
      <c r="BD2023" s="113"/>
      <c r="BE2023" s="113"/>
      <c r="BF2023" s="113"/>
      <c r="BG2023" s="113"/>
      <c r="BH2023" s="113"/>
      <c r="BI2023" s="113"/>
      <c r="BJ2023" s="113"/>
      <c r="BK2023" s="113"/>
      <c r="BL2023" s="113"/>
      <c r="BM2023" s="113"/>
      <c r="BN2023" s="113"/>
      <c r="BO2023" s="113"/>
      <c r="BP2023" s="113"/>
      <c r="BQ2023" s="113"/>
      <c r="BR2023" s="113"/>
      <c r="BS2023" s="113"/>
      <c r="BT2023" s="113"/>
      <c r="BU2023" s="113"/>
      <c r="BV2023" s="113"/>
      <c r="BW2023" s="113"/>
      <c r="BX2023" s="113"/>
      <c r="BY2023" s="113"/>
      <c r="BZ2023" s="113"/>
      <c r="CA2023" s="113"/>
      <c r="CB2023" s="113"/>
    </row>
    <row r="2024" spans="9:80" s="114" customFormat="1">
      <c r="I2024" s="113"/>
      <c r="J2024" s="113"/>
      <c r="K2024" s="113"/>
      <c r="L2024" s="113"/>
      <c r="M2024" s="113"/>
      <c r="N2024" s="113"/>
      <c r="O2024" s="113"/>
      <c r="P2024" s="113"/>
      <c r="Q2024" s="113"/>
      <c r="R2024" s="113"/>
      <c r="S2024" s="113"/>
      <c r="T2024" s="113"/>
      <c r="U2024" s="113"/>
      <c r="V2024" s="113"/>
      <c r="W2024" s="113"/>
      <c r="X2024" s="113"/>
      <c r="Y2024" s="113"/>
      <c r="Z2024" s="113"/>
      <c r="AA2024" s="113"/>
      <c r="AB2024" s="113"/>
      <c r="AC2024" s="113"/>
      <c r="AD2024" s="113"/>
      <c r="AE2024" s="113"/>
      <c r="AF2024" s="113"/>
      <c r="AG2024" s="113"/>
      <c r="AH2024" s="113"/>
      <c r="AI2024" s="113"/>
      <c r="AJ2024" s="113"/>
      <c r="AK2024" s="113"/>
      <c r="AL2024" s="113"/>
      <c r="AM2024" s="113"/>
      <c r="AN2024" s="113"/>
      <c r="AO2024" s="113"/>
      <c r="AP2024" s="113"/>
      <c r="AQ2024" s="113"/>
      <c r="AR2024" s="113"/>
      <c r="AS2024" s="113"/>
      <c r="AT2024" s="113"/>
      <c r="AU2024" s="113"/>
      <c r="AV2024" s="113"/>
      <c r="AW2024" s="113"/>
      <c r="AX2024" s="113"/>
      <c r="AY2024" s="113"/>
      <c r="AZ2024" s="113"/>
      <c r="BA2024" s="113"/>
      <c r="BB2024" s="113"/>
      <c r="BC2024" s="113"/>
      <c r="BD2024" s="113"/>
      <c r="BE2024" s="113"/>
      <c r="BF2024" s="113"/>
      <c r="BG2024" s="113"/>
      <c r="BH2024" s="113"/>
      <c r="BI2024" s="113"/>
      <c r="BJ2024" s="113"/>
      <c r="BK2024" s="113"/>
      <c r="BL2024" s="113"/>
      <c r="BM2024" s="113"/>
      <c r="BN2024" s="113"/>
      <c r="BO2024" s="113"/>
      <c r="BP2024" s="113"/>
      <c r="BQ2024" s="113"/>
      <c r="BR2024" s="113"/>
      <c r="BS2024" s="113"/>
      <c r="BT2024" s="113"/>
      <c r="BU2024" s="113"/>
      <c r="BV2024" s="113"/>
      <c r="BW2024" s="113"/>
      <c r="BX2024" s="113"/>
      <c r="BY2024" s="113"/>
      <c r="BZ2024" s="113"/>
      <c r="CA2024" s="113"/>
      <c r="CB2024" s="113"/>
    </row>
    <row r="2025" spans="9:80" s="114" customFormat="1">
      <c r="I2025" s="113"/>
      <c r="J2025" s="113"/>
      <c r="K2025" s="113"/>
      <c r="L2025" s="113"/>
      <c r="M2025" s="113"/>
      <c r="N2025" s="113"/>
      <c r="O2025" s="113"/>
      <c r="P2025" s="113"/>
      <c r="Q2025" s="113"/>
      <c r="R2025" s="113"/>
      <c r="S2025" s="113"/>
      <c r="T2025" s="113"/>
      <c r="U2025" s="113"/>
      <c r="V2025" s="113"/>
      <c r="W2025" s="113"/>
      <c r="X2025" s="113"/>
      <c r="Y2025" s="113"/>
      <c r="Z2025" s="113"/>
      <c r="AA2025" s="113"/>
      <c r="AB2025" s="113"/>
      <c r="AC2025" s="113"/>
      <c r="AD2025" s="113"/>
      <c r="AE2025" s="113"/>
      <c r="AF2025" s="113"/>
      <c r="AG2025" s="113"/>
      <c r="AH2025" s="113"/>
      <c r="AI2025" s="113"/>
      <c r="AJ2025" s="113"/>
      <c r="AK2025" s="113"/>
      <c r="AL2025" s="113"/>
      <c r="AM2025" s="113"/>
      <c r="AN2025" s="113"/>
      <c r="AO2025" s="113"/>
      <c r="AP2025" s="113"/>
      <c r="AQ2025" s="113"/>
      <c r="AR2025" s="113"/>
      <c r="AS2025" s="113"/>
      <c r="AT2025" s="113"/>
      <c r="AU2025" s="113"/>
      <c r="AV2025" s="113"/>
      <c r="AW2025" s="113"/>
      <c r="AX2025" s="113"/>
      <c r="AY2025" s="113"/>
      <c r="AZ2025" s="113"/>
      <c r="BA2025" s="113"/>
      <c r="BB2025" s="113"/>
      <c r="BC2025" s="113"/>
      <c r="BD2025" s="113"/>
      <c r="BE2025" s="113"/>
      <c r="BF2025" s="113"/>
      <c r="BG2025" s="113"/>
      <c r="BH2025" s="113"/>
      <c r="BI2025" s="113"/>
      <c r="BJ2025" s="113"/>
      <c r="BK2025" s="113"/>
      <c r="BL2025" s="113"/>
      <c r="BM2025" s="113"/>
      <c r="BN2025" s="113"/>
      <c r="BO2025" s="113"/>
      <c r="BP2025" s="113"/>
      <c r="BQ2025" s="113"/>
      <c r="BR2025" s="113"/>
      <c r="BS2025" s="113"/>
      <c r="BT2025" s="113"/>
      <c r="BU2025" s="113"/>
      <c r="BV2025" s="113"/>
      <c r="BW2025" s="113"/>
      <c r="BX2025" s="113"/>
      <c r="BY2025" s="113"/>
      <c r="BZ2025" s="113"/>
      <c r="CA2025" s="113"/>
      <c r="CB2025" s="113"/>
    </row>
    <row r="2026" spans="9:80" s="114" customFormat="1">
      <c r="I2026" s="113"/>
      <c r="J2026" s="113"/>
      <c r="K2026" s="113"/>
      <c r="L2026" s="113"/>
      <c r="M2026" s="113"/>
      <c r="N2026" s="113"/>
      <c r="O2026" s="113"/>
      <c r="P2026" s="113"/>
      <c r="Q2026" s="113"/>
      <c r="R2026" s="113"/>
      <c r="S2026" s="113"/>
      <c r="T2026" s="113"/>
      <c r="U2026" s="113"/>
      <c r="V2026" s="113"/>
      <c r="W2026" s="113"/>
      <c r="X2026" s="113"/>
      <c r="Y2026" s="113"/>
      <c r="Z2026" s="113"/>
      <c r="AA2026" s="113"/>
      <c r="AB2026" s="113"/>
      <c r="AC2026" s="113"/>
      <c r="AD2026" s="113"/>
      <c r="AE2026" s="113"/>
      <c r="AF2026" s="113"/>
      <c r="AG2026" s="113"/>
      <c r="AH2026" s="113"/>
      <c r="AI2026" s="113"/>
      <c r="AJ2026" s="113"/>
      <c r="AK2026" s="113"/>
      <c r="AL2026" s="113"/>
      <c r="AM2026" s="113"/>
      <c r="AN2026" s="113"/>
      <c r="AO2026" s="113"/>
      <c r="AP2026" s="113"/>
      <c r="AQ2026" s="113"/>
      <c r="AR2026" s="113"/>
      <c r="AS2026" s="113"/>
      <c r="AT2026" s="113"/>
      <c r="AU2026" s="113"/>
      <c r="AV2026" s="113"/>
      <c r="AW2026" s="113"/>
      <c r="AX2026" s="113"/>
      <c r="AY2026" s="113"/>
      <c r="AZ2026" s="113"/>
      <c r="BA2026" s="113"/>
      <c r="BB2026" s="113"/>
      <c r="BC2026" s="113"/>
      <c r="BD2026" s="113"/>
      <c r="BE2026" s="113"/>
      <c r="BF2026" s="113"/>
      <c r="BG2026" s="113"/>
      <c r="BH2026" s="113"/>
      <c r="BI2026" s="113"/>
      <c r="BJ2026" s="113"/>
      <c r="BK2026" s="113"/>
      <c r="BL2026" s="113"/>
      <c r="BM2026" s="113"/>
      <c r="BN2026" s="113"/>
      <c r="BO2026" s="113"/>
      <c r="BP2026" s="113"/>
      <c r="BQ2026" s="113"/>
      <c r="BR2026" s="113"/>
      <c r="BS2026" s="113"/>
      <c r="BT2026" s="113"/>
      <c r="BU2026" s="113"/>
      <c r="BV2026" s="113"/>
      <c r="BW2026" s="113"/>
      <c r="BX2026" s="113"/>
      <c r="BY2026" s="113"/>
      <c r="BZ2026" s="113"/>
      <c r="CA2026" s="113"/>
      <c r="CB2026" s="113"/>
    </row>
    <row r="2027" spans="9:80" s="114" customFormat="1">
      <c r="I2027" s="113"/>
      <c r="J2027" s="113"/>
      <c r="K2027" s="113"/>
      <c r="L2027" s="113"/>
      <c r="M2027" s="113"/>
      <c r="N2027" s="113"/>
      <c r="O2027" s="113"/>
      <c r="P2027" s="113"/>
      <c r="Q2027" s="113"/>
      <c r="R2027" s="113"/>
      <c r="S2027" s="113"/>
      <c r="T2027" s="113"/>
      <c r="U2027" s="113"/>
      <c r="V2027" s="113"/>
      <c r="W2027" s="113"/>
      <c r="X2027" s="113"/>
      <c r="Y2027" s="113"/>
      <c r="Z2027" s="113"/>
      <c r="AA2027" s="113"/>
      <c r="AB2027" s="113"/>
      <c r="AC2027" s="113"/>
      <c r="AD2027" s="113"/>
      <c r="AE2027" s="113"/>
      <c r="AF2027" s="113"/>
      <c r="AG2027" s="113"/>
      <c r="AH2027" s="113"/>
      <c r="AI2027" s="113"/>
      <c r="AJ2027" s="113"/>
      <c r="AK2027" s="113"/>
      <c r="AL2027" s="113"/>
      <c r="AM2027" s="113"/>
      <c r="AN2027" s="113"/>
      <c r="AO2027" s="113"/>
      <c r="AP2027" s="113"/>
      <c r="AQ2027" s="113"/>
      <c r="AR2027" s="113"/>
      <c r="AS2027" s="113"/>
      <c r="AT2027" s="113"/>
      <c r="AU2027" s="113"/>
      <c r="AV2027" s="113"/>
      <c r="AW2027" s="113"/>
      <c r="AX2027" s="113"/>
      <c r="AY2027" s="113"/>
      <c r="AZ2027" s="113"/>
      <c r="BA2027" s="113"/>
      <c r="BB2027" s="113"/>
      <c r="BC2027" s="113"/>
      <c r="BD2027" s="113"/>
      <c r="BE2027" s="113"/>
      <c r="BF2027" s="113"/>
      <c r="BG2027" s="113"/>
      <c r="BH2027" s="113"/>
      <c r="BI2027" s="113"/>
      <c r="BJ2027" s="113"/>
      <c r="BK2027" s="113"/>
      <c r="BL2027" s="113"/>
      <c r="BM2027" s="113"/>
      <c r="BN2027" s="113"/>
      <c r="BO2027" s="113"/>
      <c r="BP2027" s="113"/>
      <c r="BQ2027" s="113"/>
      <c r="BR2027" s="113"/>
      <c r="BS2027" s="113"/>
      <c r="BT2027" s="113"/>
      <c r="BU2027" s="113"/>
      <c r="BV2027" s="113"/>
      <c r="BW2027" s="113"/>
      <c r="BX2027" s="113"/>
      <c r="BY2027" s="113"/>
      <c r="BZ2027" s="113"/>
      <c r="CA2027" s="113"/>
      <c r="CB2027" s="113"/>
    </row>
    <row r="2028" spans="9:80" s="114" customFormat="1">
      <c r="I2028" s="113"/>
      <c r="J2028" s="113"/>
      <c r="K2028" s="113"/>
      <c r="L2028" s="113"/>
      <c r="M2028" s="113"/>
      <c r="N2028" s="113"/>
      <c r="O2028" s="113"/>
      <c r="P2028" s="113"/>
      <c r="Q2028" s="113"/>
      <c r="R2028" s="113"/>
      <c r="S2028" s="113"/>
      <c r="T2028" s="113"/>
      <c r="U2028" s="113"/>
      <c r="V2028" s="113"/>
      <c r="W2028" s="113"/>
      <c r="X2028" s="113"/>
      <c r="Y2028" s="113"/>
      <c r="Z2028" s="113"/>
      <c r="AA2028" s="113"/>
      <c r="AB2028" s="113"/>
      <c r="AC2028" s="113"/>
      <c r="AD2028" s="113"/>
      <c r="AE2028" s="113"/>
      <c r="AF2028" s="113"/>
      <c r="AG2028" s="113"/>
      <c r="AH2028" s="113"/>
      <c r="AI2028" s="113"/>
      <c r="AJ2028" s="113"/>
      <c r="AK2028" s="113"/>
      <c r="AL2028" s="113"/>
      <c r="AM2028" s="113"/>
      <c r="AN2028" s="113"/>
      <c r="AO2028" s="113"/>
      <c r="AP2028" s="113"/>
      <c r="AQ2028" s="113"/>
      <c r="AR2028" s="113"/>
      <c r="AS2028" s="113"/>
      <c r="AT2028" s="113"/>
      <c r="AU2028" s="113"/>
      <c r="AV2028" s="113"/>
      <c r="AW2028" s="113"/>
      <c r="AX2028" s="113"/>
      <c r="AY2028" s="113"/>
      <c r="AZ2028" s="113"/>
      <c r="BA2028" s="113"/>
      <c r="BB2028" s="113"/>
      <c r="BC2028" s="113"/>
      <c r="BD2028" s="113"/>
      <c r="BE2028" s="113"/>
      <c r="BF2028" s="113"/>
      <c r="BG2028" s="113"/>
      <c r="BH2028" s="113"/>
      <c r="BI2028" s="113"/>
      <c r="BJ2028" s="113"/>
      <c r="BK2028" s="113"/>
      <c r="BL2028" s="113"/>
      <c r="BM2028" s="113"/>
      <c r="BN2028" s="113"/>
      <c r="BO2028" s="113"/>
      <c r="BP2028" s="113"/>
      <c r="BQ2028" s="113"/>
      <c r="BR2028" s="113"/>
      <c r="BS2028" s="113"/>
      <c r="BT2028" s="113"/>
      <c r="BU2028" s="113"/>
      <c r="BV2028" s="113"/>
      <c r="BW2028" s="113"/>
      <c r="BX2028" s="113"/>
      <c r="BY2028" s="113"/>
      <c r="BZ2028" s="113"/>
      <c r="CA2028" s="113"/>
      <c r="CB2028" s="113"/>
    </row>
    <row r="2029" spans="9:80" s="114" customFormat="1">
      <c r="I2029" s="113"/>
      <c r="J2029" s="113"/>
      <c r="K2029" s="113"/>
      <c r="L2029" s="113"/>
      <c r="M2029" s="113"/>
      <c r="N2029" s="113"/>
      <c r="O2029" s="113"/>
      <c r="P2029" s="113"/>
      <c r="Q2029" s="113"/>
      <c r="R2029" s="113"/>
      <c r="S2029" s="113"/>
      <c r="T2029" s="113"/>
      <c r="U2029" s="113"/>
      <c r="V2029" s="113"/>
      <c r="W2029" s="113"/>
      <c r="X2029" s="113"/>
      <c r="Y2029" s="113"/>
      <c r="Z2029" s="113"/>
      <c r="AA2029" s="113"/>
      <c r="AB2029" s="113"/>
      <c r="AC2029" s="113"/>
      <c r="AD2029" s="113"/>
      <c r="AE2029" s="113"/>
      <c r="AF2029" s="113"/>
      <c r="AG2029" s="113"/>
      <c r="AH2029" s="113"/>
      <c r="AI2029" s="113"/>
      <c r="AJ2029" s="113"/>
      <c r="AK2029" s="113"/>
      <c r="AL2029" s="113"/>
      <c r="AM2029" s="113"/>
      <c r="AN2029" s="113"/>
      <c r="AO2029" s="113"/>
      <c r="AP2029" s="113"/>
      <c r="AQ2029" s="113"/>
      <c r="AR2029" s="113"/>
      <c r="AS2029" s="113"/>
      <c r="AT2029" s="113"/>
      <c r="AU2029" s="113"/>
      <c r="AV2029" s="113"/>
      <c r="AW2029" s="113"/>
      <c r="AX2029" s="113"/>
      <c r="AY2029" s="113"/>
      <c r="AZ2029" s="113"/>
      <c r="BA2029" s="113"/>
      <c r="BB2029" s="113"/>
      <c r="BC2029" s="113"/>
      <c r="BD2029" s="113"/>
      <c r="BE2029" s="113"/>
      <c r="BF2029" s="113"/>
      <c r="BG2029" s="113"/>
      <c r="BH2029" s="113"/>
      <c r="BI2029" s="113"/>
      <c r="BJ2029" s="113"/>
      <c r="BK2029" s="113"/>
      <c r="BL2029" s="113"/>
      <c r="BM2029" s="113"/>
      <c r="BN2029" s="113"/>
      <c r="BO2029" s="113"/>
      <c r="BP2029" s="113"/>
      <c r="BQ2029" s="113"/>
      <c r="BR2029" s="113"/>
      <c r="BS2029" s="113"/>
      <c r="BT2029" s="113"/>
      <c r="BU2029" s="113"/>
      <c r="BV2029" s="113"/>
      <c r="BW2029" s="113"/>
      <c r="BX2029" s="113"/>
      <c r="BY2029" s="113"/>
      <c r="BZ2029" s="113"/>
      <c r="CA2029" s="113"/>
      <c r="CB2029" s="113"/>
    </row>
    <row r="2030" spans="9:80" s="114" customFormat="1">
      <c r="I2030" s="113"/>
      <c r="J2030" s="113"/>
      <c r="K2030" s="113"/>
      <c r="L2030" s="113"/>
      <c r="M2030" s="113"/>
      <c r="N2030" s="113"/>
      <c r="O2030" s="113"/>
      <c r="P2030" s="113"/>
      <c r="Q2030" s="113"/>
      <c r="R2030" s="113"/>
      <c r="S2030" s="113"/>
      <c r="T2030" s="113"/>
      <c r="U2030" s="113"/>
      <c r="V2030" s="113"/>
      <c r="W2030" s="113"/>
      <c r="X2030" s="113"/>
      <c r="Y2030" s="113"/>
      <c r="Z2030" s="113"/>
      <c r="AA2030" s="113"/>
      <c r="AB2030" s="113"/>
      <c r="AC2030" s="113"/>
      <c r="AD2030" s="113"/>
      <c r="AE2030" s="113"/>
      <c r="AF2030" s="113"/>
      <c r="AG2030" s="113"/>
      <c r="AH2030" s="113"/>
      <c r="AI2030" s="113"/>
      <c r="AJ2030" s="113"/>
      <c r="AK2030" s="113"/>
      <c r="AL2030" s="113"/>
      <c r="AM2030" s="113"/>
      <c r="AN2030" s="113"/>
      <c r="AO2030" s="113"/>
      <c r="AP2030" s="113"/>
      <c r="AQ2030" s="113"/>
      <c r="AR2030" s="113"/>
      <c r="AS2030" s="113"/>
      <c r="AT2030" s="113"/>
      <c r="AU2030" s="113"/>
      <c r="AV2030" s="113"/>
      <c r="AW2030" s="113"/>
      <c r="AX2030" s="113"/>
      <c r="AY2030" s="113"/>
      <c r="AZ2030" s="113"/>
      <c r="BA2030" s="113"/>
      <c r="BB2030" s="113"/>
      <c r="BC2030" s="113"/>
      <c r="BD2030" s="113"/>
      <c r="BE2030" s="113"/>
      <c r="BF2030" s="113"/>
      <c r="BG2030" s="113"/>
      <c r="BH2030" s="113"/>
      <c r="BI2030" s="113"/>
      <c r="BJ2030" s="113"/>
      <c r="BK2030" s="113"/>
      <c r="BL2030" s="113"/>
      <c r="BM2030" s="113"/>
      <c r="BN2030" s="113"/>
      <c r="BO2030" s="113"/>
      <c r="BP2030" s="113"/>
      <c r="BQ2030" s="113"/>
      <c r="BR2030" s="113"/>
      <c r="BS2030" s="113"/>
      <c r="BT2030" s="113"/>
      <c r="BU2030" s="113"/>
      <c r="BV2030" s="113"/>
      <c r="BW2030" s="113"/>
      <c r="BX2030" s="113"/>
      <c r="BY2030" s="113"/>
      <c r="BZ2030" s="113"/>
      <c r="CA2030" s="113"/>
      <c r="CB2030" s="113"/>
    </row>
    <row r="2031" spans="9:80" s="114" customFormat="1">
      <c r="I2031" s="113"/>
      <c r="J2031" s="113"/>
      <c r="K2031" s="113"/>
      <c r="L2031" s="113"/>
      <c r="M2031" s="113"/>
      <c r="N2031" s="113"/>
      <c r="O2031" s="113"/>
      <c r="P2031" s="113"/>
      <c r="Q2031" s="113"/>
      <c r="R2031" s="113"/>
      <c r="S2031" s="113"/>
      <c r="T2031" s="113"/>
      <c r="U2031" s="113"/>
      <c r="V2031" s="113"/>
      <c r="W2031" s="113"/>
      <c r="X2031" s="113"/>
      <c r="Y2031" s="113"/>
      <c r="Z2031" s="113"/>
      <c r="AA2031" s="113"/>
      <c r="AB2031" s="113"/>
      <c r="AC2031" s="113"/>
      <c r="AD2031" s="113"/>
      <c r="AE2031" s="113"/>
      <c r="AF2031" s="113"/>
      <c r="AG2031" s="113"/>
      <c r="AH2031" s="113"/>
      <c r="AI2031" s="113"/>
      <c r="AJ2031" s="113"/>
      <c r="AK2031" s="113"/>
      <c r="AL2031" s="113"/>
      <c r="AM2031" s="113"/>
      <c r="AN2031" s="113"/>
      <c r="AO2031" s="113"/>
      <c r="AP2031" s="113"/>
      <c r="AQ2031" s="113"/>
      <c r="AR2031" s="113"/>
      <c r="AS2031" s="113"/>
      <c r="AT2031" s="113"/>
      <c r="AU2031" s="113"/>
      <c r="AV2031" s="113"/>
      <c r="AW2031" s="113"/>
      <c r="AX2031" s="113"/>
      <c r="AY2031" s="113"/>
      <c r="AZ2031" s="113"/>
      <c r="BA2031" s="113"/>
      <c r="BB2031" s="113"/>
      <c r="BC2031" s="113"/>
      <c r="BD2031" s="113"/>
      <c r="BE2031" s="113"/>
      <c r="BF2031" s="113"/>
      <c r="BG2031" s="113"/>
      <c r="BH2031" s="113"/>
      <c r="BI2031" s="113"/>
      <c r="BJ2031" s="113"/>
      <c r="BK2031" s="113"/>
      <c r="BL2031" s="113"/>
      <c r="BM2031" s="113"/>
      <c r="BN2031" s="113"/>
      <c r="BO2031" s="113"/>
      <c r="BP2031" s="113"/>
      <c r="BQ2031" s="113"/>
      <c r="BR2031" s="113"/>
      <c r="BS2031" s="113"/>
      <c r="BT2031" s="113"/>
      <c r="BU2031" s="113"/>
      <c r="BV2031" s="113"/>
      <c r="BW2031" s="113"/>
      <c r="BX2031" s="113"/>
      <c r="BY2031" s="113"/>
      <c r="BZ2031" s="113"/>
      <c r="CA2031" s="113"/>
      <c r="CB2031" s="113"/>
    </row>
    <row r="2032" spans="9:80" s="114" customFormat="1">
      <c r="I2032" s="113"/>
      <c r="J2032" s="113"/>
      <c r="K2032" s="113"/>
      <c r="L2032" s="113"/>
      <c r="M2032" s="113"/>
      <c r="N2032" s="113"/>
      <c r="O2032" s="113"/>
      <c r="P2032" s="113"/>
      <c r="Q2032" s="113"/>
      <c r="R2032" s="113"/>
      <c r="S2032" s="113"/>
      <c r="T2032" s="113"/>
      <c r="U2032" s="113"/>
      <c r="V2032" s="113"/>
      <c r="W2032" s="113"/>
      <c r="X2032" s="113"/>
      <c r="Y2032" s="113"/>
      <c r="Z2032" s="113"/>
      <c r="AA2032" s="113"/>
      <c r="AB2032" s="113"/>
      <c r="AC2032" s="113"/>
      <c r="AD2032" s="113"/>
      <c r="AE2032" s="113"/>
      <c r="AF2032" s="113"/>
      <c r="AG2032" s="113"/>
      <c r="AH2032" s="113"/>
      <c r="AI2032" s="113"/>
      <c r="AJ2032" s="113"/>
      <c r="AK2032" s="113"/>
      <c r="AL2032" s="113"/>
      <c r="AM2032" s="113"/>
      <c r="AN2032" s="113"/>
      <c r="AO2032" s="113"/>
      <c r="AP2032" s="113"/>
      <c r="AQ2032" s="113"/>
      <c r="AR2032" s="113"/>
      <c r="AS2032" s="113"/>
      <c r="AT2032" s="113"/>
      <c r="AU2032" s="113"/>
      <c r="AV2032" s="113"/>
      <c r="AW2032" s="113"/>
      <c r="AX2032" s="113"/>
      <c r="AY2032" s="113"/>
      <c r="AZ2032" s="113"/>
      <c r="BA2032" s="113"/>
      <c r="BB2032" s="113"/>
      <c r="BC2032" s="113"/>
      <c r="BD2032" s="113"/>
      <c r="BE2032" s="113"/>
      <c r="BF2032" s="113"/>
      <c r="BG2032" s="113"/>
      <c r="BH2032" s="113"/>
      <c r="BI2032" s="113"/>
      <c r="BJ2032" s="113"/>
      <c r="BK2032" s="113"/>
      <c r="BL2032" s="113"/>
      <c r="BM2032" s="113"/>
      <c r="BN2032" s="113"/>
      <c r="BO2032" s="113"/>
      <c r="BP2032" s="113"/>
      <c r="BQ2032" s="113"/>
      <c r="BR2032" s="113"/>
      <c r="BS2032" s="113"/>
      <c r="BT2032" s="113"/>
      <c r="BU2032" s="113"/>
      <c r="BV2032" s="113"/>
      <c r="BW2032" s="113"/>
      <c r="BX2032" s="113"/>
      <c r="BY2032" s="113"/>
      <c r="BZ2032" s="113"/>
      <c r="CA2032" s="113"/>
      <c r="CB2032" s="113"/>
    </row>
    <row r="2033" spans="9:80" s="114" customFormat="1">
      <c r="I2033" s="113"/>
      <c r="J2033" s="113"/>
      <c r="K2033" s="113"/>
      <c r="L2033" s="113"/>
      <c r="M2033" s="113"/>
      <c r="N2033" s="113"/>
      <c r="O2033" s="113"/>
      <c r="P2033" s="113"/>
      <c r="Q2033" s="113"/>
      <c r="R2033" s="113"/>
      <c r="S2033" s="113"/>
      <c r="T2033" s="113"/>
      <c r="U2033" s="113"/>
      <c r="V2033" s="113"/>
      <c r="W2033" s="113"/>
      <c r="X2033" s="113"/>
      <c r="Y2033" s="113"/>
      <c r="Z2033" s="113"/>
      <c r="AA2033" s="113"/>
      <c r="AB2033" s="113"/>
      <c r="AC2033" s="113"/>
      <c r="AD2033" s="113"/>
      <c r="AE2033" s="113"/>
      <c r="AF2033" s="113"/>
      <c r="AG2033" s="113"/>
      <c r="AH2033" s="113"/>
      <c r="AI2033" s="113"/>
      <c r="AJ2033" s="113"/>
      <c r="AK2033" s="113"/>
      <c r="AL2033" s="113"/>
      <c r="AM2033" s="113"/>
      <c r="AN2033" s="113"/>
      <c r="AO2033" s="113"/>
      <c r="AP2033" s="113"/>
      <c r="AQ2033" s="113"/>
      <c r="AR2033" s="113"/>
      <c r="AS2033" s="113"/>
      <c r="AT2033" s="113"/>
      <c r="AU2033" s="113"/>
      <c r="AV2033" s="113"/>
      <c r="AW2033" s="113"/>
      <c r="AX2033" s="113"/>
      <c r="AY2033" s="113"/>
      <c r="AZ2033" s="113"/>
      <c r="BA2033" s="113"/>
      <c r="BB2033" s="113"/>
      <c r="BC2033" s="113"/>
      <c r="BD2033" s="113"/>
      <c r="BE2033" s="113"/>
      <c r="BF2033" s="113"/>
      <c r="BG2033" s="113"/>
      <c r="BH2033" s="113"/>
      <c r="BI2033" s="113"/>
      <c r="BJ2033" s="113"/>
      <c r="BK2033" s="113"/>
      <c r="BL2033" s="113"/>
      <c r="BM2033" s="113"/>
      <c r="BN2033" s="113"/>
      <c r="BO2033" s="113"/>
      <c r="BP2033" s="113"/>
      <c r="BQ2033" s="113"/>
      <c r="BR2033" s="113"/>
      <c r="BS2033" s="113"/>
      <c r="BT2033" s="113"/>
      <c r="BU2033" s="113"/>
      <c r="BV2033" s="113"/>
      <c r="BW2033" s="113"/>
      <c r="BX2033" s="113"/>
      <c r="BY2033" s="113"/>
      <c r="BZ2033" s="113"/>
      <c r="CA2033" s="113"/>
      <c r="CB2033" s="113"/>
    </row>
    <row r="2034" spans="9:80" s="114" customFormat="1">
      <c r="I2034" s="113"/>
      <c r="J2034" s="113"/>
      <c r="K2034" s="113"/>
      <c r="L2034" s="113"/>
      <c r="M2034" s="113"/>
      <c r="N2034" s="113"/>
      <c r="O2034" s="113"/>
      <c r="P2034" s="113"/>
      <c r="Q2034" s="113"/>
      <c r="R2034" s="113"/>
      <c r="S2034" s="113"/>
      <c r="T2034" s="113"/>
      <c r="U2034" s="113"/>
      <c r="V2034" s="113"/>
      <c r="W2034" s="113"/>
      <c r="X2034" s="113"/>
      <c r="Y2034" s="113"/>
      <c r="Z2034" s="113"/>
      <c r="AA2034" s="113"/>
      <c r="AB2034" s="113"/>
      <c r="AC2034" s="113"/>
      <c r="AD2034" s="113"/>
      <c r="AE2034" s="113"/>
      <c r="AF2034" s="113"/>
      <c r="AG2034" s="113"/>
      <c r="AH2034" s="113"/>
      <c r="AI2034" s="113"/>
      <c r="AJ2034" s="113"/>
      <c r="AK2034" s="113"/>
      <c r="AL2034" s="113"/>
      <c r="AM2034" s="113"/>
      <c r="AN2034" s="113"/>
      <c r="AO2034" s="113"/>
      <c r="AP2034" s="113"/>
      <c r="AQ2034" s="113"/>
      <c r="AR2034" s="113"/>
      <c r="AS2034" s="113"/>
      <c r="AT2034" s="113"/>
      <c r="AU2034" s="113"/>
      <c r="AV2034" s="113"/>
      <c r="AW2034" s="113"/>
      <c r="AX2034" s="113"/>
      <c r="AY2034" s="113"/>
      <c r="AZ2034" s="113"/>
      <c r="BA2034" s="113"/>
      <c r="BB2034" s="113"/>
      <c r="BC2034" s="113"/>
      <c r="BD2034" s="113"/>
      <c r="BE2034" s="113"/>
      <c r="BF2034" s="113"/>
      <c r="BG2034" s="113"/>
      <c r="BH2034" s="113"/>
      <c r="BI2034" s="113"/>
      <c r="BJ2034" s="113"/>
      <c r="BK2034" s="113"/>
      <c r="BL2034" s="113"/>
      <c r="BM2034" s="113"/>
      <c r="BN2034" s="113"/>
      <c r="BO2034" s="113"/>
      <c r="BP2034" s="113"/>
      <c r="BQ2034" s="113"/>
      <c r="BR2034" s="113"/>
      <c r="BS2034" s="113"/>
      <c r="BT2034" s="113"/>
      <c r="BU2034" s="113"/>
      <c r="BV2034" s="113"/>
      <c r="BW2034" s="113"/>
      <c r="BX2034" s="113"/>
      <c r="BY2034" s="113"/>
      <c r="BZ2034" s="113"/>
      <c r="CA2034" s="113"/>
      <c r="CB2034" s="113"/>
    </row>
    <row r="2035" spans="9:80" s="114" customFormat="1">
      <c r="I2035" s="113"/>
      <c r="J2035" s="113"/>
      <c r="K2035" s="113"/>
      <c r="L2035" s="113"/>
      <c r="M2035" s="113"/>
      <c r="N2035" s="113"/>
      <c r="O2035" s="113"/>
      <c r="P2035" s="113"/>
      <c r="Q2035" s="113"/>
      <c r="R2035" s="113"/>
      <c r="S2035" s="113"/>
      <c r="T2035" s="113"/>
      <c r="U2035" s="113"/>
      <c r="V2035" s="113"/>
      <c r="W2035" s="113"/>
      <c r="X2035" s="113"/>
      <c r="Y2035" s="113"/>
      <c r="Z2035" s="113"/>
      <c r="AA2035" s="113"/>
      <c r="AB2035" s="113"/>
      <c r="AC2035" s="113"/>
      <c r="AD2035" s="113"/>
      <c r="AE2035" s="113"/>
      <c r="AF2035" s="113"/>
      <c r="AG2035" s="113"/>
      <c r="AH2035" s="113"/>
      <c r="AI2035" s="113"/>
      <c r="AJ2035" s="113"/>
      <c r="AK2035" s="113"/>
      <c r="AL2035" s="113"/>
      <c r="AM2035" s="113"/>
      <c r="AN2035" s="113"/>
      <c r="AO2035" s="113"/>
      <c r="AP2035" s="113"/>
      <c r="AQ2035" s="113"/>
      <c r="AR2035" s="113"/>
      <c r="AS2035" s="113"/>
      <c r="AT2035" s="113"/>
      <c r="AU2035" s="113"/>
      <c r="AV2035" s="113"/>
      <c r="AW2035" s="113"/>
      <c r="AX2035" s="113"/>
      <c r="AY2035" s="113"/>
      <c r="AZ2035" s="113"/>
      <c r="BA2035" s="113"/>
      <c r="BB2035" s="113"/>
      <c r="BC2035" s="113"/>
      <c r="BD2035" s="113"/>
      <c r="BE2035" s="113"/>
      <c r="BF2035" s="113"/>
      <c r="BG2035" s="113"/>
      <c r="BH2035" s="113"/>
      <c r="BI2035" s="113"/>
      <c r="BJ2035" s="113"/>
      <c r="BK2035" s="113"/>
      <c r="BL2035" s="113"/>
      <c r="BM2035" s="113"/>
      <c r="BN2035" s="113"/>
      <c r="BO2035" s="113"/>
      <c r="BP2035" s="113"/>
      <c r="BQ2035" s="113"/>
      <c r="BR2035" s="113"/>
      <c r="BS2035" s="113"/>
      <c r="BT2035" s="113"/>
      <c r="BU2035" s="113"/>
      <c r="BV2035" s="113"/>
      <c r="BW2035" s="113"/>
      <c r="BX2035" s="113"/>
      <c r="BY2035" s="113"/>
      <c r="BZ2035" s="113"/>
      <c r="CA2035" s="113"/>
      <c r="CB2035" s="113"/>
    </row>
    <row r="2036" spans="9:80" s="114" customFormat="1">
      <c r="I2036" s="113"/>
      <c r="J2036" s="113"/>
      <c r="K2036" s="113"/>
      <c r="L2036" s="113"/>
      <c r="M2036" s="113"/>
      <c r="N2036" s="113"/>
      <c r="O2036" s="113"/>
      <c r="P2036" s="113"/>
      <c r="Q2036" s="113"/>
      <c r="R2036" s="113"/>
      <c r="S2036" s="113"/>
      <c r="T2036" s="113"/>
      <c r="U2036" s="113"/>
      <c r="V2036" s="113"/>
      <c r="W2036" s="113"/>
      <c r="X2036" s="113"/>
      <c r="Y2036" s="113"/>
      <c r="Z2036" s="113"/>
      <c r="AA2036" s="113"/>
      <c r="AB2036" s="113"/>
      <c r="AC2036" s="113"/>
      <c r="AD2036" s="113"/>
      <c r="AE2036" s="113"/>
      <c r="AF2036" s="113"/>
      <c r="AG2036" s="113"/>
      <c r="AH2036" s="113"/>
      <c r="AI2036" s="113"/>
      <c r="AJ2036" s="113"/>
      <c r="AK2036" s="113"/>
      <c r="AL2036" s="113"/>
      <c r="AM2036" s="113"/>
      <c r="AN2036" s="113"/>
      <c r="AO2036" s="113"/>
      <c r="AP2036" s="113"/>
      <c r="AQ2036" s="113"/>
      <c r="AR2036" s="113"/>
      <c r="AS2036" s="113"/>
      <c r="AT2036" s="113"/>
      <c r="AU2036" s="113"/>
      <c r="AV2036" s="113"/>
      <c r="AW2036" s="113"/>
      <c r="AX2036" s="113"/>
      <c r="AY2036" s="113"/>
      <c r="AZ2036" s="113"/>
      <c r="BA2036" s="113"/>
      <c r="BB2036" s="113"/>
      <c r="BC2036" s="113"/>
      <c r="BD2036" s="113"/>
      <c r="BE2036" s="113"/>
      <c r="BF2036" s="113"/>
      <c r="BG2036" s="113"/>
      <c r="BH2036" s="113"/>
      <c r="BI2036" s="113"/>
      <c r="BJ2036" s="113"/>
      <c r="BK2036" s="113"/>
      <c r="BL2036" s="113"/>
      <c r="BM2036" s="113"/>
      <c r="BN2036" s="113"/>
      <c r="BO2036" s="113"/>
      <c r="BP2036" s="113"/>
      <c r="BQ2036" s="113"/>
      <c r="BR2036" s="113"/>
      <c r="BS2036" s="113"/>
      <c r="BT2036" s="113"/>
      <c r="BU2036" s="113"/>
      <c r="BV2036" s="113"/>
      <c r="BW2036" s="113"/>
      <c r="BX2036" s="113"/>
      <c r="BY2036" s="113"/>
      <c r="BZ2036" s="113"/>
      <c r="CA2036" s="113"/>
      <c r="CB2036" s="113"/>
    </row>
    <row r="2037" spans="9:80" s="114" customFormat="1">
      <c r="I2037" s="113"/>
      <c r="J2037" s="113"/>
      <c r="K2037" s="113"/>
      <c r="L2037" s="113"/>
      <c r="M2037" s="113"/>
      <c r="N2037" s="113"/>
      <c r="O2037" s="113"/>
      <c r="P2037" s="113"/>
      <c r="Q2037" s="113"/>
      <c r="R2037" s="113"/>
      <c r="S2037" s="113"/>
      <c r="T2037" s="113"/>
      <c r="U2037" s="113"/>
      <c r="V2037" s="113"/>
      <c r="W2037" s="113"/>
      <c r="X2037" s="113"/>
      <c r="Y2037" s="113"/>
      <c r="Z2037" s="113"/>
      <c r="AA2037" s="113"/>
      <c r="AB2037" s="113"/>
      <c r="AC2037" s="113"/>
      <c r="AD2037" s="113"/>
      <c r="AE2037" s="113"/>
      <c r="AF2037" s="113"/>
      <c r="AG2037" s="113"/>
      <c r="AH2037" s="113"/>
      <c r="AI2037" s="113"/>
      <c r="AJ2037" s="113"/>
      <c r="AK2037" s="113"/>
      <c r="AL2037" s="113"/>
      <c r="AM2037" s="113"/>
      <c r="AN2037" s="113"/>
      <c r="AO2037" s="113"/>
      <c r="AP2037" s="113"/>
      <c r="AQ2037" s="113"/>
      <c r="AR2037" s="113"/>
      <c r="AS2037" s="113"/>
      <c r="AT2037" s="113"/>
      <c r="AU2037" s="113"/>
      <c r="AV2037" s="113"/>
      <c r="AW2037" s="113"/>
      <c r="AX2037" s="113"/>
      <c r="AY2037" s="113"/>
      <c r="AZ2037" s="113"/>
      <c r="BA2037" s="113"/>
      <c r="BB2037" s="113"/>
      <c r="BC2037" s="113"/>
      <c r="BD2037" s="113"/>
      <c r="BE2037" s="113"/>
      <c r="BF2037" s="113"/>
      <c r="BG2037" s="113"/>
      <c r="BH2037" s="113"/>
      <c r="BI2037" s="113"/>
      <c r="BJ2037" s="113"/>
      <c r="BK2037" s="113"/>
      <c r="BL2037" s="113"/>
      <c r="BM2037" s="113"/>
      <c r="BN2037" s="113"/>
      <c r="BO2037" s="113"/>
      <c r="BP2037" s="113"/>
      <c r="BQ2037" s="113"/>
      <c r="BR2037" s="113"/>
      <c r="BS2037" s="113"/>
      <c r="BT2037" s="113"/>
      <c r="BU2037" s="113"/>
      <c r="BV2037" s="113"/>
      <c r="BW2037" s="113"/>
      <c r="BX2037" s="113"/>
      <c r="BY2037" s="113"/>
      <c r="BZ2037" s="113"/>
      <c r="CA2037" s="113"/>
      <c r="CB2037" s="113"/>
    </row>
    <row r="2038" spans="9:80" s="114" customFormat="1">
      <c r="I2038" s="113"/>
      <c r="J2038" s="113"/>
      <c r="K2038" s="113"/>
      <c r="L2038" s="113"/>
      <c r="M2038" s="113"/>
      <c r="N2038" s="113"/>
      <c r="O2038" s="113"/>
      <c r="P2038" s="113"/>
      <c r="Q2038" s="113"/>
      <c r="R2038" s="113"/>
      <c r="S2038" s="113"/>
      <c r="T2038" s="113"/>
      <c r="U2038" s="113"/>
      <c r="V2038" s="113"/>
      <c r="W2038" s="113"/>
      <c r="X2038" s="113"/>
      <c r="Y2038" s="113"/>
      <c r="Z2038" s="113"/>
      <c r="AA2038" s="113"/>
      <c r="AB2038" s="113"/>
      <c r="AC2038" s="113"/>
      <c r="AD2038" s="113"/>
      <c r="AE2038" s="113"/>
      <c r="AF2038" s="113"/>
      <c r="AG2038" s="113"/>
      <c r="AH2038" s="113"/>
      <c r="AI2038" s="113"/>
      <c r="AJ2038" s="113"/>
      <c r="AK2038" s="113"/>
      <c r="AL2038" s="113"/>
      <c r="AM2038" s="113"/>
      <c r="AN2038" s="113"/>
      <c r="AO2038" s="113"/>
      <c r="AP2038" s="113"/>
      <c r="AQ2038" s="113"/>
      <c r="AR2038" s="113"/>
      <c r="AS2038" s="113"/>
      <c r="AT2038" s="113"/>
      <c r="AU2038" s="113"/>
      <c r="AV2038" s="113"/>
      <c r="AW2038" s="113"/>
      <c r="AX2038" s="113"/>
      <c r="AY2038" s="113"/>
      <c r="AZ2038" s="113"/>
      <c r="BA2038" s="113"/>
      <c r="BB2038" s="113"/>
      <c r="BC2038" s="113"/>
      <c r="BD2038" s="113"/>
      <c r="BE2038" s="113"/>
      <c r="BF2038" s="113"/>
      <c r="BG2038" s="113"/>
      <c r="BH2038" s="113"/>
      <c r="BI2038" s="113"/>
      <c r="BJ2038" s="113"/>
      <c r="BK2038" s="113"/>
      <c r="BL2038" s="113"/>
      <c r="BM2038" s="113"/>
      <c r="BN2038" s="113"/>
      <c r="BO2038" s="113"/>
      <c r="BP2038" s="113"/>
      <c r="BQ2038" s="113"/>
      <c r="BR2038" s="113"/>
      <c r="BS2038" s="113"/>
      <c r="BT2038" s="113"/>
      <c r="BU2038" s="113"/>
      <c r="BV2038" s="113"/>
      <c r="BW2038" s="113"/>
      <c r="BX2038" s="113"/>
      <c r="BY2038" s="113"/>
      <c r="BZ2038" s="113"/>
      <c r="CA2038" s="113"/>
      <c r="CB2038" s="113"/>
    </row>
    <row r="2039" spans="9:80" s="114" customFormat="1">
      <c r="I2039" s="113"/>
      <c r="J2039" s="113"/>
      <c r="K2039" s="113"/>
      <c r="L2039" s="113"/>
      <c r="M2039" s="113"/>
      <c r="N2039" s="113"/>
      <c r="O2039" s="113"/>
      <c r="P2039" s="113"/>
      <c r="Q2039" s="113"/>
      <c r="R2039" s="113"/>
      <c r="S2039" s="113"/>
      <c r="T2039" s="113"/>
      <c r="U2039" s="113"/>
      <c r="V2039" s="113"/>
      <c r="W2039" s="113"/>
      <c r="X2039" s="113"/>
      <c r="Y2039" s="113"/>
      <c r="Z2039" s="113"/>
      <c r="AA2039" s="113"/>
      <c r="AB2039" s="113"/>
      <c r="AC2039" s="113"/>
      <c r="AD2039" s="113"/>
      <c r="AE2039" s="113"/>
      <c r="AF2039" s="113"/>
      <c r="AG2039" s="113"/>
      <c r="AH2039" s="113"/>
      <c r="AI2039" s="113"/>
      <c r="AJ2039" s="113"/>
      <c r="AK2039" s="113"/>
      <c r="AL2039" s="113"/>
      <c r="AM2039" s="113"/>
      <c r="AN2039" s="113"/>
      <c r="AO2039" s="113"/>
      <c r="AP2039" s="113"/>
      <c r="AQ2039" s="113"/>
      <c r="AR2039" s="113"/>
      <c r="AS2039" s="113"/>
      <c r="AT2039" s="113"/>
      <c r="AU2039" s="113"/>
      <c r="AV2039" s="113"/>
      <c r="AW2039" s="113"/>
      <c r="AX2039" s="113"/>
      <c r="AY2039" s="113"/>
      <c r="AZ2039" s="113"/>
      <c r="BA2039" s="113"/>
      <c r="BB2039" s="113"/>
      <c r="BC2039" s="113"/>
      <c r="BD2039" s="113"/>
      <c r="BE2039" s="113"/>
      <c r="BF2039" s="113"/>
      <c r="BG2039" s="113"/>
      <c r="BH2039" s="113"/>
      <c r="BI2039" s="113"/>
      <c r="BJ2039" s="113"/>
      <c r="BK2039" s="113"/>
      <c r="BL2039" s="113"/>
      <c r="BM2039" s="113"/>
      <c r="BN2039" s="113"/>
      <c r="BO2039" s="113"/>
      <c r="BP2039" s="113"/>
      <c r="BQ2039" s="113"/>
      <c r="BR2039" s="113"/>
      <c r="BS2039" s="113"/>
      <c r="BT2039" s="113"/>
      <c r="BU2039" s="113"/>
      <c r="BV2039" s="113"/>
      <c r="BW2039" s="113"/>
      <c r="BX2039" s="113"/>
      <c r="BY2039" s="113"/>
      <c r="BZ2039" s="113"/>
      <c r="CA2039" s="113"/>
      <c r="CB2039" s="113"/>
    </row>
    <row r="2040" spans="9:80" s="114" customFormat="1">
      <c r="I2040" s="113"/>
      <c r="J2040" s="113"/>
      <c r="K2040" s="113"/>
      <c r="L2040" s="113"/>
      <c r="M2040" s="113"/>
      <c r="N2040" s="113"/>
      <c r="O2040" s="113"/>
      <c r="P2040" s="113"/>
      <c r="Q2040" s="113"/>
      <c r="R2040" s="113"/>
      <c r="S2040" s="113"/>
      <c r="T2040" s="113"/>
      <c r="U2040" s="113"/>
      <c r="V2040" s="113"/>
      <c r="W2040" s="113"/>
      <c r="X2040" s="113"/>
      <c r="Y2040" s="113"/>
      <c r="Z2040" s="113"/>
      <c r="AA2040" s="113"/>
      <c r="AB2040" s="113"/>
      <c r="AC2040" s="113"/>
      <c r="AD2040" s="113"/>
      <c r="AE2040" s="113"/>
      <c r="AF2040" s="113"/>
      <c r="AG2040" s="113"/>
      <c r="AH2040" s="113"/>
      <c r="AI2040" s="113"/>
      <c r="AJ2040" s="113"/>
      <c r="AK2040" s="113"/>
      <c r="AL2040" s="113"/>
      <c r="AM2040" s="113"/>
      <c r="AN2040" s="113"/>
      <c r="AO2040" s="113"/>
      <c r="AP2040" s="113"/>
      <c r="AQ2040" s="113"/>
      <c r="AR2040" s="113"/>
      <c r="AS2040" s="113"/>
      <c r="AT2040" s="113"/>
      <c r="AU2040" s="113"/>
      <c r="AV2040" s="113"/>
      <c r="AW2040" s="113"/>
      <c r="AX2040" s="113"/>
      <c r="AY2040" s="113"/>
      <c r="AZ2040" s="113"/>
      <c r="BA2040" s="113"/>
      <c r="BB2040" s="113"/>
      <c r="BC2040" s="113"/>
      <c r="BD2040" s="113"/>
      <c r="BE2040" s="113"/>
      <c r="BF2040" s="113"/>
      <c r="BG2040" s="113"/>
      <c r="BH2040" s="113"/>
      <c r="BI2040" s="113"/>
      <c r="BJ2040" s="113"/>
      <c r="BK2040" s="113"/>
      <c r="BL2040" s="113"/>
      <c r="BM2040" s="113"/>
      <c r="BN2040" s="113"/>
      <c r="BO2040" s="113"/>
      <c r="BP2040" s="113"/>
      <c r="BQ2040" s="113"/>
      <c r="BR2040" s="113"/>
      <c r="BS2040" s="113"/>
      <c r="BT2040" s="113"/>
      <c r="BU2040" s="113"/>
      <c r="BV2040" s="113"/>
      <c r="BW2040" s="113"/>
      <c r="BX2040" s="113"/>
      <c r="BY2040" s="113"/>
      <c r="BZ2040" s="113"/>
      <c r="CA2040" s="113"/>
      <c r="CB2040" s="113"/>
    </row>
    <row r="2041" spans="9:80" s="114" customFormat="1">
      <c r="I2041" s="113"/>
      <c r="J2041" s="113"/>
      <c r="K2041" s="113"/>
      <c r="L2041" s="113"/>
      <c r="M2041" s="113"/>
      <c r="N2041" s="113"/>
      <c r="O2041" s="113"/>
      <c r="P2041" s="113"/>
      <c r="Q2041" s="113"/>
      <c r="R2041" s="113"/>
      <c r="S2041" s="113"/>
      <c r="T2041" s="113"/>
      <c r="U2041" s="113"/>
      <c r="V2041" s="113"/>
      <c r="W2041" s="113"/>
      <c r="X2041" s="113"/>
      <c r="Y2041" s="113"/>
      <c r="Z2041" s="113"/>
      <c r="AA2041" s="113"/>
      <c r="AB2041" s="113"/>
      <c r="AC2041" s="113"/>
      <c r="AD2041" s="113"/>
      <c r="AE2041" s="113"/>
      <c r="AF2041" s="113"/>
      <c r="AG2041" s="113"/>
      <c r="AH2041" s="113"/>
      <c r="AI2041" s="113"/>
      <c r="AJ2041" s="113"/>
      <c r="AK2041" s="113"/>
      <c r="AL2041" s="113"/>
      <c r="AM2041" s="113"/>
      <c r="AN2041" s="113"/>
      <c r="AO2041" s="113"/>
      <c r="AP2041" s="113"/>
      <c r="AQ2041" s="113"/>
      <c r="AR2041" s="113"/>
      <c r="AS2041" s="113"/>
      <c r="AT2041" s="113"/>
      <c r="AU2041" s="113"/>
      <c r="AV2041" s="113"/>
      <c r="AW2041" s="113"/>
      <c r="AX2041" s="113"/>
      <c r="AY2041" s="113"/>
      <c r="AZ2041" s="113"/>
      <c r="BA2041" s="113"/>
      <c r="BB2041" s="113"/>
      <c r="BC2041" s="113"/>
      <c r="BD2041" s="113"/>
      <c r="BE2041" s="113"/>
      <c r="BF2041" s="113"/>
      <c r="BG2041" s="113"/>
      <c r="BH2041" s="113"/>
      <c r="BI2041" s="113"/>
      <c r="BJ2041" s="113"/>
      <c r="BK2041" s="113"/>
      <c r="BL2041" s="113"/>
      <c r="BM2041" s="113"/>
      <c r="BN2041" s="113"/>
      <c r="BO2041" s="113"/>
      <c r="BP2041" s="113"/>
      <c r="BQ2041" s="113"/>
      <c r="BR2041" s="113"/>
      <c r="BS2041" s="113"/>
      <c r="BT2041" s="113"/>
      <c r="BU2041" s="113"/>
      <c r="BV2041" s="113"/>
      <c r="BW2041" s="113"/>
      <c r="BX2041" s="113"/>
      <c r="BY2041" s="113"/>
      <c r="BZ2041" s="113"/>
      <c r="CA2041" s="113"/>
      <c r="CB2041" s="113"/>
    </row>
    <row r="2042" spans="9:80" s="114" customFormat="1">
      <c r="I2042" s="113"/>
      <c r="J2042" s="113"/>
      <c r="K2042" s="113"/>
      <c r="L2042" s="113"/>
      <c r="M2042" s="113"/>
      <c r="N2042" s="113"/>
      <c r="O2042" s="113"/>
      <c r="P2042" s="113"/>
      <c r="Q2042" s="113"/>
      <c r="R2042" s="113"/>
      <c r="S2042" s="113"/>
      <c r="T2042" s="113"/>
      <c r="U2042" s="113"/>
      <c r="V2042" s="113"/>
      <c r="W2042" s="113"/>
      <c r="X2042" s="113"/>
      <c r="Y2042" s="113"/>
      <c r="Z2042" s="113"/>
      <c r="AA2042" s="113"/>
      <c r="AB2042" s="113"/>
      <c r="AC2042" s="113"/>
      <c r="AD2042" s="113"/>
      <c r="AE2042" s="113"/>
      <c r="AF2042" s="113"/>
      <c r="AG2042" s="113"/>
      <c r="AH2042" s="113"/>
      <c r="AI2042" s="113"/>
      <c r="AJ2042" s="113"/>
      <c r="AK2042" s="113"/>
      <c r="AL2042" s="113"/>
      <c r="AM2042" s="113"/>
      <c r="AN2042" s="113"/>
      <c r="AO2042" s="113"/>
      <c r="AP2042" s="113"/>
      <c r="AQ2042" s="113"/>
      <c r="AR2042" s="113"/>
      <c r="AS2042" s="113"/>
      <c r="AT2042" s="113"/>
      <c r="AU2042" s="113"/>
      <c r="AV2042" s="113"/>
      <c r="AW2042" s="113"/>
      <c r="AX2042" s="113"/>
      <c r="AY2042" s="113"/>
      <c r="AZ2042" s="113"/>
      <c r="BA2042" s="113"/>
      <c r="BB2042" s="113"/>
      <c r="BC2042" s="113"/>
      <c r="BD2042" s="113"/>
      <c r="BE2042" s="113"/>
      <c r="BF2042" s="113"/>
      <c r="BG2042" s="113"/>
      <c r="BH2042" s="113"/>
      <c r="BI2042" s="113"/>
      <c r="BJ2042" s="113"/>
      <c r="BK2042" s="113"/>
      <c r="BL2042" s="113"/>
      <c r="BM2042" s="113"/>
      <c r="BN2042" s="113"/>
      <c r="BO2042" s="113"/>
      <c r="BP2042" s="113"/>
      <c r="BQ2042" s="113"/>
      <c r="BR2042" s="113"/>
      <c r="BS2042" s="113"/>
      <c r="BT2042" s="113"/>
      <c r="BU2042" s="113"/>
      <c r="BV2042" s="113"/>
      <c r="BW2042" s="113"/>
      <c r="BX2042" s="113"/>
      <c r="BY2042" s="113"/>
      <c r="BZ2042" s="113"/>
      <c r="CA2042" s="113"/>
      <c r="CB2042" s="113"/>
    </row>
    <row r="2043" spans="9:80" s="114" customFormat="1">
      <c r="I2043" s="113"/>
      <c r="J2043" s="113"/>
      <c r="K2043" s="113"/>
      <c r="L2043" s="113"/>
      <c r="M2043" s="113"/>
      <c r="N2043" s="113"/>
      <c r="O2043" s="113"/>
      <c r="P2043" s="113"/>
      <c r="Q2043" s="113"/>
      <c r="R2043" s="113"/>
      <c r="S2043" s="113"/>
      <c r="T2043" s="113"/>
      <c r="U2043" s="113"/>
      <c r="V2043" s="113"/>
      <c r="W2043" s="113"/>
      <c r="X2043" s="113"/>
      <c r="Y2043" s="113"/>
      <c r="Z2043" s="113"/>
      <c r="AA2043" s="113"/>
      <c r="AB2043" s="113"/>
      <c r="AC2043" s="113"/>
      <c r="AD2043" s="113"/>
      <c r="AE2043" s="113"/>
      <c r="AF2043" s="113"/>
      <c r="AG2043" s="113"/>
      <c r="AH2043" s="113"/>
      <c r="AI2043" s="113"/>
      <c r="AJ2043" s="113"/>
      <c r="AK2043" s="113"/>
      <c r="AL2043" s="113"/>
      <c r="AM2043" s="113"/>
      <c r="AN2043" s="113"/>
      <c r="AO2043" s="113"/>
      <c r="AP2043" s="113"/>
      <c r="AQ2043" s="113"/>
      <c r="AR2043" s="113"/>
      <c r="AS2043" s="113"/>
      <c r="AT2043" s="113"/>
      <c r="AU2043" s="113"/>
      <c r="AV2043" s="113"/>
      <c r="AW2043" s="113"/>
      <c r="AX2043" s="113"/>
      <c r="AY2043" s="113"/>
      <c r="AZ2043" s="113"/>
      <c r="BA2043" s="113"/>
      <c r="BB2043" s="113"/>
      <c r="BC2043" s="113"/>
      <c r="BD2043" s="113"/>
      <c r="BE2043" s="113"/>
      <c r="BF2043" s="113"/>
      <c r="BG2043" s="113"/>
      <c r="BH2043" s="113"/>
      <c r="BI2043" s="113"/>
      <c r="BJ2043" s="113"/>
      <c r="BK2043" s="113"/>
      <c r="BL2043" s="113"/>
      <c r="BM2043" s="113"/>
      <c r="BN2043" s="113"/>
      <c r="BO2043" s="113"/>
      <c r="BP2043" s="113"/>
      <c r="BQ2043" s="113"/>
      <c r="BR2043" s="113"/>
      <c r="BS2043" s="113"/>
      <c r="BT2043" s="113"/>
      <c r="BU2043" s="113"/>
      <c r="BV2043" s="113"/>
      <c r="BW2043" s="113"/>
      <c r="BX2043" s="113"/>
      <c r="BY2043" s="113"/>
      <c r="BZ2043" s="113"/>
      <c r="CA2043" s="113"/>
      <c r="CB2043" s="113"/>
    </row>
    <row r="2044" spans="9:80" s="114" customFormat="1">
      <c r="I2044" s="113"/>
      <c r="J2044" s="113"/>
      <c r="K2044" s="113"/>
      <c r="L2044" s="113"/>
      <c r="M2044" s="113"/>
      <c r="N2044" s="113"/>
      <c r="O2044" s="113"/>
      <c r="P2044" s="113"/>
      <c r="Q2044" s="113"/>
      <c r="R2044" s="113"/>
      <c r="S2044" s="113"/>
      <c r="T2044" s="113"/>
      <c r="U2044" s="113"/>
      <c r="V2044" s="113"/>
      <c r="W2044" s="113"/>
      <c r="X2044" s="113"/>
      <c r="Y2044" s="113"/>
      <c r="Z2044" s="113"/>
      <c r="AA2044" s="113"/>
      <c r="AB2044" s="113"/>
      <c r="AC2044" s="113"/>
      <c r="AD2044" s="113"/>
      <c r="AE2044" s="113"/>
      <c r="AF2044" s="113"/>
      <c r="AG2044" s="113"/>
      <c r="AH2044" s="113"/>
      <c r="AI2044" s="113"/>
      <c r="AJ2044" s="113"/>
      <c r="AK2044" s="113"/>
      <c r="AL2044" s="113"/>
      <c r="AM2044" s="113"/>
      <c r="AN2044" s="113"/>
      <c r="AO2044" s="113"/>
      <c r="AP2044" s="113"/>
      <c r="AQ2044" s="113"/>
      <c r="AR2044" s="113"/>
      <c r="AS2044" s="113"/>
      <c r="AT2044" s="113"/>
      <c r="AU2044" s="113"/>
      <c r="AV2044" s="113"/>
      <c r="AW2044" s="113"/>
      <c r="AX2044" s="113"/>
      <c r="AY2044" s="113"/>
      <c r="AZ2044" s="113"/>
      <c r="BA2044" s="113"/>
      <c r="BB2044" s="113"/>
      <c r="BC2044" s="113"/>
      <c r="BD2044" s="113"/>
      <c r="BE2044" s="113"/>
      <c r="BF2044" s="113"/>
      <c r="BG2044" s="113"/>
      <c r="BH2044" s="113"/>
      <c r="BI2044" s="113"/>
      <c r="BJ2044" s="113"/>
      <c r="BK2044" s="113"/>
      <c r="BL2044" s="113"/>
      <c r="BM2044" s="113"/>
      <c r="BN2044" s="113"/>
      <c r="BO2044" s="113"/>
      <c r="BP2044" s="113"/>
      <c r="BQ2044" s="113"/>
      <c r="BR2044" s="113"/>
      <c r="BS2044" s="113"/>
      <c r="BT2044" s="113"/>
      <c r="BU2044" s="113"/>
      <c r="BV2044" s="113"/>
      <c r="BW2044" s="113"/>
      <c r="BX2044" s="113"/>
      <c r="BY2044" s="113"/>
      <c r="BZ2044" s="113"/>
      <c r="CA2044" s="113"/>
      <c r="CB2044" s="113"/>
    </row>
    <row r="2045" spans="9:80" s="114" customFormat="1">
      <c r="I2045" s="113"/>
      <c r="J2045" s="113"/>
      <c r="K2045" s="113"/>
      <c r="L2045" s="113"/>
      <c r="M2045" s="113"/>
      <c r="N2045" s="113"/>
      <c r="O2045" s="113"/>
      <c r="P2045" s="113"/>
      <c r="Q2045" s="113"/>
      <c r="R2045" s="113"/>
      <c r="S2045" s="113"/>
      <c r="T2045" s="113"/>
      <c r="U2045" s="113"/>
      <c r="V2045" s="113"/>
      <c r="W2045" s="113"/>
      <c r="X2045" s="113"/>
      <c r="Y2045" s="113"/>
      <c r="Z2045" s="113"/>
      <c r="AA2045" s="113"/>
      <c r="AB2045" s="113"/>
      <c r="AC2045" s="113"/>
      <c r="AD2045" s="113"/>
      <c r="AE2045" s="113"/>
      <c r="AF2045" s="113"/>
      <c r="AG2045" s="113"/>
      <c r="AH2045" s="113"/>
      <c r="AI2045" s="113"/>
      <c r="AJ2045" s="113"/>
      <c r="AK2045" s="113"/>
      <c r="AL2045" s="113"/>
      <c r="AM2045" s="113"/>
      <c r="AN2045" s="113"/>
      <c r="AO2045" s="113"/>
      <c r="AP2045" s="113"/>
      <c r="AQ2045" s="113"/>
      <c r="AR2045" s="113"/>
      <c r="AS2045" s="113"/>
      <c r="AT2045" s="113"/>
      <c r="AU2045" s="113"/>
      <c r="AV2045" s="113"/>
      <c r="AW2045" s="113"/>
      <c r="AX2045" s="113"/>
      <c r="AY2045" s="113"/>
      <c r="AZ2045" s="113"/>
      <c r="BA2045" s="113"/>
      <c r="BB2045" s="113"/>
      <c r="BC2045" s="113"/>
      <c r="BD2045" s="113"/>
      <c r="BE2045" s="113"/>
      <c r="BF2045" s="113"/>
      <c r="BG2045" s="113"/>
      <c r="BH2045" s="113"/>
      <c r="BI2045" s="113"/>
      <c r="BJ2045" s="113"/>
      <c r="BK2045" s="113"/>
      <c r="BL2045" s="113"/>
      <c r="BM2045" s="113"/>
      <c r="BN2045" s="113"/>
      <c r="BO2045" s="113"/>
      <c r="BP2045" s="113"/>
      <c r="BQ2045" s="113"/>
      <c r="BR2045" s="113"/>
      <c r="BS2045" s="113"/>
      <c r="BT2045" s="113"/>
      <c r="BU2045" s="113"/>
      <c r="BV2045" s="113"/>
      <c r="BW2045" s="113"/>
      <c r="BX2045" s="113"/>
      <c r="BY2045" s="113"/>
      <c r="BZ2045" s="113"/>
      <c r="CA2045" s="113"/>
      <c r="CB2045" s="113"/>
    </row>
    <row r="2046" spans="9:80" s="114" customFormat="1">
      <c r="I2046" s="113"/>
      <c r="J2046" s="113"/>
      <c r="K2046" s="113"/>
      <c r="L2046" s="113"/>
      <c r="M2046" s="113"/>
      <c r="N2046" s="113"/>
      <c r="O2046" s="113"/>
      <c r="P2046" s="113"/>
      <c r="Q2046" s="113"/>
      <c r="R2046" s="113"/>
      <c r="S2046" s="113"/>
      <c r="T2046" s="113"/>
      <c r="U2046" s="113"/>
      <c r="V2046" s="113"/>
      <c r="W2046" s="113"/>
      <c r="X2046" s="113"/>
      <c r="Y2046" s="113"/>
      <c r="Z2046" s="113"/>
      <c r="AA2046" s="113"/>
      <c r="AB2046" s="113"/>
      <c r="AC2046" s="113"/>
      <c r="AD2046" s="113"/>
      <c r="AE2046" s="113"/>
      <c r="AF2046" s="113"/>
      <c r="AG2046" s="113"/>
      <c r="AH2046" s="113"/>
      <c r="AI2046" s="113"/>
      <c r="AJ2046" s="113"/>
      <c r="AK2046" s="113"/>
      <c r="AL2046" s="113"/>
      <c r="AM2046" s="113"/>
      <c r="AN2046" s="113"/>
      <c r="AO2046" s="113"/>
      <c r="AP2046" s="113"/>
      <c r="AQ2046" s="113"/>
      <c r="AR2046" s="113"/>
      <c r="AS2046" s="113"/>
      <c r="AT2046" s="113"/>
      <c r="AU2046" s="113"/>
      <c r="AV2046" s="113"/>
      <c r="AW2046" s="113"/>
      <c r="AX2046" s="113"/>
      <c r="AY2046" s="113"/>
      <c r="AZ2046" s="113"/>
      <c r="BA2046" s="113"/>
      <c r="BB2046" s="113"/>
      <c r="BC2046" s="113"/>
      <c r="BD2046" s="113"/>
      <c r="BE2046" s="113"/>
      <c r="BF2046" s="113"/>
      <c r="BG2046" s="113"/>
      <c r="BH2046" s="113"/>
      <c r="BI2046" s="113"/>
      <c r="BJ2046" s="113"/>
      <c r="BK2046" s="113"/>
      <c r="BL2046" s="113"/>
      <c r="BM2046" s="113"/>
      <c r="BN2046" s="113"/>
      <c r="BO2046" s="113"/>
      <c r="BP2046" s="113"/>
      <c r="BQ2046" s="113"/>
      <c r="BR2046" s="113"/>
      <c r="BS2046" s="113"/>
      <c r="BT2046" s="113"/>
      <c r="BU2046" s="113"/>
      <c r="BV2046" s="113"/>
      <c r="BW2046" s="113"/>
      <c r="BX2046" s="113"/>
      <c r="BY2046" s="113"/>
      <c r="BZ2046" s="113"/>
      <c r="CA2046" s="113"/>
      <c r="CB2046" s="113"/>
    </row>
    <row r="2047" spans="9:80" s="114" customFormat="1">
      <c r="I2047" s="113"/>
      <c r="J2047" s="113"/>
      <c r="K2047" s="113"/>
      <c r="L2047" s="113"/>
      <c r="M2047" s="113"/>
      <c r="N2047" s="113"/>
      <c r="O2047" s="113"/>
      <c r="P2047" s="113"/>
      <c r="Q2047" s="113"/>
      <c r="R2047" s="113"/>
      <c r="S2047" s="113"/>
      <c r="T2047" s="113"/>
      <c r="U2047" s="113"/>
      <c r="V2047" s="113"/>
      <c r="W2047" s="113"/>
      <c r="X2047" s="113"/>
      <c r="Y2047" s="113"/>
      <c r="Z2047" s="113"/>
      <c r="AA2047" s="113"/>
      <c r="AB2047" s="113"/>
      <c r="AC2047" s="113"/>
      <c r="AD2047" s="113"/>
      <c r="AE2047" s="113"/>
      <c r="AF2047" s="113"/>
      <c r="AG2047" s="113"/>
      <c r="AH2047" s="113"/>
      <c r="AI2047" s="113"/>
      <c r="AJ2047" s="113"/>
      <c r="AK2047" s="113"/>
      <c r="AL2047" s="113"/>
      <c r="AM2047" s="113"/>
      <c r="AN2047" s="113"/>
      <c r="AO2047" s="113"/>
      <c r="AP2047" s="113"/>
      <c r="AQ2047" s="113"/>
      <c r="AR2047" s="113"/>
      <c r="AS2047" s="113"/>
      <c r="AT2047" s="113"/>
      <c r="AU2047" s="113"/>
      <c r="AV2047" s="113"/>
      <c r="AW2047" s="113"/>
      <c r="AX2047" s="113"/>
      <c r="AY2047" s="113"/>
      <c r="AZ2047" s="113"/>
      <c r="BA2047" s="113"/>
      <c r="BB2047" s="113"/>
      <c r="BC2047" s="113"/>
      <c r="BD2047" s="113"/>
      <c r="BE2047" s="113"/>
      <c r="BF2047" s="113"/>
      <c r="BG2047" s="113"/>
      <c r="BH2047" s="113"/>
      <c r="BI2047" s="113"/>
      <c r="BJ2047" s="113"/>
      <c r="BK2047" s="113"/>
      <c r="BL2047" s="113"/>
      <c r="BM2047" s="113"/>
      <c r="BN2047" s="113"/>
      <c r="BO2047" s="113"/>
      <c r="BP2047" s="113"/>
      <c r="BQ2047" s="113"/>
      <c r="BR2047" s="113"/>
      <c r="BS2047" s="113"/>
      <c r="BT2047" s="113"/>
      <c r="BU2047" s="113"/>
      <c r="BV2047" s="113"/>
      <c r="BW2047" s="113"/>
      <c r="BX2047" s="113"/>
      <c r="BY2047" s="113"/>
      <c r="BZ2047" s="113"/>
      <c r="CA2047" s="113"/>
      <c r="CB2047" s="113"/>
    </row>
    <row r="2048" spans="9:80" s="114" customFormat="1">
      <c r="I2048" s="113"/>
      <c r="J2048" s="113"/>
      <c r="K2048" s="113"/>
      <c r="L2048" s="113"/>
      <c r="M2048" s="113"/>
      <c r="N2048" s="113"/>
      <c r="O2048" s="113"/>
      <c r="P2048" s="113"/>
      <c r="Q2048" s="113"/>
      <c r="R2048" s="113"/>
      <c r="S2048" s="113"/>
      <c r="T2048" s="113"/>
      <c r="U2048" s="113"/>
      <c r="V2048" s="113"/>
      <c r="W2048" s="113"/>
      <c r="X2048" s="113"/>
      <c r="Y2048" s="113"/>
      <c r="Z2048" s="113"/>
      <c r="AA2048" s="113"/>
      <c r="AB2048" s="113"/>
      <c r="AC2048" s="113"/>
      <c r="AD2048" s="113"/>
      <c r="AE2048" s="113"/>
      <c r="AF2048" s="113"/>
      <c r="AG2048" s="113"/>
      <c r="AH2048" s="113"/>
      <c r="AI2048" s="113"/>
      <c r="AJ2048" s="113"/>
      <c r="AK2048" s="113"/>
      <c r="AL2048" s="113"/>
      <c r="AM2048" s="113"/>
      <c r="AN2048" s="113"/>
      <c r="AO2048" s="113"/>
      <c r="AP2048" s="113"/>
      <c r="AQ2048" s="113"/>
      <c r="AR2048" s="113"/>
      <c r="AS2048" s="113"/>
      <c r="AT2048" s="113"/>
      <c r="AU2048" s="113"/>
      <c r="AV2048" s="113"/>
      <c r="AW2048" s="113"/>
      <c r="AX2048" s="113"/>
      <c r="AY2048" s="113"/>
      <c r="AZ2048" s="113"/>
      <c r="BA2048" s="113"/>
      <c r="BB2048" s="113"/>
      <c r="BC2048" s="113"/>
      <c r="BD2048" s="113"/>
      <c r="BE2048" s="113"/>
      <c r="BF2048" s="113"/>
      <c r="BG2048" s="113"/>
      <c r="BH2048" s="113"/>
      <c r="BI2048" s="113"/>
      <c r="BJ2048" s="113"/>
      <c r="BK2048" s="113"/>
      <c r="BL2048" s="113"/>
      <c r="BM2048" s="113"/>
      <c r="BN2048" s="113"/>
      <c r="BO2048" s="113"/>
      <c r="BP2048" s="113"/>
      <c r="BQ2048" s="113"/>
      <c r="BR2048" s="113"/>
      <c r="BS2048" s="113"/>
      <c r="BT2048" s="113"/>
      <c r="BU2048" s="113"/>
      <c r="BV2048" s="113"/>
      <c r="BW2048" s="113"/>
      <c r="BX2048" s="113"/>
      <c r="BY2048" s="113"/>
      <c r="BZ2048" s="113"/>
      <c r="CA2048" s="113"/>
      <c r="CB2048" s="113"/>
    </row>
    <row r="2049" spans="9:80" s="114" customFormat="1">
      <c r="I2049" s="113"/>
      <c r="J2049" s="113"/>
      <c r="K2049" s="113"/>
      <c r="L2049" s="113"/>
      <c r="M2049" s="113"/>
      <c r="N2049" s="113"/>
      <c r="O2049" s="113"/>
      <c r="P2049" s="113"/>
      <c r="Q2049" s="113"/>
      <c r="R2049" s="113"/>
      <c r="S2049" s="113"/>
      <c r="T2049" s="113"/>
      <c r="U2049" s="113"/>
      <c r="V2049" s="113"/>
      <c r="W2049" s="113"/>
      <c r="X2049" s="113"/>
      <c r="Y2049" s="113"/>
      <c r="Z2049" s="113"/>
      <c r="AA2049" s="113"/>
      <c r="AB2049" s="113"/>
      <c r="AC2049" s="113"/>
      <c r="AD2049" s="113"/>
      <c r="AE2049" s="113"/>
      <c r="AF2049" s="113"/>
      <c r="AG2049" s="113"/>
      <c r="AH2049" s="113"/>
      <c r="AI2049" s="113"/>
      <c r="AJ2049" s="113"/>
      <c r="AK2049" s="113"/>
      <c r="AL2049" s="113"/>
      <c r="AM2049" s="113"/>
      <c r="AN2049" s="113"/>
      <c r="AO2049" s="113"/>
      <c r="AP2049" s="113"/>
      <c r="AQ2049" s="113"/>
      <c r="AR2049" s="113"/>
      <c r="AS2049" s="113"/>
      <c r="AT2049" s="113"/>
      <c r="AU2049" s="113"/>
      <c r="AV2049" s="113"/>
      <c r="AW2049" s="113"/>
      <c r="AX2049" s="113"/>
      <c r="AY2049" s="113"/>
      <c r="AZ2049" s="113"/>
      <c r="BA2049" s="113"/>
      <c r="BB2049" s="113"/>
      <c r="BC2049" s="113"/>
      <c r="BD2049" s="113"/>
      <c r="BE2049" s="113"/>
      <c r="BF2049" s="113"/>
      <c r="BG2049" s="113"/>
      <c r="BH2049" s="113"/>
      <c r="BI2049" s="113"/>
      <c r="BJ2049" s="113"/>
      <c r="BK2049" s="113"/>
      <c r="BL2049" s="113"/>
      <c r="BM2049" s="113"/>
      <c r="BN2049" s="113"/>
      <c r="BO2049" s="113"/>
      <c r="BP2049" s="113"/>
      <c r="BQ2049" s="113"/>
      <c r="BR2049" s="113"/>
      <c r="BS2049" s="113"/>
      <c r="BT2049" s="113"/>
      <c r="BU2049" s="113"/>
      <c r="BV2049" s="113"/>
      <c r="BW2049" s="113"/>
      <c r="BX2049" s="113"/>
      <c r="BY2049" s="113"/>
      <c r="BZ2049" s="113"/>
      <c r="CA2049" s="113"/>
      <c r="CB2049" s="113"/>
    </row>
    <row r="2050" spans="9:80" s="114" customFormat="1">
      <c r="I2050" s="113"/>
      <c r="J2050" s="113"/>
      <c r="K2050" s="113"/>
      <c r="L2050" s="113"/>
      <c r="M2050" s="113"/>
      <c r="N2050" s="113"/>
      <c r="O2050" s="113"/>
      <c r="P2050" s="113"/>
      <c r="Q2050" s="113"/>
      <c r="R2050" s="113"/>
      <c r="S2050" s="113"/>
      <c r="T2050" s="113"/>
      <c r="U2050" s="113"/>
      <c r="V2050" s="113"/>
      <c r="W2050" s="113"/>
      <c r="X2050" s="113"/>
      <c r="Y2050" s="113"/>
      <c r="Z2050" s="113"/>
      <c r="AA2050" s="113"/>
      <c r="AB2050" s="113"/>
      <c r="AC2050" s="113"/>
      <c r="AD2050" s="113"/>
      <c r="AE2050" s="113"/>
      <c r="AF2050" s="113"/>
      <c r="AG2050" s="113"/>
      <c r="AH2050" s="113"/>
      <c r="AI2050" s="113"/>
      <c r="AJ2050" s="113"/>
      <c r="AK2050" s="113"/>
      <c r="AL2050" s="113"/>
      <c r="AM2050" s="113"/>
      <c r="AN2050" s="113"/>
      <c r="AO2050" s="113"/>
      <c r="AP2050" s="113"/>
      <c r="AQ2050" s="113"/>
      <c r="AR2050" s="113"/>
      <c r="AS2050" s="113"/>
      <c r="AT2050" s="113"/>
      <c r="AU2050" s="113"/>
      <c r="AV2050" s="113"/>
      <c r="AW2050" s="113"/>
      <c r="AX2050" s="113"/>
      <c r="AY2050" s="113"/>
      <c r="AZ2050" s="113"/>
      <c r="BA2050" s="113"/>
      <c r="BB2050" s="113"/>
      <c r="BC2050" s="113"/>
      <c r="BD2050" s="113"/>
      <c r="BE2050" s="113"/>
      <c r="BF2050" s="113"/>
      <c r="BG2050" s="113"/>
      <c r="BH2050" s="113"/>
      <c r="BI2050" s="113"/>
      <c r="BJ2050" s="113"/>
      <c r="BK2050" s="113"/>
      <c r="BL2050" s="113"/>
      <c r="BM2050" s="113"/>
      <c r="BN2050" s="113"/>
      <c r="BO2050" s="113"/>
      <c r="BP2050" s="113"/>
      <c r="BQ2050" s="113"/>
      <c r="BR2050" s="113"/>
      <c r="BS2050" s="113"/>
      <c r="BT2050" s="113"/>
      <c r="BU2050" s="113"/>
      <c r="BV2050" s="113"/>
      <c r="BW2050" s="113"/>
      <c r="BX2050" s="113"/>
      <c r="BY2050" s="113"/>
      <c r="BZ2050" s="113"/>
      <c r="CA2050" s="113"/>
      <c r="CB2050" s="113"/>
    </row>
    <row r="2051" spans="9:80" s="114" customFormat="1">
      <c r="I2051" s="113"/>
      <c r="J2051" s="113"/>
      <c r="K2051" s="113"/>
      <c r="L2051" s="113"/>
      <c r="M2051" s="113"/>
      <c r="N2051" s="113"/>
      <c r="O2051" s="113"/>
      <c r="P2051" s="113"/>
      <c r="Q2051" s="113"/>
      <c r="R2051" s="113"/>
      <c r="S2051" s="113"/>
      <c r="T2051" s="113"/>
      <c r="U2051" s="113"/>
      <c r="V2051" s="113"/>
      <c r="W2051" s="113"/>
      <c r="X2051" s="113"/>
      <c r="Y2051" s="113"/>
      <c r="Z2051" s="113"/>
      <c r="AA2051" s="113"/>
      <c r="AB2051" s="113"/>
      <c r="AC2051" s="113"/>
      <c r="AD2051" s="113"/>
      <c r="AE2051" s="113"/>
      <c r="AF2051" s="113"/>
      <c r="AG2051" s="113"/>
      <c r="AH2051" s="113"/>
      <c r="AI2051" s="113"/>
      <c r="AJ2051" s="113"/>
      <c r="AK2051" s="113"/>
      <c r="AL2051" s="113"/>
      <c r="AM2051" s="113"/>
      <c r="AN2051" s="113"/>
      <c r="AO2051" s="113"/>
      <c r="AP2051" s="113"/>
      <c r="AQ2051" s="113"/>
      <c r="AR2051" s="113"/>
      <c r="AS2051" s="113"/>
      <c r="AT2051" s="113"/>
      <c r="AU2051" s="113"/>
      <c r="AV2051" s="113"/>
      <c r="AW2051" s="113"/>
      <c r="AX2051" s="113"/>
      <c r="AY2051" s="113"/>
      <c r="AZ2051" s="113"/>
      <c r="BA2051" s="113"/>
      <c r="BB2051" s="113"/>
      <c r="BC2051" s="113"/>
      <c r="BD2051" s="113"/>
      <c r="BE2051" s="113"/>
      <c r="BF2051" s="113"/>
      <c r="BG2051" s="113"/>
      <c r="BH2051" s="113"/>
      <c r="BI2051" s="113"/>
      <c r="BJ2051" s="113"/>
      <c r="BK2051" s="113"/>
      <c r="BL2051" s="113"/>
      <c r="BM2051" s="113"/>
      <c r="BN2051" s="113"/>
      <c r="BO2051" s="113"/>
      <c r="BP2051" s="113"/>
      <c r="BQ2051" s="113"/>
      <c r="BR2051" s="113"/>
      <c r="BS2051" s="113"/>
      <c r="BT2051" s="113"/>
      <c r="BU2051" s="113"/>
      <c r="BV2051" s="113"/>
      <c r="BW2051" s="113"/>
      <c r="BX2051" s="113"/>
      <c r="BY2051" s="113"/>
      <c r="BZ2051" s="113"/>
      <c r="CA2051" s="113"/>
      <c r="CB2051" s="113"/>
    </row>
    <row r="2052" spans="9:80" s="114" customFormat="1">
      <c r="I2052" s="113"/>
      <c r="J2052" s="113"/>
      <c r="K2052" s="113"/>
      <c r="L2052" s="113"/>
      <c r="M2052" s="113"/>
      <c r="N2052" s="113"/>
      <c r="O2052" s="113"/>
      <c r="P2052" s="113"/>
      <c r="Q2052" s="113"/>
      <c r="R2052" s="113"/>
      <c r="S2052" s="113"/>
      <c r="T2052" s="113"/>
      <c r="U2052" s="113"/>
      <c r="V2052" s="113"/>
      <c r="W2052" s="113"/>
      <c r="X2052" s="113"/>
      <c r="Y2052" s="113"/>
      <c r="Z2052" s="113"/>
      <c r="AA2052" s="113"/>
      <c r="AB2052" s="113"/>
      <c r="AC2052" s="113"/>
      <c r="AD2052" s="113"/>
      <c r="AE2052" s="113"/>
      <c r="AF2052" s="113"/>
      <c r="AG2052" s="113"/>
      <c r="AH2052" s="113"/>
      <c r="AI2052" s="113"/>
      <c r="AJ2052" s="113"/>
      <c r="AK2052" s="113"/>
      <c r="AL2052" s="113"/>
      <c r="AM2052" s="113"/>
      <c r="AN2052" s="113"/>
      <c r="AO2052" s="113"/>
      <c r="AP2052" s="113"/>
      <c r="AQ2052" s="113"/>
      <c r="AR2052" s="113"/>
      <c r="AS2052" s="113"/>
      <c r="AT2052" s="113"/>
      <c r="AU2052" s="113"/>
      <c r="AV2052" s="113"/>
      <c r="AW2052" s="113"/>
      <c r="AX2052" s="113"/>
      <c r="AY2052" s="113"/>
      <c r="AZ2052" s="113"/>
      <c r="BA2052" s="113"/>
      <c r="BB2052" s="113"/>
      <c r="BC2052" s="113"/>
      <c r="BD2052" s="113"/>
      <c r="BE2052" s="113"/>
      <c r="BF2052" s="113"/>
      <c r="BG2052" s="113"/>
      <c r="BH2052" s="113"/>
      <c r="BI2052" s="113"/>
      <c r="BJ2052" s="113"/>
      <c r="BK2052" s="113"/>
      <c r="BL2052" s="113"/>
      <c r="BM2052" s="113"/>
      <c r="BN2052" s="113"/>
      <c r="BO2052" s="113"/>
      <c r="BP2052" s="113"/>
      <c r="BQ2052" s="113"/>
      <c r="BR2052" s="113"/>
      <c r="BS2052" s="113"/>
      <c r="BT2052" s="113"/>
      <c r="BU2052" s="113"/>
      <c r="BV2052" s="113"/>
      <c r="BW2052" s="113"/>
      <c r="BX2052" s="113"/>
      <c r="BY2052" s="113"/>
      <c r="BZ2052" s="113"/>
      <c r="CA2052" s="113"/>
      <c r="CB2052" s="113"/>
    </row>
    <row r="2053" spans="9:80" s="114" customFormat="1">
      <c r="I2053" s="113"/>
      <c r="J2053" s="113"/>
      <c r="K2053" s="113"/>
      <c r="L2053" s="113"/>
      <c r="M2053" s="113"/>
      <c r="N2053" s="113"/>
      <c r="O2053" s="113"/>
      <c r="P2053" s="113"/>
      <c r="Q2053" s="113"/>
      <c r="R2053" s="113"/>
      <c r="S2053" s="113"/>
      <c r="T2053" s="113"/>
      <c r="U2053" s="113"/>
      <c r="V2053" s="113"/>
      <c r="W2053" s="113"/>
      <c r="X2053" s="113"/>
      <c r="Y2053" s="113"/>
      <c r="Z2053" s="113"/>
      <c r="AA2053" s="113"/>
      <c r="AB2053" s="113"/>
      <c r="AC2053" s="113"/>
      <c r="AD2053" s="113"/>
      <c r="AE2053" s="113"/>
      <c r="AF2053" s="113"/>
      <c r="AG2053" s="113"/>
      <c r="AH2053" s="113"/>
      <c r="AI2053" s="113"/>
      <c r="AJ2053" s="113"/>
      <c r="AK2053" s="113"/>
      <c r="AL2053" s="113"/>
      <c r="AM2053" s="113"/>
      <c r="AN2053" s="113"/>
      <c r="AO2053" s="113"/>
      <c r="AP2053" s="113"/>
      <c r="AQ2053" s="113"/>
      <c r="AR2053" s="113"/>
      <c r="AS2053" s="113"/>
      <c r="AT2053" s="113"/>
      <c r="AU2053" s="113"/>
      <c r="AV2053" s="113"/>
      <c r="AW2053" s="113"/>
      <c r="AX2053" s="113"/>
      <c r="AY2053" s="113"/>
      <c r="AZ2053" s="113"/>
      <c r="BA2053" s="113"/>
      <c r="BB2053" s="113"/>
      <c r="BC2053" s="113"/>
      <c r="BD2053" s="113"/>
      <c r="BE2053" s="113"/>
      <c r="BF2053" s="113"/>
      <c r="BG2053" s="113"/>
      <c r="BH2053" s="113"/>
      <c r="BI2053" s="113"/>
      <c r="BJ2053" s="113"/>
      <c r="BK2053" s="113"/>
      <c r="BL2053" s="113"/>
      <c r="BM2053" s="113"/>
      <c r="BN2053" s="113"/>
      <c r="BO2053" s="113"/>
      <c r="BP2053" s="113"/>
      <c r="BQ2053" s="113"/>
      <c r="BR2053" s="113"/>
      <c r="BS2053" s="113"/>
      <c r="BT2053" s="113"/>
      <c r="BU2053" s="113"/>
      <c r="BV2053" s="113"/>
      <c r="BW2053" s="113"/>
      <c r="BX2053" s="113"/>
      <c r="BY2053" s="113"/>
      <c r="BZ2053" s="113"/>
      <c r="CA2053" s="113"/>
      <c r="CB2053" s="113"/>
    </row>
    <row r="2054" spans="9:80" s="114" customFormat="1">
      <c r="I2054" s="113"/>
      <c r="J2054" s="113"/>
      <c r="K2054" s="113"/>
      <c r="L2054" s="113"/>
      <c r="M2054" s="113"/>
      <c r="N2054" s="113"/>
      <c r="O2054" s="113"/>
      <c r="P2054" s="113"/>
      <c r="Q2054" s="113"/>
      <c r="R2054" s="113"/>
      <c r="S2054" s="113"/>
      <c r="T2054" s="113"/>
      <c r="U2054" s="113"/>
      <c r="V2054" s="113"/>
      <c r="W2054" s="113"/>
      <c r="X2054" s="113"/>
      <c r="Y2054" s="113"/>
      <c r="Z2054" s="113"/>
      <c r="AA2054" s="113"/>
      <c r="AB2054" s="113"/>
      <c r="AC2054" s="113"/>
      <c r="AD2054" s="113"/>
      <c r="AE2054" s="113"/>
      <c r="AF2054" s="113"/>
      <c r="AG2054" s="113"/>
      <c r="AH2054" s="113"/>
      <c r="AI2054" s="113"/>
      <c r="AJ2054" s="113"/>
      <c r="AK2054" s="113"/>
      <c r="AL2054" s="113"/>
      <c r="AM2054" s="113"/>
      <c r="AN2054" s="113"/>
      <c r="AO2054" s="113"/>
      <c r="AP2054" s="113"/>
      <c r="AQ2054" s="113"/>
      <c r="AR2054" s="113"/>
      <c r="AS2054" s="113"/>
      <c r="AT2054" s="113"/>
      <c r="AU2054" s="113"/>
      <c r="AV2054" s="113"/>
      <c r="AW2054" s="113"/>
      <c r="AX2054" s="113"/>
      <c r="AY2054" s="113"/>
      <c r="AZ2054" s="113"/>
      <c r="BA2054" s="113"/>
      <c r="BB2054" s="113"/>
      <c r="BC2054" s="113"/>
      <c r="BD2054" s="113"/>
      <c r="BE2054" s="113"/>
      <c r="BF2054" s="113"/>
      <c r="BG2054" s="113"/>
      <c r="BH2054" s="113"/>
      <c r="BI2054" s="113"/>
      <c r="BJ2054" s="113"/>
      <c r="BK2054" s="113"/>
      <c r="BL2054" s="113"/>
      <c r="BM2054" s="113"/>
      <c r="BN2054" s="113"/>
      <c r="BO2054" s="113"/>
      <c r="BP2054" s="113"/>
      <c r="BQ2054" s="113"/>
      <c r="BR2054" s="113"/>
      <c r="BS2054" s="113"/>
      <c r="BT2054" s="113"/>
      <c r="BU2054" s="113"/>
      <c r="BV2054" s="113"/>
      <c r="BW2054" s="113"/>
      <c r="BX2054" s="113"/>
      <c r="BY2054" s="113"/>
      <c r="BZ2054" s="113"/>
      <c r="CA2054" s="113"/>
      <c r="CB2054" s="113"/>
    </row>
    <row r="2055" spans="9:80" s="114" customFormat="1">
      <c r="I2055" s="113"/>
      <c r="J2055" s="113"/>
      <c r="K2055" s="113"/>
      <c r="L2055" s="113"/>
      <c r="M2055" s="113"/>
      <c r="N2055" s="113"/>
      <c r="O2055" s="113"/>
      <c r="P2055" s="113"/>
      <c r="Q2055" s="113"/>
      <c r="R2055" s="113"/>
      <c r="S2055" s="113"/>
      <c r="T2055" s="113"/>
      <c r="U2055" s="113"/>
      <c r="V2055" s="113"/>
      <c r="W2055" s="113"/>
      <c r="X2055" s="113"/>
      <c r="Y2055" s="113"/>
      <c r="Z2055" s="113"/>
      <c r="AA2055" s="113"/>
      <c r="AB2055" s="113"/>
      <c r="AC2055" s="113"/>
      <c r="AD2055" s="113"/>
      <c r="AE2055" s="113"/>
      <c r="AF2055" s="113"/>
      <c r="AG2055" s="113"/>
      <c r="AH2055" s="113"/>
      <c r="AI2055" s="113"/>
      <c r="AJ2055" s="113"/>
      <c r="AK2055" s="113"/>
      <c r="AL2055" s="113"/>
      <c r="AM2055" s="113"/>
      <c r="AN2055" s="113"/>
      <c r="AO2055" s="113"/>
      <c r="AP2055" s="113"/>
      <c r="AQ2055" s="113"/>
      <c r="AR2055" s="113"/>
      <c r="AS2055" s="113"/>
      <c r="AT2055" s="113"/>
      <c r="AU2055" s="113"/>
      <c r="AV2055" s="113"/>
      <c r="AW2055" s="113"/>
      <c r="AX2055" s="113"/>
      <c r="AY2055" s="113"/>
      <c r="AZ2055" s="113"/>
      <c r="BA2055" s="113"/>
      <c r="BB2055" s="113"/>
      <c r="BC2055" s="113"/>
      <c r="BD2055" s="113"/>
      <c r="BE2055" s="113"/>
      <c r="BF2055" s="113"/>
      <c r="BG2055" s="113"/>
      <c r="BH2055" s="113"/>
      <c r="BI2055" s="113"/>
      <c r="BJ2055" s="113"/>
      <c r="BK2055" s="113"/>
      <c r="BL2055" s="113"/>
      <c r="BM2055" s="113"/>
      <c r="BN2055" s="113"/>
      <c r="BO2055" s="113"/>
      <c r="BP2055" s="113"/>
      <c r="BQ2055" s="113"/>
      <c r="BR2055" s="113"/>
      <c r="BS2055" s="113"/>
      <c r="BT2055" s="113"/>
      <c r="BU2055" s="113"/>
      <c r="BV2055" s="113"/>
      <c r="BW2055" s="113"/>
      <c r="BX2055" s="113"/>
      <c r="BY2055" s="113"/>
      <c r="BZ2055" s="113"/>
      <c r="CA2055" s="113"/>
      <c r="CB2055" s="113"/>
    </row>
    <row r="2056" spans="9:80" s="114" customFormat="1">
      <c r="I2056" s="113"/>
      <c r="J2056" s="113"/>
      <c r="K2056" s="113"/>
      <c r="L2056" s="113"/>
      <c r="M2056" s="113"/>
      <c r="N2056" s="113"/>
      <c r="O2056" s="113"/>
      <c r="P2056" s="113"/>
      <c r="Q2056" s="113"/>
      <c r="R2056" s="113"/>
      <c r="S2056" s="113"/>
      <c r="T2056" s="113"/>
      <c r="U2056" s="113"/>
      <c r="V2056" s="113"/>
      <c r="W2056" s="113"/>
      <c r="X2056" s="113"/>
      <c r="Y2056" s="113"/>
      <c r="Z2056" s="113"/>
      <c r="AA2056" s="113"/>
      <c r="AB2056" s="113"/>
      <c r="AC2056" s="113"/>
      <c r="AD2056" s="113"/>
      <c r="AE2056" s="113"/>
      <c r="AF2056" s="113"/>
      <c r="AG2056" s="113"/>
      <c r="AH2056" s="113"/>
      <c r="AI2056" s="113"/>
      <c r="AJ2056" s="113"/>
      <c r="AK2056" s="113"/>
      <c r="AL2056" s="113"/>
      <c r="AM2056" s="113"/>
      <c r="AN2056" s="113"/>
      <c r="AO2056" s="113"/>
      <c r="AP2056" s="113"/>
      <c r="AQ2056" s="113"/>
      <c r="AR2056" s="113"/>
      <c r="AS2056" s="113"/>
      <c r="AT2056" s="113"/>
      <c r="AU2056" s="113"/>
      <c r="AV2056" s="113"/>
      <c r="AW2056" s="113"/>
      <c r="AX2056" s="113"/>
      <c r="AY2056" s="113"/>
      <c r="AZ2056" s="113"/>
      <c r="BA2056" s="113"/>
      <c r="BB2056" s="113"/>
      <c r="BC2056" s="113"/>
      <c r="BD2056" s="113"/>
      <c r="BE2056" s="113"/>
      <c r="BF2056" s="113"/>
      <c r="BG2056" s="113"/>
      <c r="BH2056" s="113"/>
      <c r="BI2056" s="113"/>
      <c r="BJ2056" s="113"/>
      <c r="BK2056" s="113"/>
      <c r="BL2056" s="113"/>
      <c r="BM2056" s="113"/>
      <c r="BN2056" s="113"/>
      <c r="BO2056" s="113"/>
      <c r="BP2056" s="113"/>
      <c r="BQ2056" s="113"/>
      <c r="BR2056" s="113"/>
      <c r="BS2056" s="113"/>
      <c r="BT2056" s="113"/>
      <c r="BU2056" s="113"/>
      <c r="BV2056" s="113"/>
      <c r="BW2056" s="113"/>
      <c r="BX2056" s="113"/>
      <c r="BY2056" s="113"/>
      <c r="BZ2056" s="113"/>
      <c r="CA2056" s="113"/>
      <c r="CB2056" s="113"/>
    </row>
    <row r="2057" spans="9:80" s="114" customFormat="1">
      <c r="I2057" s="113"/>
      <c r="J2057" s="113"/>
      <c r="K2057" s="113"/>
      <c r="L2057" s="113"/>
      <c r="M2057" s="113"/>
      <c r="N2057" s="113"/>
      <c r="O2057" s="113"/>
      <c r="P2057" s="113"/>
      <c r="Q2057" s="113"/>
      <c r="R2057" s="113"/>
      <c r="S2057" s="113"/>
      <c r="T2057" s="113"/>
      <c r="U2057" s="113"/>
      <c r="V2057" s="113"/>
      <c r="W2057" s="113"/>
      <c r="X2057" s="113"/>
      <c r="Y2057" s="113"/>
      <c r="Z2057" s="113"/>
      <c r="AA2057" s="113"/>
      <c r="AB2057" s="113"/>
      <c r="AC2057" s="113"/>
      <c r="AD2057" s="113"/>
      <c r="AE2057" s="113"/>
      <c r="AF2057" s="113"/>
      <c r="AG2057" s="113"/>
      <c r="AH2057" s="113"/>
      <c r="AI2057" s="113"/>
      <c r="AJ2057" s="113"/>
      <c r="AK2057" s="113"/>
      <c r="AL2057" s="113"/>
      <c r="AM2057" s="113"/>
      <c r="AN2057" s="113"/>
      <c r="AO2057" s="113"/>
      <c r="AP2057" s="113"/>
      <c r="AQ2057" s="113"/>
      <c r="AR2057" s="113"/>
      <c r="AS2057" s="113"/>
      <c r="AT2057" s="113"/>
      <c r="AU2057" s="113"/>
      <c r="AV2057" s="113"/>
      <c r="AW2057" s="113"/>
      <c r="AX2057" s="113"/>
      <c r="AY2057" s="113"/>
      <c r="AZ2057" s="113"/>
      <c r="BA2057" s="113"/>
      <c r="BB2057" s="113"/>
      <c r="BC2057" s="113"/>
      <c r="BD2057" s="113"/>
      <c r="BE2057" s="113"/>
      <c r="BF2057" s="113"/>
      <c r="BG2057" s="113"/>
      <c r="BH2057" s="113"/>
      <c r="BI2057" s="113"/>
      <c r="BJ2057" s="113"/>
      <c r="BK2057" s="113"/>
      <c r="BL2057" s="113"/>
      <c r="BM2057" s="113"/>
      <c r="BN2057" s="113"/>
      <c r="BO2057" s="113"/>
      <c r="BP2057" s="113"/>
      <c r="BQ2057" s="113"/>
      <c r="BR2057" s="113"/>
      <c r="BS2057" s="113"/>
      <c r="BT2057" s="113"/>
      <c r="BU2057" s="113"/>
      <c r="BV2057" s="113"/>
      <c r="BW2057" s="113"/>
      <c r="BX2057" s="113"/>
      <c r="BY2057" s="113"/>
      <c r="BZ2057" s="113"/>
      <c r="CA2057" s="113"/>
      <c r="CB2057" s="113"/>
    </row>
    <row r="2058" spans="9:80" s="114" customFormat="1">
      <c r="I2058" s="113"/>
      <c r="J2058" s="113"/>
      <c r="K2058" s="113"/>
      <c r="L2058" s="113"/>
      <c r="M2058" s="113"/>
      <c r="N2058" s="113"/>
      <c r="O2058" s="113"/>
      <c r="P2058" s="113"/>
      <c r="Q2058" s="113"/>
      <c r="R2058" s="113"/>
      <c r="S2058" s="113"/>
      <c r="T2058" s="113"/>
      <c r="U2058" s="113"/>
      <c r="V2058" s="113"/>
      <c r="W2058" s="113"/>
      <c r="X2058" s="113"/>
      <c r="Y2058" s="113"/>
      <c r="Z2058" s="113"/>
      <c r="AA2058" s="113"/>
      <c r="AB2058" s="113"/>
      <c r="AC2058" s="113"/>
      <c r="AD2058" s="113"/>
      <c r="AE2058" s="113"/>
      <c r="AF2058" s="113"/>
      <c r="AG2058" s="113"/>
      <c r="AH2058" s="113"/>
      <c r="AI2058" s="113"/>
      <c r="AJ2058" s="113"/>
      <c r="AK2058" s="113"/>
      <c r="AL2058" s="113"/>
      <c r="AM2058" s="113"/>
      <c r="AN2058" s="113"/>
      <c r="AO2058" s="113"/>
      <c r="AP2058" s="113"/>
      <c r="AQ2058" s="113"/>
      <c r="AR2058" s="113"/>
      <c r="AS2058" s="113"/>
      <c r="AT2058" s="113"/>
      <c r="AU2058" s="113"/>
      <c r="AV2058" s="113"/>
      <c r="AW2058" s="113"/>
      <c r="AX2058" s="113"/>
      <c r="AY2058" s="113"/>
      <c r="AZ2058" s="113"/>
      <c r="BA2058" s="113"/>
      <c r="BB2058" s="113"/>
      <c r="BC2058" s="113"/>
      <c r="BD2058" s="113"/>
      <c r="BE2058" s="113"/>
      <c r="BF2058" s="113"/>
      <c r="BG2058" s="113"/>
      <c r="BH2058" s="113"/>
      <c r="BI2058" s="113"/>
      <c r="BJ2058" s="113"/>
      <c r="BK2058" s="113"/>
      <c r="BL2058" s="113"/>
      <c r="BM2058" s="113"/>
      <c r="BN2058" s="113"/>
      <c r="BO2058" s="113"/>
      <c r="BP2058" s="113"/>
      <c r="BQ2058" s="113"/>
      <c r="BR2058" s="113"/>
      <c r="BS2058" s="113"/>
      <c r="BT2058" s="113"/>
      <c r="BU2058" s="113"/>
      <c r="BV2058" s="113"/>
      <c r="BW2058" s="113"/>
      <c r="BX2058" s="113"/>
      <c r="BY2058" s="113"/>
      <c r="BZ2058" s="113"/>
      <c r="CA2058" s="113"/>
      <c r="CB2058" s="113"/>
    </row>
    <row r="2059" spans="9:80" s="114" customFormat="1">
      <c r="I2059" s="113"/>
      <c r="J2059" s="113"/>
      <c r="K2059" s="113"/>
      <c r="L2059" s="113"/>
      <c r="M2059" s="113"/>
      <c r="N2059" s="113"/>
      <c r="O2059" s="113"/>
      <c r="P2059" s="113"/>
      <c r="Q2059" s="113"/>
      <c r="R2059" s="113"/>
      <c r="S2059" s="113"/>
      <c r="T2059" s="113"/>
      <c r="U2059" s="113"/>
      <c r="V2059" s="113"/>
      <c r="W2059" s="113"/>
      <c r="X2059" s="113"/>
      <c r="Y2059" s="113"/>
      <c r="Z2059" s="113"/>
      <c r="AA2059" s="113"/>
      <c r="AB2059" s="113"/>
      <c r="AC2059" s="113"/>
      <c r="AD2059" s="113"/>
      <c r="AE2059" s="113"/>
      <c r="AF2059" s="113"/>
      <c r="AG2059" s="113"/>
      <c r="AH2059" s="113"/>
      <c r="AI2059" s="113"/>
      <c r="AJ2059" s="113"/>
      <c r="AK2059" s="113"/>
      <c r="AL2059" s="113"/>
      <c r="AM2059" s="113"/>
      <c r="AN2059" s="113"/>
      <c r="AO2059" s="113"/>
      <c r="AP2059" s="113"/>
      <c r="AQ2059" s="113"/>
      <c r="AR2059" s="113"/>
      <c r="AS2059" s="113"/>
      <c r="AT2059" s="113"/>
      <c r="AU2059" s="113"/>
      <c r="AV2059" s="113"/>
      <c r="AW2059" s="113"/>
      <c r="AX2059" s="113"/>
      <c r="AY2059" s="113"/>
      <c r="AZ2059" s="113"/>
      <c r="BA2059" s="113"/>
      <c r="BB2059" s="113"/>
      <c r="BC2059" s="113"/>
      <c r="BD2059" s="113"/>
      <c r="BE2059" s="113"/>
      <c r="BF2059" s="113"/>
      <c r="BG2059" s="113"/>
      <c r="BH2059" s="113"/>
      <c r="BI2059" s="113"/>
      <c r="BJ2059" s="113"/>
      <c r="BK2059" s="113"/>
      <c r="BL2059" s="113"/>
      <c r="BM2059" s="113"/>
      <c r="BN2059" s="113"/>
      <c r="BO2059" s="113"/>
      <c r="BP2059" s="113"/>
      <c r="BQ2059" s="113"/>
      <c r="BR2059" s="113"/>
      <c r="BS2059" s="113"/>
      <c r="BT2059" s="113"/>
      <c r="BU2059" s="113"/>
      <c r="BV2059" s="113"/>
      <c r="BW2059" s="113"/>
      <c r="BX2059" s="113"/>
      <c r="BY2059" s="113"/>
      <c r="BZ2059" s="113"/>
      <c r="CA2059" s="113"/>
      <c r="CB2059" s="113"/>
    </row>
    <row r="2060" spans="9:80" s="114" customFormat="1">
      <c r="I2060" s="113"/>
      <c r="J2060" s="113"/>
      <c r="K2060" s="113"/>
      <c r="L2060" s="113"/>
      <c r="M2060" s="113"/>
      <c r="N2060" s="113"/>
      <c r="O2060" s="113"/>
      <c r="P2060" s="113"/>
      <c r="Q2060" s="113"/>
      <c r="R2060" s="113"/>
      <c r="S2060" s="113"/>
      <c r="T2060" s="113"/>
      <c r="U2060" s="113"/>
      <c r="V2060" s="113"/>
      <c r="W2060" s="113"/>
      <c r="X2060" s="113"/>
      <c r="Y2060" s="113"/>
      <c r="Z2060" s="113"/>
      <c r="AA2060" s="113"/>
      <c r="AB2060" s="113"/>
      <c r="AC2060" s="113"/>
      <c r="AD2060" s="113"/>
      <c r="AE2060" s="113"/>
      <c r="AF2060" s="113"/>
      <c r="AG2060" s="113"/>
      <c r="AH2060" s="113"/>
      <c r="AI2060" s="113"/>
      <c r="AJ2060" s="113"/>
      <c r="AK2060" s="113"/>
      <c r="AL2060" s="113"/>
      <c r="AM2060" s="113"/>
      <c r="AN2060" s="113"/>
      <c r="AO2060" s="113"/>
      <c r="AP2060" s="113"/>
      <c r="AQ2060" s="113"/>
      <c r="AR2060" s="113"/>
      <c r="AS2060" s="113"/>
      <c r="AT2060" s="113"/>
      <c r="AU2060" s="113"/>
      <c r="AV2060" s="113"/>
      <c r="AW2060" s="113"/>
      <c r="AX2060" s="113"/>
      <c r="AY2060" s="113"/>
      <c r="AZ2060" s="113"/>
      <c r="BA2060" s="113"/>
      <c r="BB2060" s="113"/>
      <c r="BC2060" s="113"/>
      <c r="BD2060" s="113"/>
      <c r="BE2060" s="113"/>
      <c r="BF2060" s="113"/>
      <c r="BG2060" s="113"/>
      <c r="BH2060" s="113"/>
      <c r="BI2060" s="113"/>
      <c r="BJ2060" s="113"/>
      <c r="BK2060" s="113"/>
      <c r="BL2060" s="113"/>
      <c r="BM2060" s="113"/>
      <c r="BN2060" s="113"/>
      <c r="BO2060" s="113"/>
      <c r="BP2060" s="113"/>
      <c r="BQ2060" s="113"/>
      <c r="BR2060" s="113"/>
      <c r="BS2060" s="113"/>
      <c r="BT2060" s="113"/>
      <c r="BU2060" s="113"/>
      <c r="BV2060" s="113"/>
      <c r="BW2060" s="113"/>
      <c r="BX2060" s="113"/>
      <c r="BY2060" s="113"/>
      <c r="BZ2060" s="113"/>
      <c r="CA2060" s="113"/>
      <c r="CB2060" s="113"/>
    </row>
    <row r="2061" spans="9:80" s="114" customFormat="1">
      <c r="I2061" s="113"/>
      <c r="J2061" s="113"/>
      <c r="K2061" s="113"/>
      <c r="L2061" s="113"/>
      <c r="M2061" s="113"/>
      <c r="N2061" s="113"/>
      <c r="O2061" s="113"/>
      <c r="P2061" s="113"/>
      <c r="Q2061" s="113"/>
      <c r="R2061" s="113"/>
      <c r="S2061" s="113"/>
      <c r="T2061" s="113"/>
      <c r="U2061" s="113"/>
      <c r="V2061" s="113"/>
      <c r="W2061" s="113"/>
      <c r="X2061" s="113"/>
      <c r="Y2061" s="113"/>
      <c r="Z2061" s="113"/>
      <c r="AA2061" s="113"/>
      <c r="AB2061" s="113"/>
      <c r="AC2061" s="113"/>
      <c r="AD2061" s="113"/>
      <c r="AE2061" s="113"/>
      <c r="AF2061" s="113"/>
      <c r="AG2061" s="113"/>
      <c r="AH2061" s="113"/>
      <c r="AI2061" s="113"/>
      <c r="AJ2061" s="113"/>
      <c r="AK2061" s="113"/>
      <c r="AL2061" s="113"/>
      <c r="AM2061" s="113"/>
      <c r="AN2061" s="113"/>
      <c r="AO2061" s="113"/>
      <c r="AP2061" s="113"/>
      <c r="AQ2061" s="113"/>
      <c r="AR2061" s="113"/>
      <c r="AS2061" s="113"/>
      <c r="AT2061" s="113"/>
      <c r="AU2061" s="113"/>
      <c r="AV2061" s="113"/>
      <c r="AW2061" s="113"/>
      <c r="AX2061" s="113"/>
      <c r="AY2061" s="113"/>
      <c r="AZ2061" s="113"/>
      <c r="BA2061" s="113"/>
      <c r="BB2061" s="113"/>
      <c r="BC2061" s="113"/>
      <c r="BD2061" s="113"/>
      <c r="BE2061" s="113"/>
      <c r="BF2061" s="113"/>
      <c r="BG2061" s="113"/>
      <c r="BH2061" s="113"/>
      <c r="BI2061" s="113"/>
      <c r="BJ2061" s="113"/>
      <c r="BK2061" s="113"/>
      <c r="BL2061" s="113"/>
      <c r="BM2061" s="113"/>
      <c r="BN2061" s="113"/>
      <c r="BO2061" s="113"/>
      <c r="BP2061" s="113"/>
      <c r="BQ2061" s="113"/>
      <c r="BR2061" s="113"/>
      <c r="BS2061" s="113"/>
      <c r="BT2061" s="113"/>
      <c r="BU2061" s="113"/>
      <c r="BV2061" s="113"/>
      <c r="BW2061" s="113"/>
      <c r="BX2061" s="113"/>
      <c r="BY2061" s="113"/>
      <c r="BZ2061" s="113"/>
      <c r="CA2061" s="113"/>
      <c r="CB2061" s="113"/>
    </row>
    <row r="2062" spans="9:80" s="114" customFormat="1">
      <c r="I2062" s="113"/>
      <c r="J2062" s="113"/>
      <c r="K2062" s="113"/>
      <c r="L2062" s="113"/>
      <c r="M2062" s="113"/>
      <c r="N2062" s="113"/>
      <c r="O2062" s="113"/>
      <c r="P2062" s="113"/>
      <c r="Q2062" s="113"/>
      <c r="R2062" s="113"/>
      <c r="S2062" s="113"/>
      <c r="T2062" s="113"/>
      <c r="U2062" s="113"/>
      <c r="V2062" s="113"/>
      <c r="W2062" s="113"/>
      <c r="X2062" s="113"/>
      <c r="Y2062" s="113"/>
      <c r="Z2062" s="113"/>
      <c r="AA2062" s="113"/>
      <c r="AB2062" s="113"/>
      <c r="AC2062" s="113"/>
      <c r="AD2062" s="113"/>
      <c r="AE2062" s="113"/>
      <c r="AF2062" s="113"/>
      <c r="AG2062" s="113"/>
      <c r="AH2062" s="113"/>
      <c r="AI2062" s="113"/>
      <c r="AJ2062" s="113"/>
      <c r="AK2062" s="113"/>
      <c r="AL2062" s="113"/>
      <c r="AM2062" s="113"/>
      <c r="AN2062" s="113"/>
      <c r="AO2062" s="113"/>
      <c r="AP2062" s="113"/>
      <c r="AQ2062" s="113"/>
      <c r="AR2062" s="113"/>
      <c r="AS2062" s="113"/>
      <c r="AT2062" s="113"/>
      <c r="AU2062" s="113"/>
      <c r="AV2062" s="113"/>
      <c r="AW2062" s="113"/>
      <c r="AX2062" s="113"/>
      <c r="AY2062" s="113"/>
      <c r="AZ2062" s="113"/>
      <c r="BA2062" s="113"/>
      <c r="BB2062" s="113"/>
      <c r="BC2062" s="113"/>
      <c r="BD2062" s="113"/>
      <c r="BE2062" s="113"/>
      <c r="BF2062" s="113"/>
      <c r="BG2062" s="113"/>
      <c r="BH2062" s="113"/>
      <c r="BI2062" s="113"/>
      <c r="BJ2062" s="113"/>
      <c r="BK2062" s="113"/>
      <c r="BL2062" s="113"/>
      <c r="BM2062" s="113"/>
      <c r="BN2062" s="113"/>
      <c r="BO2062" s="113"/>
      <c r="BP2062" s="113"/>
      <c r="BQ2062" s="113"/>
      <c r="BR2062" s="113"/>
      <c r="BS2062" s="113"/>
      <c r="BT2062" s="113"/>
      <c r="BU2062" s="113"/>
      <c r="BV2062" s="113"/>
      <c r="BW2062" s="113"/>
      <c r="BX2062" s="113"/>
      <c r="BY2062" s="113"/>
      <c r="BZ2062" s="113"/>
      <c r="CA2062" s="113"/>
      <c r="CB2062" s="113"/>
    </row>
    <row r="2063" spans="9:80" s="114" customFormat="1">
      <c r="I2063" s="113"/>
      <c r="J2063" s="113"/>
      <c r="K2063" s="113"/>
      <c r="L2063" s="113"/>
      <c r="M2063" s="113"/>
      <c r="N2063" s="113"/>
      <c r="O2063" s="113"/>
      <c r="P2063" s="113"/>
      <c r="Q2063" s="113"/>
      <c r="R2063" s="113"/>
      <c r="S2063" s="113"/>
      <c r="T2063" s="113"/>
      <c r="U2063" s="113"/>
      <c r="V2063" s="113"/>
      <c r="W2063" s="113"/>
      <c r="X2063" s="113"/>
      <c r="Y2063" s="113"/>
      <c r="Z2063" s="113"/>
      <c r="AA2063" s="113"/>
      <c r="AB2063" s="113"/>
      <c r="AC2063" s="113"/>
      <c r="AD2063" s="113"/>
      <c r="AE2063" s="113"/>
      <c r="AF2063" s="113"/>
      <c r="AG2063" s="113"/>
      <c r="AH2063" s="113"/>
      <c r="AI2063" s="113"/>
      <c r="AJ2063" s="113"/>
      <c r="AK2063" s="113"/>
      <c r="AL2063" s="113"/>
      <c r="AM2063" s="113"/>
      <c r="AN2063" s="113"/>
      <c r="AO2063" s="113"/>
      <c r="AP2063" s="113"/>
      <c r="AQ2063" s="113"/>
      <c r="AR2063" s="113"/>
      <c r="AS2063" s="113"/>
      <c r="AT2063" s="113"/>
      <c r="AU2063" s="113"/>
      <c r="AV2063" s="113"/>
      <c r="AW2063" s="113"/>
      <c r="AX2063" s="113"/>
      <c r="AY2063" s="113"/>
      <c r="AZ2063" s="113"/>
      <c r="BA2063" s="113"/>
      <c r="BB2063" s="113"/>
      <c r="BC2063" s="113"/>
      <c r="BD2063" s="113"/>
      <c r="BE2063" s="113"/>
      <c r="BF2063" s="113"/>
      <c r="BG2063" s="113"/>
      <c r="BH2063" s="113"/>
      <c r="BI2063" s="113"/>
      <c r="BJ2063" s="113"/>
      <c r="BK2063" s="113"/>
      <c r="BL2063" s="113"/>
      <c r="BM2063" s="113"/>
      <c r="BN2063" s="113"/>
      <c r="BO2063" s="113"/>
      <c r="BP2063" s="113"/>
      <c r="BQ2063" s="113"/>
      <c r="BR2063" s="113"/>
      <c r="BS2063" s="113"/>
      <c r="BT2063" s="113"/>
      <c r="BU2063" s="113"/>
      <c r="BV2063" s="113"/>
      <c r="BW2063" s="113"/>
      <c r="BX2063" s="113"/>
      <c r="BY2063" s="113"/>
      <c r="BZ2063" s="113"/>
      <c r="CA2063" s="113"/>
      <c r="CB2063" s="113"/>
    </row>
    <row r="2064" spans="9:80" s="114" customFormat="1">
      <c r="I2064" s="113"/>
      <c r="J2064" s="113"/>
      <c r="K2064" s="113"/>
      <c r="L2064" s="113"/>
      <c r="M2064" s="113"/>
      <c r="N2064" s="113"/>
      <c r="O2064" s="113"/>
      <c r="P2064" s="113"/>
      <c r="Q2064" s="113"/>
      <c r="R2064" s="113"/>
      <c r="S2064" s="113"/>
      <c r="T2064" s="113"/>
      <c r="U2064" s="113"/>
      <c r="V2064" s="113"/>
      <c r="W2064" s="113"/>
      <c r="X2064" s="113"/>
      <c r="Y2064" s="113"/>
      <c r="Z2064" s="113"/>
      <c r="AA2064" s="113"/>
      <c r="AB2064" s="113"/>
      <c r="AC2064" s="113"/>
      <c r="AD2064" s="113"/>
      <c r="AE2064" s="113"/>
      <c r="AF2064" s="113"/>
      <c r="AG2064" s="113"/>
      <c r="AH2064" s="113"/>
      <c r="AI2064" s="113"/>
      <c r="AJ2064" s="113"/>
      <c r="AK2064" s="113"/>
      <c r="AL2064" s="113"/>
      <c r="AM2064" s="113"/>
      <c r="AN2064" s="113"/>
      <c r="AO2064" s="113"/>
      <c r="AP2064" s="113"/>
      <c r="AQ2064" s="113"/>
      <c r="AR2064" s="113"/>
      <c r="AS2064" s="113"/>
      <c r="AT2064" s="113"/>
      <c r="AU2064" s="113"/>
      <c r="AV2064" s="113"/>
      <c r="AW2064" s="113"/>
      <c r="AX2064" s="113"/>
      <c r="AY2064" s="113"/>
      <c r="AZ2064" s="113"/>
      <c r="BA2064" s="113"/>
      <c r="BB2064" s="113"/>
      <c r="BC2064" s="113"/>
      <c r="BD2064" s="113"/>
      <c r="BE2064" s="113"/>
      <c r="BF2064" s="113"/>
      <c r="BG2064" s="113"/>
      <c r="BH2064" s="113"/>
      <c r="BI2064" s="113"/>
      <c r="BJ2064" s="113"/>
      <c r="BK2064" s="113"/>
      <c r="BL2064" s="113"/>
      <c r="BM2064" s="113"/>
      <c r="BN2064" s="113"/>
      <c r="BO2064" s="113"/>
      <c r="BP2064" s="113"/>
      <c r="BQ2064" s="113"/>
      <c r="BR2064" s="113"/>
      <c r="BS2064" s="113"/>
      <c r="BT2064" s="113"/>
      <c r="BU2064" s="113"/>
      <c r="BV2064" s="113"/>
      <c r="BW2064" s="113"/>
      <c r="BX2064" s="113"/>
      <c r="BY2064" s="113"/>
      <c r="BZ2064" s="113"/>
      <c r="CA2064" s="113"/>
      <c r="CB2064" s="113"/>
    </row>
    <row r="2065" spans="9:80" s="114" customFormat="1">
      <c r="I2065" s="113"/>
      <c r="J2065" s="113"/>
      <c r="K2065" s="113"/>
      <c r="L2065" s="113"/>
      <c r="M2065" s="113"/>
      <c r="N2065" s="113"/>
      <c r="O2065" s="113"/>
      <c r="P2065" s="113"/>
      <c r="Q2065" s="113"/>
      <c r="R2065" s="113"/>
      <c r="S2065" s="113"/>
      <c r="T2065" s="113"/>
      <c r="U2065" s="113"/>
      <c r="V2065" s="113"/>
      <c r="W2065" s="113"/>
      <c r="X2065" s="113"/>
      <c r="Y2065" s="113"/>
      <c r="Z2065" s="113"/>
      <c r="AA2065" s="113"/>
      <c r="AB2065" s="113"/>
      <c r="AC2065" s="113"/>
      <c r="AD2065" s="113"/>
      <c r="AE2065" s="113"/>
      <c r="AF2065" s="113"/>
      <c r="AG2065" s="113"/>
      <c r="AH2065" s="113"/>
      <c r="AI2065" s="113"/>
      <c r="AJ2065" s="113"/>
      <c r="AK2065" s="113"/>
      <c r="AL2065" s="113"/>
      <c r="AM2065" s="113"/>
      <c r="AN2065" s="113"/>
      <c r="AO2065" s="113"/>
      <c r="AP2065" s="113"/>
      <c r="AQ2065" s="113"/>
      <c r="AR2065" s="113"/>
      <c r="AS2065" s="113"/>
      <c r="AT2065" s="113"/>
      <c r="AU2065" s="113"/>
      <c r="AV2065" s="113"/>
      <c r="AW2065" s="113"/>
      <c r="AX2065" s="113"/>
      <c r="AY2065" s="113"/>
      <c r="AZ2065" s="113"/>
      <c r="BA2065" s="113"/>
      <c r="BB2065" s="113"/>
      <c r="BC2065" s="113"/>
      <c r="BD2065" s="113"/>
      <c r="BE2065" s="113"/>
      <c r="BF2065" s="113"/>
      <c r="BG2065" s="113"/>
      <c r="BH2065" s="113"/>
      <c r="BI2065" s="113"/>
      <c r="BJ2065" s="113"/>
      <c r="BK2065" s="113"/>
      <c r="BL2065" s="113"/>
      <c r="BM2065" s="113"/>
      <c r="BN2065" s="113"/>
      <c r="BO2065" s="113"/>
      <c r="BP2065" s="113"/>
      <c r="BQ2065" s="113"/>
      <c r="BR2065" s="113"/>
      <c r="BS2065" s="113"/>
      <c r="BT2065" s="113"/>
      <c r="BU2065" s="113"/>
      <c r="BV2065" s="113"/>
      <c r="BW2065" s="113"/>
      <c r="BX2065" s="113"/>
      <c r="BY2065" s="113"/>
      <c r="BZ2065" s="113"/>
      <c r="CA2065" s="113"/>
      <c r="CB2065" s="113"/>
    </row>
    <row r="2066" spans="9:80" s="114" customFormat="1">
      <c r="I2066" s="113"/>
      <c r="J2066" s="113"/>
      <c r="K2066" s="113"/>
      <c r="L2066" s="113"/>
      <c r="M2066" s="113"/>
      <c r="N2066" s="113"/>
      <c r="O2066" s="113"/>
      <c r="P2066" s="113"/>
      <c r="Q2066" s="113"/>
      <c r="R2066" s="113"/>
      <c r="S2066" s="113"/>
      <c r="T2066" s="113"/>
      <c r="U2066" s="113"/>
      <c r="V2066" s="113"/>
      <c r="W2066" s="113"/>
      <c r="X2066" s="113"/>
      <c r="Y2066" s="113"/>
      <c r="Z2066" s="113"/>
      <c r="AA2066" s="113"/>
      <c r="AB2066" s="113"/>
      <c r="AC2066" s="113"/>
      <c r="AD2066" s="113"/>
      <c r="AE2066" s="113"/>
      <c r="AF2066" s="113"/>
      <c r="AG2066" s="113"/>
      <c r="AH2066" s="113"/>
      <c r="AI2066" s="113"/>
      <c r="AJ2066" s="113"/>
      <c r="AK2066" s="113"/>
      <c r="AL2066" s="113"/>
      <c r="AM2066" s="113"/>
      <c r="AN2066" s="113"/>
      <c r="AO2066" s="113"/>
      <c r="AP2066" s="113"/>
      <c r="AQ2066" s="113"/>
      <c r="AR2066" s="113"/>
      <c r="AS2066" s="113"/>
      <c r="AT2066" s="113"/>
      <c r="AU2066" s="113"/>
      <c r="AV2066" s="113"/>
      <c r="AW2066" s="113"/>
      <c r="AX2066" s="113"/>
      <c r="AY2066" s="113"/>
      <c r="AZ2066" s="113"/>
      <c r="BA2066" s="113"/>
      <c r="BB2066" s="113"/>
      <c r="BC2066" s="113"/>
      <c r="BD2066" s="113"/>
      <c r="BE2066" s="113"/>
      <c r="BF2066" s="113"/>
      <c r="BG2066" s="113"/>
      <c r="BH2066" s="113"/>
      <c r="BI2066" s="113"/>
      <c r="BJ2066" s="113"/>
      <c r="BK2066" s="113"/>
      <c r="BL2066" s="113"/>
      <c r="BM2066" s="113"/>
      <c r="BN2066" s="113"/>
      <c r="BO2066" s="113"/>
      <c r="BP2066" s="113"/>
      <c r="BQ2066" s="113"/>
      <c r="BR2066" s="113"/>
      <c r="BS2066" s="113"/>
      <c r="BT2066" s="113"/>
      <c r="BU2066" s="113"/>
      <c r="BV2066" s="113"/>
      <c r="BW2066" s="113"/>
      <c r="BX2066" s="113"/>
      <c r="BY2066" s="113"/>
      <c r="BZ2066" s="113"/>
      <c r="CA2066" s="113"/>
      <c r="CB2066" s="113"/>
    </row>
    <row r="2067" spans="9:80" s="114" customFormat="1">
      <c r="I2067" s="113"/>
      <c r="J2067" s="113"/>
      <c r="K2067" s="113"/>
      <c r="L2067" s="113"/>
      <c r="M2067" s="113"/>
      <c r="N2067" s="113"/>
      <c r="O2067" s="113"/>
      <c r="P2067" s="113"/>
      <c r="Q2067" s="113"/>
      <c r="R2067" s="113"/>
      <c r="S2067" s="113"/>
      <c r="T2067" s="113"/>
      <c r="U2067" s="113"/>
      <c r="V2067" s="113"/>
      <c r="W2067" s="113"/>
      <c r="X2067" s="113"/>
      <c r="Y2067" s="113"/>
      <c r="Z2067" s="113"/>
      <c r="AA2067" s="113"/>
      <c r="AB2067" s="113"/>
      <c r="AC2067" s="113"/>
      <c r="AD2067" s="113"/>
      <c r="AE2067" s="113"/>
      <c r="AF2067" s="113"/>
      <c r="AG2067" s="113"/>
      <c r="AH2067" s="113"/>
      <c r="AI2067" s="113"/>
      <c r="AJ2067" s="113"/>
      <c r="AK2067" s="113"/>
      <c r="AL2067" s="113"/>
      <c r="AM2067" s="113"/>
      <c r="AN2067" s="113"/>
      <c r="AO2067" s="113"/>
      <c r="AP2067" s="113"/>
      <c r="AQ2067" s="113"/>
      <c r="AR2067" s="113"/>
      <c r="AS2067" s="113"/>
      <c r="AT2067" s="113"/>
      <c r="AU2067" s="113"/>
      <c r="AV2067" s="113"/>
      <c r="AW2067" s="113"/>
      <c r="AX2067" s="113"/>
      <c r="AY2067" s="113"/>
      <c r="AZ2067" s="113"/>
      <c r="BA2067" s="113"/>
      <c r="BB2067" s="113"/>
      <c r="BC2067" s="113"/>
      <c r="BD2067" s="113"/>
      <c r="BE2067" s="113"/>
      <c r="BF2067" s="113"/>
      <c r="BG2067" s="113"/>
      <c r="BH2067" s="113"/>
      <c r="BI2067" s="113"/>
      <c r="BJ2067" s="113"/>
      <c r="BK2067" s="113"/>
      <c r="BL2067" s="113"/>
      <c r="BM2067" s="113"/>
      <c r="BN2067" s="113"/>
      <c r="BO2067" s="113"/>
      <c r="BP2067" s="113"/>
      <c r="BQ2067" s="113"/>
      <c r="BR2067" s="113"/>
      <c r="BS2067" s="113"/>
      <c r="BT2067" s="113"/>
      <c r="BU2067" s="113"/>
      <c r="BV2067" s="113"/>
      <c r="BW2067" s="113"/>
      <c r="BX2067" s="113"/>
      <c r="BY2067" s="113"/>
      <c r="BZ2067" s="113"/>
      <c r="CA2067" s="113"/>
      <c r="CB2067" s="113"/>
    </row>
    <row r="2068" spans="9:80" s="114" customFormat="1">
      <c r="I2068" s="113"/>
      <c r="J2068" s="113"/>
      <c r="K2068" s="113"/>
      <c r="L2068" s="113"/>
      <c r="M2068" s="113"/>
      <c r="N2068" s="113"/>
      <c r="O2068" s="113"/>
      <c r="P2068" s="113"/>
      <c r="Q2068" s="113"/>
      <c r="R2068" s="113"/>
      <c r="S2068" s="113"/>
      <c r="T2068" s="113"/>
      <c r="U2068" s="113"/>
      <c r="V2068" s="113"/>
      <c r="W2068" s="113"/>
      <c r="X2068" s="113"/>
      <c r="Y2068" s="113"/>
      <c r="Z2068" s="113"/>
      <c r="AA2068" s="113"/>
      <c r="AB2068" s="113"/>
      <c r="AC2068" s="113"/>
      <c r="AD2068" s="113"/>
      <c r="AE2068" s="113"/>
      <c r="AF2068" s="113"/>
      <c r="AG2068" s="113"/>
      <c r="AH2068" s="113"/>
      <c r="AI2068" s="113"/>
      <c r="AJ2068" s="113"/>
      <c r="AK2068" s="113"/>
      <c r="AL2068" s="113"/>
      <c r="AM2068" s="113"/>
      <c r="AN2068" s="113"/>
      <c r="AO2068" s="113"/>
      <c r="AP2068" s="113"/>
      <c r="AQ2068" s="113"/>
      <c r="AR2068" s="113"/>
      <c r="AS2068" s="113"/>
      <c r="AT2068" s="113"/>
      <c r="AU2068" s="113"/>
      <c r="AV2068" s="113"/>
      <c r="AW2068" s="113"/>
      <c r="AX2068" s="113"/>
      <c r="AY2068" s="113"/>
      <c r="AZ2068" s="113"/>
      <c r="BA2068" s="113"/>
      <c r="BB2068" s="113"/>
      <c r="BC2068" s="113"/>
      <c r="BD2068" s="113"/>
      <c r="BE2068" s="113"/>
      <c r="BF2068" s="113"/>
      <c r="BG2068" s="113"/>
      <c r="BH2068" s="113"/>
      <c r="BI2068" s="113"/>
      <c r="BJ2068" s="113"/>
      <c r="BK2068" s="113"/>
      <c r="BL2068" s="113"/>
      <c r="BM2068" s="113"/>
      <c r="BN2068" s="113"/>
      <c r="BO2068" s="113"/>
      <c r="BP2068" s="113"/>
      <c r="BQ2068" s="113"/>
      <c r="BR2068" s="113"/>
      <c r="BS2068" s="113"/>
      <c r="BT2068" s="113"/>
      <c r="BU2068" s="113"/>
      <c r="BV2068" s="113"/>
      <c r="BW2068" s="113"/>
      <c r="BX2068" s="113"/>
      <c r="BY2068" s="113"/>
      <c r="BZ2068" s="113"/>
      <c r="CA2068" s="113"/>
      <c r="CB2068" s="113"/>
    </row>
    <row r="2069" spans="9:80" s="114" customFormat="1">
      <c r="I2069" s="113"/>
      <c r="J2069" s="113"/>
      <c r="K2069" s="113"/>
      <c r="L2069" s="113"/>
      <c r="M2069" s="113"/>
      <c r="N2069" s="113"/>
      <c r="O2069" s="113"/>
      <c r="P2069" s="113"/>
      <c r="Q2069" s="113"/>
      <c r="R2069" s="113"/>
      <c r="S2069" s="113"/>
      <c r="T2069" s="113"/>
      <c r="U2069" s="113"/>
      <c r="V2069" s="113"/>
      <c r="W2069" s="113"/>
      <c r="X2069" s="113"/>
      <c r="Y2069" s="113"/>
      <c r="Z2069" s="113"/>
      <c r="AA2069" s="113"/>
      <c r="AB2069" s="113"/>
      <c r="AC2069" s="113"/>
      <c r="AD2069" s="113"/>
      <c r="AE2069" s="113"/>
      <c r="AF2069" s="113"/>
      <c r="AG2069" s="113"/>
      <c r="AH2069" s="113"/>
      <c r="AI2069" s="113"/>
      <c r="AJ2069" s="113"/>
      <c r="AK2069" s="113"/>
      <c r="AL2069" s="113"/>
      <c r="AM2069" s="113"/>
      <c r="AN2069" s="113"/>
      <c r="AO2069" s="113"/>
      <c r="AP2069" s="113"/>
      <c r="AQ2069" s="113"/>
      <c r="AR2069" s="113"/>
      <c r="AS2069" s="113"/>
      <c r="AT2069" s="113"/>
      <c r="AU2069" s="113"/>
      <c r="AV2069" s="113"/>
      <c r="AW2069" s="113"/>
      <c r="AX2069" s="113"/>
      <c r="AY2069" s="113"/>
      <c r="AZ2069" s="113"/>
      <c r="BA2069" s="113"/>
      <c r="BB2069" s="113"/>
      <c r="BC2069" s="113"/>
      <c r="BD2069" s="113"/>
      <c r="BE2069" s="113"/>
      <c r="BF2069" s="113"/>
      <c r="BG2069" s="113"/>
      <c r="BH2069" s="113"/>
      <c r="BI2069" s="113"/>
      <c r="BJ2069" s="113"/>
      <c r="BK2069" s="113"/>
      <c r="BL2069" s="113"/>
      <c r="BM2069" s="113"/>
      <c r="BN2069" s="113"/>
      <c r="BO2069" s="113"/>
      <c r="BP2069" s="113"/>
      <c r="BQ2069" s="113"/>
      <c r="BR2069" s="113"/>
      <c r="BS2069" s="113"/>
      <c r="BT2069" s="113"/>
      <c r="BU2069" s="113"/>
      <c r="BV2069" s="113"/>
      <c r="BW2069" s="113"/>
      <c r="BX2069" s="113"/>
      <c r="BY2069" s="113"/>
      <c r="BZ2069" s="113"/>
      <c r="CA2069" s="113"/>
      <c r="CB2069" s="113"/>
    </row>
    <row r="2070" spans="9:80" s="114" customFormat="1">
      <c r="I2070" s="113"/>
      <c r="J2070" s="113"/>
      <c r="K2070" s="113"/>
      <c r="L2070" s="113"/>
      <c r="M2070" s="113"/>
      <c r="N2070" s="113"/>
      <c r="O2070" s="113"/>
      <c r="P2070" s="113"/>
      <c r="Q2070" s="113"/>
      <c r="R2070" s="113"/>
      <c r="S2070" s="113"/>
      <c r="T2070" s="113"/>
      <c r="U2070" s="113"/>
      <c r="V2070" s="113"/>
      <c r="W2070" s="113"/>
      <c r="X2070" s="113"/>
      <c r="Y2070" s="113"/>
      <c r="Z2070" s="113"/>
      <c r="AA2070" s="113"/>
      <c r="AB2070" s="113"/>
      <c r="AC2070" s="113"/>
      <c r="AD2070" s="113"/>
      <c r="AE2070" s="113"/>
      <c r="AF2070" s="113"/>
      <c r="AG2070" s="113"/>
      <c r="AH2070" s="113"/>
      <c r="AI2070" s="113"/>
      <c r="AJ2070" s="113"/>
      <c r="AK2070" s="113"/>
      <c r="AL2070" s="113"/>
      <c r="AM2070" s="113"/>
      <c r="AN2070" s="113"/>
      <c r="AO2070" s="113"/>
      <c r="AP2070" s="113"/>
      <c r="AQ2070" s="113"/>
      <c r="AR2070" s="113"/>
      <c r="AS2070" s="113"/>
      <c r="AT2070" s="113"/>
      <c r="AU2070" s="113"/>
      <c r="AV2070" s="113"/>
      <c r="AW2070" s="113"/>
      <c r="AX2070" s="113"/>
      <c r="AY2070" s="113"/>
      <c r="AZ2070" s="113"/>
      <c r="BA2070" s="113"/>
      <c r="BB2070" s="113"/>
      <c r="BC2070" s="113"/>
      <c r="BD2070" s="113"/>
      <c r="BE2070" s="113"/>
      <c r="BF2070" s="113"/>
      <c r="BG2070" s="113"/>
      <c r="BH2070" s="113"/>
      <c r="BI2070" s="113"/>
      <c r="BJ2070" s="113"/>
      <c r="BK2070" s="113"/>
      <c r="BL2070" s="113"/>
      <c r="BM2070" s="113"/>
      <c r="BN2070" s="113"/>
      <c r="BO2070" s="113"/>
      <c r="BP2070" s="113"/>
      <c r="BQ2070" s="113"/>
      <c r="BR2070" s="113"/>
      <c r="BS2070" s="113"/>
      <c r="BT2070" s="113"/>
      <c r="BU2070" s="113"/>
      <c r="BV2070" s="113"/>
      <c r="BW2070" s="113"/>
      <c r="BX2070" s="113"/>
      <c r="BY2070" s="113"/>
      <c r="BZ2070" s="113"/>
      <c r="CA2070" s="113"/>
      <c r="CB2070" s="113"/>
    </row>
    <row r="2071" spans="9:80" s="114" customFormat="1">
      <c r="I2071" s="113"/>
      <c r="J2071" s="113"/>
      <c r="K2071" s="113"/>
      <c r="L2071" s="113"/>
      <c r="M2071" s="113"/>
      <c r="N2071" s="113"/>
      <c r="O2071" s="113"/>
      <c r="P2071" s="113"/>
      <c r="Q2071" s="113"/>
      <c r="R2071" s="113"/>
      <c r="S2071" s="113"/>
      <c r="T2071" s="113"/>
      <c r="U2071" s="113"/>
      <c r="V2071" s="113"/>
      <c r="W2071" s="113"/>
      <c r="X2071" s="113"/>
      <c r="Y2071" s="113"/>
      <c r="Z2071" s="113"/>
      <c r="AA2071" s="113"/>
      <c r="AB2071" s="113"/>
      <c r="AC2071" s="113"/>
      <c r="AD2071" s="113"/>
      <c r="AE2071" s="113"/>
      <c r="AF2071" s="113"/>
      <c r="AG2071" s="113"/>
      <c r="AH2071" s="113"/>
      <c r="AI2071" s="113"/>
      <c r="AJ2071" s="113"/>
      <c r="AK2071" s="113"/>
      <c r="AL2071" s="113"/>
      <c r="AM2071" s="113"/>
      <c r="AN2071" s="113"/>
      <c r="AO2071" s="113"/>
      <c r="AP2071" s="113"/>
      <c r="AQ2071" s="113"/>
      <c r="AR2071" s="113"/>
      <c r="AS2071" s="113"/>
      <c r="AT2071" s="113"/>
      <c r="AU2071" s="113"/>
      <c r="AV2071" s="113"/>
      <c r="AW2071" s="113"/>
      <c r="AX2071" s="113"/>
      <c r="AY2071" s="113"/>
      <c r="AZ2071" s="113"/>
      <c r="BA2071" s="113"/>
      <c r="BB2071" s="113"/>
      <c r="BC2071" s="113"/>
      <c r="BD2071" s="113"/>
      <c r="BE2071" s="113"/>
      <c r="BF2071" s="113"/>
      <c r="BG2071" s="113"/>
      <c r="BH2071" s="113"/>
      <c r="BI2071" s="113"/>
      <c r="BJ2071" s="113"/>
      <c r="BK2071" s="113"/>
      <c r="BL2071" s="113"/>
      <c r="BM2071" s="113"/>
      <c r="BN2071" s="113"/>
      <c r="BO2071" s="113"/>
      <c r="BP2071" s="113"/>
      <c r="BQ2071" s="113"/>
      <c r="BR2071" s="113"/>
      <c r="BS2071" s="113"/>
      <c r="BT2071" s="113"/>
      <c r="BU2071" s="113"/>
      <c r="BV2071" s="113"/>
      <c r="BW2071" s="113"/>
      <c r="BX2071" s="113"/>
      <c r="BY2071" s="113"/>
      <c r="BZ2071" s="113"/>
      <c r="CA2071" s="113"/>
      <c r="CB2071" s="113"/>
    </row>
    <row r="2072" spans="9:80" s="114" customFormat="1">
      <c r="I2072" s="113"/>
      <c r="J2072" s="113"/>
      <c r="K2072" s="113"/>
      <c r="L2072" s="113"/>
      <c r="M2072" s="113"/>
      <c r="N2072" s="113"/>
      <c r="O2072" s="113"/>
      <c r="P2072" s="113"/>
      <c r="Q2072" s="113"/>
      <c r="R2072" s="113"/>
      <c r="S2072" s="113"/>
      <c r="T2072" s="113"/>
      <c r="U2072" s="113"/>
      <c r="V2072" s="113"/>
      <c r="W2072" s="113"/>
      <c r="X2072" s="113"/>
      <c r="Y2072" s="113"/>
      <c r="Z2072" s="113"/>
      <c r="AA2072" s="113"/>
      <c r="AB2072" s="113"/>
      <c r="AC2072" s="113"/>
      <c r="AD2072" s="113"/>
      <c r="AE2072" s="113"/>
      <c r="AF2072" s="113"/>
      <c r="AG2072" s="113"/>
      <c r="AH2072" s="113"/>
      <c r="AI2072" s="113"/>
      <c r="AJ2072" s="113"/>
      <c r="AK2072" s="113"/>
      <c r="AL2072" s="113"/>
      <c r="AM2072" s="113"/>
      <c r="AN2072" s="113"/>
      <c r="AO2072" s="113"/>
      <c r="AP2072" s="113"/>
      <c r="AQ2072" s="113"/>
      <c r="AR2072" s="113"/>
      <c r="AS2072" s="113"/>
      <c r="AT2072" s="113"/>
      <c r="AU2072" s="113"/>
      <c r="AV2072" s="113"/>
      <c r="AW2072" s="113"/>
      <c r="AX2072" s="113"/>
      <c r="AY2072" s="113"/>
      <c r="AZ2072" s="113"/>
      <c r="BA2072" s="113"/>
      <c r="BB2072" s="113"/>
      <c r="BC2072" s="113"/>
      <c r="BD2072" s="113"/>
      <c r="BE2072" s="113"/>
      <c r="BF2072" s="113"/>
      <c r="BG2072" s="113"/>
      <c r="BH2072" s="113"/>
      <c r="BI2072" s="113"/>
      <c r="BJ2072" s="113"/>
      <c r="BK2072" s="113"/>
      <c r="BL2072" s="113"/>
      <c r="BM2072" s="113"/>
      <c r="BN2072" s="113"/>
      <c r="BO2072" s="113"/>
      <c r="BP2072" s="113"/>
      <c r="BQ2072" s="113"/>
      <c r="BR2072" s="113"/>
      <c r="BS2072" s="113"/>
      <c r="BT2072" s="113"/>
      <c r="BU2072" s="113"/>
      <c r="BV2072" s="113"/>
      <c r="BW2072" s="113"/>
      <c r="BX2072" s="113"/>
      <c r="BY2072" s="113"/>
      <c r="BZ2072" s="113"/>
      <c r="CA2072" s="113"/>
      <c r="CB2072" s="113"/>
    </row>
    <row r="2073" spans="9:80" s="114" customFormat="1">
      <c r="I2073" s="113"/>
      <c r="J2073" s="113"/>
      <c r="K2073" s="113"/>
      <c r="L2073" s="113"/>
      <c r="M2073" s="113"/>
      <c r="N2073" s="113"/>
      <c r="O2073" s="113"/>
      <c r="P2073" s="113"/>
      <c r="Q2073" s="113"/>
      <c r="R2073" s="113"/>
      <c r="S2073" s="113"/>
      <c r="T2073" s="113"/>
      <c r="U2073" s="113"/>
      <c r="V2073" s="113"/>
      <c r="W2073" s="113"/>
      <c r="X2073" s="113"/>
      <c r="Y2073" s="113"/>
      <c r="Z2073" s="113"/>
      <c r="AA2073" s="113"/>
      <c r="AB2073" s="113"/>
      <c r="AC2073" s="113"/>
      <c r="AD2073" s="113"/>
      <c r="AE2073" s="113"/>
      <c r="AF2073" s="113"/>
      <c r="AG2073" s="113"/>
      <c r="AH2073" s="113"/>
      <c r="AI2073" s="113"/>
      <c r="AJ2073" s="113"/>
      <c r="AK2073" s="113"/>
      <c r="AL2073" s="113"/>
      <c r="AM2073" s="113"/>
      <c r="AN2073" s="113"/>
      <c r="AO2073" s="113"/>
      <c r="AP2073" s="113"/>
      <c r="AQ2073" s="113"/>
      <c r="AR2073" s="113"/>
      <c r="AS2073" s="113"/>
      <c r="AT2073" s="113"/>
      <c r="AU2073" s="113"/>
      <c r="AV2073" s="113"/>
      <c r="AW2073" s="113"/>
      <c r="AX2073" s="113"/>
      <c r="AY2073" s="113"/>
      <c r="AZ2073" s="113"/>
      <c r="BA2073" s="113"/>
      <c r="BB2073" s="113"/>
      <c r="BC2073" s="113"/>
      <c r="BD2073" s="113"/>
      <c r="BE2073" s="113"/>
      <c r="BF2073" s="113"/>
      <c r="BG2073" s="113"/>
      <c r="BH2073" s="113"/>
      <c r="BI2073" s="113"/>
      <c r="BJ2073" s="113"/>
      <c r="BK2073" s="113"/>
      <c r="BL2073" s="113"/>
      <c r="BM2073" s="113"/>
      <c r="BN2073" s="113"/>
      <c r="BO2073" s="113"/>
      <c r="BP2073" s="113"/>
      <c r="BQ2073" s="113"/>
      <c r="BR2073" s="113"/>
      <c r="BS2073" s="113"/>
      <c r="BT2073" s="113"/>
      <c r="BU2073" s="113"/>
      <c r="BV2073" s="113"/>
      <c r="BW2073" s="113"/>
      <c r="BX2073" s="113"/>
      <c r="BY2073" s="113"/>
      <c r="BZ2073" s="113"/>
      <c r="CA2073" s="113"/>
      <c r="CB2073" s="113"/>
    </row>
    <row r="2074" spans="9:80" s="114" customFormat="1">
      <c r="I2074" s="113"/>
      <c r="J2074" s="113"/>
      <c r="K2074" s="113"/>
      <c r="L2074" s="113"/>
      <c r="M2074" s="113"/>
      <c r="N2074" s="113"/>
      <c r="O2074" s="113"/>
      <c r="P2074" s="113"/>
      <c r="Q2074" s="113"/>
      <c r="R2074" s="113"/>
      <c r="S2074" s="113"/>
      <c r="T2074" s="113"/>
      <c r="U2074" s="113"/>
      <c r="V2074" s="113"/>
      <c r="W2074" s="113"/>
      <c r="X2074" s="113"/>
      <c r="Y2074" s="113"/>
      <c r="Z2074" s="113"/>
      <c r="AA2074" s="113"/>
      <c r="AB2074" s="113"/>
      <c r="AC2074" s="113"/>
      <c r="AD2074" s="113"/>
      <c r="AE2074" s="113"/>
      <c r="AF2074" s="113"/>
      <c r="AG2074" s="113"/>
      <c r="AH2074" s="113"/>
      <c r="AI2074" s="113"/>
      <c r="AJ2074" s="113"/>
      <c r="AK2074" s="113"/>
      <c r="AL2074" s="113"/>
      <c r="AM2074" s="113"/>
      <c r="AN2074" s="113"/>
      <c r="AO2074" s="113"/>
      <c r="AP2074" s="113"/>
      <c r="AQ2074" s="113"/>
      <c r="AR2074" s="113"/>
      <c r="AS2074" s="113"/>
      <c r="AT2074" s="113"/>
      <c r="AU2074" s="113"/>
      <c r="AV2074" s="113"/>
      <c r="AW2074" s="113"/>
      <c r="AX2074" s="113"/>
      <c r="AY2074" s="113"/>
      <c r="AZ2074" s="113"/>
      <c r="BA2074" s="113"/>
      <c r="BB2074" s="113"/>
      <c r="BC2074" s="113"/>
      <c r="BD2074" s="113"/>
      <c r="BE2074" s="113"/>
      <c r="BF2074" s="113"/>
      <c r="BG2074" s="113"/>
      <c r="BH2074" s="113"/>
      <c r="BI2074" s="113"/>
      <c r="BJ2074" s="113"/>
      <c r="BK2074" s="113"/>
      <c r="BL2074" s="113"/>
      <c r="BM2074" s="113"/>
      <c r="BN2074" s="113"/>
      <c r="BO2074" s="113"/>
      <c r="BP2074" s="113"/>
      <c r="BQ2074" s="113"/>
      <c r="BR2074" s="113"/>
      <c r="BS2074" s="113"/>
      <c r="BT2074" s="113"/>
      <c r="BU2074" s="113"/>
      <c r="BV2074" s="113"/>
      <c r="BW2074" s="113"/>
      <c r="BX2074" s="113"/>
      <c r="BY2074" s="113"/>
      <c r="BZ2074" s="113"/>
      <c r="CA2074" s="113"/>
      <c r="CB2074" s="113"/>
    </row>
    <row r="2075" spans="9:80" s="114" customFormat="1">
      <c r="I2075" s="113"/>
      <c r="J2075" s="113"/>
      <c r="K2075" s="113"/>
      <c r="L2075" s="113"/>
      <c r="M2075" s="113"/>
      <c r="N2075" s="113"/>
      <c r="O2075" s="113"/>
      <c r="P2075" s="113"/>
      <c r="Q2075" s="113"/>
      <c r="R2075" s="113"/>
      <c r="S2075" s="113"/>
      <c r="T2075" s="113"/>
      <c r="U2075" s="113"/>
      <c r="V2075" s="113"/>
      <c r="W2075" s="113"/>
      <c r="X2075" s="113"/>
      <c r="Y2075" s="113"/>
      <c r="Z2075" s="113"/>
      <c r="AA2075" s="113"/>
      <c r="AB2075" s="113"/>
      <c r="AC2075" s="113"/>
      <c r="AD2075" s="113"/>
      <c r="AE2075" s="113"/>
      <c r="AF2075" s="113"/>
      <c r="AG2075" s="113"/>
      <c r="AH2075" s="113"/>
      <c r="AI2075" s="113"/>
      <c r="AJ2075" s="113"/>
      <c r="AK2075" s="113"/>
      <c r="AL2075" s="113"/>
      <c r="AM2075" s="113"/>
      <c r="AN2075" s="113"/>
      <c r="AO2075" s="113"/>
      <c r="AP2075" s="113"/>
      <c r="AQ2075" s="113"/>
      <c r="AR2075" s="113"/>
      <c r="AS2075" s="113"/>
      <c r="AT2075" s="113"/>
      <c r="AU2075" s="113"/>
      <c r="AV2075" s="113"/>
      <c r="AW2075" s="113"/>
      <c r="AX2075" s="113"/>
      <c r="AY2075" s="113"/>
      <c r="AZ2075" s="113"/>
      <c r="BA2075" s="113"/>
      <c r="BB2075" s="113"/>
      <c r="BC2075" s="113"/>
      <c r="BD2075" s="113"/>
      <c r="BE2075" s="113"/>
      <c r="BF2075" s="113"/>
      <c r="BG2075" s="113"/>
      <c r="BH2075" s="113"/>
      <c r="BI2075" s="113"/>
      <c r="BJ2075" s="113"/>
      <c r="BK2075" s="113"/>
      <c r="BL2075" s="113"/>
      <c r="BM2075" s="113"/>
      <c r="BN2075" s="113"/>
      <c r="BO2075" s="113"/>
      <c r="BP2075" s="113"/>
      <c r="BQ2075" s="113"/>
      <c r="BR2075" s="113"/>
      <c r="BS2075" s="113"/>
      <c r="BT2075" s="113"/>
      <c r="BU2075" s="113"/>
      <c r="BV2075" s="113"/>
      <c r="BW2075" s="113"/>
      <c r="BX2075" s="113"/>
      <c r="BY2075" s="113"/>
      <c r="BZ2075" s="113"/>
      <c r="CA2075" s="113"/>
      <c r="CB2075" s="113"/>
    </row>
    <row r="2076" spans="9:80" s="114" customFormat="1">
      <c r="I2076" s="113"/>
      <c r="J2076" s="113"/>
      <c r="K2076" s="113"/>
      <c r="L2076" s="113"/>
      <c r="M2076" s="113"/>
      <c r="N2076" s="113"/>
      <c r="O2076" s="113"/>
      <c r="P2076" s="113"/>
      <c r="Q2076" s="113"/>
      <c r="R2076" s="113"/>
      <c r="S2076" s="113"/>
      <c r="T2076" s="113"/>
      <c r="U2076" s="113"/>
      <c r="V2076" s="113"/>
      <c r="W2076" s="113"/>
      <c r="X2076" s="113"/>
      <c r="Y2076" s="113"/>
      <c r="Z2076" s="113"/>
      <c r="AA2076" s="113"/>
      <c r="AB2076" s="113"/>
      <c r="AC2076" s="113"/>
      <c r="AD2076" s="113"/>
      <c r="AE2076" s="113"/>
      <c r="AF2076" s="113"/>
      <c r="AG2076" s="113"/>
      <c r="AH2076" s="113"/>
      <c r="AI2076" s="113"/>
      <c r="AJ2076" s="113"/>
      <c r="AK2076" s="113"/>
      <c r="AL2076" s="113"/>
      <c r="AM2076" s="113"/>
      <c r="AN2076" s="113"/>
      <c r="AO2076" s="113"/>
      <c r="AP2076" s="113"/>
      <c r="AQ2076" s="113"/>
      <c r="AR2076" s="113"/>
      <c r="AS2076" s="113"/>
      <c r="AT2076" s="113"/>
      <c r="AU2076" s="113"/>
      <c r="AV2076" s="113"/>
      <c r="AW2076" s="113"/>
      <c r="AX2076" s="113"/>
      <c r="AY2076" s="113"/>
      <c r="AZ2076" s="113"/>
      <c r="BA2076" s="113"/>
      <c r="BB2076" s="113"/>
      <c r="BC2076" s="113"/>
      <c r="BD2076" s="113"/>
      <c r="BE2076" s="113"/>
      <c r="BF2076" s="113"/>
      <c r="BG2076" s="113"/>
      <c r="BH2076" s="113"/>
      <c r="BI2076" s="113"/>
      <c r="BJ2076" s="113"/>
      <c r="BK2076" s="113"/>
      <c r="BL2076" s="113"/>
      <c r="BM2076" s="113"/>
      <c r="BN2076" s="113"/>
      <c r="BO2076" s="113"/>
      <c r="BP2076" s="113"/>
      <c r="BQ2076" s="113"/>
      <c r="BR2076" s="113"/>
      <c r="BS2076" s="113"/>
      <c r="BT2076" s="113"/>
      <c r="BU2076" s="113"/>
      <c r="BV2076" s="113"/>
      <c r="BW2076" s="113"/>
      <c r="BX2076" s="113"/>
      <c r="BY2076" s="113"/>
      <c r="BZ2076" s="113"/>
      <c r="CA2076" s="113"/>
      <c r="CB2076" s="113"/>
    </row>
    <row r="2077" spans="9:80" s="114" customFormat="1">
      <c r="I2077" s="113"/>
      <c r="J2077" s="113"/>
      <c r="K2077" s="113"/>
      <c r="L2077" s="113"/>
      <c r="M2077" s="113"/>
      <c r="N2077" s="113"/>
      <c r="O2077" s="113"/>
      <c r="P2077" s="113"/>
      <c r="Q2077" s="113"/>
      <c r="R2077" s="113"/>
      <c r="S2077" s="113"/>
      <c r="T2077" s="113"/>
      <c r="U2077" s="113"/>
      <c r="V2077" s="113"/>
      <c r="W2077" s="113"/>
      <c r="X2077" s="113"/>
      <c r="Y2077" s="113"/>
      <c r="Z2077" s="113"/>
      <c r="AA2077" s="113"/>
      <c r="AB2077" s="113"/>
      <c r="AC2077" s="113"/>
      <c r="AD2077" s="113"/>
      <c r="AE2077" s="113"/>
      <c r="AF2077" s="113"/>
      <c r="AG2077" s="113"/>
      <c r="AH2077" s="113"/>
      <c r="AI2077" s="113"/>
      <c r="AJ2077" s="113"/>
      <c r="AK2077" s="113"/>
      <c r="AL2077" s="113"/>
      <c r="AM2077" s="113"/>
      <c r="AN2077" s="113"/>
      <c r="AO2077" s="113"/>
      <c r="AP2077" s="113"/>
      <c r="AQ2077" s="113"/>
      <c r="AR2077" s="113"/>
      <c r="AS2077" s="113"/>
      <c r="AT2077" s="113"/>
      <c r="AU2077" s="113"/>
      <c r="AV2077" s="113"/>
      <c r="AW2077" s="113"/>
      <c r="AX2077" s="113"/>
      <c r="AY2077" s="113"/>
      <c r="AZ2077" s="113"/>
      <c r="BA2077" s="113"/>
      <c r="BB2077" s="113"/>
      <c r="BC2077" s="113"/>
      <c r="BD2077" s="113"/>
      <c r="BE2077" s="113"/>
      <c r="BF2077" s="113"/>
      <c r="BG2077" s="113"/>
      <c r="BH2077" s="113"/>
      <c r="BI2077" s="113"/>
      <c r="BJ2077" s="113"/>
      <c r="BK2077" s="113"/>
      <c r="BL2077" s="113"/>
      <c r="BM2077" s="113"/>
      <c r="BN2077" s="113"/>
      <c r="BO2077" s="113"/>
      <c r="BP2077" s="113"/>
      <c r="BQ2077" s="113"/>
      <c r="BR2077" s="113"/>
      <c r="BS2077" s="113"/>
      <c r="BT2077" s="113"/>
      <c r="BU2077" s="113"/>
      <c r="BV2077" s="113"/>
      <c r="BW2077" s="113"/>
      <c r="BX2077" s="113"/>
      <c r="BY2077" s="113"/>
      <c r="BZ2077" s="113"/>
      <c r="CA2077" s="113"/>
      <c r="CB2077" s="113"/>
    </row>
    <row r="2078" spans="9:80" s="114" customFormat="1">
      <c r="I2078" s="113"/>
      <c r="J2078" s="113"/>
      <c r="K2078" s="113"/>
      <c r="L2078" s="113"/>
      <c r="M2078" s="113"/>
      <c r="N2078" s="113"/>
      <c r="O2078" s="113"/>
      <c r="P2078" s="113"/>
      <c r="Q2078" s="113"/>
      <c r="R2078" s="113"/>
      <c r="S2078" s="113"/>
      <c r="T2078" s="113"/>
      <c r="U2078" s="113"/>
      <c r="V2078" s="113"/>
      <c r="W2078" s="113"/>
      <c r="X2078" s="113"/>
      <c r="Y2078" s="113"/>
      <c r="Z2078" s="113"/>
      <c r="AA2078" s="113"/>
      <c r="AB2078" s="113"/>
      <c r="AC2078" s="113"/>
      <c r="AD2078" s="113"/>
      <c r="AE2078" s="113"/>
      <c r="AF2078" s="113"/>
      <c r="AG2078" s="113"/>
      <c r="AH2078" s="113"/>
      <c r="AI2078" s="113"/>
      <c r="AJ2078" s="113"/>
      <c r="AK2078" s="113"/>
      <c r="AL2078" s="113"/>
      <c r="AM2078" s="113"/>
      <c r="AN2078" s="113"/>
      <c r="AO2078" s="113"/>
      <c r="AP2078" s="113"/>
      <c r="AQ2078" s="113"/>
      <c r="AR2078" s="113"/>
      <c r="AS2078" s="113"/>
      <c r="AT2078" s="113"/>
      <c r="AU2078" s="113"/>
      <c r="AV2078" s="113"/>
      <c r="AW2078" s="113"/>
      <c r="AX2078" s="113"/>
      <c r="AY2078" s="113"/>
      <c r="AZ2078" s="113"/>
      <c r="BA2078" s="113"/>
      <c r="BB2078" s="113"/>
      <c r="BC2078" s="113"/>
      <c r="BD2078" s="113"/>
      <c r="BE2078" s="113"/>
      <c r="BF2078" s="113"/>
      <c r="BG2078" s="113"/>
      <c r="BH2078" s="113"/>
      <c r="BI2078" s="113"/>
      <c r="BJ2078" s="113"/>
      <c r="BK2078" s="113"/>
      <c r="BL2078" s="113"/>
      <c r="BM2078" s="113"/>
      <c r="BN2078" s="113"/>
      <c r="BO2078" s="113"/>
      <c r="BP2078" s="113"/>
      <c r="BQ2078" s="113"/>
      <c r="BR2078" s="113"/>
      <c r="BS2078" s="113"/>
      <c r="BT2078" s="113"/>
      <c r="BU2078" s="113"/>
      <c r="BV2078" s="113"/>
      <c r="BW2078" s="113"/>
      <c r="BX2078" s="113"/>
      <c r="BY2078" s="113"/>
      <c r="BZ2078" s="113"/>
      <c r="CA2078" s="113"/>
      <c r="CB2078" s="113"/>
    </row>
    <row r="2079" spans="9:80" s="114" customFormat="1">
      <c r="I2079" s="113"/>
      <c r="J2079" s="113"/>
      <c r="K2079" s="113"/>
      <c r="L2079" s="113"/>
      <c r="M2079" s="113"/>
      <c r="N2079" s="113"/>
      <c r="O2079" s="113"/>
      <c r="P2079" s="113"/>
      <c r="Q2079" s="113"/>
      <c r="R2079" s="113"/>
      <c r="S2079" s="113"/>
      <c r="T2079" s="113"/>
      <c r="U2079" s="113"/>
      <c r="V2079" s="113"/>
      <c r="W2079" s="113"/>
      <c r="X2079" s="113"/>
      <c r="Y2079" s="113"/>
      <c r="Z2079" s="113"/>
      <c r="AA2079" s="113"/>
      <c r="AB2079" s="113"/>
      <c r="AC2079" s="113"/>
      <c r="AD2079" s="113"/>
      <c r="AE2079" s="113"/>
      <c r="AF2079" s="113"/>
      <c r="AG2079" s="113"/>
      <c r="AH2079" s="113"/>
      <c r="AI2079" s="113"/>
      <c r="AJ2079" s="113"/>
      <c r="AK2079" s="113"/>
      <c r="AL2079" s="113"/>
      <c r="AM2079" s="113"/>
      <c r="AN2079" s="113"/>
      <c r="AO2079" s="113"/>
      <c r="AP2079" s="113"/>
      <c r="AQ2079" s="113"/>
      <c r="AR2079" s="113"/>
      <c r="AS2079" s="113"/>
      <c r="AT2079" s="113"/>
      <c r="AU2079" s="113"/>
      <c r="AV2079" s="113"/>
      <c r="AW2079" s="113"/>
      <c r="AX2079" s="113"/>
      <c r="AY2079" s="113"/>
      <c r="AZ2079" s="113"/>
      <c r="BA2079" s="113"/>
      <c r="BB2079" s="113"/>
      <c r="BC2079" s="113"/>
      <c r="BD2079" s="113"/>
      <c r="BE2079" s="113"/>
      <c r="BF2079" s="113"/>
      <c r="BG2079" s="113"/>
      <c r="BH2079" s="113"/>
      <c r="BI2079" s="113"/>
      <c r="BJ2079" s="113"/>
      <c r="BK2079" s="113"/>
      <c r="BL2079" s="113"/>
      <c r="BM2079" s="113"/>
      <c r="BN2079" s="113"/>
      <c r="BO2079" s="113"/>
      <c r="BP2079" s="113"/>
      <c r="BQ2079" s="113"/>
      <c r="BR2079" s="113"/>
      <c r="BS2079" s="113"/>
      <c r="BT2079" s="113"/>
      <c r="BU2079" s="113"/>
      <c r="BV2079" s="113"/>
      <c r="BW2079" s="113"/>
      <c r="BX2079" s="113"/>
      <c r="BY2079" s="113"/>
      <c r="BZ2079" s="113"/>
      <c r="CA2079" s="113"/>
      <c r="CB2079" s="113"/>
    </row>
    <row r="2080" spans="9:80" s="114" customFormat="1">
      <c r="I2080" s="113"/>
      <c r="J2080" s="113"/>
      <c r="K2080" s="113"/>
      <c r="L2080" s="113"/>
      <c r="M2080" s="113"/>
      <c r="N2080" s="113"/>
      <c r="O2080" s="113"/>
      <c r="P2080" s="113"/>
      <c r="Q2080" s="113"/>
      <c r="R2080" s="113"/>
      <c r="S2080" s="113"/>
      <c r="T2080" s="113"/>
      <c r="U2080" s="113"/>
      <c r="V2080" s="113"/>
      <c r="W2080" s="113"/>
      <c r="X2080" s="113"/>
      <c r="Y2080" s="113"/>
      <c r="Z2080" s="113"/>
      <c r="AA2080" s="113"/>
      <c r="AB2080" s="113"/>
      <c r="AC2080" s="113"/>
      <c r="AD2080" s="113"/>
      <c r="AE2080" s="113"/>
      <c r="AF2080" s="113"/>
      <c r="AG2080" s="113"/>
      <c r="AH2080" s="113"/>
      <c r="AI2080" s="113"/>
      <c r="AJ2080" s="113"/>
      <c r="AK2080" s="113"/>
      <c r="AL2080" s="113"/>
      <c r="AM2080" s="113"/>
      <c r="AN2080" s="113"/>
      <c r="AO2080" s="113"/>
      <c r="AP2080" s="113"/>
      <c r="AQ2080" s="113"/>
      <c r="AR2080" s="113"/>
      <c r="AS2080" s="113"/>
      <c r="AT2080" s="113"/>
      <c r="AU2080" s="113"/>
      <c r="AV2080" s="113"/>
      <c r="AW2080" s="113"/>
      <c r="AX2080" s="113"/>
      <c r="AY2080" s="113"/>
      <c r="AZ2080" s="113"/>
      <c r="BA2080" s="113"/>
      <c r="BB2080" s="113"/>
      <c r="BC2080" s="113"/>
      <c r="BD2080" s="113"/>
      <c r="BE2080" s="113"/>
      <c r="BF2080" s="113"/>
      <c r="BG2080" s="113"/>
      <c r="BH2080" s="113"/>
      <c r="BI2080" s="113"/>
      <c r="BJ2080" s="113"/>
      <c r="BK2080" s="113"/>
      <c r="BL2080" s="113"/>
      <c r="BM2080" s="113"/>
      <c r="BN2080" s="113"/>
      <c r="BO2080" s="113"/>
      <c r="BP2080" s="113"/>
      <c r="BQ2080" s="113"/>
      <c r="BR2080" s="113"/>
      <c r="BS2080" s="113"/>
      <c r="BT2080" s="113"/>
      <c r="BU2080" s="113"/>
      <c r="BV2080" s="113"/>
      <c r="BW2080" s="113"/>
      <c r="BX2080" s="113"/>
      <c r="BY2080" s="113"/>
      <c r="BZ2080" s="113"/>
      <c r="CA2080" s="113"/>
      <c r="CB2080" s="113"/>
    </row>
    <row r="2081" spans="9:80" s="114" customFormat="1">
      <c r="I2081" s="113"/>
      <c r="J2081" s="113"/>
      <c r="K2081" s="113"/>
      <c r="L2081" s="113"/>
      <c r="M2081" s="113"/>
      <c r="N2081" s="113"/>
      <c r="O2081" s="113"/>
      <c r="P2081" s="113"/>
      <c r="Q2081" s="113"/>
      <c r="R2081" s="113"/>
      <c r="S2081" s="113"/>
      <c r="T2081" s="113"/>
      <c r="U2081" s="113"/>
      <c r="V2081" s="113"/>
      <c r="W2081" s="113"/>
      <c r="X2081" s="113"/>
      <c r="Y2081" s="113"/>
      <c r="Z2081" s="113"/>
      <c r="AA2081" s="113"/>
      <c r="AB2081" s="113"/>
      <c r="AC2081" s="113"/>
      <c r="AD2081" s="113"/>
      <c r="AE2081" s="113"/>
      <c r="AF2081" s="113"/>
      <c r="AG2081" s="113"/>
      <c r="AH2081" s="113"/>
      <c r="AI2081" s="113"/>
      <c r="AJ2081" s="113"/>
      <c r="AK2081" s="113"/>
      <c r="AL2081" s="113"/>
      <c r="AM2081" s="113"/>
      <c r="AN2081" s="113"/>
      <c r="AO2081" s="113"/>
      <c r="AP2081" s="113"/>
      <c r="AQ2081" s="113"/>
      <c r="AR2081" s="113"/>
      <c r="AS2081" s="113"/>
      <c r="AT2081" s="113"/>
      <c r="AU2081" s="113"/>
      <c r="AV2081" s="113"/>
      <c r="AW2081" s="113"/>
      <c r="AX2081" s="113"/>
      <c r="AY2081" s="113"/>
      <c r="AZ2081" s="113"/>
      <c r="BA2081" s="113"/>
      <c r="BB2081" s="113"/>
      <c r="BC2081" s="113"/>
      <c r="BD2081" s="113"/>
      <c r="BE2081" s="113"/>
      <c r="BF2081" s="113"/>
      <c r="BG2081" s="113"/>
      <c r="BH2081" s="113"/>
      <c r="BI2081" s="113"/>
      <c r="BJ2081" s="113"/>
      <c r="BK2081" s="113"/>
      <c r="BL2081" s="113"/>
      <c r="BM2081" s="113"/>
      <c r="BN2081" s="113"/>
      <c r="BO2081" s="113"/>
      <c r="BP2081" s="113"/>
      <c r="BQ2081" s="113"/>
      <c r="BR2081" s="113"/>
      <c r="BS2081" s="113"/>
      <c r="BT2081" s="113"/>
      <c r="BU2081" s="113"/>
      <c r="BV2081" s="113"/>
      <c r="BW2081" s="113"/>
      <c r="BX2081" s="113"/>
      <c r="BY2081" s="113"/>
      <c r="BZ2081" s="113"/>
      <c r="CA2081" s="113"/>
      <c r="CB2081" s="113"/>
    </row>
    <row r="2082" spans="9:80" s="114" customFormat="1">
      <c r="I2082" s="113"/>
      <c r="J2082" s="113"/>
      <c r="K2082" s="113"/>
      <c r="L2082" s="113"/>
      <c r="M2082" s="113"/>
      <c r="N2082" s="113"/>
      <c r="O2082" s="113"/>
      <c r="P2082" s="113"/>
      <c r="Q2082" s="113"/>
      <c r="R2082" s="113"/>
      <c r="S2082" s="113"/>
      <c r="T2082" s="113"/>
      <c r="U2082" s="113"/>
      <c r="V2082" s="113"/>
      <c r="W2082" s="113"/>
      <c r="X2082" s="113"/>
      <c r="Y2082" s="113"/>
      <c r="Z2082" s="113"/>
      <c r="AA2082" s="113"/>
      <c r="AB2082" s="113"/>
      <c r="AC2082" s="113"/>
      <c r="AD2082" s="113"/>
      <c r="AE2082" s="113"/>
      <c r="AF2082" s="113"/>
      <c r="AG2082" s="113"/>
      <c r="AH2082" s="113"/>
      <c r="AI2082" s="113"/>
      <c r="AJ2082" s="113"/>
      <c r="AK2082" s="113"/>
      <c r="AL2082" s="113"/>
      <c r="AM2082" s="113"/>
      <c r="AN2082" s="113"/>
      <c r="AO2082" s="113"/>
      <c r="AP2082" s="113"/>
      <c r="AQ2082" s="113"/>
      <c r="AR2082" s="113"/>
      <c r="AS2082" s="113"/>
      <c r="AT2082" s="113"/>
      <c r="AU2082" s="113"/>
      <c r="AV2082" s="113"/>
      <c r="AW2082" s="113"/>
      <c r="AX2082" s="113"/>
      <c r="AY2082" s="113"/>
      <c r="AZ2082" s="113"/>
      <c r="BA2082" s="113"/>
      <c r="BB2082" s="113"/>
      <c r="BC2082" s="113"/>
      <c r="BD2082" s="113"/>
      <c r="BE2082" s="113"/>
      <c r="BF2082" s="113"/>
      <c r="BG2082" s="113"/>
      <c r="BH2082" s="113"/>
      <c r="BI2082" s="113"/>
      <c r="BJ2082" s="113"/>
      <c r="BK2082" s="113"/>
      <c r="BL2082" s="113"/>
      <c r="BM2082" s="113"/>
      <c r="BN2082" s="113"/>
      <c r="BO2082" s="113"/>
      <c r="BP2082" s="113"/>
      <c r="BQ2082" s="113"/>
      <c r="BR2082" s="113"/>
      <c r="BS2082" s="113"/>
      <c r="BT2082" s="113"/>
      <c r="BU2082" s="113"/>
      <c r="BV2082" s="113"/>
      <c r="BW2082" s="113"/>
      <c r="BX2082" s="113"/>
      <c r="BY2082" s="113"/>
      <c r="BZ2082" s="113"/>
      <c r="CA2082" s="113"/>
      <c r="CB2082" s="113"/>
    </row>
    <row r="2083" spans="9:80" s="114" customFormat="1">
      <c r="I2083" s="113"/>
      <c r="J2083" s="113"/>
      <c r="K2083" s="113"/>
      <c r="L2083" s="113"/>
      <c r="M2083" s="113"/>
      <c r="N2083" s="113"/>
      <c r="O2083" s="113"/>
      <c r="P2083" s="113"/>
      <c r="Q2083" s="113"/>
      <c r="R2083" s="113"/>
      <c r="S2083" s="113"/>
      <c r="T2083" s="113"/>
      <c r="U2083" s="113"/>
      <c r="V2083" s="113"/>
      <c r="W2083" s="113"/>
      <c r="X2083" s="113"/>
      <c r="Y2083" s="113"/>
      <c r="Z2083" s="113"/>
      <c r="AA2083" s="113"/>
      <c r="AB2083" s="113"/>
      <c r="AC2083" s="113"/>
      <c r="AD2083" s="113"/>
      <c r="AE2083" s="113"/>
      <c r="AF2083" s="113"/>
      <c r="AG2083" s="113"/>
      <c r="AH2083" s="113"/>
      <c r="AI2083" s="113"/>
      <c r="AJ2083" s="113"/>
      <c r="AK2083" s="113"/>
      <c r="AL2083" s="113"/>
      <c r="AM2083" s="113"/>
      <c r="AN2083" s="113"/>
      <c r="AO2083" s="113"/>
      <c r="AP2083" s="113"/>
      <c r="AQ2083" s="113"/>
      <c r="AR2083" s="113"/>
      <c r="AS2083" s="113"/>
      <c r="AT2083" s="113"/>
      <c r="AU2083" s="113"/>
      <c r="AV2083" s="113"/>
      <c r="AW2083" s="113"/>
      <c r="AX2083" s="113"/>
      <c r="AY2083" s="113"/>
      <c r="AZ2083" s="113"/>
      <c r="BA2083" s="113"/>
      <c r="BB2083" s="113"/>
      <c r="BC2083" s="113"/>
      <c r="BD2083" s="113"/>
      <c r="BE2083" s="113"/>
      <c r="BF2083" s="113"/>
      <c r="BG2083" s="113"/>
      <c r="BH2083" s="113"/>
      <c r="BI2083" s="113"/>
      <c r="BJ2083" s="113"/>
      <c r="BK2083" s="113"/>
      <c r="BL2083" s="113"/>
      <c r="BM2083" s="113"/>
      <c r="BN2083" s="113"/>
      <c r="BO2083" s="113"/>
      <c r="BP2083" s="113"/>
      <c r="BQ2083" s="113"/>
      <c r="BR2083" s="113"/>
      <c r="BS2083" s="113"/>
      <c r="BT2083" s="113"/>
      <c r="BU2083" s="113"/>
      <c r="BV2083" s="113"/>
      <c r="BW2083" s="113"/>
      <c r="BX2083" s="113"/>
      <c r="BY2083" s="113"/>
      <c r="BZ2083" s="113"/>
      <c r="CA2083" s="113"/>
      <c r="CB2083" s="113"/>
    </row>
    <row r="2084" spans="9:80" s="114" customFormat="1">
      <c r="I2084" s="113"/>
      <c r="J2084" s="113"/>
      <c r="K2084" s="113"/>
      <c r="L2084" s="113"/>
      <c r="M2084" s="113"/>
      <c r="N2084" s="113"/>
      <c r="O2084" s="113"/>
      <c r="P2084" s="113"/>
      <c r="Q2084" s="113"/>
      <c r="R2084" s="113"/>
      <c r="S2084" s="113"/>
      <c r="T2084" s="113"/>
      <c r="U2084" s="113"/>
      <c r="V2084" s="113"/>
      <c r="W2084" s="113"/>
      <c r="X2084" s="113"/>
      <c r="Y2084" s="113"/>
      <c r="Z2084" s="113"/>
      <c r="AA2084" s="113"/>
      <c r="AB2084" s="113"/>
      <c r="AC2084" s="113"/>
      <c r="AD2084" s="113"/>
      <c r="AE2084" s="113"/>
      <c r="AF2084" s="113"/>
      <c r="AG2084" s="113"/>
      <c r="AH2084" s="113"/>
      <c r="AI2084" s="113"/>
      <c r="AJ2084" s="113"/>
      <c r="AK2084" s="113"/>
      <c r="AL2084" s="113"/>
      <c r="AM2084" s="113"/>
      <c r="AN2084" s="113"/>
      <c r="AO2084" s="113"/>
      <c r="AP2084" s="113"/>
      <c r="AQ2084" s="113"/>
      <c r="AR2084" s="113"/>
      <c r="AS2084" s="113"/>
      <c r="AT2084" s="113"/>
      <c r="AU2084" s="113"/>
      <c r="AV2084" s="113"/>
      <c r="AW2084" s="113"/>
      <c r="AX2084" s="113"/>
      <c r="AY2084" s="113"/>
      <c r="AZ2084" s="113"/>
      <c r="BA2084" s="113"/>
      <c r="BB2084" s="113"/>
      <c r="BC2084" s="113"/>
      <c r="BD2084" s="113"/>
      <c r="BE2084" s="113"/>
      <c r="BF2084" s="113"/>
      <c r="BG2084" s="113"/>
      <c r="BH2084" s="113"/>
      <c r="BI2084" s="113"/>
      <c r="BJ2084" s="113"/>
      <c r="BK2084" s="113"/>
      <c r="BL2084" s="113"/>
      <c r="BM2084" s="113"/>
      <c r="BN2084" s="113"/>
      <c r="BO2084" s="113"/>
      <c r="BP2084" s="113"/>
      <c r="BQ2084" s="113"/>
      <c r="BR2084" s="113"/>
      <c r="BS2084" s="113"/>
      <c r="BT2084" s="113"/>
      <c r="BU2084" s="113"/>
      <c r="BV2084" s="113"/>
      <c r="BW2084" s="113"/>
      <c r="BX2084" s="113"/>
      <c r="BY2084" s="113"/>
      <c r="BZ2084" s="113"/>
      <c r="CA2084" s="113"/>
      <c r="CB2084" s="113"/>
    </row>
    <row r="2085" spans="9:80" s="114" customFormat="1">
      <c r="I2085" s="113"/>
      <c r="J2085" s="113"/>
      <c r="K2085" s="113"/>
      <c r="L2085" s="113"/>
      <c r="M2085" s="113"/>
      <c r="N2085" s="113"/>
      <c r="O2085" s="113"/>
      <c r="P2085" s="113"/>
      <c r="Q2085" s="113"/>
      <c r="R2085" s="113"/>
      <c r="S2085" s="113"/>
      <c r="T2085" s="113"/>
      <c r="U2085" s="113"/>
      <c r="V2085" s="113"/>
      <c r="W2085" s="113"/>
      <c r="X2085" s="113"/>
      <c r="Y2085" s="113"/>
      <c r="Z2085" s="113"/>
      <c r="AA2085" s="113"/>
      <c r="AB2085" s="113"/>
      <c r="AC2085" s="113"/>
      <c r="AD2085" s="113"/>
      <c r="AE2085" s="113"/>
      <c r="AF2085" s="113"/>
      <c r="AG2085" s="113"/>
      <c r="AH2085" s="113"/>
      <c r="AI2085" s="113"/>
      <c r="AJ2085" s="113"/>
      <c r="AK2085" s="113"/>
      <c r="AL2085" s="113"/>
      <c r="AM2085" s="113"/>
      <c r="AN2085" s="113"/>
      <c r="AO2085" s="113"/>
      <c r="AP2085" s="113"/>
      <c r="AQ2085" s="113"/>
      <c r="AR2085" s="113"/>
      <c r="AS2085" s="113"/>
      <c r="AT2085" s="113"/>
      <c r="AU2085" s="113"/>
      <c r="AV2085" s="113"/>
      <c r="AW2085" s="113"/>
      <c r="AX2085" s="113"/>
      <c r="AY2085" s="113"/>
      <c r="AZ2085" s="113"/>
      <c r="BA2085" s="113"/>
      <c r="BB2085" s="113"/>
      <c r="BC2085" s="113"/>
      <c r="BD2085" s="113"/>
      <c r="BE2085" s="113"/>
      <c r="BF2085" s="113"/>
      <c r="BG2085" s="113"/>
      <c r="BH2085" s="113"/>
      <c r="BI2085" s="113"/>
      <c r="BJ2085" s="113"/>
      <c r="BK2085" s="113"/>
      <c r="BL2085" s="113"/>
      <c r="BM2085" s="113"/>
      <c r="BN2085" s="113"/>
      <c r="BO2085" s="113"/>
      <c r="BP2085" s="113"/>
      <c r="BQ2085" s="113"/>
      <c r="BR2085" s="113"/>
      <c r="BS2085" s="113"/>
      <c r="BT2085" s="113"/>
      <c r="BU2085" s="113"/>
      <c r="BV2085" s="113"/>
      <c r="BW2085" s="113"/>
      <c r="BX2085" s="113"/>
      <c r="BY2085" s="113"/>
      <c r="BZ2085" s="113"/>
      <c r="CA2085" s="113"/>
      <c r="CB2085" s="113"/>
    </row>
    <row r="2086" spans="9:80" s="114" customFormat="1">
      <c r="I2086" s="113"/>
      <c r="J2086" s="113"/>
      <c r="K2086" s="113"/>
      <c r="L2086" s="113"/>
      <c r="M2086" s="113"/>
      <c r="N2086" s="113"/>
      <c r="O2086" s="113"/>
      <c r="P2086" s="113"/>
      <c r="Q2086" s="113"/>
      <c r="R2086" s="113"/>
      <c r="S2086" s="113"/>
      <c r="T2086" s="113"/>
      <c r="U2086" s="113"/>
      <c r="V2086" s="113"/>
      <c r="W2086" s="113"/>
      <c r="X2086" s="113"/>
      <c r="Y2086" s="113"/>
      <c r="Z2086" s="113"/>
      <c r="AA2086" s="113"/>
      <c r="AB2086" s="113"/>
      <c r="AC2086" s="113"/>
      <c r="AD2086" s="113"/>
      <c r="AE2086" s="113"/>
      <c r="AF2086" s="113"/>
      <c r="AG2086" s="113"/>
      <c r="AH2086" s="113"/>
      <c r="AI2086" s="113"/>
      <c r="AJ2086" s="113"/>
      <c r="AK2086" s="113"/>
      <c r="AL2086" s="113"/>
      <c r="AM2086" s="113"/>
      <c r="AN2086" s="113"/>
      <c r="AO2086" s="113"/>
      <c r="AP2086" s="113"/>
      <c r="AQ2086" s="113"/>
      <c r="AR2086" s="113"/>
      <c r="AS2086" s="113"/>
      <c r="AT2086" s="113"/>
      <c r="AU2086" s="113"/>
      <c r="AV2086" s="113"/>
      <c r="AW2086" s="113"/>
      <c r="AX2086" s="113"/>
      <c r="AY2086" s="113"/>
      <c r="AZ2086" s="113"/>
      <c r="BA2086" s="113"/>
      <c r="BB2086" s="113"/>
      <c r="BC2086" s="113"/>
      <c r="BD2086" s="113"/>
      <c r="BE2086" s="113"/>
      <c r="BF2086" s="113"/>
      <c r="BG2086" s="113"/>
      <c r="BH2086" s="113"/>
      <c r="BI2086" s="113"/>
      <c r="BJ2086" s="113"/>
      <c r="BK2086" s="113"/>
      <c r="BL2086" s="113"/>
      <c r="BM2086" s="113"/>
      <c r="BN2086" s="113"/>
      <c r="BO2086" s="113"/>
      <c r="BP2086" s="113"/>
      <c r="BQ2086" s="113"/>
      <c r="BR2086" s="113"/>
      <c r="BS2086" s="113"/>
      <c r="BT2086" s="113"/>
      <c r="BU2086" s="113"/>
      <c r="BV2086" s="113"/>
      <c r="BW2086" s="113"/>
      <c r="BX2086" s="113"/>
      <c r="BY2086" s="113"/>
      <c r="BZ2086" s="113"/>
      <c r="CA2086" s="113"/>
      <c r="CB2086" s="113"/>
    </row>
    <row r="2087" spans="9:80" s="114" customFormat="1">
      <c r="I2087" s="113"/>
      <c r="J2087" s="113"/>
      <c r="K2087" s="113"/>
      <c r="L2087" s="113"/>
      <c r="M2087" s="113"/>
      <c r="N2087" s="113"/>
      <c r="O2087" s="113"/>
      <c r="P2087" s="113"/>
      <c r="Q2087" s="113"/>
      <c r="R2087" s="113"/>
      <c r="S2087" s="113"/>
      <c r="T2087" s="113"/>
      <c r="U2087" s="113"/>
      <c r="V2087" s="113"/>
      <c r="W2087" s="113"/>
      <c r="X2087" s="113"/>
      <c r="Y2087" s="113"/>
      <c r="Z2087" s="113"/>
      <c r="AA2087" s="113"/>
      <c r="AB2087" s="113"/>
      <c r="AC2087" s="113"/>
      <c r="AD2087" s="113"/>
      <c r="AE2087" s="113"/>
      <c r="AF2087" s="113"/>
      <c r="AG2087" s="113"/>
      <c r="AH2087" s="113"/>
      <c r="AI2087" s="113"/>
      <c r="AJ2087" s="113"/>
      <c r="AK2087" s="113"/>
      <c r="AL2087" s="113"/>
      <c r="AM2087" s="113"/>
      <c r="AN2087" s="113"/>
      <c r="AO2087" s="113"/>
      <c r="AP2087" s="113"/>
      <c r="AQ2087" s="113"/>
      <c r="AR2087" s="113"/>
      <c r="AS2087" s="113"/>
      <c r="AT2087" s="113"/>
      <c r="AU2087" s="113"/>
      <c r="AV2087" s="113"/>
      <c r="AW2087" s="113"/>
      <c r="AX2087" s="113"/>
      <c r="AY2087" s="113"/>
      <c r="AZ2087" s="113"/>
      <c r="BA2087" s="113"/>
      <c r="BB2087" s="113"/>
      <c r="BC2087" s="113"/>
      <c r="BD2087" s="113"/>
      <c r="BE2087" s="113"/>
      <c r="BF2087" s="113"/>
      <c r="BG2087" s="113"/>
      <c r="BH2087" s="113"/>
      <c r="BI2087" s="113"/>
      <c r="BJ2087" s="113"/>
      <c r="BK2087" s="113"/>
      <c r="BL2087" s="113"/>
      <c r="BM2087" s="113"/>
      <c r="BN2087" s="113"/>
      <c r="BO2087" s="113"/>
      <c r="BP2087" s="113"/>
      <c r="BQ2087" s="113"/>
      <c r="BR2087" s="113"/>
      <c r="BS2087" s="113"/>
      <c r="BT2087" s="113"/>
      <c r="BU2087" s="113"/>
      <c r="BV2087" s="113"/>
      <c r="BW2087" s="113"/>
      <c r="BX2087" s="113"/>
      <c r="BY2087" s="113"/>
      <c r="BZ2087" s="113"/>
      <c r="CA2087" s="113"/>
      <c r="CB2087" s="113"/>
    </row>
    <row r="2088" spans="9:80" s="114" customFormat="1">
      <c r="I2088" s="113"/>
      <c r="J2088" s="113"/>
      <c r="K2088" s="113"/>
      <c r="L2088" s="113"/>
      <c r="M2088" s="113"/>
      <c r="N2088" s="113"/>
      <c r="O2088" s="113"/>
      <c r="P2088" s="113"/>
      <c r="Q2088" s="113"/>
      <c r="R2088" s="113"/>
      <c r="S2088" s="113"/>
      <c r="T2088" s="113"/>
      <c r="U2088" s="113"/>
      <c r="V2088" s="113"/>
      <c r="W2088" s="113"/>
      <c r="X2088" s="113"/>
      <c r="Y2088" s="113"/>
      <c r="Z2088" s="113"/>
      <c r="AA2088" s="113"/>
      <c r="AB2088" s="113"/>
      <c r="AC2088" s="113"/>
      <c r="AD2088" s="113"/>
      <c r="AE2088" s="113"/>
      <c r="AF2088" s="113"/>
      <c r="AG2088" s="113"/>
      <c r="AH2088" s="113"/>
      <c r="AI2088" s="113"/>
      <c r="AJ2088" s="113"/>
      <c r="AK2088" s="113"/>
      <c r="AL2088" s="113"/>
      <c r="AM2088" s="113"/>
      <c r="AN2088" s="113"/>
      <c r="AO2088" s="113"/>
      <c r="AP2088" s="113"/>
      <c r="AQ2088" s="113"/>
      <c r="AR2088" s="113"/>
      <c r="AS2088" s="113"/>
      <c r="AT2088" s="113"/>
      <c r="AU2088" s="113"/>
      <c r="AV2088" s="113"/>
      <c r="AW2088" s="113"/>
      <c r="AX2088" s="113"/>
      <c r="AY2088" s="113"/>
      <c r="AZ2088" s="113"/>
      <c r="BA2088" s="113"/>
      <c r="BB2088" s="113"/>
      <c r="BC2088" s="113"/>
      <c r="BD2088" s="113"/>
      <c r="BE2088" s="113"/>
      <c r="BF2088" s="113"/>
      <c r="BG2088" s="113"/>
      <c r="BH2088" s="113"/>
      <c r="BI2088" s="113"/>
      <c r="BJ2088" s="113"/>
      <c r="BK2088" s="113"/>
      <c r="BL2088" s="113"/>
      <c r="BM2088" s="113"/>
      <c r="BN2088" s="113"/>
      <c r="BO2088" s="113"/>
      <c r="BP2088" s="113"/>
      <c r="BQ2088" s="113"/>
      <c r="BR2088" s="113"/>
      <c r="BS2088" s="113"/>
      <c r="BT2088" s="113"/>
      <c r="BU2088" s="113"/>
      <c r="BV2088" s="113"/>
      <c r="BW2088" s="113"/>
      <c r="BX2088" s="113"/>
      <c r="BY2088" s="113"/>
      <c r="BZ2088" s="113"/>
      <c r="CA2088" s="113"/>
      <c r="CB2088" s="113"/>
    </row>
    <row r="2089" spans="9:80" s="114" customFormat="1">
      <c r="I2089" s="113"/>
      <c r="J2089" s="113"/>
      <c r="K2089" s="113"/>
      <c r="L2089" s="113"/>
      <c r="M2089" s="113"/>
      <c r="N2089" s="113"/>
      <c r="O2089" s="113"/>
      <c r="P2089" s="113"/>
      <c r="Q2089" s="113"/>
      <c r="R2089" s="113"/>
      <c r="S2089" s="113"/>
      <c r="T2089" s="113"/>
      <c r="U2089" s="113"/>
      <c r="V2089" s="113"/>
      <c r="W2089" s="113"/>
      <c r="X2089" s="113"/>
      <c r="Y2089" s="113"/>
      <c r="Z2089" s="113"/>
      <c r="AA2089" s="113"/>
      <c r="AB2089" s="113"/>
      <c r="AC2089" s="113"/>
      <c r="AD2089" s="113"/>
      <c r="AE2089" s="113"/>
      <c r="AF2089" s="113"/>
      <c r="AG2089" s="113"/>
      <c r="AH2089" s="113"/>
      <c r="AI2089" s="113"/>
      <c r="AJ2089" s="113"/>
      <c r="AK2089" s="113"/>
      <c r="AL2089" s="113"/>
      <c r="AM2089" s="113"/>
      <c r="AN2089" s="113"/>
      <c r="AO2089" s="113"/>
      <c r="AP2089" s="113"/>
      <c r="AQ2089" s="113"/>
      <c r="AR2089" s="113"/>
      <c r="AS2089" s="113"/>
      <c r="AT2089" s="113"/>
      <c r="AU2089" s="113"/>
      <c r="AV2089" s="113"/>
      <c r="AW2089" s="113"/>
      <c r="AX2089" s="113"/>
      <c r="AY2089" s="113"/>
      <c r="AZ2089" s="113"/>
      <c r="BA2089" s="113"/>
      <c r="BB2089" s="113"/>
      <c r="BC2089" s="113"/>
      <c r="BD2089" s="113"/>
      <c r="BE2089" s="113"/>
      <c r="BF2089" s="113"/>
      <c r="BG2089" s="113"/>
      <c r="BH2089" s="113"/>
      <c r="BI2089" s="113"/>
      <c r="BJ2089" s="113"/>
      <c r="BK2089" s="113"/>
      <c r="BL2089" s="113"/>
      <c r="BM2089" s="113"/>
      <c r="BN2089" s="113"/>
      <c r="BO2089" s="113"/>
      <c r="BP2089" s="113"/>
      <c r="BQ2089" s="113"/>
      <c r="BR2089" s="113"/>
      <c r="BS2089" s="113"/>
      <c r="BT2089" s="113"/>
      <c r="BU2089" s="113"/>
      <c r="BV2089" s="113"/>
      <c r="BW2089" s="113"/>
      <c r="BX2089" s="113"/>
      <c r="BY2089" s="113"/>
      <c r="BZ2089" s="113"/>
      <c r="CA2089" s="113"/>
      <c r="CB2089" s="113"/>
    </row>
    <row r="2090" spans="9:80" s="114" customFormat="1">
      <c r="I2090" s="113"/>
      <c r="J2090" s="113"/>
      <c r="K2090" s="113"/>
      <c r="L2090" s="113"/>
      <c r="M2090" s="113"/>
      <c r="N2090" s="113"/>
      <c r="O2090" s="113"/>
      <c r="P2090" s="113"/>
      <c r="Q2090" s="113"/>
      <c r="R2090" s="113"/>
      <c r="S2090" s="113"/>
      <c r="T2090" s="113"/>
      <c r="U2090" s="113"/>
      <c r="V2090" s="113"/>
      <c r="W2090" s="113"/>
      <c r="X2090" s="113"/>
      <c r="Y2090" s="113"/>
      <c r="Z2090" s="113"/>
      <c r="AA2090" s="113"/>
      <c r="AB2090" s="113"/>
      <c r="AC2090" s="113"/>
      <c r="AD2090" s="113"/>
      <c r="AE2090" s="113"/>
      <c r="AF2090" s="113"/>
      <c r="AG2090" s="113"/>
      <c r="AH2090" s="113"/>
      <c r="AI2090" s="113"/>
      <c r="AJ2090" s="113"/>
      <c r="AK2090" s="113"/>
      <c r="AL2090" s="113"/>
      <c r="AM2090" s="113"/>
      <c r="AN2090" s="113"/>
      <c r="AO2090" s="113"/>
      <c r="AP2090" s="113"/>
      <c r="AQ2090" s="113"/>
      <c r="AR2090" s="113"/>
      <c r="AS2090" s="113"/>
      <c r="AT2090" s="113"/>
      <c r="AU2090" s="113"/>
      <c r="AV2090" s="113"/>
      <c r="AW2090" s="113"/>
      <c r="AX2090" s="113"/>
      <c r="AY2090" s="113"/>
      <c r="AZ2090" s="113"/>
      <c r="BA2090" s="113"/>
      <c r="BB2090" s="113"/>
      <c r="BC2090" s="113"/>
      <c r="BD2090" s="113"/>
      <c r="BE2090" s="113"/>
      <c r="BF2090" s="113"/>
      <c r="BG2090" s="113"/>
      <c r="BH2090" s="113"/>
      <c r="BI2090" s="113"/>
      <c r="BJ2090" s="113"/>
      <c r="BK2090" s="113"/>
      <c r="BL2090" s="113"/>
      <c r="BM2090" s="113"/>
      <c r="BN2090" s="113"/>
      <c r="BO2090" s="113"/>
      <c r="BP2090" s="113"/>
      <c r="BQ2090" s="113"/>
      <c r="BR2090" s="113"/>
      <c r="BS2090" s="113"/>
      <c r="BT2090" s="113"/>
      <c r="BU2090" s="113"/>
      <c r="BV2090" s="113"/>
      <c r="BW2090" s="113"/>
      <c r="BX2090" s="113"/>
      <c r="BY2090" s="113"/>
      <c r="BZ2090" s="113"/>
      <c r="CA2090" s="113"/>
      <c r="CB2090" s="113"/>
    </row>
    <row r="2091" spans="9:80" s="114" customFormat="1">
      <c r="I2091" s="113"/>
      <c r="J2091" s="113"/>
      <c r="K2091" s="113"/>
      <c r="L2091" s="113"/>
      <c r="M2091" s="113"/>
      <c r="N2091" s="113"/>
      <c r="O2091" s="113"/>
      <c r="P2091" s="113"/>
      <c r="Q2091" s="113"/>
      <c r="R2091" s="113"/>
      <c r="S2091" s="113"/>
      <c r="T2091" s="113"/>
      <c r="U2091" s="113"/>
      <c r="V2091" s="113"/>
      <c r="W2091" s="113"/>
      <c r="X2091" s="113"/>
      <c r="Y2091" s="113"/>
      <c r="Z2091" s="113"/>
      <c r="AA2091" s="113"/>
      <c r="AB2091" s="113"/>
      <c r="AC2091" s="113"/>
      <c r="AD2091" s="113"/>
      <c r="AE2091" s="113"/>
      <c r="AF2091" s="113"/>
      <c r="AG2091" s="113"/>
      <c r="AH2091" s="113"/>
      <c r="AI2091" s="113"/>
      <c r="AJ2091" s="113"/>
      <c r="AK2091" s="113"/>
      <c r="AL2091" s="113"/>
      <c r="AM2091" s="113"/>
      <c r="AN2091" s="113"/>
      <c r="AO2091" s="113"/>
      <c r="AP2091" s="113"/>
      <c r="AQ2091" s="113"/>
      <c r="AR2091" s="113"/>
      <c r="AS2091" s="113"/>
      <c r="AT2091" s="113"/>
      <c r="AU2091" s="113"/>
      <c r="AV2091" s="113"/>
      <c r="AW2091" s="113"/>
      <c r="AX2091" s="113"/>
      <c r="AY2091" s="113"/>
      <c r="AZ2091" s="113"/>
      <c r="BA2091" s="113"/>
      <c r="BB2091" s="113"/>
      <c r="BC2091" s="113"/>
      <c r="BD2091" s="113"/>
      <c r="BE2091" s="113"/>
      <c r="BF2091" s="113"/>
      <c r="BG2091" s="113"/>
      <c r="BH2091" s="113"/>
      <c r="BI2091" s="113"/>
      <c r="BJ2091" s="113"/>
      <c r="BK2091" s="113"/>
      <c r="BL2091" s="113"/>
      <c r="BM2091" s="113"/>
      <c r="BN2091" s="113"/>
      <c r="BO2091" s="113"/>
      <c r="BP2091" s="113"/>
      <c r="BQ2091" s="113"/>
      <c r="BR2091" s="113"/>
      <c r="BS2091" s="113"/>
      <c r="BT2091" s="113"/>
      <c r="BU2091" s="113"/>
      <c r="BV2091" s="113"/>
      <c r="BW2091" s="113"/>
      <c r="BX2091" s="113"/>
      <c r="BY2091" s="113"/>
      <c r="BZ2091" s="113"/>
      <c r="CA2091" s="113"/>
      <c r="CB2091" s="113"/>
    </row>
    <row r="2092" spans="9:80" s="114" customFormat="1">
      <c r="I2092" s="113"/>
      <c r="J2092" s="113"/>
      <c r="K2092" s="113"/>
      <c r="L2092" s="113"/>
      <c r="M2092" s="113"/>
      <c r="N2092" s="113"/>
      <c r="O2092" s="113"/>
      <c r="P2092" s="113"/>
      <c r="Q2092" s="113"/>
      <c r="R2092" s="113"/>
      <c r="S2092" s="113"/>
      <c r="T2092" s="113"/>
      <c r="U2092" s="113"/>
      <c r="V2092" s="113"/>
      <c r="W2092" s="113"/>
      <c r="X2092" s="113"/>
      <c r="Y2092" s="113"/>
      <c r="Z2092" s="113"/>
      <c r="AA2092" s="113"/>
      <c r="AB2092" s="113"/>
      <c r="AC2092" s="113"/>
      <c r="AD2092" s="113"/>
      <c r="AE2092" s="113"/>
      <c r="AF2092" s="113"/>
      <c r="AG2092" s="113"/>
      <c r="AH2092" s="113"/>
      <c r="AI2092" s="113"/>
      <c r="AJ2092" s="113"/>
      <c r="AK2092" s="113"/>
      <c r="AL2092" s="113"/>
      <c r="AM2092" s="113"/>
      <c r="AN2092" s="113"/>
      <c r="AO2092" s="113"/>
      <c r="AP2092" s="113"/>
      <c r="AQ2092" s="113"/>
      <c r="AR2092" s="113"/>
      <c r="AS2092" s="113"/>
      <c r="AT2092" s="113"/>
      <c r="AU2092" s="113"/>
      <c r="AV2092" s="113"/>
      <c r="AW2092" s="113"/>
      <c r="AX2092" s="113"/>
      <c r="AY2092" s="113"/>
      <c r="AZ2092" s="113"/>
      <c r="BA2092" s="113"/>
      <c r="BB2092" s="113"/>
      <c r="BC2092" s="113"/>
      <c r="BD2092" s="113"/>
      <c r="BE2092" s="113"/>
      <c r="BF2092" s="113"/>
      <c r="BG2092" s="113"/>
      <c r="BH2092" s="113"/>
      <c r="BI2092" s="113"/>
      <c r="BJ2092" s="113"/>
      <c r="BK2092" s="113"/>
      <c r="BL2092" s="113"/>
      <c r="BM2092" s="113"/>
      <c r="BN2092" s="113"/>
      <c r="BO2092" s="113"/>
      <c r="BP2092" s="113"/>
      <c r="BQ2092" s="113"/>
      <c r="BR2092" s="113"/>
      <c r="BS2092" s="113"/>
      <c r="BT2092" s="113"/>
      <c r="BU2092" s="113"/>
      <c r="BV2092" s="113"/>
      <c r="BW2092" s="113"/>
      <c r="BX2092" s="113"/>
      <c r="BY2092" s="113"/>
      <c r="BZ2092" s="113"/>
      <c r="CA2092" s="113"/>
      <c r="CB2092" s="113"/>
    </row>
    <row r="2093" spans="9:80" s="114" customFormat="1">
      <c r="I2093" s="113"/>
      <c r="J2093" s="113"/>
      <c r="K2093" s="113"/>
      <c r="L2093" s="113"/>
      <c r="M2093" s="113"/>
      <c r="N2093" s="113"/>
      <c r="O2093" s="113"/>
      <c r="P2093" s="113"/>
      <c r="Q2093" s="113"/>
      <c r="R2093" s="113"/>
      <c r="S2093" s="113"/>
      <c r="T2093" s="113"/>
      <c r="U2093" s="113"/>
      <c r="V2093" s="113"/>
      <c r="W2093" s="113"/>
      <c r="X2093" s="113"/>
      <c r="Y2093" s="113"/>
      <c r="Z2093" s="113"/>
      <c r="AA2093" s="113"/>
      <c r="AB2093" s="113"/>
      <c r="AC2093" s="113"/>
      <c r="AD2093" s="113"/>
      <c r="AE2093" s="113"/>
      <c r="AF2093" s="113"/>
      <c r="AG2093" s="113"/>
      <c r="AH2093" s="113"/>
      <c r="AI2093" s="113"/>
      <c r="AJ2093" s="113"/>
      <c r="AK2093" s="113"/>
      <c r="AL2093" s="113"/>
      <c r="AM2093" s="113"/>
      <c r="AN2093" s="113"/>
      <c r="AO2093" s="113"/>
      <c r="AP2093" s="113"/>
      <c r="AQ2093" s="113"/>
      <c r="AR2093" s="113"/>
      <c r="AS2093" s="113"/>
      <c r="AT2093" s="113"/>
      <c r="AU2093" s="113"/>
      <c r="AV2093" s="113"/>
      <c r="AW2093" s="113"/>
      <c r="AX2093" s="113"/>
      <c r="AY2093" s="113"/>
      <c r="AZ2093" s="113"/>
      <c r="BA2093" s="113"/>
      <c r="BB2093" s="113"/>
      <c r="BC2093" s="113"/>
      <c r="BD2093" s="113"/>
      <c r="BE2093" s="113"/>
      <c r="BF2093" s="113"/>
      <c r="BG2093" s="113"/>
      <c r="BH2093" s="113"/>
      <c r="BI2093" s="113"/>
      <c r="BJ2093" s="113"/>
      <c r="BK2093" s="113"/>
      <c r="BL2093" s="113"/>
      <c r="BM2093" s="113"/>
      <c r="BN2093" s="113"/>
      <c r="BO2093" s="113"/>
      <c r="BP2093" s="113"/>
      <c r="BQ2093" s="113"/>
      <c r="BR2093" s="113"/>
      <c r="BS2093" s="113"/>
      <c r="BT2093" s="113"/>
      <c r="BU2093" s="113"/>
      <c r="BV2093" s="113"/>
      <c r="BW2093" s="113"/>
      <c r="BX2093" s="113"/>
      <c r="BY2093" s="113"/>
      <c r="BZ2093" s="113"/>
      <c r="CA2093" s="113"/>
      <c r="CB2093" s="113"/>
    </row>
    <row r="2094" spans="9:80" s="114" customFormat="1">
      <c r="I2094" s="113"/>
      <c r="J2094" s="113"/>
      <c r="K2094" s="113"/>
      <c r="L2094" s="113"/>
      <c r="M2094" s="113"/>
      <c r="N2094" s="113"/>
      <c r="O2094" s="113"/>
      <c r="P2094" s="113"/>
      <c r="Q2094" s="113"/>
      <c r="R2094" s="113"/>
      <c r="S2094" s="113"/>
      <c r="T2094" s="113"/>
      <c r="U2094" s="113"/>
      <c r="V2094" s="113"/>
      <c r="W2094" s="113"/>
      <c r="X2094" s="113"/>
      <c r="Y2094" s="113"/>
      <c r="Z2094" s="113"/>
      <c r="AA2094" s="113"/>
      <c r="AB2094" s="113"/>
      <c r="AC2094" s="113"/>
      <c r="AD2094" s="113"/>
      <c r="AE2094" s="113"/>
      <c r="AF2094" s="113"/>
      <c r="AG2094" s="113"/>
      <c r="AH2094" s="113"/>
      <c r="AI2094" s="113"/>
      <c r="AJ2094" s="113"/>
      <c r="AK2094" s="113"/>
      <c r="AL2094" s="113"/>
      <c r="AM2094" s="113"/>
      <c r="AN2094" s="113"/>
      <c r="AO2094" s="113"/>
      <c r="AP2094" s="113"/>
      <c r="AQ2094" s="113"/>
      <c r="AR2094" s="113"/>
      <c r="AS2094" s="113"/>
      <c r="AT2094" s="113"/>
      <c r="AU2094" s="113"/>
      <c r="AV2094" s="113"/>
      <c r="AW2094" s="113"/>
      <c r="AX2094" s="113"/>
      <c r="AY2094" s="113"/>
      <c r="AZ2094" s="113"/>
      <c r="BA2094" s="113"/>
      <c r="BB2094" s="113"/>
      <c r="BC2094" s="113"/>
      <c r="BD2094" s="113"/>
      <c r="BE2094" s="113"/>
      <c r="BF2094" s="113"/>
      <c r="BG2094" s="113"/>
      <c r="BH2094" s="113"/>
      <c r="BI2094" s="113"/>
      <c r="BJ2094" s="113"/>
      <c r="BK2094" s="113"/>
      <c r="BL2094" s="113"/>
      <c r="BM2094" s="113"/>
      <c r="BN2094" s="113"/>
      <c r="BO2094" s="113"/>
      <c r="BP2094" s="113"/>
      <c r="BQ2094" s="113"/>
      <c r="BR2094" s="113"/>
      <c r="BS2094" s="113"/>
      <c r="BT2094" s="113"/>
      <c r="BU2094" s="113"/>
      <c r="BV2094" s="113"/>
      <c r="BW2094" s="113"/>
      <c r="BX2094" s="113"/>
      <c r="BY2094" s="113"/>
      <c r="BZ2094" s="113"/>
      <c r="CA2094" s="113"/>
      <c r="CB2094" s="113"/>
    </row>
    <row r="2095" spans="9:80" s="114" customFormat="1">
      <c r="I2095" s="113"/>
      <c r="J2095" s="113"/>
      <c r="K2095" s="113"/>
      <c r="L2095" s="113"/>
      <c r="M2095" s="113"/>
      <c r="N2095" s="113"/>
      <c r="O2095" s="113"/>
      <c r="P2095" s="113"/>
      <c r="Q2095" s="113"/>
      <c r="R2095" s="113"/>
      <c r="S2095" s="113"/>
      <c r="T2095" s="113"/>
      <c r="U2095" s="113"/>
      <c r="V2095" s="113"/>
      <c r="W2095" s="113"/>
      <c r="X2095" s="113"/>
      <c r="Y2095" s="113"/>
      <c r="Z2095" s="113"/>
      <c r="AA2095" s="113"/>
      <c r="AB2095" s="113"/>
      <c r="AC2095" s="113"/>
      <c r="AD2095" s="113"/>
      <c r="AE2095" s="113"/>
      <c r="AF2095" s="113"/>
      <c r="AG2095" s="113"/>
      <c r="AH2095" s="113"/>
      <c r="AI2095" s="113"/>
      <c r="AJ2095" s="113"/>
      <c r="AK2095" s="113"/>
      <c r="AL2095" s="113"/>
      <c r="AM2095" s="113"/>
      <c r="AN2095" s="113"/>
      <c r="AO2095" s="113"/>
      <c r="AP2095" s="113"/>
      <c r="AQ2095" s="113"/>
      <c r="AR2095" s="113"/>
      <c r="AS2095" s="113"/>
      <c r="AT2095" s="113"/>
      <c r="AU2095" s="113"/>
      <c r="AV2095" s="113"/>
      <c r="AW2095" s="113"/>
      <c r="AX2095" s="113"/>
      <c r="AY2095" s="113"/>
      <c r="AZ2095" s="113"/>
      <c r="BA2095" s="113"/>
      <c r="BB2095" s="113"/>
      <c r="BC2095" s="113"/>
      <c r="BD2095" s="113"/>
      <c r="BE2095" s="113"/>
      <c r="BF2095" s="113"/>
      <c r="BG2095" s="113"/>
      <c r="BH2095" s="113"/>
      <c r="BI2095" s="113"/>
      <c r="BJ2095" s="113"/>
      <c r="BK2095" s="113"/>
      <c r="BL2095" s="113"/>
      <c r="BM2095" s="113"/>
      <c r="BN2095" s="113"/>
      <c r="BO2095" s="113"/>
      <c r="BP2095" s="113"/>
      <c r="BQ2095" s="113"/>
      <c r="BR2095" s="113"/>
      <c r="BS2095" s="113"/>
      <c r="BT2095" s="113"/>
      <c r="BU2095" s="113"/>
      <c r="BV2095" s="113"/>
      <c r="BW2095" s="113"/>
      <c r="BX2095" s="113"/>
      <c r="BY2095" s="113"/>
      <c r="BZ2095" s="113"/>
      <c r="CA2095" s="113"/>
      <c r="CB2095" s="113"/>
    </row>
    <row r="2096" spans="9:80" s="114" customFormat="1">
      <c r="I2096" s="113"/>
      <c r="J2096" s="113"/>
      <c r="K2096" s="113"/>
      <c r="L2096" s="113"/>
      <c r="M2096" s="113"/>
      <c r="N2096" s="113"/>
      <c r="O2096" s="113"/>
      <c r="P2096" s="113"/>
      <c r="Q2096" s="113"/>
      <c r="R2096" s="113"/>
      <c r="S2096" s="113"/>
      <c r="T2096" s="113"/>
      <c r="U2096" s="113"/>
      <c r="V2096" s="113"/>
      <c r="W2096" s="113"/>
      <c r="X2096" s="113"/>
      <c r="Y2096" s="113"/>
      <c r="Z2096" s="113"/>
      <c r="AA2096" s="113"/>
      <c r="AB2096" s="113"/>
      <c r="AC2096" s="113"/>
      <c r="AD2096" s="113"/>
      <c r="AE2096" s="113"/>
      <c r="AF2096" s="113"/>
      <c r="AG2096" s="113"/>
      <c r="AH2096" s="113"/>
      <c r="AI2096" s="113"/>
      <c r="AJ2096" s="113"/>
      <c r="AK2096" s="113"/>
      <c r="AL2096" s="113"/>
      <c r="AM2096" s="113"/>
      <c r="AN2096" s="113"/>
      <c r="AO2096" s="113"/>
      <c r="AP2096" s="113"/>
      <c r="AQ2096" s="113"/>
      <c r="AR2096" s="113"/>
      <c r="AS2096" s="113"/>
      <c r="AT2096" s="113"/>
      <c r="AU2096" s="113"/>
      <c r="AV2096" s="113"/>
      <c r="AW2096" s="113"/>
      <c r="AX2096" s="113"/>
      <c r="AY2096" s="113"/>
      <c r="AZ2096" s="113"/>
      <c r="BA2096" s="113"/>
      <c r="BB2096" s="113"/>
      <c r="BC2096" s="113"/>
      <c r="BD2096" s="113"/>
      <c r="BE2096" s="113"/>
      <c r="BF2096" s="113"/>
      <c r="BG2096" s="113"/>
      <c r="BH2096" s="113"/>
      <c r="BI2096" s="113"/>
      <c r="BJ2096" s="113"/>
      <c r="BK2096" s="113"/>
      <c r="BL2096" s="113"/>
      <c r="BM2096" s="113"/>
      <c r="BN2096" s="113"/>
      <c r="BO2096" s="113"/>
      <c r="BP2096" s="113"/>
      <c r="BQ2096" s="113"/>
      <c r="BR2096" s="113"/>
      <c r="BS2096" s="113"/>
      <c r="BT2096" s="113"/>
      <c r="BU2096" s="113"/>
      <c r="BV2096" s="113"/>
      <c r="BW2096" s="113"/>
      <c r="BX2096" s="113"/>
      <c r="BY2096" s="113"/>
      <c r="BZ2096" s="113"/>
      <c r="CA2096" s="113"/>
      <c r="CB2096" s="113"/>
    </row>
    <row r="2097" spans="9:80" s="114" customFormat="1">
      <c r="I2097" s="113"/>
      <c r="J2097" s="113"/>
      <c r="K2097" s="113"/>
      <c r="L2097" s="113"/>
      <c r="M2097" s="113"/>
      <c r="N2097" s="113"/>
      <c r="O2097" s="113"/>
      <c r="P2097" s="113"/>
      <c r="Q2097" s="113"/>
      <c r="R2097" s="113"/>
      <c r="S2097" s="113"/>
      <c r="T2097" s="113"/>
      <c r="U2097" s="113"/>
      <c r="V2097" s="113"/>
      <c r="W2097" s="113"/>
      <c r="X2097" s="113"/>
      <c r="Y2097" s="113"/>
      <c r="Z2097" s="113"/>
      <c r="AA2097" s="113"/>
      <c r="AB2097" s="113"/>
      <c r="AC2097" s="113"/>
      <c r="AD2097" s="113"/>
      <c r="AE2097" s="113"/>
      <c r="AF2097" s="113"/>
      <c r="AG2097" s="113"/>
      <c r="AH2097" s="113"/>
      <c r="AI2097" s="113"/>
      <c r="AJ2097" s="113"/>
      <c r="AK2097" s="113"/>
      <c r="AL2097" s="113"/>
      <c r="AM2097" s="113"/>
      <c r="AN2097" s="113"/>
      <c r="AO2097" s="113"/>
      <c r="AP2097" s="113"/>
      <c r="AQ2097" s="113"/>
      <c r="AR2097" s="113"/>
      <c r="AS2097" s="113"/>
      <c r="AT2097" s="113"/>
      <c r="AU2097" s="113"/>
      <c r="AV2097" s="113"/>
      <c r="AW2097" s="113"/>
      <c r="AX2097" s="113"/>
      <c r="AY2097" s="113"/>
      <c r="AZ2097" s="113"/>
      <c r="BA2097" s="113"/>
      <c r="BB2097" s="113"/>
      <c r="BC2097" s="113"/>
      <c r="BD2097" s="113"/>
      <c r="BE2097" s="113"/>
      <c r="BF2097" s="113"/>
      <c r="BG2097" s="113"/>
      <c r="BH2097" s="113"/>
      <c r="BI2097" s="113"/>
      <c r="BJ2097" s="113"/>
      <c r="BK2097" s="113"/>
      <c r="BL2097" s="113"/>
      <c r="BM2097" s="113"/>
      <c r="BN2097" s="113"/>
      <c r="BO2097" s="113"/>
      <c r="BP2097" s="113"/>
      <c r="BQ2097" s="113"/>
      <c r="BR2097" s="113"/>
      <c r="BS2097" s="113"/>
      <c r="BT2097" s="113"/>
      <c r="BU2097" s="113"/>
      <c r="BV2097" s="113"/>
      <c r="BW2097" s="113"/>
      <c r="BX2097" s="113"/>
      <c r="BY2097" s="113"/>
      <c r="BZ2097" s="113"/>
      <c r="CA2097" s="113"/>
      <c r="CB2097" s="113"/>
    </row>
    <row r="2098" spans="9:80" s="114" customFormat="1">
      <c r="I2098" s="113"/>
      <c r="J2098" s="113"/>
      <c r="K2098" s="113"/>
      <c r="L2098" s="113"/>
      <c r="M2098" s="113"/>
      <c r="N2098" s="113"/>
      <c r="O2098" s="113"/>
      <c r="P2098" s="113"/>
      <c r="Q2098" s="113"/>
      <c r="R2098" s="113"/>
      <c r="S2098" s="113"/>
      <c r="T2098" s="113"/>
      <c r="U2098" s="113"/>
      <c r="V2098" s="113"/>
      <c r="W2098" s="113"/>
      <c r="X2098" s="113"/>
      <c r="Y2098" s="113"/>
      <c r="Z2098" s="113"/>
      <c r="AA2098" s="113"/>
      <c r="AB2098" s="113"/>
      <c r="AC2098" s="113"/>
      <c r="AD2098" s="113"/>
      <c r="AE2098" s="113"/>
      <c r="AF2098" s="113"/>
      <c r="AG2098" s="113"/>
      <c r="AH2098" s="113"/>
      <c r="AI2098" s="113"/>
      <c r="AJ2098" s="113"/>
      <c r="AK2098" s="113"/>
      <c r="AL2098" s="113"/>
      <c r="AM2098" s="113"/>
      <c r="AN2098" s="113"/>
      <c r="AO2098" s="113"/>
      <c r="AP2098" s="113"/>
      <c r="AQ2098" s="113"/>
      <c r="AR2098" s="113"/>
      <c r="AS2098" s="113"/>
      <c r="AT2098" s="113"/>
      <c r="AU2098" s="113"/>
      <c r="AV2098" s="113"/>
      <c r="AW2098" s="113"/>
      <c r="AX2098" s="113"/>
      <c r="AY2098" s="113"/>
      <c r="AZ2098" s="113"/>
      <c r="BA2098" s="113"/>
      <c r="BB2098" s="113"/>
      <c r="BC2098" s="113"/>
      <c r="BD2098" s="113"/>
      <c r="BE2098" s="113"/>
      <c r="BF2098" s="113"/>
      <c r="BG2098" s="113"/>
      <c r="BH2098" s="113"/>
      <c r="BI2098" s="113"/>
      <c r="BJ2098" s="113"/>
      <c r="BK2098" s="113"/>
      <c r="BL2098" s="113"/>
      <c r="BM2098" s="113"/>
      <c r="BN2098" s="113"/>
      <c r="BO2098" s="113"/>
      <c r="BP2098" s="113"/>
      <c r="BQ2098" s="113"/>
      <c r="BR2098" s="113"/>
      <c r="BS2098" s="113"/>
      <c r="BT2098" s="113"/>
      <c r="BU2098" s="113"/>
      <c r="BV2098" s="113"/>
      <c r="BW2098" s="113"/>
      <c r="BX2098" s="113"/>
      <c r="BY2098" s="113"/>
      <c r="BZ2098" s="113"/>
      <c r="CA2098" s="113"/>
      <c r="CB2098" s="113"/>
    </row>
    <row r="2099" spans="9:80" s="114" customFormat="1">
      <c r="I2099" s="113"/>
      <c r="J2099" s="113"/>
      <c r="K2099" s="113"/>
      <c r="L2099" s="113"/>
      <c r="M2099" s="113"/>
      <c r="N2099" s="113"/>
      <c r="O2099" s="113"/>
      <c r="P2099" s="113"/>
      <c r="Q2099" s="113"/>
      <c r="R2099" s="113"/>
      <c r="S2099" s="113"/>
      <c r="T2099" s="113"/>
      <c r="U2099" s="113"/>
      <c r="V2099" s="113"/>
      <c r="W2099" s="113"/>
      <c r="X2099" s="113"/>
      <c r="Y2099" s="113"/>
      <c r="Z2099" s="113"/>
      <c r="AA2099" s="113"/>
      <c r="AB2099" s="113"/>
      <c r="AC2099" s="113"/>
      <c r="AD2099" s="113"/>
      <c r="AE2099" s="113"/>
      <c r="AF2099" s="113"/>
      <c r="AG2099" s="113"/>
      <c r="AH2099" s="113"/>
      <c r="AI2099" s="113"/>
      <c r="AJ2099" s="113"/>
      <c r="AK2099" s="113"/>
      <c r="AL2099" s="113"/>
      <c r="AM2099" s="113"/>
      <c r="AN2099" s="113"/>
      <c r="AO2099" s="113"/>
      <c r="AP2099" s="113"/>
      <c r="AQ2099" s="113"/>
      <c r="AR2099" s="113"/>
      <c r="AS2099" s="113"/>
      <c r="AT2099" s="113"/>
      <c r="AU2099" s="113"/>
      <c r="AV2099" s="113"/>
      <c r="AW2099" s="113"/>
      <c r="AX2099" s="113"/>
      <c r="AY2099" s="113"/>
      <c r="AZ2099" s="113"/>
      <c r="BA2099" s="113"/>
      <c r="BB2099" s="113"/>
      <c r="BC2099" s="113"/>
      <c r="BD2099" s="113"/>
      <c r="BE2099" s="113"/>
      <c r="BF2099" s="113"/>
      <c r="BG2099" s="113"/>
      <c r="BH2099" s="113"/>
      <c r="BI2099" s="113"/>
      <c r="BJ2099" s="113"/>
      <c r="BK2099" s="113"/>
      <c r="BL2099" s="113"/>
      <c r="BM2099" s="113"/>
      <c r="BN2099" s="113"/>
      <c r="BO2099" s="113"/>
      <c r="BP2099" s="113"/>
      <c r="BQ2099" s="113"/>
      <c r="BR2099" s="113"/>
      <c r="BS2099" s="113"/>
      <c r="BT2099" s="113"/>
      <c r="BU2099" s="113"/>
      <c r="BV2099" s="113"/>
      <c r="BW2099" s="113"/>
      <c r="BX2099" s="113"/>
      <c r="BY2099" s="113"/>
      <c r="BZ2099" s="113"/>
      <c r="CA2099" s="113"/>
      <c r="CB2099" s="113"/>
    </row>
    <row r="2100" spans="9:80" s="114" customFormat="1">
      <c r="I2100" s="113"/>
      <c r="J2100" s="113"/>
      <c r="K2100" s="113"/>
      <c r="L2100" s="113"/>
      <c r="M2100" s="113"/>
      <c r="N2100" s="113"/>
      <c r="O2100" s="113"/>
      <c r="P2100" s="113"/>
      <c r="Q2100" s="113"/>
      <c r="R2100" s="113"/>
      <c r="S2100" s="113"/>
      <c r="T2100" s="113"/>
      <c r="U2100" s="113"/>
      <c r="V2100" s="113"/>
      <c r="W2100" s="113"/>
      <c r="X2100" s="113"/>
      <c r="Y2100" s="113"/>
      <c r="Z2100" s="113"/>
      <c r="AA2100" s="113"/>
      <c r="AB2100" s="113"/>
      <c r="AC2100" s="113"/>
      <c r="AD2100" s="113"/>
      <c r="AE2100" s="113"/>
      <c r="AF2100" s="113"/>
      <c r="AG2100" s="113"/>
      <c r="AH2100" s="113"/>
      <c r="AI2100" s="113"/>
      <c r="AJ2100" s="113"/>
      <c r="AK2100" s="113"/>
      <c r="AL2100" s="113"/>
      <c r="AM2100" s="113"/>
      <c r="AN2100" s="113"/>
      <c r="AO2100" s="113"/>
      <c r="AP2100" s="113"/>
      <c r="AQ2100" s="113"/>
      <c r="AR2100" s="113"/>
      <c r="AS2100" s="113"/>
      <c r="AT2100" s="113"/>
      <c r="AU2100" s="113"/>
      <c r="AV2100" s="113"/>
      <c r="AW2100" s="113"/>
      <c r="AX2100" s="113"/>
      <c r="AY2100" s="113"/>
      <c r="AZ2100" s="113"/>
      <c r="BA2100" s="113"/>
      <c r="BB2100" s="113"/>
      <c r="BC2100" s="113"/>
      <c r="BD2100" s="113"/>
      <c r="BE2100" s="113"/>
      <c r="BF2100" s="113"/>
      <c r="BG2100" s="113"/>
      <c r="BH2100" s="113"/>
      <c r="BI2100" s="113"/>
      <c r="BJ2100" s="113"/>
      <c r="BK2100" s="113"/>
      <c r="BL2100" s="113"/>
      <c r="BM2100" s="113"/>
      <c r="BN2100" s="113"/>
      <c r="BO2100" s="113"/>
      <c r="BP2100" s="113"/>
      <c r="BQ2100" s="113"/>
      <c r="BR2100" s="113"/>
      <c r="BS2100" s="113"/>
      <c r="BT2100" s="113"/>
      <c r="BU2100" s="113"/>
      <c r="BV2100" s="113"/>
      <c r="BW2100" s="113"/>
      <c r="BX2100" s="113"/>
      <c r="BY2100" s="113"/>
      <c r="BZ2100" s="113"/>
      <c r="CA2100" s="113"/>
      <c r="CB2100" s="113"/>
    </row>
    <row r="2101" spans="9:80" s="114" customFormat="1">
      <c r="I2101" s="113"/>
      <c r="J2101" s="113"/>
      <c r="K2101" s="113"/>
      <c r="L2101" s="113"/>
      <c r="M2101" s="113"/>
      <c r="N2101" s="113"/>
      <c r="O2101" s="113"/>
      <c r="P2101" s="113"/>
      <c r="Q2101" s="113"/>
      <c r="R2101" s="113"/>
      <c r="S2101" s="113"/>
      <c r="T2101" s="113"/>
      <c r="U2101" s="113"/>
      <c r="V2101" s="113"/>
      <c r="W2101" s="113"/>
      <c r="X2101" s="113"/>
      <c r="Y2101" s="113"/>
      <c r="Z2101" s="113"/>
      <c r="AA2101" s="113"/>
      <c r="AB2101" s="113"/>
      <c r="AC2101" s="113"/>
      <c r="AD2101" s="113"/>
      <c r="AE2101" s="113"/>
      <c r="AF2101" s="113"/>
      <c r="AG2101" s="113"/>
      <c r="AH2101" s="113"/>
      <c r="AI2101" s="113"/>
      <c r="AJ2101" s="113"/>
      <c r="AK2101" s="113"/>
      <c r="AL2101" s="113"/>
      <c r="AM2101" s="113"/>
      <c r="AN2101" s="113"/>
      <c r="AO2101" s="113"/>
      <c r="AP2101" s="113"/>
      <c r="AQ2101" s="113"/>
      <c r="AR2101" s="113"/>
      <c r="AS2101" s="113"/>
      <c r="AT2101" s="113"/>
      <c r="AU2101" s="113"/>
      <c r="AV2101" s="113"/>
      <c r="AW2101" s="113"/>
      <c r="AX2101" s="113"/>
      <c r="AY2101" s="113"/>
      <c r="AZ2101" s="113"/>
      <c r="BA2101" s="113"/>
      <c r="BB2101" s="113"/>
      <c r="BC2101" s="113"/>
      <c r="BD2101" s="113"/>
      <c r="BE2101" s="113"/>
      <c r="BF2101" s="113"/>
      <c r="BG2101" s="113"/>
      <c r="BH2101" s="113"/>
      <c r="BI2101" s="113"/>
      <c r="BJ2101" s="113"/>
      <c r="BK2101" s="113"/>
      <c r="BL2101" s="113"/>
      <c r="BM2101" s="113"/>
      <c r="BN2101" s="113"/>
      <c r="BO2101" s="113"/>
      <c r="BP2101" s="113"/>
      <c r="BQ2101" s="113"/>
      <c r="BR2101" s="113"/>
      <c r="BS2101" s="113"/>
      <c r="BT2101" s="113"/>
      <c r="BU2101" s="113"/>
      <c r="BV2101" s="113"/>
      <c r="BW2101" s="113"/>
      <c r="BX2101" s="113"/>
      <c r="BY2101" s="113"/>
      <c r="BZ2101" s="113"/>
      <c r="CA2101" s="113"/>
      <c r="CB2101" s="113"/>
    </row>
    <row r="2102" spans="9:80" s="114" customFormat="1">
      <c r="I2102" s="113"/>
      <c r="J2102" s="113"/>
      <c r="K2102" s="113"/>
      <c r="L2102" s="113"/>
      <c r="M2102" s="113"/>
      <c r="N2102" s="113"/>
      <c r="O2102" s="113"/>
      <c r="P2102" s="113"/>
      <c r="Q2102" s="113"/>
      <c r="R2102" s="113"/>
      <c r="S2102" s="113"/>
      <c r="T2102" s="113"/>
      <c r="U2102" s="113"/>
      <c r="V2102" s="113"/>
      <c r="W2102" s="113"/>
      <c r="X2102" s="113"/>
      <c r="Y2102" s="113"/>
      <c r="Z2102" s="113"/>
      <c r="AA2102" s="113"/>
      <c r="AB2102" s="113"/>
      <c r="AC2102" s="113"/>
      <c r="AD2102" s="113"/>
      <c r="AE2102" s="113"/>
      <c r="AF2102" s="113"/>
      <c r="AG2102" s="113"/>
      <c r="AH2102" s="113"/>
      <c r="AI2102" s="113"/>
      <c r="AJ2102" s="113"/>
      <c r="AK2102" s="113"/>
      <c r="AL2102" s="113"/>
      <c r="AM2102" s="113"/>
      <c r="AN2102" s="113"/>
      <c r="AO2102" s="113"/>
      <c r="AP2102" s="113"/>
      <c r="AQ2102" s="113"/>
      <c r="AR2102" s="113"/>
      <c r="AS2102" s="113"/>
      <c r="AT2102" s="113"/>
      <c r="AU2102" s="113"/>
      <c r="AV2102" s="113"/>
      <c r="AW2102" s="113"/>
      <c r="AX2102" s="113"/>
      <c r="AY2102" s="113"/>
      <c r="AZ2102" s="113"/>
      <c r="BA2102" s="113"/>
      <c r="BB2102" s="113"/>
      <c r="BC2102" s="113"/>
      <c r="BD2102" s="113"/>
      <c r="BE2102" s="113"/>
      <c r="BF2102" s="113"/>
      <c r="BG2102" s="113"/>
      <c r="BH2102" s="113"/>
      <c r="BI2102" s="113"/>
      <c r="BJ2102" s="113"/>
      <c r="BK2102" s="113"/>
      <c r="BL2102" s="113"/>
      <c r="BM2102" s="113"/>
      <c r="BN2102" s="113"/>
      <c r="BO2102" s="113"/>
      <c r="BP2102" s="113"/>
      <c r="BQ2102" s="113"/>
      <c r="BR2102" s="113"/>
      <c r="BS2102" s="113"/>
      <c r="BT2102" s="113"/>
      <c r="BU2102" s="113"/>
      <c r="BV2102" s="113"/>
      <c r="BW2102" s="113"/>
      <c r="BX2102" s="113"/>
      <c r="BY2102" s="113"/>
      <c r="BZ2102" s="113"/>
      <c r="CA2102" s="113"/>
      <c r="CB2102" s="113"/>
    </row>
    <row r="2103" spans="9:80" s="114" customFormat="1">
      <c r="I2103" s="113"/>
      <c r="J2103" s="113"/>
      <c r="K2103" s="113"/>
      <c r="L2103" s="113"/>
      <c r="M2103" s="113"/>
      <c r="N2103" s="113"/>
      <c r="O2103" s="113"/>
      <c r="P2103" s="113"/>
      <c r="Q2103" s="113"/>
      <c r="R2103" s="113"/>
      <c r="S2103" s="113"/>
      <c r="T2103" s="113"/>
      <c r="U2103" s="113"/>
      <c r="V2103" s="113"/>
      <c r="W2103" s="113"/>
      <c r="X2103" s="113"/>
      <c r="Y2103" s="113"/>
      <c r="Z2103" s="113"/>
      <c r="AA2103" s="113"/>
      <c r="AB2103" s="113"/>
      <c r="AC2103" s="113"/>
      <c r="AD2103" s="113"/>
      <c r="AE2103" s="113"/>
      <c r="AF2103" s="113"/>
      <c r="AG2103" s="113"/>
      <c r="AH2103" s="113"/>
      <c r="AI2103" s="113"/>
      <c r="AJ2103" s="113"/>
      <c r="AK2103" s="113"/>
      <c r="AL2103" s="113"/>
      <c r="AM2103" s="113"/>
      <c r="AN2103" s="113"/>
      <c r="AO2103" s="113"/>
      <c r="AP2103" s="113"/>
      <c r="AQ2103" s="113"/>
      <c r="AR2103" s="113"/>
      <c r="AS2103" s="113"/>
      <c r="AT2103" s="113"/>
      <c r="AU2103" s="113"/>
      <c r="AV2103" s="113"/>
      <c r="AW2103" s="113"/>
      <c r="AX2103" s="113"/>
      <c r="AY2103" s="113"/>
      <c r="AZ2103" s="113"/>
      <c r="BA2103" s="113"/>
      <c r="BB2103" s="113"/>
      <c r="BC2103" s="113"/>
      <c r="BD2103" s="113"/>
      <c r="BE2103" s="113"/>
      <c r="BF2103" s="113"/>
      <c r="BG2103" s="113"/>
      <c r="BH2103" s="113"/>
      <c r="BI2103" s="113"/>
      <c r="BJ2103" s="113"/>
      <c r="BK2103" s="113"/>
      <c r="BL2103" s="113"/>
      <c r="BM2103" s="113"/>
      <c r="BN2103" s="113"/>
      <c r="BO2103" s="113"/>
      <c r="BP2103" s="113"/>
      <c r="BQ2103" s="113"/>
      <c r="BR2103" s="113"/>
      <c r="BS2103" s="113"/>
      <c r="BT2103" s="113"/>
      <c r="BU2103" s="113"/>
      <c r="BV2103" s="113"/>
      <c r="BW2103" s="113"/>
      <c r="BX2103" s="113"/>
      <c r="BY2103" s="113"/>
      <c r="BZ2103" s="113"/>
      <c r="CA2103" s="113"/>
      <c r="CB2103" s="113"/>
    </row>
    <row r="2104" spans="9:80" s="114" customFormat="1">
      <c r="I2104" s="113"/>
      <c r="J2104" s="113"/>
      <c r="K2104" s="113"/>
      <c r="L2104" s="113"/>
      <c r="M2104" s="113"/>
      <c r="N2104" s="113"/>
      <c r="O2104" s="113"/>
      <c r="P2104" s="113"/>
      <c r="Q2104" s="113"/>
      <c r="R2104" s="113"/>
      <c r="S2104" s="113"/>
      <c r="T2104" s="113"/>
      <c r="U2104" s="113"/>
      <c r="V2104" s="113"/>
      <c r="W2104" s="113"/>
      <c r="X2104" s="113"/>
      <c r="Y2104" s="113"/>
      <c r="Z2104" s="113"/>
      <c r="AA2104" s="113"/>
      <c r="AB2104" s="113"/>
      <c r="AC2104" s="113"/>
      <c r="AD2104" s="113"/>
      <c r="AE2104" s="113"/>
      <c r="AF2104" s="113"/>
      <c r="AG2104" s="113"/>
      <c r="AH2104" s="113"/>
      <c r="AI2104" s="113"/>
      <c r="AJ2104" s="113"/>
      <c r="AK2104" s="113"/>
      <c r="AL2104" s="113"/>
      <c r="AM2104" s="113"/>
      <c r="AN2104" s="113"/>
      <c r="AO2104" s="113"/>
      <c r="AP2104" s="113"/>
      <c r="AQ2104" s="113"/>
      <c r="AR2104" s="113"/>
      <c r="AS2104" s="113"/>
      <c r="AT2104" s="113"/>
      <c r="AU2104" s="113"/>
      <c r="AV2104" s="113"/>
      <c r="AW2104" s="113"/>
      <c r="AX2104" s="113"/>
      <c r="AY2104" s="113"/>
      <c r="AZ2104" s="113"/>
      <c r="BA2104" s="113"/>
      <c r="BB2104" s="113"/>
      <c r="BC2104" s="113"/>
      <c r="BD2104" s="113"/>
      <c r="BE2104" s="113"/>
      <c r="BF2104" s="113"/>
      <c r="BG2104" s="113"/>
      <c r="BH2104" s="113"/>
      <c r="BI2104" s="113"/>
      <c r="BJ2104" s="113"/>
      <c r="BK2104" s="113"/>
      <c r="BL2104" s="113"/>
      <c r="BM2104" s="113"/>
      <c r="BN2104" s="113"/>
      <c r="BO2104" s="113"/>
      <c r="BP2104" s="113"/>
      <c r="BQ2104" s="113"/>
      <c r="BR2104" s="113"/>
      <c r="BS2104" s="113"/>
      <c r="BT2104" s="113"/>
      <c r="BU2104" s="113"/>
      <c r="BV2104" s="113"/>
      <c r="BW2104" s="113"/>
      <c r="BX2104" s="113"/>
      <c r="BY2104" s="113"/>
      <c r="BZ2104" s="113"/>
      <c r="CA2104" s="113"/>
      <c r="CB2104" s="113"/>
    </row>
    <row r="2105" spans="9:80" s="114" customFormat="1">
      <c r="I2105" s="113"/>
      <c r="J2105" s="113"/>
      <c r="K2105" s="113"/>
      <c r="L2105" s="113"/>
      <c r="M2105" s="113"/>
      <c r="N2105" s="113"/>
      <c r="O2105" s="113"/>
      <c r="P2105" s="113"/>
      <c r="Q2105" s="113"/>
      <c r="R2105" s="113"/>
      <c r="S2105" s="113"/>
      <c r="T2105" s="113"/>
      <c r="U2105" s="113"/>
      <c r="V2105" s="113"/>
      <c r="W2105" s="113"/>
      <c r="X2105" s="113"/>
      <c r="Y2105" s="113"/>
      <c r="Z2105" s="113"/>
      <c r="AA2105" s="113"/>
      <c r="AB2105" s="113"/>
      <c r="AC2105" s="113"/>
      <c r="AD2105" s="113"/>
      <c r="AE2105" s="113"/>
      <c r="AF2105" s="113"/>
      <c r="AG2105" s="113"/>
      <c r="AH2105" s="113"/>
      <c r="AI2105" s="113"/>
      <c r="AJ2105" s="113"/>
      <c r="AK2105" s="113"/>
      <c r="AL2105" s="113"/>
      <c r="AM2105" s="113"/>
      <c r="AN2105" s="113"/>
      <c r="AO2105" s="113"/>
      <c r="AP2105" s="113"/>
      <c r="AQ2105" s="113"/>
      <c r="AR2105" s="113"/>
      <c r="AS2105" s="113"/>
      <c r="AT2105" s="113"/>
      <c r="AU2105" s="113"/>
      <c r="AV2105" s="113"/>
      <c r="AW2105" s="113"/>
      <c r="AX2105" s="113"/>
      <c r="AY2105" s="113"/>
      <c r="AZ2105" s="113"/>
      <c r="BA2105" s="113"/>
      <c r="BB2105" s="113"/>
      <c r="BC2105" s="113"/>
      <c r="BD2105" s="113"/>
      <c r="BE2105" s="113"/>
      <c r="BF2105" s="113"/>
      <c r="BG2105" s="113"/>
      <c r="BH2105" s="113"/>
      <c r="BI2105" s="113"/>
      <c r="BJ2105" s="113"/>
      <c r="BK2105" s="113"/>
      <c r="BL2105" s="113"/>
      <c r="BM2105" s="113"/>
      <c r="BN2105" s="113"/>
      <c r="BO2105" s="113"/>
      <c r="BP2105" s="113"/>
      <c r="BQ2105" s="113"/>
      <c r="BR2105" s="113"/>
      <c r="BS2105" s="113"/>
      <c r="BT2105" s="113"/>
      <c r="BU2105" s="113"/>
      <c r="BV2105" s="113"/>
      <c r="BW2105" s="113"/>
      <c r="BX2105" s="113"/>
      <c r="BY2105" s="113"/>
      <c r="BZ2105" s="113"/>
      <c r="CA2105" s="113"/>
      <c r="CB2105" s="113"/>
    </row>
    <row r="2106" spans="9:80" s="114" customFormat="1">
      <c r="I2106" s="113"/>
      <c r="J2106" s="113"/>
      <c r="K2106" s="113"/>
      <c r="L2106" s="113"/>
      <c r="M2106" s="113"/>
      <c r="N2106" s="113"/>
      <c r="O2106" s="113"/>
      <c r="P2106" s="113"/>
      <c r="Q2106" s="113"/>
      <c r="R2106" s="113"/>
      <c r="S2106" s="113"/>
      <c r="T2106" s="113"/>
      <c r="U2106" s="113"/>
      <c r="V2106" s="113"/>
      <c r="W2106" s="113"/>
      <c r="X2106" s="113"/>
      <c r="Y2106" s="113"/>
      <c r="Z2106" s="113"/>
      <c r="AA2106" s="113"/>
      <c r="AB2106" s="113"/>
      <c r="AC2106" s="113"/>
      <c r="AD2106" s="113"/>
      <c r="AE2106" s="113"/>
      <c r="AF2106" s="113"/>
      <c r="AG2106" s="113"/>
      <c r="AH2106" s="113"/>
      <c r="AI2106" s="113"/>
      <c r="AJ2106" s="113"/>
      <c r="AK2106" s="113"/>
      <c r="AL2106" s="113"/>
      <c r="AM2106" s="113"/>
      <c r="AN2106" s="113"/>
      <c r="AO2106" s="113"/>
      <c r="AP2106" s="113"/>
      <c r="AQ2106" s="113"/>
      <c r="AR2106" s="113"/>
      <c r="AS2106" s="113"/>
      <c r="AT2106" s="113"/>
      <c r="AU2106" s="113"/>
      <c r="AV2106" s="113"/>
      <c r="AW2106" s="113"/>
      <c r="AX2106" s="113"/>
      <c r="AY2106" s="113"/>
      <c r="AZ2106" s="113"/>
      <c r="BA2106" s="113"/>
      <c r="BB2106" s="113"/>
      <c r="BC2106" s="113"/>
      <c r="BD2106" s="113"/>
      <c r="BE2106" s="113"/>
      <c r="BF2106" s="113"/>
      <c r="BG2106" s="113"/>
      <c r="BH2106" s="113"/>
      <c r="BI2106" s="113"/>
      <c r="BJ2106" s="113"/>
      <c r="BK2106" s="113"/>
      <c r="BL2106" s="113"/>
      <c r="BM2106" s="113"/>
      <c r="BN2106" s="113"/>
      <c r="BO2106" s="113"/>
      <c r="BP2106" s="113"/>
      <c r="BQ2106" s="113"/>
      <c r="BR2106" s="113"/>
      <c r="BS2106" s="113"/>
      <c r="BT2106" s="113"/>
      <c r="BU2106" s="113"/>
      <c r="BV2106" s="113"/>
      <c r="BW2106" s="113"/>
      <c r="BX2106" s="113"/>
      <c r="BY2106" s="113"/>
      <c r="BZ2106" s="113"/>
      <c r="CA2106" s="113"/>
      <c r="CB2106" s="113"/>
    </row>
    <row r="2107" spans="9:80" s="114" customFormat="1">
      <c r="I2107" s="113"/>
      <c r="J2107" s="113"/>
      <c r="K2107" s="113"/>
      <c r="L2107" s="113"/>
      <c r="M2107" s="113"/>
      <c r="N2107" s="113"/>
      <c r="O2107" s="113"/>
      <c r="P2107" s="113"/>
      <c r="Q2107" s="113"/>
      <c r="R2107" s="113"/>
      <c r="S2107" s="113"/>
      <c r="T2107" s="113"/>
      <c r="U2107" s="113"/>
      <c r="V2107" s="113"/>
      <c r="W2107" s="113"/>
      <c r="X2107" s="113"/>
      <c r="Y2107" s="113"/>
      <c r="Z2107" s="113"/>
      <c r="AA2107" s="113"/>
      <c r="AB2107" s="113"/>
      <c r="AC2107" s="113"/>
      <c r="AD2107" s="113"/>
      <c r="AE2107" s="113"/>
      <c r="AF2107" s="113"/>
      <c r="AG2107" s="113"/>
      <c r="AH2107" s="113"/>
      <c r="AI2107" s="113"/>
      <c r="AJ2107" s="113"/>
      <c r="AK2107" s="113"/>
      <c r="AL2107" s="113"/>
      <c r="AM2107" s="113"/>
      <c r="AN2107" s="113"/>
      <c r="AO2107" s="113"/>
      <c r="AP2107" s="113"/>
      <c r="AQ2107" s="113"/>
      <c r="AR2107" s="113"/>
      <c r="AS2107" s="113"/>
      <c r="AT2107" s="113"/>
      <c r="AU2107" s="113"/>
      <c r="AV2107" s="113"/>
      <c r="AW2107" s="113"/>
      <c r="AX2107" s="113"/>
      <c r="AY2107" s="113"/>
      <c r="AZ2107" s="113"/>
      <c r="BA2107" s="113"/>
      <c r="BB2107" s="113"/>
      <c r="BC2107" s="113"/>
      <c r="BD2107" s="113"/>
      <c r="BE2107" s="113"/>
      <c r="BF2107" s="113"/>
      <c r="BG2107" s="113"/>
      <c r="BH2107" s="113"/>
      <c r="BI2107" s="113"/>
      <c r="BJ2107" s="113"/>
      <c r="BK2107" s="113"/>
      <c r="BL2107" s="113"/>
      <c r="BM2107" s="113"/>
      <c r="BN2107" s="113"/>
      <c r="BO2107" s="113"/>
      <c r="BP2107" s="113"/>
      <c r="BQ2107" s="113"/>
      <c r="BR2107" s="113"/>
      <c r="BS2107" s="113"/>
      <c r="BT2107" s="113"/>
      <c r="BU2107" s="113"/>
      <c r="BV2107" s="113"/>
      <c r="BW2107" s="113"/>
      <c r="BX2107" s="113"/>
      <c r="BY2107" s="113"/>
      <c r="BZ2107" s="113"/>
      <c r="CA2107" s="113"/>
      <c r="CB2107" s="113"/>
    </row>
    <row r="2108" spans="9:80" s="114" customFormat="1">
      <c r="I2108" s="113"/>
      <c r="J2108" s="113"/>
      <c r="K2108" s="113"/>
      <c r="L2108" s="113"/>
      <c r="M2108" s="113"/>
      <c r="N2108" s="113"/>
      <c r="O2108" s="113"/>
      <c r="P2108" s="113"/>
      <c r="Q2108" s="113"/>
      <c r="R2108" s="113"/>
      <c r="S2108" s="113"/>
      <c r="T2108" s="113"/>
      <c r="U2108" s="113"/>
      <c r="V2108" s="113"/>
      <c r="W2108" s="113"/>
      <c r="X2108" s="113"/>
      <c r="Y2108" s="113"/>
      <c r="Z2108" s="113"/>
      <c r="AA2108" s="113"/>
      <c r="AB2108" s="113"/>
      <c r="AC2108" s="113"/>
      <c r="AD2108" s="113"/>
      <c r="AE2108" s="113"/>
      <c r="AF2108" s="113"/>
      <c r="AG2108" s="113"/>
      <c r="AH2108" s="113"/>
      <c r="AI2108" s="113"/>
      <c r="AJ2108" s="113"/>
      <c r="AK2108" s="113"/>
      <c r="AL2108" s="113"/>
      <c r="AM2108" s="113"/>
      <c r="AN2108" s="113"/>
      <c r="AO2108" s="113"/>
      <c r="AP2108" s="113"/>
      <c r="AQ2108" s="113"/>
      <c r="AR2108" s="113"/>
      <c r="AS2108" s="113"/>
      <c r="AT2108" s="113"/>
      <c r="AU2108" s="113"/>
      <c r="AV2108" s="113"/>
      <c r="AW2108" s="113"/>
      <c r="AX2108" s="113"/>
      <c r="AY2108" s="113"/>
      <c r="AZ2108" s="113"/>
      <c r="BA2108" s="113"/>
      <c r="BB2108" s="113"/>
      <c r="BC2108" s="113"/>
      <c r="BD2108" s="113"/>
      <c r="BE2108" s="113"/>
      <c r="BF2108" s="113"/>
      <c r="BG2108" s="113"/>
      <c r="BH2108" s="113"/>
      <c r="BI2108" s="113"/>
      <c r="BJ2108" s="113"/>
      <c r="BK2108" s="113"/>
      <c r="BL2108" s="113"/>
      <c r="BM2108" s="113"/>
      <c r="BN2108" s="113"/>
      <c r="BO2108" s="113"/>
      <c r="BP2108" s="113"/>
      <c r="BQ2108" s="113"/>
      <c r="BR2108" s="113"/>
      <c r="BS2108" s="113"/>
      <c r="BT2108" s="113"/>
      <c r="BU2108" s="113"/>
      <c r="BV2108" s="113"/>
      <c r="BW2108" s="113"/>
      <c r="BX2108" s="113"/>
      <c r="BY2108" s="113"/>
      <c r="BZ2108" s="113"/>
      <c r="CA2108" s="113"/>
      <c r="CB2108" s="113"/>
    </row>
    <row r="2109" spans="9:80" s="114" customFormat="1">
      <c r="I2109" s="113"/>
      <c r="J2109" s="113"/>
      <c r="K2109" s="113"/>
      <c r="L2109" s="113"/>
      <c r="M2109" s="113"/>
      <c r="N2109" s="113"/>
      <c r="O2109" s="113"/>
      <c r="P2109" s="113"/>
      <c r="Q2109" s="113"/>
      <c r="R2109" s="113"/>
      <c r="S2109" s="113"/>
      <c r="T2109" s="113"/>
      <c r="U2109" s="113"/>
      <c r="V2109" s="113"/>
      <c r="W2109" s="113"/>
      <c r="X2109" s="113"/>
      <c r="Y2109" s="113"/>
      <c r="Z2109" s="113"/>
      <c r="AA2109" s="113"/>
      <c r="AB2109" s="113"/>
      <c r="AC2109" s="113"/>
      <c r="AD2109" s="113"/>
      <c r="AE2109" s="113"/>
      <c r="AF2109" s="113"/>
      <c r="AG2109" s="113"/>
      <c r="AH2109" s="113"/>
      <c r="AI2109" s="113"/>
      <c r="AJ2109" s="113"/>
      <c r="AK2109" s="113"/>
      <c r="AL2109" s="113"/>
      <c r="AM2109" s="113"/>
      <c r="AN2109" s="113"/>
      <c r="AO2109" s="113"/>
      <c r="AP2109" s="113"/>
      <c r="AQ2109" s="113"/>
      <c r="AR2109" s="113"/>
      <c r="AS2109" s="113"/>
      <c r="AT2109" s="113"/>
      <c r="AU2109" s="113"/>
      <c r="AV2109" s="113"/>
      <c r="AW2109" s="113"/>
      <c r="AX2109" s="113"/>
      <c r="AY2109" s="113"/>
      <c r="AZ2109" s="113"/>
      <c r="BA2109" s="113"/>
      <c r="BB2109" s="113"/>
      <c r="BC2109" s="113"/>
      <c r="BD2109" s="113"/>
      <c r="BE2109" s="113"/>
      <c r="BF2109" s="113"/>
      <c r="BG2109" s="113"/>
      <c r="BH2109" s="113"/>
      <c r="BI2109" s="113"/>
      <c r="BJ2109" s="113"/>
      <c r="BK2109" s="113"/>
      <c r="BL2109" s="113"/>
      <c r="BM2109" s="113"/>
      <c r="BN2109" s="113"/>
      <c r="BO2109" s="113"/>
      <c r="BP2109" s="113"/>
      <c r="BQ2109" s="113"/>
      <c r="BR2109" s="113"/>
      <c r="BS2109" s="113"/>
      <c r="BT2109" s="113"/>
      <c r="BU2109" s="113"/>
      <c r="BV2109" s="113"/>
      <c r="BW2109" s="113"/>
      <c r="BX2109" s="113"/>
      <c r="BY2109" s="113"/>
      <c r="BZ2109" s="113"/>
      <c r="CA2109" s="113"/>
      <c r="CB2109" s="113"/>
    </row>
    <row r="2110" spans="9:80" s="114" customFormat="1">
      <c r="I2110" s="113"/>
      <c r="J2110" s="113"/>
      <c r="K2110" s="113"/>
      <c r="L2110" s="113"/>
      <c r="M2110" s="113"/>
      <c r="N2110" s="113"/>
      <c r="O2110" s="113"/>
      <c r="P2110" s="113"/>
      <c r="Q2110" s="113"/>
      <c r="R2110" s="113"/>
      <c r="S2110" s="113"/>
      <c r="T2110" s="113"/>
      <c r="U2110" s="113"/>
      <c r="V2110" s="113"/>
      <c r="W2110" s="113"/>
      <c r="X2110" s="113"/>
      <c r="Y2110" s="113"/>
      <c r="Z2110" s="113"/>
      <c r="AA2110" s="113"/>
      <c r="AB2110" s="113"/>
      <c r="AC2110" s="113"/>
      <c r="AD2110" s="113"/>
      <c r="AE2110" s="113"/>
      <c r="AF2110" s="113"/>
      <c r="AG2110" s="113"/>
      <c r="AH2110" s="113"/>
      <c r="AI2110" s="113"/>
      <c r="AJ2110" s="113"/>
      <c r="AK2110" s="113"/>
      <c r="AL2110" s="113"/>
      <c r="AM2110" s="113"/>
      <c r="AN2110" s="113"/>
      <c r="AO2110" s="113"/>
      <c r="AP2110" s="113"/>
      <c r="AQ2110" s="113"/>
      <c r="AR2110" s="113"/>
      <c r="AS2110" s="113"/>
      <c r="AT2110" s="113"/>
      <c r="AU2110" s="113"/>
      <c r="AV2110" s="113"/>
      <c r="AW2110" s="113"/>
      <c r="AX2110" s="113"/>
      <c r="AY2110" s="113"/>
      <c r="AZ2110" s="113"/>
      <c r="BA2110" s="113"/>
      <c r="BB2110" s="113"/>
      <c r="BC2110" s="113"/>
      <c r="BD2110" s="113"/>
      <c r="BE2110" s="113"/>
      <c r="BF2110" s="113"/>
      <c r="BG2110" s="113"/>
      <c r="BH2110" s="113"/>
      <c r="BI2110" s="113"/>
      <c r="BJ2110" s="113"/>
      <c r="BK2110" s="113"/>
      <c r="BL2110" s="113"/>
      <c r="BM2110" s="113"/>
      <c r="BN2110" s="113"/>
      <c r="BO2110" s="113"/>
      <c r="BP2110" s="113"/>
      <c r="BQ2110" s="113"/>
      <c r="BR2110" s="113"/>
      <c r="BS2110" s="113"/>
      <c r="BT2110" s="113"/>
      <c r="BU2110" s="113"/>
      <c r="BV2110" s="113"/>
      <c r="BW2110" s="113"/>
      <c r="BX2110" s="113"/>
      <c r="BY2110" s="113"/>
      <c r="BZ2110" s="113"/>
      <c r="CA2110" s="113"/>
      <c r="CB2110" s="113"/>
    </row>
    <row r="2111" spans="9:80" s="114" customFormat="1">
      <c r="I2111" s="113"/>
      <c r="J2111" s="113"/>
      <c r="K2111" s="113"/>
      <c r="L2111" s="113"/>
      <c r="M2111" s="113"/>
      <c r="N2111" s="113"/>
      <c r="O2111" s="113"/>
      <c r="P2111" s="113"/>
      <c r="Q2111" s="113"/>
      <c r="R2111" s="113"/>
      <c r="S2111" s="113"/>
      <c r="T2111" s="113"/>
      <c r="U2111" s="113"/>
      <c r="V2111" s="113"/>
      <c r="W2111" s="113"/>
      <c r="X2111" s="113"/>
      <c r="Y2111" s="113"/>
      <c r="Z2111" s="113"/>
      <c r="AA2111" s="113"/>
      <c r="AB2111" s="113"/>
      <c r="AC2111" s="113"/>
      <c r="AD2111" s="113"/>
      <c r="AE2111" s="113"/>
      <c r="AF2111" s="113"/>
      <c r="AG2111" s="113"/>
      <c r="AH2111" s="113"/>
      <c r="AI2111" s="113"/>
      <c r="AJ2111" s="113"/>
      <c r="AK2111" s="113"/>
      <c r="AL2111" s="113"/>
      <c r="AM2111" s="113"/>
      <c r="AN2111" s="113"/>
      <c r="AO2111" s="113"/>
      <c r="AP2111" s="113"/>
      <c r="AQ2111" s="113"/>
      <c r="AR2111" s="113"/>
      <c r="AS2111" s="113"/>
      <c r="AT2111" s="113"/>
      <c r="AU2111" s="113"/>
      <c r="AV2111" s="113"/>
      <c r="AW2111" s="113"/>
      <c r="AX2111" s="113"/>
      <c r="AY2111" s="113"/>
      <c r="AZ2111" s="113"/>
      <c r="BA2111" s="113"/>
      <c r="BB2111" s="113"/>
      <c r="BC2111" s="113"/>
      <c r="BD2111" s="113"/>
      <c r="BE2111" s="113"/>
      <c r="BF2111" s="113"/>
      <c r="BG2111" s="113"/>
      <c r="BH2111" s="113"/>
      <c r="BI2111" s="113"/>
      <c r="BJ2111" s="113"/>
      <c r="BK2111" s="113"/>
      <c r="BL2111" s="113"/>
      <c r="BM2111" s="113"/>
      <c r="BN2111" s="113"/>
      <c r="BO2111" s="113"/>
      <c r="BP2111" s="113"/>
      <c r="BQ2111" s="113"/>
      <c r="BR2111" s="113"/>
      <c r="BS2111" s="113"/>
      <c r="BT2111" s="113"/>
      <c r="BU2111" s="113"/>
      <c r="BV2111" s="113"/>
      <c r="BW2111" s="113"/>
      <c r="BX2111" s="113"/>
      <c r="BY2111" s="113"/>
      <c r="BZ2111" s="113"/>
      <c r="CA2111" s="113"/>
      <c r="CB2111" s="113"/>
    </row>
    <row r="2112" spans="9:80" s="114" customFormat="1">
      <c r="I2112" s="113"/>
      <c r="J2112" s="113"/>
      <c r="K2112" s="113"/>
      <c r="L2112" s="113"/>
      <c r="M2112" s="113"/>
      <c r="N2112" s="113"/>
      <c r="O2112" s="113"/>
      <c r="P2112" s="113"/>
      <c r="Q2112" s="113"/>
      <c r="R2112" s="113"/>
      <c r="S2112" s="113"/>
      <c r="T2112" s="113"/>
      <c r="U2112" s="113"/>
      <c r="V2112" s="113"/>
      <c r="W2112" s="113"/>
      <c r="X2112" s="113"/>
      <c r="Y2112" s="113"/>
      <c r="Z2112" s="113"/>
      <c r="AA2112" s="113"/>
      <c r="AB2112" s="113"/>
      <c r="AC2112" s="113"/>
      <c r="AD2112" s="113"/>
      <c r="AE2112" s="113"/>
      <c r="AF2112" s="113"/>
      <c r="AG2112" s="113"/>
      <c r="AH2112" s="113"/>
      <c r="AI2112" s="113"/>
      <c r="AJ2112" s="113"/>
      <c r="AK2112" s="113"/>
      <c r="AL2112" s="113"/>
      <c r="AM2112" s="113"/>
      <c r="AN2112" s="113"/>
      <c r="AO2112" s="113"/>
      <c r="AP2112" s="113"/>
      <c r="AQ2112" s="113"/>
      <c r="AR2112" s="113"/>
      <c r="AS2112" s="113"/>
      <c r="AT2112" s="113"/>
      <c r="AU2112" s="113"/>
      <c r="AV2112" s="113"/>
      <c r="AW2112" s="113"/>
      <c r="AX2112" s="113"/>
      <c r="AY2112" s="113"/>
      <c r="AZ2112" s="113"/>
      <c r="BA2112" s="113"/>
      <c r="BB2112" s="113"/>
      <c r="BC2112" s="113"/>
      <c r="BD2112" s="113"/>
      <c r="BE2112" s="113"/>
      <c r="BF2112" s="113"/>
      <c r="BG2112" s="113"/>
      <c r="BH2112" s="113"/>
      <c r="BI2112" s="113"/>
      <c r="BJ2112" s="113"/>
      <c r="BK2112" s="113"/>
      <c r="BL2112" s="113"/>
      <c r="BM2112" s="113"/>
      <c r="BN2112" s="113"/>
      <c r="BO2112" s="113"/>
      <c r="BP2112" s="113"/>
      <c r="BQ2112" s="113"/>
      <c r="BR2112" s="113"/>
      <c r="BS2112" s="113"/>
      <c r="BT2112" s="113"/>
      <c r="BU2112" s="113"/>
      <c r="BV2112" s="113"/>
      <c r="BW2112" s="113"/>
      <c r="BX2112" s="113"/>
      <c r="BY2112" s="113"/>
      <c r="BZ2112" s="113"/>
      <c r="CA2112" s="113"/>
      <c r="CB2112" s="113"/>
    </row>
    <row r="2113" spans="9:80" s="114" customFormat="1">
      <c r="I2113" s="113"/>
      <c r="J2113" s="113"/>
      <c r="K2113" s="113"/>
      <c r="L2113" s="113"/>
      <c r="M2113" s="113"/>
      <c r="N2113" s="113"/>
      <c r="O2113" s="113"/>
      <c r="P2113" s="113"/>
      <c r="Q2113" s="113"/>
      <c r="R2113" s="113"/>
      <c r="S2113" s="113"/>
      <c r="T2113" s="113"/>
      <c r="U2113" s="113"/>
      <c r="V2113" s="113"/>
      <c r="W2113" s="113"/>
      <c r="X2113" s="113"/>
      <c r="Y2113" s="113"/>
      <c r="Z2113" s="113"/>
      <c r="AA2113" s="113"/>
      <c r="AB2113" s="113"/>
      <c r="AC2113" s="113"/>
      <c r="AD2113" s="113"/>
      <c r="AE2113" s="113"/>
      <c r="AF2113" s="113"/>
      <c r="AG2113" s="113"/>
      <c r="AH2113" s="113"/>
      <c r="AI2113" s="113"/>
      <c r="AJ2113" s="113"/>
      <c r="AK2113" s="113"/>
      <c r="AL2113" s="113"/>
      <c r="AM2113" s="113"/>
      <c r="AN2113" s="113"/>
      <c r="AO2113" s="113"/>
      <c r="AP2113" s="113"/>
      <c r="AQ2113" s="113"/>
      <c r="AR2113" s="113"/>
      <c r="AS2113" s="113"/>
      <c r="AT2113" s="113"/>
      <c r="AU2113" s="113"/>
      <c r="AV2113" s="113"/>
      <c r="AW2113" s="113"/>
      <c r="AX2113" s="113"/>
      <c r="AY2113" s="113"/>
      <c r="AZ2113" s="113"/>
      <c r="BA2113" s="113"/>
      <c r="BB2113" s="113"/>
      <c r="BC2113" s="113"/>
      <c r="BD2113" s="113"/>
      <c r="BE2113" s="113"/>
      <c r="BF2113" s="113"/>
      <c r="BG2113" s="113"/>
      <c r="BH2113" s="113"/>
      <c r="BI2113" s="113"/>
      <c r="BJ2113" s="113"/>
      <c r="BK2113" s="113"/>
      <c r="BL2113" s="113"/>
      <c r="BM2113" s="113"/>
      <c r="BN2113" s="113"/>
      <c r="BO2113" s="113"/>
      <c r="BP2113" s="113"/>
      <c r="BQ2113" s="113"/>
      <c r="BR2113" s="113"/>
      <c r="BS2113" s="113"/>
      <c r="BT2113" s="113"/>
      <c r="BU2113" s="113"/>
      <c r="BV2113" s="113"/>
      <c r="BW2113" s="113"/>
      <c r="BX2113" s="113"/>
      <c r="BY2113" s="113"/>
      <c r="BZ2113" s="113"/>
      <c r="CA2113" s="113"/>
      <c r="CB2113" s="113"/>
    </row>
    <row r="2114" spans="9:80" s="114" customFormat="1">
      <c r="I2114" s="113"/>
      <c r="J2114" s="113"/>
      <c r="K2114" s="113"/>
      <c r="L2114" s="113"/>
      <c r="M2114" s="113"/>
      <c r="N2114" s="113"/>
      <c r="O2114" s="113"/>
      <c r="P2114" s="113"/>
      <c r="Q2114" s="113"/>
      <c r="R2114" s="113"/>
      <c r="S2114" s="113"/>
      <c r="T2114" s="113"/>
      <c r="U2114" s="113"/>
      <c r="V2114" s="113"/>
      <c r="W2114" s="113"/>
      <c r="X2114" s="113"/>
      <c r="Y2114" s="113"/>
      <c r="Z2114" s="113"/>
      <c r="AA2114" s="113"/>
      <c r="AB2114" s="113"/>
      <c r="AC2114" s="113"/>
      <c r="AD2114" s="113"/>
      <c r="AE2114" s="113"/>
      <c r="AF2114" s="113"/>
      <c r="AG2114" s="113"/>
      <c r="AH2114" s="113"/>
      <c r="AI2114" s="113"/>
      <c r="AJ2114" s="113"/>
      <c r="AK2114" s="113"/>
      <c r="AL2114" s="113"/>
      <c r="AM2114" s="113"/>
      <c r="AN2114" s="113"/>
      <c r="AO2114" s="113"/>
      <c r="AP2114" s="113"/>
      <c r="AQ2114" s="113"/>
      <c r="AR2114" s="113"/>
      <c r="AS2114" s="113"/>
      <c r="AT2114" s="113"/>
      <c r="AU2114" s="113"/>
      <c r="AV2114" s="113"/>
      <c r="AW2114" s="113"/>
      <c r="AX2114" s="113"/>
      <c r="AY2114" s="113"/>
      <c r="AZ2114" s="113"/>
      <c r="BA2114" s="113"/>
      <c r="BB2114" s="113"/>
      <c r="BC2114" s="113"/>
      <c r="BD2114" s="113"/>
      <c r="BE2114" s="113"/>
      <c r="BF2114" s="113"/>
      <c r="BG2114" s="113"/>
      <c r="BH2114" s="113"/>
      <c r="BI2114" s="113"/>
      <c r="BJ2114" s="113"/>
      <c r="BK2114" s="113"/>
      <c r="BL2114" s="113"/>
      <c r="BM2114" s="113"/>
      <c r="BN2114" s="113"/>
      <c r="BO2114" s="113"/>
      <c r="BP2114" s="113"/>
      <c r="BQ2114" s="113"/>
      <c r="BR2114" s="113"/>
      <c r="BS2114" s="113"/>
      <c r="BT2114" s="113"/>
      <c r="BU2114" s="113"/>
      <c r="BV2114" s="113"/>
      <c r="BW2114" s="113"/>
      <c r="BX2114" s="113"/>
      <c r="BY2114" s="113"/>
      <c r="BZ2114" s="113"/>
      <c r="CA2114" s="113"/>
      <c r="CB2114" s="113"/>
    </row>
    <row r="2115" spans="9:80" s="114" customFormat="1">
      <c r="I2115" s="113"/>
      <c r="J2115" s="113"/>
      <c r="K2115" s="113"/>
      <c r="L2115" s="113"/>
      <c r="M2115" s="113"/>
      <c r="N2115" s="113"/>
      <c r="O2115" s="113"/>
      <c r="P2115" s="113"/>
      <c r="Q2115" s="113"/>
      <c r="R2115" s="113"/>
      <c r="S2115" s="113"/>
      <c r="T2115" s="113"/>
      <c r="U2115" s="113"/>
      <c r="V2115" s="113"/>
      <c r="W2115" s="113"/>
      <c r="X2115" s="113"/>
      <c r="Y2115" s="113"/>
      <c r="Z2115" s="113"/>
      <c r="AA2115" s="113"/>
      <c r="AB2115" s="113"/>
      <c r="AC2115" s="113"/>
      <c r="AD2115" s="113"/>
      <c r="AE2115" s="113"/>
      <c r="AF2115" s="113"/>
      <c r="AG2115" s="113"/>
      <c r="AH2115" s="113"/>
      <c r="AI2115" s="113"/>
      <c r="AJ2115" s="113"/>
      <c r="AK2115" s="113"/>
      <c r="AL2115" s="113"/>
      <c r="AM2115" s="113"/>
      <c r="AN2115" s="113"/>
      <c r="AO2115" s="113"/>
      <c r="AP2115" s="113"/>
      <c r="AQ2115" s="113"/>
      <c r="AR2115" s="113"/>
      <c r="AS2115" s="113"/>
      <c r="AT2115" s="113"/>
      <c r="AU2115" s="113"/>
      <c r="AV2115" s="113"/>
      <c r="AW2115" s="113"/>
      <c r="AX2115" s="113"/>
      <c r="AY2115" s="113"/>
      <c r="AZ2115" s="113"/>
      <c r="BA2115" s="113"/>
      <c r="BB2115" s="113"/>
      <c r="BC2115" s="113"/>
      <c r="BD2115" s="113"/>
      <c r="BE2115" s="113"/>
      <c r="BF2115" s="113"/>
      <c r="BG2115" s="113"/>
      <c r="BH2115" s="113"/>
      <c r="BI2115" s="113"/>
      <c r="BJ2115" s="113"/>
      <c r="BK2115" s="113"/>
      <c r="BL2115" s="113"/>
      <c r="BM2115" s="113"/>
      <c r="BN2115" s="113"/>
      <c r="BO2115" s="113"/>
      <c r="BP2115" s="113"/>
      <c r="BQ2115" s="113"/>
      <c r="BR2115" s="113"/>
      <c r="BS2115" s="113"/>
      <c r="BT2115" s="113"/>
      <c r="BU2115" s="113"/>
      <c r="BV2115" s="113"/>
      <c r="BW2115" s="113"/>
      <c r="BX2115" s="113"/>
      <c r="BY2115" s="113"/>
      <c r="BZ2115" s="113"/>
      <c r="CA2115" s="113"/>
      <c r="CB2115" s="113"/>
    </row>
    <row r="2116" spans="9:80" s="114" customFormat="1">
      <c r="I2116" s="113"/>
      <c r="J2116" s="113"/>
      <c r="K2116" s="113"/>
      <c r="L2116" s="113"/>
      <c r="M2116" s="113"/>
      <c r="N2116" s="113"/>
      <c r="O2116" s="113"/>
      <c r="P2116" s="113"/>
      <c r="Q2116" s="113"/>
      <c r="R2116" s="113"/>
      <c r="S2116" s="113"/>
      <c r="T2116" s="113"/>
      <c r="U2116" s="113"/>
      <c r="V2116" s="113"/>
      <c r="W2116" s="113"/>
      <c r="X2116" s="113"/>
      <c r="Y2116" s="113"/>
      <c r="Z2116" s="113"/>
      <c r="AA2116" s="113"/>
      <c r="AB2116" s="113"/>
      <c r="AC2116" s="113"/>
      <c r="AD2116" s="113"/>
      <c r="AE2116" s="113"/>
      <c r="AF2116" s="113"/>
      <c r="AG2116" s="113"/>
      <c r="AH2116" s="113"/>
      <c r="AI2116" s="113"/>
      <c r="AJ2116" s="113"/>
      <c r="AK2116" s="113"/>
      <c r="AL2116" s="113"/>
      <c r="AM2116" s="113"/>
      <c r="AN2116" s="113"/>
      <c r="AO2116" s="113"/>
      <c r="AP2116" s="113"/>
      <c r="AQ2116" s="113"/>
      <c r="AR2116" s="113"/>
      <c r="AS2116" s="113"/>
      <c r="AT2116" s="113"/>
      <c r="AU2116" s="113"/>
      <c r="AV2116" s="113"/>
      <c r="AW2116" s="113"/>
      <c r="AX2116" s="113"/>
      <c r="AY2116" s="113"/>
      <c r="AZ2116" s="113"/>
      <c r="BA2116" s="113"/>
      <c r="BB2116" s="113"/>
      <c r="BC2116" s="113"/>
      <c r="BD2116" s="113"/>
      <c r="BE2116" s="113"/>
      <c r="BF2116" s="113"/>
      <c r="BG2116" s="113"/>
      <c r="BH2116" s="113"/>
      <c r="BI2116" s="113"/>
      <c r="BJ2116" s="113"/>
      <c r="BK2116" s="113"/>
      <c r="BL2116" s="113"/>
      <c r="BM2116" s="113"/>
      <c r="BN2116" s="113"/>
      <c r="BO2116" s="113"/>
      <c r="BP2116" s="113"/>
      <c r="BQ2116" s="113"/>
      <c r="BR2116" s="113"/>
      <c r="BS2116" s="113"/>
      <c r="BT2116" s="113"/>
      <c r="BU2116" s="113"/>
      <c r="BV2116" s="113"/>
      <c r="BW2116" s="113"/>
      <c r="BX2116" s="113"/>
      <c r="BY2116" s="113"/>
      <c r="BZ2116" s="113"/>
      <c r="CA2116" s="113"/>
      <c r="CB2116" s="113"/>
    </row>
    <row r="2117" spans="9:80" s="114" customFormat="1">
      <c r="I2117" s="113"/>
      <c r="J2117" s="113"/>
      <c r="K2117" s="113"/>
      <c r="L2117" s="113"/>
      <c r="M2117" s="113"/>
      <c r="N2117" s="113"/>
      <c r="O2117" s="113"/>
      <c r="P2117" s="113"/>
      <c r="Q2117" s="113"/>
      <c r="R2117" s="113"/>
      <c r="S2117" s="113"/>
      <c r="T2117" s="113"/>
      <c r="U2117" s="113"/>
      <c r="V2117" s="113"/>
      <c r="W2117" s="113"/>
      <c r="X2117" s="113"/>
      <c r="Y2117" s="113"/>
      <c r="Z2117" s="113"/>
      <c r="AA2117" s="113"/>
      <c r="AB2117" s="113"/>
      <c r="AC2117" s="113"/>
      <c r="AD2117" s="113"/>
      <c r="AE2117" s="113"/>
      <c r="AF2117" s="113"/>
      <c r="AG2117" s="113"/>
      <c r="AH2117" s="113"/>
      <c r="AI2117" s="113"/>
      <c r="AJ2117" s="113"/>
      <c r="AK2117" s="113"/>
      <c r="AL2117" s="113"/>
      <c r="AM2117" s="113"/>
      <c r="AN2117" s="113"/>
      <c r="AO2117" s="113"/>
      <c r="AP2117" s="113"/>
      <c r="AQ2117" s="113"/>
      <c r="AR2117" s="113"/>
      <c r="AS2117" s="113"/>
      <c r="AT2117" s="113"/>
      <c r="AU2117" s="113"/>
      <c r="AV2117" s="113"/>
      <c r="AW2117" s="113"/>
      <c r="AX2117" s="113"/>
      <c r="AY2117" s="113"/>
      <c r="AZ2117" s="113"/>
      <c r="BA2117" s="113"/>
      <c r="BB2117" s="113"/>
      <c r="BC2117" s="113"/>
      <c r="BD2117" s="113"/>
      <c r="BE2117" s="113"/>
      <c r="BF2117" s="113"/>
      <c r="BG2117" s="113"/>
      <c r="BH2117" s="113"/>
      <c r="BI2117" s="113"/>
      <c r="BJ2117" s="113"/>
      <c r="BK2117" s="113"/>
      <c r="BL2117" s="113"/>
      <c r="BM2117" s="113"/>
      <c r="BN2117" s="113"/>
      <c r="BO2117" s="113"/>
      <c r="BP2117" s="113"/>
      <c r="BQ2117" s="113"/>
      <c r="BR2117" s="113"/>
      <c r="BS2117" s="113"/>
      <c r="BT2117" s="113"/>
      <c r="BU2117" s="113"/>
      <c r="BV2117" s="113"/>
      <c r="BW2117" s="113"/>
      <c r="BX2117" s="113"/>
      <c r="BY2117" s="113"/>
      <c r="BZ2117" s="113"/>
      <c r="CA2117" s="113"/>
      <c r="CB2117" s="113"/>
    </row>
    <row r="2118" spans="9:80" s="114" customFormat="1">
      <c r="I2118" s="113"/>
      <c r="J2118" s="113"/>
      <c r="K2118" s="113"/>
      <c r="L2118" s="113"/>
      <c r="M2118" s="113"/>
      <c r="N2118" s="113"/>
      <c r="O2118" s="113"/>
      <c r="P2118" s="113"/>
      <c r="Q2118" s="113"/>
      <c r="R2118" s="113"/>
      <c r="S2118" s="113"/>
      <c r="T2118" s="113"/>
      <c r="U2118" s="113"/>
      <c r="V2118" s="113"/>
      <c r="W2118" s="113"/>
      <c r="X2118" s="113"/>
      <c r="Y2118" s="113"/>
      <c r="Z2118" s="113"/>
      <c r="AA2118" s="113"/>
      <c r="AB2118" s="113"/>
      <c r="AC2118" s="113"/>
      <c r="AD2118" s="113"/>
      <c r="AE2118" s="113"/>
      <c r="AF2118" s="113"/>
      <c r="AG2118" s="113"/>
      <c r="AH2118" s="113"/>
      <c r="AI2118" s="113"/>
      <c r="AJ2118" s="113"/>
      <c r="AK2118" s="113"/>
      <c r="AL2118" s="113"/>
      <c r="AM2118" s="113"/>
      <c r="AN2118" s="113"/>
      <c r="AO2118" s="113"/>
      <c r="AP2118" s="113"/>
      <c r="AQ2118" s="113"/>
      <c r="AR2118" s="113"/>
      <c r="AS2118" s="113"/>
      <c r="AT2118" s="113"/>
      <c r="AU2118" s="113"/>
      <c r="AV2118" s="113"/>
      <c r="AW2118" s="113"/>
      <c r="AX2118" s="113"/>
      <c r="AY2118" s="113"/>
      <c r="AZ2118" s="113"/>
      <c r="BA2118" s="113"/>
      <c r="BB2118" s="113"/>
      <c r="BC2118" s="113"/>
      <c r="BD2118" s="113"/>
      <c r="BE2118" s="113"/>
      <c r="BF2118" s="113"/>
      <c r="BG2118" s="113"/>
      <c r="BH2118" s="113"/>
      <c r="BI2118" s="113"/>
      <c r="BJ2118" s="113"/>
      <c r="BK2118" s="113"/>
      <c r="BL2118" s="113"/>
      <c r="BM2118" s="113"/>
      <c r="BN2118" s="113"/>
      <c r="BO2118" s="113"/>
      <c r="BP2118" s="113"/>
      <c r="BQ2118" s="113"/>
      <c r="BR2118" s="113"/>
      <c r="BS2118" s="113"/>
      <c r="BT2118" s="113"/>
      <c r="BU2118" s="113"/>
      <c r="BV2118" s="113"/>
      <c r="BW2118" s="113"/>
      <c r="BX2118" s="113"/>
      <c r="BY2118" s="113"/>
      <c r="BZ2118" s="113"/>
      <c r="CA2118" s="113"/>
      <c r="CB2118" s="113"/>
    </row>
    <row r="2119" spans="9:80" s="114" customFormat="1">
      <c r="I2119" s="113"/>
      <c r="J2119" s="113"/>
      <c r="K2119" s="113"/>
      <c r="L2119" s="113"/>
      <c r="M2119" s="113"/>
      <c r="N2119" s="113"/>
      <c r="O2119" s="113"/>
      <c r="P2119" s="113"/>
      <c r="Q2119" s="113"/>
      <c r="R2119" s="113"/>
      <c r="S2119" s="113"/>
      <c r="T2119" s="113"/>
      <c r="U2119" s="113"/>
      <c r="V2119" s="113"/>
      <c r="W2119" s="113"/>
      <c r="X2119" s="113"/>
      <c r="Y2119" s="113"/>
      <c r="Z2119" s="113"/>
      <c r="AA2119" s="113"/>
      <c r="AB2119" s="113"/>
      <c r="AC2119" s="113"/>
      <c r="AD2119" s="113"/>
      <c r="AE2119" s="113"/>
      <c r="AF2119" s="113"/>
      <c r="AG2119" s="113"/>
      <c r="AH2119" s="113"/>
      <c r="AI2119" s="113"/>
      <c r="AJ2119" s="113"/>
      <c r="AK2119" s="113"/>
      <c r="AL2119" s="113"/>
      <c r="AM2119" s="113"/>
      <c r="AN2119" s="113"/>
      <c r="AO2119" s="113"/>
      <c r="AP2119" s="113"/>
      <c r="AQ2119" s="113"/>
      <c r="AR2119" s="113"/>
      <c r="AS2119" s="113"/>
      <c r="AT2119" s="113"/>
      <c r="AU2119" s="113"/>
      <c r="AV2119" s="113"/>
      <c r="AW2119" s="113"/>
      <c r="AX2119" s="113"/>
      <c r="AY2119" s="113"/>
      <c r="AZ2119" s="113"/>
      <c r="BA2119" s="113"/>
      <c r="BB2119" s="113"/>
      <c r="BC2119" s="113"/>
      <c r="BD2119" s="113"/>
      <c r="BE2119" s="113"/>
      <c r="BF2119" s="113"/>
      <c r="BG2119" s="113"/>
      <c r="BH2119" s="113"/>
      <c r="BI2119" s="113"/>
      <c r="BJ2119" s="113"/>
      <c r="BK2119" s="113"/>
      <c r="BL2119" s="113"/>
      <c r="BM2119" s="113"/>
      <c r="BN2119" s="113"/>
      <c r="BO2119" s="113"/>
      <c r="BP2119" s="113"/>
      <c r="BQ2119" s="113"/>
      <c r="BR2119" s="113"/>
      <c r="BS2119" s="113"/>
      <c r="BT2119" s="113"/>
      <c r="BU2119" s="113"/>
      <c r="BV2119" s="113"/>
      <c r="BW2119" s="113"/>
      <c r="BX2119" s="113"/>
      <c r="BY2119" s="113"/>
      <c r="BZ2119" s="113"/>
      <c r="CA2119" s="113"/>
      <c r="CB2119" s="113"/>
    </row>
    <row r="2120" spans="9:80" s="114" customFormat="1">
      <c r="I2120" s="113"/>
      <c r="J2120" s="113"/>
      <c r="K2120" s="113"/>
      <c r="L2120" s="113"/>
      <c r="M2120" s="113"/>
      <c r="N2120" s="113"/>
      <c r="O2120" s="113"/>
      <c r="P2120" s="113"/>
      <c r="Q2120" s="113"/>
      <c r="R2120" s="113"/>
      <c r="S2120" s="113"/>
      <c r="T2120" s="113"/>
      <c r="U2120" s="113"/>
      <c r="V2120" s="113"/>
      <c r="W2120" s="113"/>
      <c r="X2120" s="113"/>
      <c r="Y2120" s="113"/>
      <c r="Z2120" s="113"/>
      <c r="AA2120" s="113"/>
      <c r="AB2120" s="113"/>
      <c r="AC2120" s="113"/>
      <c r="AD2120" s="113"/>
      <c r="AE2120" s="113"/>
      <c r="AF2120" s="113"/>
      <c r="AG2120" s="113"/>
      <c r="AH2120" s="113"/>
      <c r="AI2120" s="113"/>
      <c r="AJ2120" s="113"/>
      <c r="AK2120" s="113"/>
      <c r="AL2120" s="113"/>
      <c r="AM2120" s="113"/>
      <c r="AN2120" s="113"/>
      <c r="AO2120" s="113"/>
      <c r="AP2120" s="113"/>
      <c r="AQ2120" s="113"/>
      <c r="AR2120" s="113"/>
      <c r="AS2120" s="113"/>
      <c r="AT2120" s="113"/>
      <c r="AU2120" s="113"/>
      <c r="AV2120" s="113"/>
      <c r="AW2120" s="113"/>
      <c r="AX2120" s="113"/>
      <c r="AY2120" s="113"/>
      <c r="AZ2120" s="113"/>
      <c r="BA2120" s="113"/>
      <c r="BB2120" s="113"/>
      <c r="BC2120" s="113"/>
      <c r="BD2120" s="113"/>
      <c r="BE2120" s="113"/>
      <c r="BF2120" s="113"/>
      <c r="BG2120" s="113"/>
      <c r="BH2120" s="113"/>
      <c r="BI2120" s="113"/>
      <c r="BJ2120" s="113"/>
      <c r="BK2120" s="113"/>
      <c r="BL2120" s="113"/>
      <c r="BM2120" s="113"/>
      <c r="BN2120" s="113"/>
      <c r="BO2120" s="113"/>
      <c r="BP2120" s="113"/>
      <c r="BQ2120" s="113"/>
      <c r="BR2120" s="113"/>
      <c r="BS2120" s="113"/>
      <c r="BT2120" s="113"/>
      <c r="BU2120" s="113"/>
      <c r="BV2120" s="113"/>
      <c r="BW2120" s="113"/>
      <c r="BX2120" s="113"/>
      <c r="BY2120" s="113"/>
      <c r="BZ2120" s="113"/>
      <c r="CA2120" s="113"/>
      <c r="CB2120" s="113"/>
    </row>
    <row r="2121" spans="9:80" s="114" customFormat="1">
      <c r="I2121" s="113"/>
      <c r="J2121" s="113"/>
      <c r="K2121" s="113"/>
      <c r="L2121" s="113"/>
      <c r="M2121" s="113"/>
      <c r="N2121" s="113"/>
      <c r="O2121" s="113"/>
      <c r="P2121" s="113"/>
      <c r="Q2121" s="113"/>
      <c r="R2121" s="113"/>
      <c r="S2121" s="113"/>
      <c r="T2121" s="113"/>
      <c r="U2121" s="113"/>
      <c r="V2121" s="113"/>
      <c r="W2121" s="113"/>
      <c r="X2121" s="113"/>
      <c r="Y2121" s="113"/>
      <c r="Z2121" s="113"/>
      <c r="AA2121" s="113"/>
      <c r="AB2121" s="113"/>
      <c r="AC2121" s="113"/>
      <c r="AD2121" s="113"/>
      <c r="AE2121" s="113"/>
      <c r="AF2121" s="113"/>
      <c r="AG2121" s="113"/>
      <c r="AH2121" s="113"/>
      <c r="AI2121" s="113"/>
      <c r="AJ2121" s="113"/>
      <c r="AK2121" s="113"/>
      <c r="AL2121" s="113"/>
      <c r="AM2121" s="113"/>
      <c r="AN2121" s="113"/>
      <c r="AO2121" s="113"/>
      <c r="AP2121" s="113"/>
      <c r="AQ2121" s="113"/>
      <c r="AR2121" s="113"/>
      <c r="AS2121" s="113"/>
      <c r="AT2121" s="113"/>
      <c r="AU2121" s="113"/>
      <c r="AV2121" s="113"/>
      <c r="AW2121" s="113"/>
      <c r="AX2121" s="113"/>
      <c r="AY2121" s="113"/>
      <c r="AZ2121" s="113"/>
      <c r="BA2121" s="113"/>
      <c r="BB2121" s="113"/>
      <c r="BC2121" s="113"/>
      <c r="BD2121" s="113"/>
      <c r="BE2121" s="113"/>
      <c r="BF2121" s="113"/>
      <c r="BG2121" s="113"/>
      <c r="BH2121" s="113"/>
      <c r="BI2121" s="113"/>
      <c r="BJ2121" s="113"/>
      <c r="BK2121" s="113"/>
      <c r="BL2121" s="113"/>
      <c r="BM2121" s="113"/>
      <c r="BN2121" s="113"/>
      <c r="BO2121" s="113"/>
      <c r="BP2121" s="113"/>
      <c r="BQ2121" s="113"/>
      <c r="BR2121" s="113"/>
      <c r="BS2121" s="113"/>
      <c r="BT2121" s="113"/>
      <c r="BU2121" s="113"/>
      <c r="BV2121" s="113"/>
      <c r="BW2121" s="113"/>
      <c r="BX2121" s="113"/>
      <c r="BY2121" s="113"/>
      <c r="BZ2121" s="113"/>
      <c r="CA2121" s="113"/>
      <c r="CB2121" s="113"/>
    </row>
    <row r="2122" spans="9:80" s="114" customFormat="1">
      <c r="I2122" s="113"/>
      <c r="J2122" s="113"/>
      <c r="K2122" s="113"/>
      <c r="L2122" s="113"/>
      <c r="M2122" s="113"/>
      <c r="N2122" s="113"/>
      <c r="O2122" s="113"/>
      <c r="P2122" s="113"/>
      <c r="Q2122" s="113"/>
      <c r="R2122" s="113"/>
      <c r="S2122" s="113"/>
      <c r="T2122" s="113"/>
      <c r="U2122" s="113"/>
      <c r="V2122" s="113"/>
      <c r="W2122" s="113"/>
      <c r="X2122" s="113"/>
      <c r="Y2122" s="113"/>
      <c r="Z2122" s="113"/>
      <c r="AA2122" s="113"/>
      <c r="AB2122" s="113"/>
      <c r="AC2122" s="113"/>
      <c r="AD2122" s="113"/>
      <c r="AE2122" s="113"/>
      <c r="AF2122" s="113"/>
      <c r="AG2122" s="113"/>
      <c r="AH2122" s="113"/>
      <c r="AI2122" s="113"/>
      <c r="AJ2122" s="113"/>
      <c r="AK2122" s="113"/>
      <c r="AL2122" s="113"/>
      <c r="AM2122" s="113"/>
      <c r="AN2122" s="113"/>
      <c r="AO2122" s="113"/>
      <c r="AP2122" s="113"/>
      <c r="AQ2122" s="113"/>
      <c r="AR2122" s="113"/>
      <c r="AS2122" s="113"/>
      <c r="AT2122" s="113"/>
      <c r="AU2122" s="113"/>
      <c r="AV2122" s="113"/>
      <c r="AW2122" s="113"/>
      <c r="AX2122" s="113"/>
      <c r="AY2122" s="113"/>
      <c r="AZ2122" s="113"/>
      <c r="BA2122" s="113"/>
      <c r="BB2122" s="113"/>
      <c r="BC2122" s="113"/>
      <c r="BD2122" s="113"/>
      <c r="BE2122" s="113"/>
      <c r="BF2122" s="113"/>
      <c r="BG2122" s="113"/>
      <c r="BH2122" s="113"/>
      <c r="BI2122" s="113"/>
      <c r="BJ2122" s="113"/>
      <c r="BK2122" s="113"/>
      <c r="BL2122" s="113"/>
      <c r="BM2122" s="113"/>
      <c r="BN2122" s="113"/>
      <c r="BO2122" s="113"/>
      <c r="BP2122" s="113"/>
      <c r="BQ2122" s="113"/>
      <c r="BR2122" s="113"/>
      <c r="BS2122" s="113"/>
      <c r="BT2122" s="113"/>
      <c r="BU2122" s="113"/>
      <c r="BV2122" s="113"/>
      <c r="BW2122" s="113"/>
      <c r="BX2122" s="113"/>
      <c r="BY2122" s="113"/>
      <c r="BZ2122" s="113"/>
      <c r="CA2122" s="113"/>
      <c r="CB2122" s="113"/>
    </row>
    <row r="2123" spans="9:80" s="114" customFormat="1">
      <c r="I2123" s="113"/>
      <c r="J2123" s="113"/>
      <c r="K2123" s="113"/>
      <c r="L2123" s="113"/>
      <c r="M2123" s="113"/>
      <c r="N2123" s="113"/>
      <c r="O2123" s="113"/>
      <c r="P2123" s="113"/>
      <c r="Q2123" s="113"/>
      <c r="R2123" s="113"/>
      <c r="S2123" s="113"/>
      <c r="T2123" s="113"/>
      <c r="U2123" s="113"/>
      <c r="V2123" s="113"/>
      <c r="W2123" s="113"/>
      <c r="X2123" s="113"/>
      <c r="Y2123" s="113"/>
      <c r="Z2123" s="113"/>
      <c r="AA2123" s="113"/>
      <c r="AB2123" s="113"/>
      <c r="AC2123" s="113"/>
      <c r="AD2123" s="113"/>
      <c r="AE2123" s="113"/>
      <c r="AF2123" s="113"/>
      <c r="AG2123" s="113"/>
      <c r="AH2123" s="113"/>
      <c r="AI2123" s="113"/>
      <c r="AJ2123" s="113"/>
      <c r="AK2123" s="113"/>
      <c r="AL2123" s="113"/>
      <c r="AM2123" s="113"/>
      <c r="AN2123" s="113"/>
      <c r="AO2123" s="113"/>
      <c r="AP2123" s="113"/>
      <c r="AQ2123" s="113"/>
      <c r="AR2123" s="113"/>
      <c r="AS2123" s="113"/>
      <c r="AT2123" s="113"/>
      <c r="AU2123" s="113"/>
      <c r="AV2123" s="113"/>
      <c r="AW2123" s="113"/>
      <c r="AX2123" s="113"/>
      <c r="AY2123" s="113"/>
      <c r="AZ2123" s="113"/>
      <c r="BA2123" s="113"/>
      <c r="BB2123" s="113"/>
      <c r="BC2123" s="113"/>
      <c r="BD2123" s="113"/>
      <c r="BE2123" s="113"/>
      <c r="BF2123" s="113"/>
      <c r="BG2123" s="113"/>
      <c r="BH2123" s="113"/>
      <c r="BI2123" s="113"/>
      <c r="BJ2123" s="113"/>
      <c r="BK2123" s="113"/>
      <c r="BL2123" s="113"/>
      <c r="BM2123" s="113"/>
      <c r="BN2123" s="113"/>
      <c r="BO2123" s="113"/>
      <c r="BP2123" s="113"/>
      <c r="BQ2123" s="113"/>
      <c r="BR2123" s="113"/>
      <c r="BS2123" s="113"/>
      <c r="BT2123" s="113"/>
      <c r="BU2123" s="113"/>
      <c r="BV2123" s="113"/>
      <c r="BW2123" s="113"/>
      <c r="BX2123" s="113"/>
      <c r="BY2123" s="113"/>
      <c r="BZ2123" s="113"/>
      <c r="CA2123" s="113"/>
      <c r="CB2123" s="113"/>
    </row>
    <row r="2124" spans="9:80" s="114" customFormat="1">
      <c r="I2124" s="113"/>
      <c r="J2124" s="113"/>
      <c r="K2124" s="113"/>
      <c r="L2124" s="113"/>
      <c r="M2124" s="113"/>
      <c r="N2124" s="113"/>
      <c r="O2124" s="113"/>
      <c r="P2124" s="113"/>
      <c r="Q2124" s="113"/>
      <c r="R2124" s="113"/>
      <c r="S2124" s="113"/>
      <c r="T2124" s="113"/>
      <c r="U2124" s="113"/>
      <c r="V2124" s="113"/>
      <c r="W2124" s="113"/>
      <c r="X2124" s="113"/>
      <c r="Y2124" s="113"/>
      <c r="Z2124" s="113"/>
      <c r="AA2124" s="113"/>
      <c r="AB2124" s="113"/>
      <c r="AC2124" s="113"/>
      <c r="AD2124" s="113"/>
      <c r="AE2124" s="113"/>
      <c r="AF2124" s="113"/>
      <c r="AG2124" s="113"/>
      <c r="AH2124" s="113"/>
      <c r="AI2124" s="113"/>
      <c r="AJ2124" s="113"/>
      <c r="AK2124" s="113"/>
      <c r="AL2124" s="113"/>
      <c r="AM2124" s="113"/>
      <c r="AN2124" s="113"/>
      <c r="AO2124" s="113"/>
      <c r="AP2124" s="113"/>
      <c r="AQ2124" s="113"/>
      <c r="AR2124" s="113"/>
      <c r="AS2124" s="113"/>
      <c r="AT2124" s="113"/>
      <c r="AU2124" s="113"/>
      <c r="AV2124" s="113"/>
      <c r="AW2124" s="113"/>
      <c r="AX2124" s="113"/>
      <c r="AY2124" s="113"/>
      <c r="AZ2124" s="113"/>
      <c r="BA2124" s="113"/>
      <c r="BB2124" s="113"/>
      <c r="BC2124" s="113"/>
      <c r="BD2124" s="113"/>
      <c r="BE2124" s="113"/>
      <c r="BF2124" s="113"/>
      <c r="BG2124" s="113"/>
      <c r="BH2124" s="113"/>
      <c r="BI2124" s="113"/>
      <c r="BJ2124" s="113"/>
      <c r="BK2124" s="113"/>
      <c r="BL2124" s="113"/>
      <c r="BM2124" s="113"/>
      <c r="BN2124" s="113"/>
      <c r="BO2124" s="113"/>
      <c r="BP2124" s="113"/>
      <c r="BQ2124" s="113"/>
      <c r="BR2124" s="113"/>
      <c r="BS2124" s="113"/>
      <c r="BT2124" s="113"/>
      <c r="BU2124" s="113"/>
      <c r="BV2124" s="113"/>
      <c r="BW2124" s="113"/>
      <c r="BX2124" s="113"/>
      <c r="BY2124" s="113"/>
      <c r="BZ2124" s="113"/>
      <c r="CA2124" s="113"/>
      <c r="CB2124" s="113"/>
    </row>
    <row r="2125" spans="9:80" s="114" customFormat="1">
      <c r="I2125" s="113"/>
      <c r="J2125" s="113"/>
      <c r="K2125" s="113"/>
      <c r="L2125" s="113"/>
      <c r="M2125" s="113"/>
      <c r="N2125" s="113"/>
      <c r="O2125" s="113"/>
      <c r="P2125" s="113"/>
      <c r="Q2125" s="113"/>
      <c r="R2125" s="113"/>
      <c r="S2125" s="113"/>
      <c r="T2125" s="113"/>
      <c r="U2125" s="113"/>
      <c r="V2125" s="113"/>
      <c r="W2125" s="113"/>
      <c r="X2125" s="113"/>
      <c r="Y2125" s="113"/>
      <c r="Z2125" s="113"/>
      <c r="AA2125" s="113"/>
      <c r="AB2125" s="113"/>
      <c r="AC2125" s="113"/>
      <c r="AD2125" s="113"/>
      <c r="AE2125" s="113"/>
      <c r="AF2125" s="113"/>
      <c r="AG2125" s="113"/>
      <c r="AH2125" s="113"/>
      <c r="AI2125" s="113"/>
      <c r="AJ2125" s="113"/>
      <c r="AK2125" s="113"/>
      <c r="AL2125" s="113"/>
      <c r="AM2125" s="113"/>
      <c r="AN2125" s="113"/>
      <c r="AO2125" s="113"/>
      <c r="AP2125" s="113"/>
      <c r="AQ2125" s="113"/>
      <c r="AR2125" s="113"/>
      <c r="AS2125" s="113"/>
      <c r="AT2125" s="113"/>
      <c r="AU2125" s="113"/>
      <c r="AV2125" s="113"/>
      <c r="AW2125" s="113"/>
      <c r="AX2125" s="113"/>
      <c r="AY2125" s="113"/>
      <c r="AZ2125" s="113"/>
      <c r="BA2125" s="113"/>
      <c r="BB2125" s="113"/>
      <c r="BC2125" s="113"/>
      <c r="BD2125" s="113"/>
      <c r="BE2125" s="113"/>
      <c r="BF2125" s="113"/>
      <c r="BG2125" s="113"/>
      <c r="BH2125" s="113"/>
      <c r="BI2125" s="113"/>
      <c r="BJ2125" s="113"/>
      <c r="BK2125" s="113"/>
      <c r="BL2125" s="113"/>
      <c r="BM2125" s="113"/>
      <c r="BN2125" s="113"/>
      <c r="BO2125" s="113"/>
      <c r="BP2125" s="113"/>
      <c r="BQ2125" s="113"/>
      <c r="BR2125" s="113"/>
      <c r="BS2125" s="113"/>
      <c r="BT2125" s="113"/>
      <c r="BU2125" s="113"/>
      <c r="BV2125" s="113"/>
      <c r="BW2125" s="113"/>
      <c r="BX2125" s="113"/>
      <c r="BY2125" s="113"/>
      <c r="BZ2125" s="113"/>
      <c r="CA2125" s="113"/>
      <c r="CB2125" s="113"/>
    </row>
    <row r="2126" spans="9:80" s="114" customFormat="1">
      <c r="I2126" s="113"/>
      <c r="J2126" s="113"/>
      <c r="K2126" s="113"/>
      <c r="L2126" s="113"/>
      <c r="M2126" s="113"/>
      <c r="N2126" s="113"/>
      <c r="O2126" s="113"/>
      <c r="P2126" s="113"/>
      <c r="Q2126" s="113"/>
      <c r="R2126" s="113"/>
      <c r="S2126" s="113"/>
      <c r="T2126" s="113"/>
      <c r="U2126" s="113"/>
      <c r="V2126" s="113"/>
      <c r="W2126" s="113"/>
      <c r="X2126" s="113"/>
      <c r="Y2126" s="113"/>
      <c r="Z2126" s="113"/>
      <c r="AA2126" s="113"/>
      <c r="AB2126" s="113"/>
      <c r="AC2126" s="113"/>
      <c r="AD2126" s="113"/>
      <c r="AE2126" s="113"/>
      <c r="AF2126" s="113"/>
      <c r="AG2126" s="113"/>
      <c r="AH2126" s="113"/>
      <c r="AI2126" s="113"/>
      <c r="AJ2126" s="113"/>
      <c r="AK2126" s="113"/>
      <c r="AL2126" s="113"/>
      <c r="AM2126" s="113"/>
      <c r="AN2126" s="113"/>
      <c r="AO2126" s="113"/>
      <c r="AP2126" s="113"/>
      <c r="AQ2126" s="113"/>
      <c r="AR2126" s="113"/>
      <c r="AS2126" s="113"/>
      <c r="AT2126" s="113"/>
      <c r="AU2126" s="113"/>
      <c r="AV2126" s="113"/>
      <c r="AW2126" s="113"/>
      <c r="AX2126" s="113"/>
      <c r="AY2126" s="113"/>
      <c r="AZ2126" s="113"/>
      <c r="BA2126" s="113"/>
      <c r="BB2126" s="113"/>
      <c r="BC2126" s="113"/>
      <c r="BD2126" s="113"/>
      <c r="BE2126" s="113"/>
      <c r="BF2126" s="113"/>
      <c r="BG2126" s="113"/>
      <c r="BH2126" s="113"/>
      <c r="BI2126" s="113"/>
      <c r="BJ2126" s="113"/>
      <c r="BK2126" s="113"/>
      <c r="BL2126" s="113"/>
      <c r="BM2126" s="113"/>
      <c r="BN2126" s="113"/>
      <c r="BO2126" s="113"/>
      <c r="BP2126" s="113"/>
      <c r="BQ2126" s="113"/>
      <c r="BR2126" s="113"/>
      <c r="BS2126" s="113"/>
      <c r="BT2126" s="113"/>
      <c r="BU2126" s="113"/>
      <c r="BV2126" s="113"/>
      <c r="BW2126" s="113"/>
      <c r="BX2126" s="113"/>
      <c r="BY2126" s="113"/>
      <c r="BZ2126" s="113"/>
      <c r="CA2126" s="113"/>
      <c r="CB2126" s="113"/>
    </row>
    <row r="2127" spans="9:80" s="114" customFormat="1">
      <c r="I2127" s="113"/>
      <c r="J2127" s="113"/>
      <c r="K2127" s="113"/>
      <c r="L2127" s="113"/>
      <c r="M2127" s="113"/>
      <c r="N2127" s="113"/>
      <c r="O2127" s="113"/>
      <c r="P2127" s="113"/>
      <c r="Q2127" s="113"/>
      <c r="R2127" s="113"/>
      <c r="S2127" s="113"/>
      <c r="T2127" s="113"/>
      <c r="U2127" s="113"/>
      <c r="V2127" s="113"/>
      <c r="W2127" s="113"/>
      <c r="X2127" s="113"/>
      <c r="Y2127" s="113"/>
      <c r="Z2127" s="113"/>
      <c r="AA2127" s="113"/>
      <c r="AB2127" s="113"/>
      <c r="AC2127" s="113"/>
      <c r="AD2127" s="113"/>
      <c r="AE2127" s="113"/>
      <c r="AF2127" s="113"/>
      <c r="AG2127" s="113"/>
      <c r="AH2127" s="113"/>
      <c r="AI2127" s="113"/>
      <c r="AJ2127" s="113"/>
      <c r="AK2127" s="113"/>
      <c r="AL2127" s="113"/>
      <c r="AM2127" s="113"/>
      <c r="AN2127" s="113"/>
      <c r="AO2127" s="113"/>
      <c r="AP2127" s="113"/>
      <c r="AQ2127" s="113"/>
      <c r="AR2127" s="113"/>
      <c r="AS2127" s="113"/>
      <c r="AT2127" s="113"/>
      <c r="AU2127" s="113"/>
      <c r="AV2127" s="113"/>
      <c r="AW2127" s="113"/>
      <c r="AX2127" s="113"/>
      <c r="AY2127" s="113"/>
      <c r="AZ2127" s="113"/>
      <c r="BA2127" s="113"/>
      <c r="BB2127" s="113"/>
      <c r="BC2127" s="113"/>
      <c r="BD2127" s="113"/>
      <c r="BE2127" s="113"/>
      <c r="BF2127" s="113"/>
      <c r="BG2127" s="113"/>
      <c r="BH2127" s="113"/>
      <c r="BI2127" s="113"/>
      <c r="BJ2127" s="113"/>
      <c r="BK2127" s="113"/>
      <c r="BL2127" s="113"/>
      <c r="BM2127" s="113"/>
      <c r="BN2127" s="113"/>
      <c r="BO2127" s="113"/>
      <c r="BP2127" s="113"/>
      <c r="BQ2127" s="113"/>
      <c r="BR2127" s="113"/>
      <c r="BS2127" s="113"/>
      <c r="BT2127" s="113"/>
      <c r="BU2127" s="113"/>
      <c r="BV2127" s="113"/>
      <c r="BW2127" s="113"/>
      <c r="BX2127" s="113"/>
      <c r="BY2127" s="113"/>
      <c r="BZ2127" s="113"/>
      <c r="CA2127" s="113"/>
      <c r="CB2127" s="113"/>
    </row>
    <row r="2128" spans="9:80" s="114" customFormat="1">
      <c r="I2128" s="113"/>
      <c r="J2128" s="113"/>
      <c r="K2128" s="113"/>
      <c r="L2128" s="113"/>
      <c r="M2128" s="113"/>
      <c r="N2128" s="113"/>
      <c r="O2128" s="113"/>
      <c r="P2128" s="113"/>
      <c r="Q2128" s="113"/>
      <c r="R2128" s="113"/>
      <c r="S2128" s="113"/>
      <c r="T2128" s="113"/>
      <c r="U2128" s="113"/>
      <c r="V2128" s="113"/>
      <c r="W2128" s="113"/>
      <c r="X2128" s="113"/>
      <c r="Y2128" s="113"/>
      <c r="Z2128" s="113"/>
      <c r="AA2128" s="113"/>
      <c r="AB2128" s="113"/>
      <c r="AC2128" s="113"/>
      <c r="AD2128" s="113"/>
      <c r="AE2128" s="113"/>
      <c r="AF2128" s="113"/>
      <c r="AG2128" s="113"/>
      <c r="AH2128" s="113"/>
      <c r="AI2128" s="113"/>
      <c r="AJ2128" s="113"/>
      <c r="AK2128" s="113"/>
      <c r="AL2128" s="113"/>
      <c r="AM2128" s="113"/>
      <c r="AN2128" s="113"/>
      <c r="AO2128" s="113"/>
      <c r="AP2128" s="113"/>
      <c r="AQ2128" s="113"/>
      <c r="AR2128" s="113"/>
      <c r="AS2128" s="113"/>
      <c r="AT2128" s="113"/>
      <c r="AU2128" s="113"/>
      <c r="AV2128" s="113"/>
      <c r="AW2128" s="113"/>
      <c r="AX2128" s="113"/>
      <c r="AY2128" s="113"/>
      <c r="AZ2128" s="113"/>
      <c r="BA2128" s="113"/>
      <c r="BB2128" s="113"/>
      <c r="BC2128" s="113"/>
      <c r="BD2128" s="113"/>
      <c r="BE2128" s="113"/>
      <c r="BF2128" s="113"/>
      <c r="BG2128" s="113"/>
      <c r="BH2128" s="113"/>
      <c r="BI2128" s="113"/>
      <c r="BJ2128" s="113"/>
      <c r="BK2128" s="113"/>
      <c r="BL2128" s="113"/>
      <c r="BM2128" s="113"/>
      <c r="BN2128" s="113"/>
      <c r="BO2128" s="113"/>
      <c r="BP2128" s="113"/>
      <c r="BQ2128" s="113"/>
      <c r="BR2128" s="113"/>
      <c r="BS2128" s="113"/>
      <c r="BT2128" s="113"/>
      <c r="BU2128" s="113"/>
      <c r="BV2128" s="113"/>
      <c r="BW2128" s="113"/>
      <c r="BX2128" s="113"/>
      <c r="BY2128" s="113"/>
      <c r="BZ2128" s="113"/>
      <c r="CA2128" s="113"/>
      <c r="CB2128" s="113"/>
    </row>
    <row r="2129" spans="9:80" s="114" customFormat="1">
      <c r="I2129" s="113"/>
      <c r="J2129" s="113"/>
      <c r="K2129" s="113"/>
      <c r="L2129" s="113"/>
      <c r="M2129" s="113"/>
      <c r="N2129" s="113"/>
      <c r="O2129" s="113"/>
      <c r="P2129" s="113"/>
      <c r="Q2129" s="113"/>
      <c r="R2129" s="113"/>
      <c r="S2129" s="113"/>
      <c r="T2129" s="113"/>
      <c r="U2129" s="113"/>
      <c r="V2129" s="113"/>
      <c r="W2129" s="113"/>
      <c r="X2129" s="113"/>
      <c r="Y2129" s="113"/>
      <c r="Z2129" s="113"/>
      <c r="AA2129" s="113"/>
      <c r="AB2129" s="113"/>
      <c r="AC2129" s="113"/>
      <c r="AD2129" s="113"/>
      <c r="AE2129" s="113"/>
      <c r="AF2129" s="113"/>
      <c r="AG2129" s="113"/>
      <c r="AH2129" s="113"/>
      <c r="AI2129" s="113"/>
      <c r="AJ2129" s="113"/>
      <c r="AK2129" s="113"/>
      <c r="AL2129" s="113"/>
      <c r="AM2129" s="113"/>
      <c r="AN2129" s="113"/>
      <c r="AO2129" s="113"/>
      <c r="AP2129" s="113"/>
      <c r="AQ2129" s="113"/>
      <c r="AR2129" s="113"/>
      <c r="AS2129" s="113"/>
      <c r="AT2129" s="113"/>
      <c r="AU2129" s="113"/>
      <c r="AV2129" s="113"/>
      <c r="AW2129" s="113"/>
      <c r="AX2129" s="113"/>
      <c r="AY2129" s="113"/>
      <c r="AZ2129" s="113"/>
      <c r="BA2129" s="113"/>
      <c r="BB2129" s="113"/>
      <c r="BC2129" s="113"/>
      <c r="BD2129" s="113"/>
      <c r="BE2129" s="113"/>
      <c r="BF2129" s="113"/>
      <c r="BG2129" s="113"/>
      <c r="BH2129" s="113"/>
      <c r="BI2129" s="113"/>
      <c r="BJ2129" s="113"/>
      <c r="BK2129" s="113"/>
      <c r="BL2129" s="113"/>
      <c r="BM2129" s="113"/>
      <c r="BN2129" s="113"/>
      <c r="BO2129" s="113"/>
      <c r="BP2129" s="113"/>
      <c r="BQ2129" s="113"/>
      <c r="BR2129" s="113"/>
      <c r="BS2129" s="113"/>
      <c r="BT2129" s="113"/>
      <c r="BU2129" s="113"/>
      <c r="BV2129" s="113"/>
      <c r="BW2129" s="113"/>
      <c r="BX2129" s="113"/>
      <c r="BY2129" s="113"/>
      <c r="BZ2129" s="113"/>
      <c r="CA2129" s="113"/>
      <c r="CB2129" s="113"/>
    </row>
    <row r="2130" spans="9:80" s="114" customFormat="1">
      <c r="I2130" s="113"/>
      <c r="J2130" s="113"/>
      <c r="K2130" s="113"/>
      <c r="L2130" s="113"/>
      <c r="M2130" s="113"/>
      <c r="N2130" s="113"/>
      <c r="O2130" s="113"/>
      <c r="P2130" s="113"/>
      <c r="Q2130" s="113"/>
      <c r="R2130" s="113"/>
      <c r="S2130" s="113"/>
      <c r="T2130" s="113"/>
      <c r="U2130" s="113"/>
      <c r="V2130" s="113"/>
      <c r="W2130" s="113"/>
      <c r="X2130" s="113"/>
      <c r="Y2130" s="113"/>
      <c r="Z2130" s="113"/>
      <c r="AA2130" s="113"/>
      <c r="AB2130" s="113"/>
      <c r="AC2130" s="113"/>
      <c r="AD2130" s="113"/>
      <c r="AE2130" s="113"/>
      <c r="AF2130" s="113"/>
      <c r="AG2130" s="113"/>
      <c r="AH2130" s="113"/>
      <c r="AI2130" s="113"/>
      <c r="AJ2130" s="113"/>
      <c r="AK2130" s="113"/>
      <c r="AL2130" s="113"/>
      <c r="AM2130" s="113"/>
      <c r="AN2130" s="113"/>
      <c r="AO2130" s="113"/>
      <c r="AP2130" s="113"/>
      <c r="AQ2130" s="113"/>
      <c r="AR2130" s="113"/>
      <c r="AS2130" s="113"/>
      <c r="AT2130" s="113"/>
      <c r="AU2130" s="113"/>
      <c r="AV2130" s="113"/>
      <c r="AW2130" s="113"/>
      <c r="AX2130" s="113"/>
      <c r="AY2130" s="113"/>
      <c r="AZ2130" s="113"/>
      <c r="BA2130" s="113"/>
      <c r="BB2130" s="113"/>
      <c r="BC2130" s="113"/>
      <c r="BD2130" s="113"/>
      <c r="BE2130" s="113"/>
      <c r="BF2130" s="113"/>
      <c r="BG2130" s="113"/>
      <c r="BH2130" s="113"/>
      <c r="BI2130" s="113"/>
      <c r="BJ2130" s="113"/>
      <c r="BK2130" s="113"/>
      <c r="BL2130" s="113"/>
      <c r="BM2130" s="113"/>
      <c r="BN2130" s="113"/>
      <c r="BO2130" s="113"/>
      <c r="BP2130" s="113"/>
      <c r="BQ2130" s="113"/>
      <c r="BR2130" s="113"/>
      <c r="BS2130" s="113"/>
      <c r="BT2130" s="113"/>
      <c r="BU2130" s="113"/>
      <c r="BV2130" s="113"/>
      <c r="BW2130" s="113"/>
      <c r="BX2130" s="113"/>
      <c r="BY2130" s="113"/>
      <c r="BZ2130" s="113"/>
      <c r="CA2130" s="113"/>
      <c r="CB2130" s="113"/>
    </row>
    <row r="2131" spans="9:80" s="114" customFormat="1">
      <c r="I2131" s="113"/>
      <c r="J2131" s="113"/>
      <c r="K2131" s="113"/>
      <c r="L2131" s="113"/>
      <c r="M2131" s="113"/>
      <c r="N2131" s="113"/>
      <c r="O2131" s="113"/>
      <c r="P2131" s="113"/>
      <c r="Q2131" s="113"/>
      <c r="R2131" s="113"/>
      <c r="S2131" s="113"/>
      <c r="T2131" s="113"/>
      <c r="U2131" s="113"/>
      <c r="V2131" s="113"/>
      <c r="W2131" s="113"/>
      <c r="X2131" s="113"/>
      <c r="Y2131" s="113"/>
      <c r="Z2131" s="113"/>
      <c r="AA2131" s="113"/>
      <c r="AB2131" s="113"/>
      <c r="AC2131" s="113"/>
      <c r="AD2131" s="113"/>
      <c r="AE2131" s="113"/>
      <c r="AF2131" s="113"/>
      <c r="AG2131" s="113"/>
      <c r="AH2131" s="113"/>
      <c r="AI2131" s="113"/>
      <c r="AJ2131" s="113"/>
      <c r="AK2131" s="113"/>
      <c r="AL2131" s="113"/>
      <c r="AM2131" s="113"/>
      <c r="AN2131" s="113"/>
      <c r="AO2131" s="113"/>
      <c r="AP2131" s="113"/>
      <c r="AQ2131" s="113"/>
      <c r="AR2131" s="113"/>
      <c r="AS2131" s="113"/>
      <c r="AT2131" s="113"/>
      <c r="AU2131" s="113"/>
      <c r="AV2131" s="113"/>
      <c r="AW2131" s="113"/>
      <c r="AX2131" s="113"/>
      <c r="AY2131" s="113"/>
      <c r="AZ2131" s="113"/>
      <c r="BA2131" s="113"/>
      <c r="BB2131" s="113"/>
      <c r="BC2131" s="113"/>
      <c r="BD2131" s="113"/>
      <c r="BE2131" s="113"/>
      <c r="BF2131" s="113"/>
      <c r="BG2131" s="113"/>
      <c r="BH2131" s="113"/>
      <c r="BI2131" s="113"/>
      <c r="BJ2131" s="113"/>
      <c r="BK2131" s="113"/>
      <c r="BL2131" s="113"/>
      <c r="BM2131" s="113"/>
      <c r="BN2131" s="113"/>
      <c r="BO2131" s="113"/>
      <c r="BP2131" s="113"/>
      <c r="BQ2131" s="113"/>
      <c r="BR2131" s="113"/>
      <c r="BS2131" s="113"/>
      <c r="BT2131" s="113"/>
      <c r="BU2131" s="113"/>
      <c r="BV2131" s="113"/>
      <c r="BW2131" s="113"/>
      <c r="BX2131" s="113"/>
      <c r="BY2131" s="113"/>
      <c r="BZ2131" s="113"/>
      <c r="CA2131" s="113"/>
      <c r="CB2131" s="113"/>
    </row>
    <row r="2132" spans="9:80" s="114" customFormat="1">
      <c r="I2132" s="113"/>
      <c r="J2132" s="113"/>
      <c r="K2132" s="113"/>
      <c r="L2132" s="113"/>
      <c r="M2132" s="113"/>
      <c r="N2132" s="113"/>
      <c r="O2132" s="113"/>
      <c r="P2132" s="113"/>
      <c r="Q2132" s="113"/>
      <c r="R2132" s="113"/>
      <c r="S2132" s="113"/>
      <c r="T2132" s="113"/>
      <c r="U2132" s="113"/>
      <c r="V2132" s="113"/>
      <c r="W2132" s="113"/>
      <c r="X2132" s="113"/>
      <c r="Y2132" s="113"/>
      <c r="Z2132" s="113"/>
      <c r="AA2132" s="113"/>
      <c r="AB2132" s="113"/>
      <c r="AC2132" s="113"/>
      <c r="AD2132" s="113"/>
      <c r="AE2132" s="113"/>
      <c r="AF2132" s="113"/>
      <c r="AG2132" s="113"/>
      <c r="AH2132" s="113"/>
      <c r="AI2132" s="113"/>
      <c r="AJ2132" s="113"/>
      <c r="AK2132" s="113"/>
      <c r="AL2132" s="113"/>
      <c r="AM2132" s="113"/>
      <c r="AN2132" s="113"/>
      <c r="AO2132" s="113"/>
      <c r="AP2132" s="113"/>
      <c r="AQ2132" s="113"/>
      <c r="AR2132" s="113"/>
      <c r="AS2132" s="113"/>
      <c r="AT2132" s="113"/>
      <c r="AU2132" s="113"/>
      <c r="AV2132" s="113"/>
      <c r="AW2132" s="113"/>
      <c r="AX2132" s="113"/>
      <c r="AY2132" s="113"/>
      <c r="AZ2132" s="113"/>
      <c r="BA2132" s="113"/>
      <c r="BB2132" s="113"/>
      <c r="BC2132" s="113"/>
      <c r="BD2132" s="113"/>
      <c r="BE2132" s="113"/>
      <c r="BF2132" s="113"/>
      <c r="BG2132" s="113"/>
      <c r="BH2132" s="113"/>
      <c r="BI2132" s="113"/>
      <c r="BJ2132" s="113"/>
      <c r="BK2132" s="113"/>
      <c r="BL2132" s="113"/>
      <c r="BM2132" s="113"/>
      <c r="BN2132" s="113"/>
      <c r="BO2132" s="113"/>
      <c r="BP2132" s="113"/>
      <c r="BQ2132" s="113"/>
      <c r="BR2132" s="113"/>
      <c r="BS2132" s="113"/>
      <c r="BT2132" s="113"/>
      <c r="BU2132" s="113"/>
      <c r="BV2132" s="113"/>
      <c r="BW2132" s="113"/>
      <c r="BX2132" s="113"/>
      <c r="BY2132" s="113"/>
      <c r="BZ2132" s="113"/>
      <c r="CA2132" s="113"/>
      <c r="CB2132" s="113"/>
    </row>
    <row r="2133" spans="9:80" s="114" customFormat="1">
      <c r="I2133" s="113"/>
      <c r="J2133" s="113"/>
      <c r="K2133" s="113"/>
      <c r="L2133" s="113"/>
      <c r="M2133" s="113"/>
      <c r="N2133" s="113"/>
      <c r="O2133" s="113"/>
      <c r="P2133" s="113"/>
      <c r="Q2133" s="113"/>
      <c r="R2133" s="113"/>
      <c r="S2133" s="113"/>
      <c r="T2133" s="113"/>
      <c r="U2133" s="113"/>
      <c r="V2133" s="113"/>
      <c r="W2133" s="113"/>
      <c r="X2133" s="113"/>
      <c r="Y2133" s="113"/>
      <c r="Z2133" s="113"/>
      <c r="AA2133" s="113"/>
      <c r="AB2133" s="113"/>
      <c r="AC2133" s="113"/>
      <c r="AD2133" s="113"/>
      <c r="AE2133" s="113"/>
      <c r="AF2133" s="113"/>
      <c r="AG2133" s="113"/>
      <c r="AH2133" s="113"/>
      <c r="AI2133" s="113"/>
      <c r="AJ2133" s="113"/>
      <c r="AK2133" s="113"/>
      <c r="AL2133" s="113"/>
      <c r="AM2133" s="113"/>
      <c r="AN2133" s="113"/>
      <c r="AO2133" s="113"/>
      <c r="AP2133" s="113"/>
      <c r="AQ2133" s="113"/>
      <c r="AR2133" s="113"/>
      <c r="AS2133" s="113"/>
      <c r="AT2133" s="113"/>
      <c r="AU2133" s="113"/>
      <c r="AV2133" s="113"/>
      <c r="AW2133" s="113"/>
      <c r="AX2133" s="113"/>
      <c r="AY2133" s="113"/>
      <c r="AZ2133" s="113"/>
      <c r="BA2133" s="113"/>
      <c r="BB2133" s="113"/>
      <c r="BC2133" s="113"/>
      <c r="BD2133" s="113"/>
      <c r="BE2133" s="113"/>
      <c r="BF2133" s="113"/>
      <c r="BG2133" s="113"/>
      <c r="BH2133" s="113"/>
      <c r="BI2133" s="113"/>
      <c r="BJ2133" s="113"/>
      <c r="BK2133" s="113"/>
      <c r="BL2133" s="113"/>
      <c r="BM2133" s="113"/>
      <c r="BN2133" s="113"/>
      <c r="BO2133" s="113"/>
      <c r="BP2133" s="113"/>
      <c r="BQ2133" s="113"/>
      <c r="BR2133" s="113"/>
      <c r="BS2133" s="113"/>
      <c r="BT2133" s="113"/>
      <c r="BU2133" s="113"/>
      <c r="BV2133" s="113"/>
      <c r="BW2133" s="113"/>
      <c r="BX2133" s="113"/>
      <c r="BY2133" s="113"/>
      <c r="BZ2133" s="113"/>
      <c r="CA2133" s="113"/>
      <c r="CB2133" s="113"/>
    </row>
    <row r="2134" spans="9:80" s="114" customFormat="1">
      <c r="I2134" s="113"/>
      <c r="J2134" s="113"/>
      <c r="K2134" s="113"/>
      <c r="L2134" s="113"/>
      <c r="M2134" s="113"/>
      <c r="N2134" s="113"/>
      <c r="O2134" s="113"/>
      <c r="P2134" s="113"/>
      <c r="Q2134" s="113"/>
      <c r="R2134" s="113"/>
      <c r="S2134" s="113"/>
      <c r="T2134" s="113"/>
      <c r="U2134" s="113"/>
      <c r="V2134" s="113"/>
      <c r="W2134" s="113"/>
      <c r="X2134" s="113"/>
      <c r="Y2134" s="113"/>
      <c r="Z2134" s="113"/>
      <c r="AA2134" s="113"/>
      <c r="AB2134" s="113"/>
      <c r="AC2134" s="113"/>
      <c r="AD2134" s="113"/>
      <c r="AE2134" s="113"/>
      <c r="AF2134" s="113"/>
      <c r="AG2134" s="113"/>
      <c r="AH2134" s="113"/>
      <c r="AI2134" s="113"/>
      <c r="AJ2134" s="113"/>
      <c r="AK2134" s="113"/>
      <c r="AL2134" s="113"/>
      <c r="AM2134" s="113"/>
      <c r="AN2134" s="113"/>
      <c r="AO2134" s="113"/>
      <c r="AP2134" s="113"/>
      <c r="AQ2134" s="113"/>
      <c r="AR2134" s="113"/>
      <c r="AS2134" s="113"/>
      <c r="AT2134" s="113"/>
      <c r="AU2134" s="113"/>
      <c r="AV2134" s="113"/>
      <c r="AW2134" s="113"/>
      <c r="AX2134" s="113"/>
      <c r="AY2134" s="113"/>
      <c r="AZ2134" s="113"/>
      <c r="BA2134" s="113"/>
      <c r="BB2134" s="113"/>
      <c r="BC2134" s="113"/>
      <c r="BD2134" s="113"/>
      <c r="BE2134" s="113"/>
      <c r="BF2134" s="113"/>
      <c r="BG2134" s="113"/>
      <c r="BH2134" s="113"/>
      <c r="BI2134" s="113"/>
      <c r="BJ2134" s="113"/>
      <c r="BK2134" s="113"/>
      <c r="BL2134" s="113"/>
      <c r="BM2134" s="113"/>
      <c r="BN2134" s="113"/>
      <c r="BO2134" s="113"/>
      <c r="BP2134" s="113"/>
      <c r="BQ2134" s="113"/>
      <c r="BR2134" s="113"/>
      <c r="BS2134" s="113"/>
      <c r="BT2134" s="113"/>
      <c r="BU2134" s="113"/>
      <c r="BV2134" s="113"/>
      <c r="BW2134" s="113"/>
      <c r="BX2134" s="113"/>
      <c r="BY2134" s="113"/>
      <c r="BZ2134" s="113"/>
      <c r="CA2134" s="113"/>
      <c r="CB2134" s="113"/>
    </row>
    <row r="2135" spans="9:80" s="114" customFormat="1">
      <c r="I2135" s="113"/>
      <c r="J2135" s="113"/>
      <c r="K2135" s="113"/>
      <c r="L2135" s="113"/>
      <c r="M2135" s="113"/>
      <c r="N2135" s="113"/>
      <c r="O2135" s="113"/>
      <c r="P2135" s="113"/>
      <c r="Q2135" s="113"/>
      <c r="R2135" s="113"/>
      <c r="S2135" s="113"/>
      <c r="T2135" s="113"/>
      <c r="U2135" s="113"/>
      <c r="V2135" s="113"/>
      <c r="W2135" s="113"/>
      <c r="X2135" s="113"/>
      <c r="Y2135" s="113"/>
      <c r="Z2135" s="113"/>
      <c r="AA2135" s="113"/>
      <c r="AB2135" s="113"/>
      <c r="AC2135" s="113"/>
      <c r="AD2135" s="113"/>
      <c r="AE2135" s="113"/>
      <c r="AF2135" s="113"/>
      <c r="AG2135" s="113"/>
      <c r="AH2135" s="113"/>
      <c r="AI2135" s="113"/>
      <c r="AJ2135" s="113"/>
      <c r="AK2135" s="113"/>
      <c r="AL2135" s="113"/>
      <c r="AM2135" s="113"/>
      <c r="AN2135" s="113"/>
      <c r="AO2135" s="113"/>
      <c r="AP2135" s="113"/>
      <c r="AQ2135" s="113"/>
      <c r="AR2135" s="113"/>
      <c r="AS2135" s="113"/>
      <c r="AT2135" s="113"/>
      <c r="AU2135" s="113"/>
      <c r="AV2135" s="113"/>
      <c r="AW2135" s="113"/>
      <c r="AX2135" s="113"/>
      <c r="AY2135" s="113"/>
      <c r="AZ2135" s="113"/>
      <c r="BA2135" s="113"/>
      <c r="BB2135" s="113"/>
      <c r="BC2135" s="113"/>
      <c r="BD2135" s="113"/>
      <c r="BE2135" s="113"/>
      <c r="BF2135" s="113"/>
      <c r="BG2135" s="113"/>
      <c r="BH2135" s="113"/>
      <c r="BI2135" s="113"/>
      <c r="BJ2135" s="113"/>
      <c r="BK2135" s="113"/>
      <c r="BL2135" s="113"/>
      <c r="BM2135" s="113"/>
      <c r="BN2135" s="113"/>
      <c r="BO2135" s="113"/>
      <c r="BP2135" s="113"/>
      <c r="BQ2135" s="113"/>
      <c r="BR2135" s="113"/>
      <c r="BS2135" s="113"/>
      <c r="BT2135" s="113"/>
      <c r="BU2135" s="113"/>
      <c r="BV2135" s="113"/>
      <c r="BW2135" s="113"/>
      <c r="BX2135" s="113"/>
      <c r="BY2135" s="113"/>
      <c r="BZ2135" s="113"/>
      <c r="CA2135" s="113"/>
      <c r="CB2135" s="113"/>
    </row>
    <row r="2136" spans="9:80" s="114" customFormat="1">
      <c r="I2136" s="113"/>
      <c r="J2136" s="113"/>
      <c r="K2136" s="113"/>
      <c r="L2136" s="113"/>
      <c r="M2136" s="113"/>
      <c r="N2136" s="113"/>
      <c r="O2136" s="113"/>
      <c r="P2136" s="113"/>
      <c r="Q2136" s="113"/>
      <c r="R2136" s="113"/>
      <c r="S2136" s="113"/>
      <c r="T2136" s="113"/>
      <c r="U2136" s="113"/>
      <c r="V2136" s="113"/>
      <c r="W2136" s="113"/>
      <c r="X2136" s="113"/>
      <c r="Y2136" s="113"/>
      <c r="Z2136" s="113"/>
      <c r="AA2136" s="113"/>
      <c r="AB2136" s="113"/>
      <c r="AC2136" s="113"/>
      <c r="AD2136" s="113"/>
      <c r="AE2136" s="113"/>
      <c r="AF2136" s="113"/>
      <c r="AG2136" s="113"/>
      <c r="AH2136" s="113"/>
      <c r="AI2136" s="113"/>
      <c r="AJ2136" s="113"/>
      <c r="AK2136" s="113"/>
      <c r="AL2136" s="113"/>
      <c r="AM2136" s="113"/>
      <c r="AN2136" s="113"/>
      <c r="AO2136" s="113"/>
      <c r="AP2136" s="113"/>
      <c r="AQ2136" s="113"/>
      <c r="AR2136" s="113"/>
      <c r="AS2136" s="113"/>
      <c r="AT2136" s="113"/>
      <c r="AU2136" s="113"/>
      <c r="AV2136" s="113"/>
      <c r="AW2136" s="113"/>
      <c r="AX2136" s="113"/>
      <c r="AY2136" s="113"/>
      <c r="AZ2136" s="113"/>
      <c r="BA2136" s="113"/>
      <c r="BB2136" s="113"/>
      <c r="BC2136" s="113"/>
      <c r="BD2136" s="113"/>
      <c r="BE2136" s="113"/>
      <c r="BF2136" s="113"/>
      <c r="BG2136" s="113"/>
      <c r="BH2136" s="113"/>
      <c r="BI2136" s="113"/>
      <c r="BJ2136" s="113"/>
      <c r="BK2136" s="113"/>
      <c r="BL2136" s="113"/>
      <c r="BM2136" s="113"/>
      <c r="BN2136" s="113"/>
      <c r="BO2136" s="113"/>
      <c r="BP2136" s="113"/>
      <c r="BQ2136" s="113"/>
      <c r="BR2136" s="113"/>
      <c r="BS2136" s="113"/>
      <c r="BT2136" s="113"/>
      <c r="BU2136" s="113"/>
      <c r="BV2136" s="113"/>
      <c r="BW2136" s="113"/>
      <c r="BX2136" s="113"/>
      <c r="BY2136" s="113"/>
      <c r="BZ2136" s="113"/>
      <c r="CA2136" s="113"/>
      <c r="CB2136" s="113"/>
    </row>
    <row r="2137" spans="9:80" s="114" customFormat="1">
      <c r="I2137" s="113"/>
      <c r="J2137" s="113"/>
      <c r="K2137" s="113"/>
      <c r="L2137" s="113"/>
      <c r="M2137" s="113"/>
      <c r="N2137" s="113"/>
      <c r="O2137" s="113"/>
      <c r="P2137" s="113"/>
      <c r="Q2137" s="113"/>
      <c r="R2137" s="113"/>
      <c r="S2137" s="113"/>
      <c r="T2137" s="113"/>
      <c r="U2137" s="113"/>
      <c r="V2137" s="113"/>
      <c r="W2137" s="113"/>
      <c r="X2137" s="113"/>
      <c r="Y2137" s="113"/>
      <c r="Z2137" s="113"/>
      <c r="AA2137" s="113"/>
      <c r="AB2137" s="113"/>
      <c r="AC2137" s="113"/>
      <c r="AD2137" s="113"/>
      <c r="AE2137" s="113"/>
      <c r="AF2137" s="113"/>
      <c r="AG2137" s="113"/>
      <c r="AH2137" s="113"/>
      <c r="AI2137" s="113"/>
      <c r="AJ2137" s="113"/>
      <c r="AK2137" s="113"/>
      <c r="AL2137" s="113"/>
      <c r="AM2137" s="113"/>
      <c r="AN2137" s="113"/>
      <c r="AO2137" s="113"/>
      <c r="AP2137" s="113"/>
      <c r="AQ2137" s="113"/>
      <c r="AR2137" s="113"/>
      <c r="AS2137" s="113"/>
      <c r="AT2137" s="113"/>
      <c r="AU2137" s="113"/>
      <c r="AV2137" s="113"/>
      <c r="AW2137" s="113"/>
      <c r="AX2137" s="113"/>
      <c r="AY2137" s="113"/>
      <c r="AZ2137" s="113"/>
      <c r="BA2137" s="113"/>
      <c r="BB2137" s="113"/>
      <c r="BC2137" s="113"/>
      <c r="BD2137" s="113"/>
      <c r="BE2137" s="113"/>
      <c r="BF2137" s="113"/>
      <c r="BG2137" s="113"/>
      <c r="BH2137" s="113"/>
      <c r="BI2137" s="113"/>
      <c r="BJ2137" s="113"/>
      <c r="BK2137" s="113"/>
      <c r="BL2137" s="113"/>
      <c r="BM2137" s="113"/>
      <c r="BN2137" s="113"/>
      <c r="BO2137" s="113"/>
      <c r="BP2137" s="113"/>
      <c r="BQ2137" s="113"/>
      <c r="BR2137" s="113"/>
      <c r="BS2137" s="113"/>
      <c r="BT2137" s="113"/>
      <c r="BU2137" s="113"/>
      <c r="BV2137" s="113"/>
      <c r="BW2137" s="113"/>
      <c r="BX2137" s="113"/>
      <c r="BY2137" s="113"/>
      <c r="BZ2137" s="113"/>
      <c r="CA2137" s="113"/>
      <c r="CB2137" s="113"/>
    </row>
    <row r="2138" spans="9:80" s="114" customFormat="1">
      <c r="I2138" s="113"/>
      <c r="J2138" s="113"/>
      <c r="K2138" s="113"/>
      <c r="L2138" s="113"/>
      <c r="M2138" s="113"/>
      <c r="N2138" s="113"/>
      <c r="O2138" s="113"/>
      <c r="P2138" s="113"/>
      <c r="Q2138" s="113"/>
      <c r="R2138" s="113"/>
      <c r="S2138" s="113"/>
      <c r="T2138" s="113"/>
      <c r="U2138" s="113"/>
      <c r="V2138" s="113"/>
      <c r="W2138" s="113"/>
      <c r="X2138" s="113"/>
      <c r="Y2138" s="113"/>
      <c r="Z2138" s="113"/>
      <c r="AA2138" s="113"/>
      <c r="AB2138" s="113"/>
      <c r="AC2138" s="113"/>
      <c r="AD2138" s="113"/>
      <c r="AE2138" s="113"/>
      <c r="AF2138" s="113"/>
      <c r="AG2138" s="113"/>
      <c r="AH2138" s="113"/>
      <c r="AI2138" s="113"/>
      <c r="AJ2138" s="113"/>
      <c r="AK2138" s="113"/>
      <c r="AL2138" s="113"/>
      <c r="AM2138" s="113"/>
      <c r="AN2138" s="113"/>
      <c r="AO2138" s="113"/>
      <c r="AP2138" s="113"/>
      <c r="AQ2138" s="113"/>
      <c r="AR2138" s="113"/>
      <c r="AS2138" s="113"/>
      <c r="AT2138" s="113"/>
      <c r="AU2138" s="113"/>
      <c r="AV2138" s="113"/>
      <c r="AW2138" s="113"/>
      <c r="AX2138" s="113"/>
      <c r="AY2138" s="113"/>
      <c r="AZ2138" s="113"/>
      <c r="BA2138" s="113"/>
      <c r="BB2138" s="113"/>
      <c r="BC2138" s="113"/>
      <c r="BD2138" s="113"/>
      <c r="BE2138" s="113"/>
      <c r="BF2138" s="113"/>
      <c r="BG2138" s="113"/>
      <c r="BH2138" s="113"/>
      <c r="BI2138" s="113"/>
      <c r="BJ2138" s="113"/>
      <c r="BK2138" s="113"/>
      <c r="BL2138" s="113"/>
      <c r="BM2138" s="113"/>
      <c r="BN2138" s="113"/>
      <c r="BO2138" s="113"/>
      <c r="BP2138" s="113"/>
      <c r="BQ2138" s="113"/>
      <c r="BR2138" s="113"/>
      <c r="BS2138" s="113"/>
      <c r="BT2138" s="113"/>
      <c r="BU2138" s="113"/>
      <c r="BV2138" s="113"/>
      <c r="BW2138" s="113"/>
      <c r="BX2138" s="113"/>
      <c r="BY2138" s="113"/>
      <c r="BZ2138" s="113"/>
      <c r="CA2138" s="113"/>
      <c r="CB2138" s="113"/>
    </row>
    <row r="2139" spans="9:80" s="114" customFormat="1">
      <c r="I2139" s="113"/>
      <c r="J2139" s="113"/>
      <c r="K2139" s="113"/>
      <c r="L2139" s="113"/>
      <c r="M2139" s="113"/>
      <c r="N2139" s="113"/>
      <c r="O2139" s="113"/>
      <c r="P2139" s="113"/>
      <c r="Q2139" s="113"/>
      <c r="R2139" s="113"/>
      <c r="S2139" s="113"/>
      <c r="T2139" s="113"/>
      <c r="U2139" s="113"/>
      <c r="V2139" s="113"/>
      <c r="W2139" s="113"/>
      <c r="X2139" s="113"/>
      <c r="Y2139" s="113"/>
      <c r="Z2139" s="113"/>
      <c r="AA2139" s="113"/>
      <c r="AB2139" s="113"/>
      <c r="AC2139" s="113"/>
      <c r="AD2139" s="113"/>
      <c r="AE2139" s="113"/>
      <c r="AF2139" s="113"/>
      <c r="AG2139" s="113"/>
      <c r="AH2139" s="113"/>
      <c r="AI2139" s="113"/>
      <c r="AJ2139" s="113"/>
      <c r="AK2139" s="113"/>
      <c r="AL2139" s="113"/>
      <c r="AM2139" s="113"/>
      <c r="AN2139" s="113"/>
      <c r="AO2139" s="113"/>
      <c r="AP2139" s="113"/>
      <c r="AQ2139" s="113"/>
      <c r="AR2139" s="113"/>
      <c r="AS2139" s="113"/>
      <c r="AT2139" s="113"/>
      <c r="AU2139" s="113"/>
      <c r="AV2139" s="113"/>
      <c r="AW2139" s="113"/>
      <c r="AX2139" s="113"/>
      <c r="AY2139" s="113"/>
      <c r="AZ2139" s="113"/>
      <c r="BA2139" s="113"/>
      <c r="BB2139" s="113"/>
      <c r="BC2139" s="113"/>
      <c r="BD2139" s="113"/>
      <c r="BE2139" s="113"/>
      <c r="BF2139" s="113"/>
      <c r="BG2139" s="113"/>
      <c r="BH2139" s="113"/>
      <c r="BI2139" s="113"/>
      <c r="BJ2139" s="113"/>
      <c r="BK2139" s="113"/>
      <c r="BL2139" s="113"/>
      <c r="BM2139" s="113"/>
      <c r="BN2139" s="113"/>
      <c r="BO2139" s="113"/>
      <c r="BP2139" s="113"/>
      <c r="BQ2139" s="113"/>
      <c r="BR2139" s="113"/>
      <c r="BS2139" s="113"/>
      <c r="BT2139" s="113"/>
      <c r="BU2139" s="113"/>
      <c r="BV2139" s="113"/>
      <c r="BW2139" s="113"/>
      <c r="BX2139" s="113"/>
      <c r="BY2139" s="113"/>
      <c r="BZ2139" s="113"/>
      <c r="CA2139" s="113"/>
      <c r="CB2139" s="113"/>
    </row>
    <row r="2140" spans="9:80" s="114" customFormat="1">
      <c r="I2140" s="113"/>
      <c r="J2140" s="113"/>
      <c r="K2140" s="113"/>
      <c r="L2140" s="113"/>
      <c r="M2140" s="113"/>
      <c r="N2140" s="113"/>
      <c r="O2140" s="113"/>
      <c r="P2140" s="113"/>
      <c r="Q2140" s="113"/>
      <c r="R2140" s="113"/>
      <c r="S2140" s="113"/>
      <c r="T2140" s="113"/>
      <c r="U2140" s="113"/>
      <c r="V2140" s="113"/>
      <c r="W2140" s="113"/>
      <c r="X2140" s="113"/>
      <c r="Y2140" s="113"/>
      <c r="Z2140" s="113"/>
      <c r="AA2140" s="113"/>
      <c r="AB2140" s="113"/>
      <c r="AC2140" s="113"/>
      <c r="AD2140" s="113"/>
      <c r="AE2140" s="113"/>
      <c r="AF2140" s="113"/>
      <c r="AG2140" s="113"/>
      <c r="AH2140" s="113"/>
      <c r="AI2140" s="113"/>
      <c r="AJ2140" s="113"/>
      <c r="AK2140" s="113"/>
      <c r="AL2140" s="113"/>
      <c r="AM2140" s="113"/>
      <c r="AN2140" s="113"/>
      <c r="AO2140" s="113"/>
      <c r="AP2140" s="113"/>
      <c r="AQ2140" s="113"/>
      <c r="AR2140" s="113"/>
      <c r="AS2140" s="113"/>
      <c r="AT2140" s="113"/>
      <c r="AU2140" s="113"/>
      <c r="AV2140" s="113"/>
      <c r="AW2140" s="113"/>
      <c r="AX2140" s="113"/>
      <c r="AY2140" s="113"/>
      <c r="AZ2140" s="113"/>
      <c r="BA2140" s="113"/>
      <c r="BB2140" s="113"/>
      <c r="BC2140" s="113"/>
      <c r="BD2140" s="113"/>
      <c r="BE2140" s="113"/>
      <c r="BF2140" s="113"/>
      <c r="BG2140" s="113"/>
      <c r="BH2140" s="113"/>
      <c r="BI2140" s="113"/>
      <c r="BJ2140" s="113"/>
      <c r="BK2140" s="113"/>
      <c r="BL2140" s="113"/>
      <c r="BM2140" s="113"/>
      <c r="BN2140" s="113"/>
      <c r="BO2140" s="113"/>
      <c r="BP2140" s="113"/>
      <c r="BQ2140" s="113"/>
      <c r="BR2140" s="113"/>
      <c r="BS2140" s="113"/>
      <c r="BT2140" s="113"/>
      <c r="BU2140" s="113"/>
      <c r="BV2140" s="113"/>
      <c r="BW2140" s="113"/>
      <c r="BX2140" s="113"/>
      <c r="BY2140" s="113"/>
      <c r="BZ2140" s="113"/>
      <c r="CA2140" s="113"/>
      <c r="CB2140" s="113"/>
    </row>
    <row r="2141" spans="9:80" s="114" customFormat="1">
      <c r="I2141" s="113"/>
      <c r="J2141" s="113"/>
      <c r="K2141" s="113"/>
      <c r="L2141" s="113"/>
      <c r="M2141" s="113"/>
      <c r="N2141" s="113"/>
      <c r="O2141" s="113"/>
      <c r="P2141" s="113"/>
      <c r="Q2141" s="113"/>
      <c r="R2141" s="113"/>
      <c r="S2141" s="113"/>
      <c r="T2141" s="113"/>
      <c r="U2141" s="113"/>
      <c r="V2141" s="113"/>
      <c r="W2141" s="113"/>
      <c r="X2141" s="113"/>
      <c r="Y2141" s="113"/>
      <c r="Z2141" s="113"/>
      <c r="AA2141" s="113"/>
      <c r="AB2141" s="113"/>
      <c r="AC2141" s="113"/>
      <c r="AD2141" s="113"/>
      <c r="AE2141" s="113"/>
      <c r="AF2141" s="113"/>
      <c r="AG2141" s="113"/>
      <c r="AH2141" s="113"/>
      <c r="AI2141" s="113"/>
      <c r="AJ2141" s="113"/>
      <c r="AK2141" s="113"/>
      <c r="AL2141" s="113"/>
      <c r="AM2141" s="113"/>
      <c r="AN2141" s="113"/>
      <c r="AO2141" s="113"/>
      <c r="AP2141" s="113"/>
      <c r="AQ2141" s="113"/>
      <c r="AR2141" s="113"/>
      <c r="AS2141" s="113"/>
      <c r="AT2141" s="113"/>
      <c r="AU2141" s="113"/>
      <c r="AV2141" s="113"/>
      <c r="AW2141" s="113"/>
      <c r="AX2141" s="113"/>
      <c r="AY2141" s="113"/>
      <c r="AZ2141" s="113"/>
      <c r="BA2141" s="113"/>
      <c r="BB2141" s="113"/>
      <c r="BC2141" s="113"/>
      <c r="BD2141" s="113"/>
      <c r="BE2141" s="113"/>
      <c r="BF2141" s="113"/>
      <c r="BG2141" s="113"/>
      <c r="BH2141" s="113"/>
      <c r="BI2141" s="113"/>
      <c r="BJ2141" s="113"/>
      <c r="BK2141" s="113"/>
      <c r="BL2141" s="113"/>
      <c r="BM2141" s="113"/>
      <c r="BN2141" s="113"/>
      <c r="BO2141" s="113"/>
      <c r="BP2141" s="113"/>
      <c r="BQ2141" s="113"/>
      <c r="BR2141" s="113"/>
      <c r="BS2141" s="113"/>
      <c r="BT2141" s="113"/>
      <c r="BU2141" s="113"/>
      <c r="BV2141" s="113"/>
      <c r="BW2141" s="113"/>
      <c r="BX2141" s="113"/>
      <c r="BY2141" s="113"/>
      <c r="BZ2141" s="113"/>
      <c r="CA2141" s="113"/>
      <c r="CB2141" s="113"/>
    </row>
    <row r="2142" spans="9:80" s="114" customFormat="1">
      <c r="I2142" s="113"/>
      <c r="J2142" s="113"/>
      <c r="K2142" s="113"/>
      <c r="L2142" s="113"/>
      <c r="M2142" s="113"/>
      <c r="N2142" s="113"/>
      <c r="O2142" s="113"/>
      <c r="P2142" s="113"/>
      <c r="Q2142" s="113"/>
      <c r="R2142" s="113"/>
      <c r="S2142" s="113"/>
      <c r="T2142" s="113"/>
      <c r="U2142" s="113"/>
      <c r="V2142" s="113"/>
      <c r="W2142" s="113"/>
      <c r="X2142" s="113"/>
      <c r="Y2142" s="113"/>
      <c r="Z2142" s="113"/>
      <c r="AA2142" s="113"/>
      <c r="AB2142" s="113"/>
      <c r="AC2142" s="113"/>
      <c r="AD2142" s="113"/>
      <c r="AE2142" s="113"/>
      <c r="AF2142" s="113"/>
      <c r="AG2142" s="113"/>
      <c r="AH2142" s="113"/>
      <c r="AI2142" s="113"/>
      <c r="AJ2142" s="113"/>
      <c r="AK2142" s="113"/>
      <c r="AL2142" s="113"/>
      <c r="AM2142" s="113"/>
      <c r="AN2142" s="113"/>
      <c r="AO2142" s="113"/>
      <c r="AP2142" s="113"/>
      <c r="AQ2142" s="113"/>
      <c r="AR2142" s="113"/>
      <c r="AS2142" s="113"/>
      <c r="AT2142" s="113"/>
      <c r="AU2142" s="113"/>
      <c r="AV2142" s="113"/>
      <c r="AW2142" s="113"/>
      <c r="AX2142" s="113"/>
      <c r="AY2142" s="113"/>
      <c r="AZ2142" s="113"/>
      <c r="BA2142" s="113"/>
      <c r="BB2142" s="113"/>
      <c r="BC2142" s="113"/>
      <c r="BD2142" s="113"/>
      <c r="BE2142" s="113"/>
      <c r="BF2142" s="113"/>
      <c r="BG2142" s="113"/>
      <c r="BH2142" s="113"/>
      <c r="BI2142" s="113"/>
      <c r="BJ2142" s="113"/>
      <c r="BK2142" s="113"/>
      <c r="BL2142" s="113"/>
      <c r="BM2142" s="113"/>
      <c r="BN2142" s="113"/>
      <c r="BO2142" s="113"/>
      <c r="BP2142" s="113"/>
      <c r="BQ2142" s="113"/>
      <c r="BR2142" s="113"/>
      <c r="BS2142" s="113"/>
      <c r="BT2142" s="113"/>
      <c r="BU2142" s="113"/>
      <c r="BV2142" s="113"/>
      <c r="BW2142" s="113"/>
      <c r="BX2142" s="113"/>
      <c r="BY2142" s="113"/>
      <c r="BZ2142" s="113"/>
      <c r="CA2142" s="113"/>
      <c r="CB2142" s="113"/>
    </row>
    <row r="2143" spans="9:80" s="114" customFormat="1">
      <c r="I2143" s="113"/>
      <c r="J2143" s="113"/>
      <c r="K2143" s="113"/>
      <c r="L2143" s="113"/>
      <c r="M2143" s="113"/>
      <c r="N2143" s="113"/>
      <c r="O2143" s="113"/>
      <c r="P2143" s="113"/>
      <c r="Q2143" s="113"/>
      <c r="R2143" s="113"/>
      <c r="S2143" s="113"/>
      <c r="T2143" s="113"/>
      <c r="U2143" s="113"/>
      <c r="V2143" s="113"/>
      <c r="W2143" s="113"/>
      <c r="X2143" s="113"/>
      <c r="Y2143" s="113"/>
      <c r="Z2143" s="113"/>
      <c r="AA2143" s="113"/>
      <c r="AB2143" s="113"/>
      <c r="AC2143" s="113"/>
      <c r="AD2143" s="113"/>
      <c r="AE2143" s="113"/>
      <c r="AF2143" s="113"/>
      <c r="AG2143" s="113"/>
      <c r="AH2143" s="113"/>
      <c r="AI2143" s="113"/>
      <c r="AJ2143" s="113"/>
      <c r="AK2143" s="113"/>
      <c r="AL2143" s="113"/>
      <c r="AM2143" s="113"/>
      <c r="AN2143" s="113"/>
      <c r="AO2143" s="113"/>
      <c r="AP2143" s="113"/>
      <c r="AQ2143" s="113"/>
      <c r="AR2143" s="113"/>
      <c r="AS2143" s="113"/>
      <c r="AT2143" s="113"/>
      <c r="AU2143" s="113"/>
      <c r="AV2143" s="113"/>
      <c r="AW2143" s="113"/>
      <c r="AX2143" s="113"/>
      <c r="AY2143" s="113"/>
      <c r="AZ2143" s="113"/>
      <c r="BA2143" s="113"/>
      <c r="BB2143" s="113"/>
      <c r="BC2143" s="113"/>
      <c r="BD2143" s="113"/>
      <c r="BE2143" s="113"/>
      <c r="BF2143" s="113"/>
      <c r="BG2143" s="113"/>
      <c r="BH2143" s="113"/>
      <c r="BI2143" s="113"/>
      <c r="BJ2143" s="113"/>
      <c r="BK2143" s="113"/>
      <c r="BL2143" s="113"/>
      <c r="BM2143" s="113"/>
      <c r="BN2143" s="113"/>
      <c r="BO2143" s="113"/>
      <c r="BP2143" s="113"/>
      <c r="BQ2143" s="113"/>
      <c r="BR2143" s="113"/>
      <c r="BS2143" s="113"/>
      <c r="BT2143" s="113"/>
      <c r="BU2143" s="113"/>
      <c r="BV2143" s="113"/>
      <c r="BW2143" s="113"/>
      <c r="BX2143" s="113"/>
      <c r="BY2143" s="113"/>
      <c r="BZ2143" s="113"/>
      <c r="CA2143" s="113"/>
      <c r="CB2143" s="113"/>
    </row>
    <row r="2144" spans="9:80" s="114" customFormat="1">
      <c r="I2144" s="113"/>
      <c r="J2144" s="113"/>
      <c r="K2144" s="113"/>
      <c r="L2144" s="113"/>
      <c r="M2144" s="113"/>
      <c r="N2144" s="113"/>
      <c r="O2144" s="113"/>
      <c r="P2144" s="113"/>
      <c r="Q2144" s="113"/>
      <c r="R2144" s="113"/>
      <c r="S2144" s="113"/>
      <c r="T2144" s="113"/>
      <c r="U2144" s="113"/>
      <c r="V2144" s="113"/>
      <c r="W2144" s="113"/>
      <c r="X2144" s="113"/>
      <c r="Y2144" s="113"/>
      <c r="Z2144" s="113"/>
      <c r="AA2144" s="113"/>
      <c r="AB2144" s="113"/>
      <c r="AC2144" s="113"/>
      <c r="AD2144" s="113"/>
      <c r="AE2144" s="113"/>
      <c r="AF2144" s="113"/>
      <c r="AG2144" s="113"/>
      <c r="AH2144" s="113"/>
      <c r="AI2144" s="113"/>
      <c r="AJ2144" s="113"/>
      <c r="AK2144" s="113"/>
      <c r="AL2144" s="113"/>
      <c r="AM2144" s="113"/>
      <c r="AN2144" s="113"/>
      <c r="AO2144" s="113"/>
      <c r="AP2144" s="113"/>
      <c r="AQ2144" s="113"/>
      <c r="AR2144" s="113"/>
      <c r="AS2144" s="113"/>
      <c r="AT2144" s="113"/>
      <c r="AU2144" s="113"/>
      <c r="AV2144" s="113"/>
      <c r="AW2144" s="113"/>
      <c r="AX2144" s="113"/>
      <c r="AY2144" s="113"/>
      <c r="AZ2144" s="113"/>
      <c r="BA2144" s="113"/>
      <c r="BB2144" s="113"/>
      <c r="BC2144" s="113"/>
      <c r="BD2144" s="113"/>
      <c r="BE2144" s="113"/>
      <c r="BF2144" s="113"/>
      <c r="BG2144" s="113"/>
      <c r="BH2144" s="113"/>
      <c r="BI2144" s="113"/>
      <c r="BJ2144" s="113"/>
      <c r="BK2144" s="113"/>
      <c r="BL2144" s="113"/>
      <c r="BM2144" s="113"/>
      <c r="BN2144" s="113"/>
      <c r="BO2144" s="113"/>
      <c r="BP2144" s="113"/>
      <c r="BQ2144" s="113"/>
      <c r="BR2144" s="113"/>
      <c r="BS2144" s="113"/>
      <c r="BT2144" s="113"/>
      <c r="BU2144" s="113"/>
      <c r="BV2144" s="113"/>
      <c r="BW2144" s="113"/>
      <c r="BX2144" s="113"/>
      <c r="BY2144" s="113"/>
      <c r="BZ2144" s="113"/>
      <c r="CA2144" s="113"/>
      <c r="CB2144" s="113"/>
    </row>
    <row r="2145" spans="9:80" s="114" customFormat="1">
      <c r="I2145" s="113"/>
      <c r="J2145" s="113"/>
      <c r="K2145" s="113"/>
      <c r="L2145" s="113"/>
      <c r="M2145" s="113"/>
      <c r="N2145" s="113"/>
      <c r="O2145" s="113"/>
      <c r="P2145" s="113"/>
      <c r="Q2145" s="113"/>
      <c r="R2145" s="113"/>
      <c r="S2145" s="113"/>
      <c r="T2145" s="113"/>
      <c r="U2145" s="113"/>
      <c r="V2145" s="113"/>
      <c r="W2145" s="113"/>
      <c r="X2145" s="113"/>
      <c r="Y2145" s="113"/>
      <c r="Z2145" s="113"/>
      <c r="AA2145" s="113"/>
      <c r="AB2145" s="113"/>
      <c r="AC2145" s="113"/>
      <c r="AD2145" s="113"/>
      <c r="AE2145" s="113"/>
      <c r="AF2145" s="113"/>
      <c r="AG2145" s="113"/>
      <c r="AH2145" s="113"/>
      <c r="AI2145" s="113"/>
      <c r="AJ2145" s="113"/>
      <c r="AK2145" s="113"/>
      <c r="AL2145" s="113"/>
      <c r="AM2145" s="113"/>
      <c r="AN2145" s="113"/>
      <c r="AO2145" s="113"/>
      <c r="AP2145" s="113"/>
      <c r="AQ2145" s="113"/>
      <c r="AR2145" s="113"/>
      <c r="AS2145" s="113"/>
      <c r="AT2145" s="113"/>
      <c r="AU2145" s="113"/>
      <c r="AV2145" s="113"/>
      <c r="AW2145" s="113"/>
      <c r="AX2145" s="113"/>
      <c r="AY2145" s="113"/>
      <c r="AZ2145" s="113"/>
      <c r="BA2145" s="113"/>
      <c r="BB2145" s="113"/>
      <c r="BC2145" s="113"/>
      <c r="BD2145" s="113"/>
      <c r="BE2145" s="113"/>
      <c r="BF2145" s="113"/>
      <c r="BG2145" s="113"/>
      <c r="BH2145" s="113"/>
      <c r="BI2145" s="113"/>
      <c r="BJ2145" s="113"/>
      <c r="BK2145" s="113"/>
      <c r="BL2145" s="113"/>
      <c r="BM2145" s="113"/>
      <c r="BN2145" s="113"/>
      <c r="BO2145" s="113"/>
      <c r="BP2145" s="113"/>
      <c r="BQ2145" s="113"/>
      <c r="BR2145" s="113"/>
      <c r="BS2145" s="113"/>
      <c r="BT2145" s="113"/>
      <c r="BU2145" s="113"/>
      <c r="BV2145" s="113"/>
      <c r="BW2145" s="113"/>
      <c r="BX2145" s="113"/>
      <c r="BY2145" s="113"/>
      <c r="BZ2145" s="113"/>
      <c r="CA2145" s="113"/>
      <c r="CB2145" s="113"/>
    </row>
    <row r="2146" spans="9:80" s="114" customFormat="1">
      <c r="I2146" s="113"/>
      <c r="J2146" s="113"/>
      <c r="K2146" s="113"/>
      <c r="L2146" s="113"/>
      <c r="M2146" s="113"/>
      <c r="N2146" s="113"/>
      <c r="O2146" s="113"/>
      <c r="P2146" s="113"/>
      <c r="Q2146" s="113"/>
      <c r="R2146" s="113"/>
      <c r="S2146" s="113"/>
      <c r="T2146" s="113"/>
      <c r="U2146" s="113"/>
      <c r="V2146" s="113"/>
      <c r="W2146" s="113"/>
      <c r="X2146" s="113"/>
      <c r="Y2146" s="113"/>
      <c r="Z2146" s="113"/>
      <c r="AA2146" s="113"/>
      <c r="AB2146" s="113"/>
      <c r="AC2146" s="113"/>
      <c r="AD2146" s="113"/>
      <c r="AE2146" s="113"/>
      <c r="AF2146" s="113"/>
      <c r="AG2146" s="113"/>
      <c r="AH2146" s="113"/>
      <c r="AI2146" s="113"/>
      <c r="AJ2146" s="113"/>
      <c r="AK2146" s="113"/>
      <c r="AL2146" s="113"/>
      <c r="AM2146" s="113"/>
      <c r="AN2146" s="113"/>
      <c r="AO2146" s="113"/>
      <c r="AP2146" s="113"/>
      <c r="AQ2146" s="113"/>
      <c r="AR2146" s="113"/>
      <c r="AS2146" s="113"/>
      <c r="AT2146" s="113"/>
      <c r="AU2146" s="113"/>
      <c r="AV2146" s="113"/>
      <c r="AW2146" s="113"/>
      <c r="AX2146" s="113"/>
      <c r="AY2146" s="113"/>
      <c r="AZ2146" s="113"/>
      <c r="BA2146" s="113"/>
      <c r="BB2146" s="113"/>
      <c r="BC2146" s="113"/>
      <c r="BD2146" s="113"/>
      <c r="BE2146" s="113"/>
      <c r="BF2146" s="113"/>
      <c r="BG2146" s="113"/>
      <c r="BH2146" s="113"/>
      <c r="BI2146" s="113"/>
      <c r="BJ2146" s="113"/>
      <c r="BK2146" s="113"/>
      <c r="BL2146" s="113"/>
      <c r="BM2146" s="113"/>
      <c r="BN2146" s="113"/>
      <c r="BO2146" s="113"/>
      <c r="BP2146" s="113"/>
      <c r="BQ2146" s="113"/>
      <c r="BR2146" s="113"/>
      <c r="BS2146" s="113"/>
      <c r="BT2146" s="113"/>
      <c r="BU2146" s="113"/>
      <c r="BV2146" s="113"/>
      <c r="BW2146" s="113"/>
      <c r="BX2146" s="113"/>
      <c r="BY2146" s="113"/>
      <c r="BZ2146" s="113"/>
      <c r="CA2146" s="113"/>
      <c r="CB2146" s="113"/>
    </row>
    <row r="2147" spans="9:80" s="114" customFormat="1">
      <c r="I2147" s="113"/>
      <c r="J2147" s="113"/>
      <c r="K2147" s="113"/>
      <c r="L2147" s="113"/>
      <c r="M2147" s="113"/>
      <c r="N2147" s="113"/>
      <c r="O2147" s="113"/>
      <c r="P2147" s="113"/>
      <c r="Q2147" s="113"/>
      <c r="R2147" s="113"/>
      <c r="S2147" s="113"/>
      <c r="T2147" s="113"/>
      <c r="U2147" s="113"/>
      <c r="V2147" s="113"/>
      <c r="W2147" s="113"/>
      <c r="X2147" s="113"/>
      <c r="Y2147" s="113"/>
      <c r="Z2147" s="113"/>
      <c r="AA2147" s="113"/>
      <c r="AB2147" s="113"/>
      <c r="AC2147" s="113"/>
      <c r="AD2147" s="113"/>
      <c r="AE2147" s="113"/>
      <c r="AF2147" s="113"/>
      <c r="AG2147" s="113"/>
      <c r="AH2147" s="113"/>
      <c r="AI2147" s="113"/>
      <c r="AJ2147" s="113"/>
      <c r="AK2147" s="113"/>
      <c r="AL2147" s="113"/>
      <c r="AM2147" s="113"/>
      <c r="AN2147" s="113"/>
      <c r="AO2147" s="113"/>
      <c r="AP2147" s="113"/>
      <c r="AQ2147" s="113"/>
      <c r="AR2147" s="113"/>
      <c r="AS2147" s="113"/>
      <c r="AT2147" s="113"/>
      <c r="AU2147" s="113"/>
      <c r="AV2147" s="113"/>
      <c r="AW2147" s="113"/>
      <c r="AX2147" s="113"/>
      <c r="AY2147" s="113"/>
      <c r="AZ2147" s="113"/>
      <c r="BA2147" s="113"/>
      <c r="BB2147" s="113"/>
      <c r="BC2147" s="113"/>
      <c r="BD2147" s="113"/>
      <c r="BE2147" s="113"/>
      <c r="BF2147" s="113"/>
      <c r="BG2147" s="113"/>
      <c r="BH2147" s="113"/>
      <c r="BI2147" s="113"/>
      <c r="BJ2147" s="113"/>
      <c r="BK2147" s="113"/>
      <c r="BL2147" s="113"/>
      <c r="BM2147" s="113"/>
      <c r="BN2147" s="113"/>
      <c r="BO2147" s="113"/>
      <c r="BP2147" s="113"/>
      <c r="BQ2147" s="113"/>
      <c r="BR2147" s="113"/>
      <c r="BS2147" s="113"/>
      <c r="BT2147" s="113"/>
      <c r="BU2147" s="113"/>
      <c r="BV2147" s="113"/>
      <c r="BW2147" s="113"/>
      <c r="BX2147" s="113"/>
      <c r="BY2147" s="113"/>
      <c r="BZ2147" s="113"/>
      <c r="CA2147" s="113"/>
      <c r="CB2147" s="113"/>
    </row>
    <row r="2148" spans="9:80" s="114" customFormat="1">
      <c r="I2148" s="113"/>
      <c r="J2148" s="113"/>
      <c r="K2148" s="113"/>
      <c r="L2148" s="113"/>
      <c r="M2148" s="113"/>
      <c r="N2148" s="113"/>
      <c r="O2148" s="113"/>
      <c r="P2148" s="113"/>
      <c r="Q2148" s="113"/>
      <c r="R2148" s="113"/>
      <c r="S2148" s="113"/>
      <c r="T2148" s="113"/>
      <c r="U2148" s="113"/>
      <c r="V2148" s="113"/>
      <c r="W2148" s="113"/>
      <c r="X2148" s="113"/>
      <c r="Y2148" s="113"/>
      <c r="Z2148" s="113"/>
      <c r="AA2148" s="113"/>
      <c r="AB2148" s="113"/>
      <c r="AC2148" s="113"/>
      <c r="AD2148" s="113"/>
      <c r="AE2148" s="113"/>
      <c r="AF2148" s="113"/>
      <c r="AG2148" s="113"/>
      <c r="AH2148" s="113"/>
      <c r="AI2148" s="113"/>
      <c r="AJ2148" s="113"/>
      <c r="AK2148" s="113"/>
      <c r="AL2148" s="113"/>
      <c r="AM2148" s="113"/>
      <c r="AN2148" s="113"/>
      <c r="AO2148" s="113"/>
      <c r="AP2148" s="113"/>
      <c r="AQ2148" s="113"/>
      <c r="AR2148" s="113"/>
      <c r="AS2148" s="113"/>
      <c r="AT2148" s="113"/>
      <c r="AU2148" s="113"/>
      <c r="AV2148" s="113"/>
      <c r="AW2148" s="113"/>
      <c r="AX2148" s="113"/>
      <c r="AY2148" s="113"/>
      <c r="AZ2148" s="113"/>
      <c r="BA2148" s="113"/>
      <c r="BB2148" s="113"/>
      <c r="BC2148" s="113"/>
      <c r="BD2148" s="113"/>
      <c r="BE2148" s="113"/>
      <c r="BF2148" s="113"/>
      <c r="BG2148" s="113"/>
      <c r="BH2148" s="113"/>
      <c r="BI2148" s="113"/>
      <c r="BJ2148" s="113"/>
      <c r="BK2148" s="113"/>
      <c r="BL2148" s="113"/>
      <c r="BM2148" s="113"/>
      <c r="BN2148" s="113"/>
      <c r="BO2148" s="113"/>
      <c r="BP2148" s="113"/>
      <c r="BQ2148" s="113"/>
      <c r="BR2148" s="113"/>
      <c r="BS2148" s="113"/>
      <c r="BT2148" s="113"/>
      <c r="BU2148" s="113"/>
      <c r="BV2148" s="113"/>
      <c r="BW2148" s="113"/>
      <c r="BX2148" s="113"/>
      <c r="BY2148" s="113"/>
      <c r="BZ2148" s="113"/>
      <c r="CA2148" s="113"/>
      <c r="CB2148" s="113"/>
    </row>
    <row r="2149" spans="9:80" s="114" customFormat="1">
      <c r="I2149" s="113"/>
      <c r="J2149" s="113"/>
      <c r="K2149" s="113"/>
      <c r="L2149" s="113"/>
      <c r="M2149" s="113"/>
      <c r="N2149" s="113"/>
      <c r="O2149" s="113"/>
      <c r="P2149" s="113"/>
      <c r="Q2149" s="113"/>
      <c r="R2149" s="113"/>
      <c r="S2149" s="113"/>
      <c r="T2149" s="113"/>
      <c r="U2149" s="113"/>
      <c r="V2149" s="113"/>
      <c r="W2149" s="113"/>
      <c r="X2149" s="113"/>
      <c r="Y2149" s="113"/>
      <c r="Z2149" s="113"/>
      <c r="AA2149" s="113"/>
      <c r="AB2149" s="113"/>
      <c r="AC2149" s="113"/>
      <c r="AD2149" s="113"/>
      <c r="AE2149" s="113"/>
      <c r="AF2149" s="113"/>
      <c r="AG2149" s="113"/>
      <c r="AH2149" s="113"/>
      <c r="AI2149" s="113"/>
      <c r="AJ2149" s="113"/>
      <c r="AK2149" s="113"/>
      <c r="AL2149" s="113"/>
      <c r="AM2149" s="113"/>
      <c r="AN2149" s="113"/>
      <c r="AO2149" s="113"/>
      <c r="AP2149" s="113"/>
      <c r="AQ2149" s="113"/>
      <c r="AR2149" s="113"/>
      <c r="AS2149" s="113"/>
      <c r="AT2149" s="113"/>
      <c r="AU2149" s="113"/>
      <c r="AV2149" s="113"/>
      <c r="AW2149" s="113"/>
      <c r="AX2149" s="113"/>
      <c r="AY2149" s="113"/>
      <c r="AZ2149" s="113"/>
      <c r="BA2149" s="113"/>
      <c r="BB2149" s="113"/>
      <c r="BC2149" s="113"/>
      <c r="BD2149" s="113"/>
      <c r="BE2149" s="113"/>
      <c r="BF2149" s="113"/>
      <c r="BG2149" s="113"/>
      <c r="BH2149" s="113"/>
      <c r="BI2149" s="113"/>
      <c r="BJ2149" s="113"/>
      <c r="BK2149" s="113"/>
      <c r="BL2149" s="113"/>
      <c r="BM2149" s="113"/>
      <c r="BN2149" s="113"/>
      <c r="BO2149" s="113"/>
      <c r="BP2149" s="113"/>
      <c r="BQ2149" s="113"/>
      <c r="BR2149" s="113"/>
      <c r="BS2149" s="113"/>
      <c r="BT2149" s="113"/>
      <c r="BU2149" s="113"/>
      <c r="BV2149" s="113"/>
      <c r="BW2149" s="113"/>
      <c r="BX2149" s="113"/>
      <c r="BY2149" s="113"/>
      <c r="BZ2149" s="113"/>
      <c r="CA2149" s="113"/>
      <c r="CB2149" s="113"/>
    </row>
    <row r="2150" spans="9:80" s="114" customFormat="1">
      <c r="I2150" s="113"/>
      <c r="J2150" s="113"/>
      <c r="K2150" s="113"/>
      <c r="L2150" s="113"/>
      <c r="M2150" s="113"/>
      <c r="N2150" s="113"/>
      <c r="O2150" s="113"/>
      <c r="P2150" s="113"/>
      <c r="Q2150" s="113"/>
      <c r="R2150" s="113"/>
      <c r="S2150" s="113"/>
      <c r="T2150" s="113"/>
      <c r="U2150" s="113"/>
      <c r="V2150" s="113"/>
      <c r="W2150" s="113"/>
      <c r="X2150" s="113"/>
      <c r="Y2150" s="113"/>
      <c r="Z2150" s="113"/>
      <c r="AA2150" s="113"/>
      <c r="AB2150" s="113"/>
      <c r="AC2150" s="113"/>
      <c r="AD2150" s="113"/>
      <c r="AE2150" s="113"/>
      <c r="AF2150" s="113"/>
      <c r="AG2150" s="113"/>
      <c r="AH2150" s="113"/>
      <c r="AI2150" s="113"/>
      <c r="AJ2150" s="113"/>
      <c r="AK2150" s="113"/>
      <c r="AL2150" s="113"/>
      <c r="AM2150" s="113"/>
      <c r="AN2150" s="113"/>
      <c r="AO2150" s="113"/>
      <c r="AP2150" s="113"/>
      <c r="AQ2150" s="113"/>
      <c r="AR2150" s="113"/>
      <c r="AS2150" s="113"/>
      <c r="AT2150" s="113"/>
      <c r="AU2150" s="113"/>
      <c r="AV2150" s="113"/>
      <c r="AW2150" s="113"/>
      <c r="AX2150" s="113"/>
      <c r="AY2150" s="113"/>
      <c r="AZ2150" s="113"/>
      <c r="BA2150" s="113"/>
      <c r="BB2150" s="113"/>
      <c r="BC2150" s="113"/>
      <c r="BD2150" s="113"/>
      <c r="BE2150" s="113"/>
      <c r="BF2150" s="113"/>
      <c r="BG2150" s="113"/>
      <c r="BH2150" s="113"/>
      <c r="BI2150" s="113"/>
      <c r="BJ2150" s="113"/>
      <c r="BK2150" s="113"/>
      <c r="BL2150" s="113"/>
      <c r="BM2150" s="113"/>
      <c r="BN2150" s="113"/>
      <c r="BO2150" s="113"/>
      <c r="BP2150" s="113"/>
      <c r="BQ2150" s="113"/>
      <c r="BR2150" s="113"/>
      <c r="BS2150" s="113"/>
      <c r="BT2150" s="113"/>
      <c r="BU2150" s="113"/>
      <c r="BV2150" s="113"/>
      <c r="BW2150" s="113"/>
      <c r="BX2150" s="113"/>
      <c r="BY2150" s="113"/>
      <c r="BZ2150" s="113"/>
      <c r="CA2150" s="113"/>
      <c r="CB2150" s="113"/>
    </row>
    <row r="2151" spans="9:80" s="114" customFormat="1">
      <c r="I2151" s="113"/>
      <c r="J2151" s="113"/>
      <c r="K2151" s="113"/>
      <c r="L2151" s="113"/>
      <c r="M2151" s="113"/>
      <c r="N2151" s="113"/>
      <c r="O2151" s="113"/>
      <c r="P2151" s="113"/>
      <c r="Q2151" s="113"/>
      <c r="R2151" s="113"/>
      <c r="S2151" s="113"/>
      <c r="T2151" s="113"/>
      <c r="U2151" s="113"/>
      <c r="V2151" s="113"/>
      <c r="W2151" s="113"/>
      <c r="X2151" s="113"/>
      <c r="Y2151" s="113"/>
      <c r="Z2151" s="113"/>
      <c r="AA2151" s="113"/>
      <c r="AB2151" s="113"/>
      <c r="AC2151" s="113"/>
      <c r="AD2151" s="113"/>
      <c r="AE2151" s="113"/>
      <c r="AF2151" s="113"/>
      <c r="AG2151" s="113"/>
      <c r="AH2151" s="113"/>
      <c r="AI2151" s="113"/>
      <c r="AJ2151" s="113"/>
      <c r="AK2151" s="113"/>
      <c r="AL2151" s="113"/>
      <c r="AM2151" s="113"/>
      <c r="AN2151" s="113"/>
      <c r="AO2151" s="113"/>
      <c r="AP2151" s="113"/>
      <c r="AQ2151" s="113"/>
      <c r="AR2151" s="113"/>
      <c r="AS2151" s="113"/>
      <c r="AT2151" s="113"/>
      <c r="AU2151" s="113"/>
      <c r="AV2151" s="113"/>
      <c r="AW2151" s="113"/>
      <c r="AX2151" s="113"/>
      <c r="AY2151" s="113"/>
      <c r="AZ2151" s="113"/>
      <c r="BA2151" s="113"/>
      <c r="BB2151" s="113"/>
      <c r="BC2151" s="113"/>
      <c r="BD2151" s="113"/>
      <c r="BE2151" s="113"/>
      <c r="BF2151" s="113"/>
      <c r="BG2151" s="113"/>
      <c r="BH2151" s="113"/>
      <c r="BI2151" s="113"/>
      <c r="BJ2151" s="113"/>
      <c r="BK2151" s="113"/>
      <c r="BL2151" s="113"/>
      <c r="BM2151" s="113"/>
      <c r="BN2151" s="113"/>
      <c r="BO2151" s="113"/>
      <c r="BP2151" s="113"/>
      <c r="BQ2151" s="113"/>
      <c r="BR2151" s="113"/>
      <c r="BS2151" s="113"/>
      <c r="BT2151" s="113"/>
      <c r="BU2151" s="113"/>
      <c r="BV2151" s="113"/>
      <c r="BW2151" s="113"/>
      <c r="BX2151" s="113"/>
      <c r="BY2151" s="113"/>
      <c r="BZ2151" s="113"/>
      <c r="CA2151" s="113"/>
      <c r="CB2151" s="113"/>
    </row>
    <row r="2152" spans="9:80" s="114" customFormat="1">
      <c r="I2152" s="113"/>
      <c r="J2152" s="113"/>
      <c r="K2152" s="113"/>
      <c r="L2152" s="113"/>
      <c r="M2152" s="113"/>
      <c r="N2152" s="113"/>
      <c r="O2152" s="113"/>
      <c r="P2152" s="113"/>
      <c r="Q2152" s="113"/>
      <c r="R2152" s="113"/>
      <c r="S2152" s="113"/>
      <c r="T2152" s="113"/>
      <c r="U2152" s="113"/>
      <c r="V2152" s="113"/>
      <c r="W2152" s="113"/>
      <c r="X2152" s="113"/>
      <c r="Y2152" s="113"/>
      <c r="Z2152" s="113"/>
      <c r="AA2152" s="113"/>
      <c r="AB2152" s="113"/>
      <c r="AC2152" s="113"/>
      <c r="AD2152" s="113"/>
      <c r="AE2152" s="113"/>
      <c r="AF2152" s="113"/>
      <c r="AG2152" s="113"/>
      <c r="AH2152" s="113"/>
      <c r="AI2152" s="113"/>
      <c r="AJ2152" s="113"/>
      <c r="AK2152" s="113"/>
      <c r="AL2152" s="113"/>
      <c r="AM2152" s="113"/>
      <c r="AN2152" s="113"/>
      <c r="AO2152" s="113"/>
      <c r="AP2152" s="113"/>
      <c r="AQ2152" s="113"/>
      <c r="AR2152" s="113"/>
      <c r="AS2152" s="113"/>
      <c r="AT2152" s="113"/>
      <c r="AU2152" s="113"/>
      <c r="AV2152" s="113"/>
      <c r="AW2152" s="113"/>
      <c r="AX2152" s="113"/>
      <c r="AY2152" s="113"/>
      <c r="AZ2152" s="113"/>
      <c r="BA2152" s="113"/>
      <c r="BB2152" s="113"/>
      <c r="BC2152" s="113"/>
      <c r="BD2152" s="113"/>
      <c r="BE2152" s="113"/>
      <c r="BF2152" s="113"/>
      <c r="BG2152" s="113"/>
      <c r="BH2152" s="113"/>
      <c r="BI2152" s="113"/>
      <c r="BJ2152" s="113"/>
      <c r="BK2152" s="113"/>
      <c r="BL2152" s="113"/>
      <c r="BM2152" s="113"/>
      <c r="BN2152" s="113"/>
      <c r="BO2152" s="113"/>
      <c r="BP2152" s="113"/>
      <c r="BQ2152" s="113"/>
      <c r="BR2152" s="113"/>
      <c r="BS2152" s="113"/>
      <c r="BT2152" s="113"/>
      <c r="BU2152" s="113"/>
      <c r="BV2152" s="113"/>
      <c r="BW2152" s="113"/>
      <c r="BX2152" s="113"/>
      <c r="BY2152" s="113"/>
      <c r="BZ2152" s="113"/>
      <c r="CA2152" s="113"/>
      <c r="CB2152" s="113"/>
    </row>
    <row r="2153" spans="9:80" s="114" customFormat="1">
      <c r="I2153" s="113"/>
      <c r="J2153" s="113"/>
      <c r="K2153" s="113"/>
      <c r="L2153" s="113"/>
      <c r="M2153" s="113"/>
      <c r="N2153" s="113"/>
      <c r="O2153" s="113"/>
      <c r="P2153" s="113"/>
      <c r="Q2153" s="113"/>
      <c r="R2153" s="113"/>
      <c r="S2153" s="113"/>
      <c r="T2153" s="113"/>
      <c r="U2153" s="113"/>
      <c r="V2153" s="113"/>
      <c r="W2153" s="113"/>
      <c r="X2153" s="113"/>
      <c r="Y2153" s="113"/>
      <c r="Z2153" s="113"/>
      <c r="AA2153" s="113"/>
      <c r="AB2153" s="113"/>
      <c r="AC2153" s="113"/>
      <c r="AD2153" s="113"/>
      <c r="AE2153" s="113"/>
      <c r="AF2153" s="113"/>
      <c r="AG2153" s="113"/>
      <c r="AH2153" s="113"/>
      <c r="AI2153" s="113"/>
      <c r="AJ2153" s="113"/>
      <c r="AK2153" s="113"/>
      <c r="AL2153" s="113"/>
      <c r="AM2153" s="113"/>
      <c r="AN2153" s="113"/>
      <c r="AO2153" s="113"/>
      <c r="AP2153" s="113"/>
      <c r="AQ2153" s="113"/>
      <c r="AR2153" s="113"/>
      <c r="AS2153" s="113"/>
      <c r="AT2153" s="113"/>
      <c r="AU2153" s="113"/>
      <c r="AV2153" s="113"/>
      <c r="AW2153" s="113"/>
      <c r="AX2153" s="113"/>
      <c r="AY2153" s="113"/>
      <c r="AZ2153" s="113"/>
      <c r="BA2153" s="113"/>
      <c r="BB2153" s="113"/>
      <c r="BC2153" s="113"/>
      <c r="BD2153" s="113"/>
      <c r="BE2153" s="113"/>
      <c r="BF2153" s="113"/>
      <c r="BG2153" s="113"/>
      <c r="BH2153" s="113"/>
      <c r="BI2153" s="113"/>
      <c r="BJ2153" s="113"/>
      <c r="BK2153" s="113"/>
      <c r="BL2153" s="113"/>
      <c r="BM2153" s="113"/>
      <c r="BN2153" s="113"/>
      <c r="BO2153" s="113"/>
      <c r="BP2153" s="113"/>
      <c r="BQ2153" s="113"/>
      <c r="BR2153" s="113"/>
      <c r="BS2153" s="113"/>
      <c r="BT2153" s="113"/>
      <c r="BU2153" s="113"/>
      <c r="BV2153" s="113"/>
      <c r="BW2153" s="113"/>
      <c r="BX2153" s="113"/>
      <c r="BY2153" s="113"/>
      <c r="BZ2153" s="113"/>
      <c r="CA2153" s="113"/>
      <c r="CB2153" s="113"/>
    </row>
    <row r="2154" spans="9:80" s="114" customFormat="1">
      <c r="I2154" s="113"/>
      <c r="J2154" s="113"/>
      <c r="K2154" s="113"/>
      <c r="L2154" s="113"/>
      <c r="M2154" s="113"/>
      <c r="N2154" s="113"/>
      <c r="O2154" s="113"/>
      <c r="P2154" s="113"/>
      <c r="Q2154" s="113"/>
      <c r="R2154" s="113"/>
      <c r="S2154" s="113"/>
      <c r="T2154" s="113"/>
      <c r="U2154" s="113"/>
      <c r="V2154" s="113"/>
      <c r="W2154" s="113"/>
      <c r="X2154" s="113"/>
      <c r="Y2154" s="113"/>
      <c r="Z2154" s="113"/>
      <c r="AA2154" s="113"/>
      <c r="AB2154" s="113"/>
      <c r="AC2154" s="113"/>
      <c r="AD2154" s="113"/>
      <c r="AE2154" s="113"/>
      <c r="AF2154" s="113"/>
      <c r="AG2154" s="113"/>
      <c r="AH2154" s="113"/>
      <c r="AI2154" s="113"/>
      <c r="AJ2154" s="113"/>
      <c r="AK2154" s="113"/>
      <c r="AL2154" s="113"/>
      <c r="AM2154" s="113"/>
      <c r="AN2154" s="113"/>
      <c r="AO2154" s="113"/>
      <c r="AP2154" s="113"/>
      <c r="AQ2154" s="113"/>
      <c r="AR2154" s="113"/>
      <c r="AS2154" s="113"/>
      <c r="AT2154" s="113"/>
      <c r="AU2154" s="113"/>
      <c r="AV2154" s="113"/>
      <c r="AW2154" s="113"/>
      <c r="AX2154" s="113"/>
      <c r="AY2154" s="113"/>
      <c r="AZ2154" s="113"/>
      <c r="BA2154" s="113"/>
      <c r="BB2154" s="113"/>
      <c r="BC2154" s="113"/>
      <c r="BD2154" s="113"/>
      <c r="BE2154" s="113"/>
      <c r="BF2154" s="113"/>
      <c r="BG2154" s="113"/>
      <c r="BH2154" s="113"/>
      <c r="BI2154" s="113"/>
      <c r="BJ2154" s="113"/>
      <c r="BK2154" s="113"/>
      <c r="BL2154" s="113"/>
      <c r="BM2154" s="113"/>
      <c r="BN2154" s="113"/>
      <c r="BO2154" s="113"/>
      <c r="BP2154" s="113"/>
      <c r="BQ2154" s="113"/>
      <c r="BR2154" s="113"/>
      <c r="BS2154" s="113"/>
      <c r="BT2154" s="113"/>
      <c r="BU2154" s="113"/>
      <c r="BV2154" s="113"/>
      <c r="BW2154" s="113"/>
      <c r="BX2154" s="113"/>
      <c r="BY2154" s="113"/>
      <c r="BZ2154" s="113"/>
      <c r="CA2154" s="113"/>
      <c r="CB2154" s="113"/>
    </row>
    <row r="2155" spans="9:80" s="114" customFormat="1">
      <c r="I2155" s="113"/>
      <c r="J2155" s="113"/>
      <c r="K2155" s="113"/>
      <c r="L2155" s="113"/>
      <c r="M2155" s="113"/>
      <c r="N2155" s="113"/>
      <c r="O2155" s="113"/>
      <c r="P2155" s="113"/>
      <c r="Q2155" s="113"/>
      <c r="R2155" s="113"/>
      <c r="S2155" s="113"/>
      <c r="T2155" s="113"/>
      <c r="U2155" s="113"/>
      <c r="V2155" s="113"/>
      <c r="W2155" s="113"/>
      <c r="X2155" s="113"/>
      <c r="Y2155" s="113"/>
      <c r="Z2155" s="113"/>
      <c r="AA2155" s="113"/>
      <c r="AB2155" s="113"/>
      <c r="AC2155" s="113"/>
      <c r="AD2155" s="113"/>
      <c r="AE2155" s="113"/>
      <c r="AF2155" s="113"/>
      <c r="AG2155" s="113"/>
      <c r="AH2155" s="113"/>
      <c r="AI2155" s="113"/>
      <c r="AJ2155" s="113"/>
      <c r="AK2155" s="113"/>
      <c r="AL2155" s="113"/>
      <c r="AM2155" s="113"/>
      <c r="AN2155" s="113"/>
      <c r="AO2155" s="113"/>
      <c r="AP2155" s="113"/>
      <c r="AQ2155" s="113"/>
      <c r="AR2155" s="113"/>
      <c r="AS2155" s="113"/>
      <c r="AT2155" s="113"/>
      <c r="AU2155" s="113"/>
      <c r="AV2155" s="113"/>
      <c r="AW2155" s="113"/>
      <c r="AX2155" s="113"/>
      <c r="AY2155" s="113"/>
      <c r="AZ2155" s="113"/>
      <c r="BA2155" s="113"/>
      <c r="BB2155" s="113"/>
      <c r="BC2155" s="113"/>
      <c r="BD2155" s="113"/>
      <c r="BE2155" s="113"/>
      <c r="BF2155" s="113"/>
      <c r="BG2155" s="113"/>
      <c r="BH2155" s="113"/>
      <c r="BI2155" s="113"/>
      <c r="BJ2155" s="113"/>
      <c r="BK2155" s="113"/>
      <c r="BL2155" s="113"/>
      <c r="BM2155" s="113"/>
      <c r="BN2155" s="113"/>
      <c r="BO2155" s="113"/>
      <c r="BP2155" s="113"/>
      <c r="BQ2155" s="113"/>
      <c r="BR2155" s="113"/>
      <c r="BS2155" s="113"/>
      <c r="BT2155" s="113"/>
      <c r="BU2155" s="113"/>
      <c r="BV2155" s="113"/>
      <c r="BW2155" s="113"/>
      <c r="BX2155" s="113"/>
      <c r="BY2155" s="113"/>
      <c r="BZ2155" s="113"/>
      <c r="CA2155" s="113"/>
      <c r="CB2155" s="113"/>
    </row>
    <row r="2156" spans="9:80" s="114" customFormat="1">
      <c r="I2156" s="113"/>
      <c r="J2156" s="113"/>
      <c r="K2156" s="113"/>
      <c r="L2156" s="113"/>
      <c r="M2156" s="113"/>
      <c r="N2156" s="113"/>
      <c r="O2156" s="113"/>
      <c r="P2156" s="113"/>
      <c r="Q2156" s="113"/>
      <c r="R2156" s="113"/>
      <c r="S2156" s="113"/>
      <c r="T2156" s="113"/>
      <c r="U2156" s="113"/>
      <c r="V2156" s="113"/>
      <c r="W2156" s="113"/>
      <c r="X2156" s="113"/>
      <c r="Y2156" s="113"/>
      <c r="Z2156" s="113"/>
      <c r="AA2156" s="113"/>
      <c r="AB2156" s="113"/>
      <c r="AC2156" s="113"/>
      <c r="AD2156" s="113"/>
      <c r="AE2156" s="113"/>
      <c r="AF2156" s="113"/>
      <c r="AG2156" s="113"/>
      <c r="AH2156" s="113"/>
      <c r="AI2156" s="113"/>
      <c r="AJ2156" s="113"/>
      <c r="AK2156" s="113"/>
      <c r="AL2156" s="113"/>
      <c r="AM2156" s="113"/>
      <c r="AN2156" s="113"/>
      <c r="AO2156" s="113"/>
      <c r="AP2156" s="113"/>
      <c r="AQ2156" s="113"/>
      <c r="AR2156" s="113"/>
      <c r="AS2156" s="113"/>
      <c r="AT2156" s="113"/>
      <c r="AU2156" s="113"/>
      <c r="AV2156" s="113"/>
      <c r="AW2156" s="113"/>
      <c r="AX2156" s="113"/>
      <c r="AY2156" s="113"/>
      <c r="AZ2156" s="113"/>
      <c r="BA2156" s="113"/>
      <c r="BB2156" s="113"/>
      <c r="BC2156" s="113"/>
      <c r="BD2156" s="113"/>
      <c r="BE2156" s="113"/>
      <c r="BF2156" s="113"/>
      <c r="BG2156" s="113"/>
      <c r="BH2156" s="113"/>
      <c r="BI2156" s="113"/>
      <c r="BJ2156" s="113"/>
      <c r="BK2156" s="113"/>
      <c r="BL2156" s="113"/>
      <c r="BM2156" s="113"/>
      <c r="BN2156" s="113"/>
      <c r="BO2156" s="113"/>
      <c r="BP2156" s="113"/>
      <c r="BQ2156" s="113"/>
      <c r="BR2156" s="113"/>
      <c r="BS2156" s="113"/>
      <c r="BT2156" s="113"/>
      <c r="BU2156" s="113"/>
      <c r="BV2156" s="113"/>
      <c r="BW2156" s="113"/>
      <c r="BX2156" s="113"/>
      <c r="BY2156" s="113"/>
      <c r="BZ2156" s="113"/>
      <c r="CA2156" s="113"/>
      <c r="CB2156" s="113"/>
    </row>
    <row r="2157" spans="9:80" s="114" customFormat="1">
      <c r="I2157" s="113"/>
      <c r="J2157" s="113"/>
      <c r="K2157" s="113"/>
      <c r="L2157" s="113"/>
      <c r="M2157" s="113"/>
      <c r="N2157" s="113"/>
      <c r="O2157" s="113"/>
      <c r="P2157" s="113"/>
      <c r="Q2157" s="113"/>
      <c r="R2157" s="113"/>
      <c r="S2157" s="113"/>
      <c r="T2157" s="113"/>
      <c r="U2157" s="113"/>
      <c r="V2157" s="113"/>
      <c r="W2157" s="113"/>
      <c r="X2157" s="113"/>
      <c r="Y2157" s="113"/>
      <c r="Z2157" s="113"/>
      <c r="AA2157" s="113"/>
      <c r="AB2157" s="113"/>
      <c r="AC2157" s="113"/>
      <c r="AD2157" s="113"/>
      <c r="AE2157" s="113"/>
      <c r="AF2157" s="113"/>
      <c r="AG2157" s="113"/>
      <c r="AH2157" s="113"/>
      <c r="AI2157" s="113"/>
      <c r="AJ2157" s="113"/>
      <c r="AK2157" s="113"/>
      <c r="AL2157" s="113"/>
      <c r="AM2157" s="113"/>
      <c r="AN2157" s="113"/>
      <c r="AO2157" s="113"/>
      <c r="AP2157" s="113"/>
      <c r="AQ2157" s="113"/>
      <c r="AR2157" s="113"/>
      <c r="AS2157" s="113"/>
      <c r="AT2157" s="113"/>
      <c r="AU2157" s="113"/>
      <c r="AV2157" s="113"/>
      <c r="AW2157" s="113"/>
      <c r="AX2157" s="113"/>
      <c r="AY2157" s="113"/>
      <c r="AZ2157" s="113"/>
      <c r="BA2157" s="113"/>
      <c r="BB2157" s="113"/>
      <c r="BC2157" s="113"/>
      <c r="BD2157" s="113"/>
      <c r="BE2157" s="113"/>
      <c r="BF2157" s="113"/>
      <c r="BG2157" s="113"/>
      <c r="BH2157" s="113"/>
      <c r="BI2157" s="113"/>
      <c r="BJ2157" s="113"/>
      <c r="BK2157" s="113"/>
      <c r="BL2157" s="113"/>
      <c r="BM2157" s="113"/>
      <c r="BN2157" s="113"/>
      <c r="BO2157" s="113"/>
      <c r="BP2157" s="113"/>
      <c r="BQ2157" s="113"/>
      <c r="BR2157" s="113"/>
      <c r="BS2157" s="113"/>
      <c r="BT2157" s="113"/>
      <c r="BU2157" s="113"/>
      <c r="BV2157" s="113"/>
      <c r="BW2157" s="113"/>
      <c r="BX2157" s="113"/>
      <c r="BY2157" s="113"/>
      <c r="BZ2157" s="113"/>
      <c r="CA2157" s="113"/>
      <c r="CB2157" s="113"/>
    </row>
    <row r="2158" spans="9:80" s="114" customFormat="1">
      <c r="I2158" s="113"/>
      <c r="J2158" s="113"/>
      <c r="K2158" s="113"/>
      <c r="L2158" s="113"/>
      <c r="M2158" s="113"/>
      <c r="N2158" s="113"/>
      <c r="O2158" s="113"/>
      <c r="P2158" s="113"/>
      <c r="Q2158" s="113"/>
      <c r="R2158" s="113"/>
      <c r="S2158" s="113"/>
      <c r="T2158" s="113"/>
      <c r="U2158" s="113"/>
      <c r="V2158" s="113"/>
      <c r="W2158" s="113"/>
      <c r="X2158" s="113"/>
      <c r="Y2158" s="113"/>
      <c r="Z2158" s="113"/>
      <c r="AA2158" s="113"/>
      <c r="AB2158" s="113"/>
      <c r="AC2158" s="113"/>
      <c r="AD2158" s="113"/>
      <c r="AE2158" s="113"/>
      <c r="AF2158" s="113"/>
      <c r="AG2158" s="113"/>
      <c r="AH2158" s="113"/>
      <c r="AI2158" s="113"/>
      <c r="AJ2158" s="113"/>
      <c r="AK2158" s="113"/>
      <c r="AL2158" s="113"/>
      <c r="AM2158" s="113"/>
      <c r="AN2158" s="113"/>
      <c r="AO2158" s="113"/>
      <c r="AP2158" s="113"/>
      <c r="AQ2158" s="113"/>
      <c r="AR2158" s="113"/>
      <c r="AS2158" s="113"/>
      <c r="AT2158" s="113"/>
      <c r="AU2158" s="113"/>
      <c r="AV2158" s="113"/>
      <c r="AW2158" s="113"/>
      <c r="AX2158" s="113"/>
      <c r="AY2158" s="113"/>
      <c r="AZ2158" s="113"/>
      <c r="BA2158" s="113"/>
      <c r="BB2158" s="113"/>
      <c r="BC2158" s="113"/>
      <c r="BD2158" s="113"/>
      <c r="BE2158" s="113"/>
      <c r="BF2158" s="113"/>
      <c r="BG2158" s="113"/>
      <c r="BH2158" s="113"/>
      <c r="BI2158" s="113"/>
      <c r="BJ2158" s="113"/>
      <c r="BK2158" s="113"/>
      <c r="BL2158" s="113"/>
      <c r="BM2158" s="113"/>
      <c r="BN2158" s="113"/>
      <c r="BO2158" s="113"/>
      <c r="BP2158" s="113"/>
      <c r="BQ2158" s="113"/>
      <c r="BR2158" s="113"/>
      <c r="BS2158" s="113"/>
      <c r="BT2158" s="113"/>
      <c r="BU2158" s="113"/>
      <c r="BV2158" s="113"/>
      <c r="BW2158" s="113"/>
      <c r="BX2158" s="113"/>
      <c r="BY2158" s="113"/>
      <c r="BZ2158" s="113"/>
      <c r="CA2158" s="113"/>
      <c r="CB2158" s="113"/>
    </row>
    <row r="2159" spans="9:80" s="114" customFormat="1">
      <c r="I2159" s="113"/>
      <c r="J2159" s="113"/>
      <c r="K2159" s="113"/>
      <c r="L2159" s="113"/>
      <c r="M2159" s="113"/>
      <c r="N2159" s="113"/>
      <c r="O2159" s="113"/>
      <c r="P2159" s="113"/>
      <c r="Q2159" s="113"/>
      <c r="R2159" s="113"/>
      <c r="S2159" s="113"/>
      <c r="T2159" s="113"/>
      <c r="U2159" s="113"/>
      <c r="V2159" s="113"/>
      <c r="W2159" s="113"/>
      <c r="X2159" s="113"/>
      <c r="Y2159" s="113"/>
      <c r="Z2159" s="113"/>
      <c r="AA2159" s="113"/>
      <c r="AB2159" s="113"/>
      <c r="AC2159" s="113"/>
      <c r="AD2159" s="113"/>
      <c r="AE2159" s="113"/>
      <c r="AF2159" s="113"/>
      <c r="AG2159" s="113"/>
      <c r="AH2159" s="113"/>
      <c r="AI2159" s="113"/>
      <c r="AJ2159" s="113"/>
      <c r="AK2159" s="113"/>
      <c r="AL2159" s="113"/>
      <c r="AM2159" s="113"/>
      <c r="AN2159" s="113"/>
      <c r="AO2159" s="113"/>
      <c r="AP2159" s="113"/>
      <c r="AQ2159" s="113"/>
      <c r="AR2159" s="113"/>
      <c r="AS2159" s="113"/>
      <c r="AT2159" s="113"/>
      <c r="AU2159" s="113"/>
      <c r="AV2159" s="113"/>
      <c r="AW2159" s="113"/>
      <c r="AX2159" s="113"/>
      <c r="AY2159" s="113"/>
      <c r="AZ2159" s="113"/>
      <c r="BA2159" s="113"/>
      <c r="BB2159" s="113"/>
      <c r="BC2159" s="113"/>
      <c r="BD2159" s="113"/>
      <c r="BE2159" s="113"/>
      <c r="BF2159" s="113"/>
      <c r="BG2159" s="113"/>
      <c r="BH2159" s="113"/>
      <c r="BI2159" s="113"/>
      <c r="BJ2159" s="113"/>
      <c r="BK2159" s="113"/>
      <c r="BL2159" s="113"/>
      <c r="BM2159" s="113"/>
      <c r="BN2159" s="113"/>
      <c r="BO2159" s="113"/>
      <c r="BP2159" s="113"/>
      <c r="BQ2159" s="113"/>
      <c r="BR2159" s="113"/>
      <c r="BS2159" s="113"/>
      <c r="BT2159" s="113"/>
      <c r="BU2159" s="113"/>
      <c r="BV2159" s="113"/>
      <c r="BW2159" s="113"/>
      <c r="BX2159" s="113"/>
      <c r="BY2159" s="113"/>
      <c r="BZ2159" s="113"/>
      <c r="CA2159" s="113"/>
      <c r="CB2159" s="113"/>
    </row>
    <row r="2160" spans="9:80" s="114" customFormat="1">
      <c r="I2160" s="113"/>
      <c r="J2160" s="113"/>
      <c r="K2160" s="113"/>
      <c r="L2160" s="113"/>
      <c r="M2160" s="113"/>
      <c r="N2160" s="113"/>
      <c r="O2160" s="113"/>
      <c r="P2160" s="113"/>
      <c r="Q2160" s="113"/>
      <c r="R2160" s="113"/>
      <c r="S2160" s="113"/>
      <c r="T2160" s="113"/>
      <c r="U2160" s="113"/>
      <c r="V2160" s="113"/>
      <c r="W2160" s="113"/>
      <c r="X2160" s="113"/>
      <c r="Y2160" s="113"/>
      <c r="Z2160" s="113"/>
      <c r="AA2160" s="113"/>
      <c r="AB2160" s="113"/>
      <c r="AC2160" s="113"/>
      <c r="AD2160" s="113"/>
      <c r="AE2160" s="113"/>
      <c r="AF2160" s="113"/>
      <c r="AG2160" s="113"/>
      <c r="AH2160" s="113"/>
      <c r="AI2160" s="113"/>
      <c r="AJ2160" s="113"/>
      <c r="AK2160" s="113"/>
      <c r="AL2160" s="113"/>
      <c r="AM2160" s="113"/>
      <c r="AN2160" s="113"/>
      <c r="AO2160" s="113"/>
      <c r="AP2160" s="113"/>
      <c r="AQ2160" s="113"/>
      <c r="AR2160" s="113"/>
      <c r="AS2160" s="113"/>
      <c r="AT2160" s="113"/>
      <c r="AU2160" s="113"/>
      <c r="AV2160" s="113"/>
      <c r="AW2160" s="113"/>
      <c r="AX2160" s="113"/>
      <c r="AY2160" s="113"/>
      <c r="AZ2160" s="113"/>
      <c r="BA2160" s="113"/>
      <c r="BB2160" s="113"/>
      <c r="BC2160" s="113"/>
      <c r="BD2160" s="113"/>
      <c r="BE2160" s="113"/>
      <c r="BF2160" s="113"/>
      <c r="BG2160" s="113"/>
      <c r="BH2160" s="113"/>
      <c r="BI2160" s="113"/>
      <c r="BJ2160" s="113"/>
      <c r="BK2160" s="113"/>
      <c r="BL2160" s="113"/>
      <c r="BM2160" s="113"/>
      <c r="BN2160" s="113"/>
      <c r="BO2160" s="113"/>
      <c r="BP2160" s="113"/>
      <c r="BQ2160" s="113"/>
      <c r="BR2160" s="113"/>
      <c r="BS2160" s="113"/>
      <c r="BT2160" s="113"/>
      <c r="BU2160" s="113"/>
      <c r="BV2160" s="113"/>
      <c r="BW2160" s="113"/>
      <c r="BX2160" s="113"/>
      <c r="BY2160" s="113"/>
      <c r="BZ2160" s="113"/>
      <c r="CA2160" s="113"/>
      <c r="CB2160" s="113"/>
    </row>
    <row r="2161" spans="9:80" s="114" customFormat="1">
      <c r="I2161" s="113"/>
      <c r="J2161" s="113"/>
      <c r="K2161" s="113"/>
      <c r="L2161" s="113"/>
      <c r="M2161" s="113"/>
      <c r="N2161" s="113"/>
      <c r="O2161" s="113"/>
      <c r="P2161" s="113"/>
      <c r="Q2161" s="113"/>
      <c r="R2161" s="113"/>
      <c r="S2161" s="113"/>
      <c r="T2161" s="113"/>
      <c r="U2161" s="113"/>
      <c r="V2161" s="113"/>
      <c r="W2161" s="113"/>
      <c r="X2161" s="113"/>
      <c r="Y2161" s="113"/>
      <c r="Z2161" s="113"/>
      <c r="AA2161" s="113"/>
      <c r="AB2161" s="113"/>
      <c r="AC2161" s="113"/>
      <c r="AD2161" s="113"/>
      <c r="AE2161" s="113"/>
      <c r="AF2161" s="113"/>
      <c r="AG2161" s="113"/>
      <c r="AH2161" s="113"/>
      <c r="AI2161" s="113"/>
      <c r="AJ2161" s="113"/>
      <c r="AK2161" s="113"/>
      <c r="AL2161" s="113"/>
      <c r="AM2161" s="113"/>
      <c r="AN2161" s="113"/>
      <c r="AO2161" s="113"/>
      <c r="AP2161" s="113"/>
      <c r="AQ2161" s="113"/>
      <c r="AR2161" s="113"/>
      <c r="AS2161" s="113"/>
      <c r="AT2161" s="113"/>
      <c r="AU2161" s="113"/>
      <c r="AV2161" s="113"/>
      <c r="AW2161" s="113"/>
      <c r="AX2161" s="113"/>
      <c r="AY2161" s="113"/>
      <c r="AZ2161" s="113"/>
      <c r="BA2161" s="113"/>
      <c r="BB2161" s="113"/>
      <c r="BC2161" s="113"/>
      <c r="BD2161" s="113"/>
      <c r="BE2161" s="113"/>
      <c r="BF2161" s="113"/>
      <c r="BG2161" s="113"/>
      <c r="BH2161" s="113"/>
      <c r="BI2161" s="113"/>
      <c r="BJ2161" s="113"/>
      <c r="BK2161" s="113"/>
      <c r="BL2161" s="113"/>
      <c r="BM2161" s="113"/>
      <c r="BN2161" s="113"/>
      <c r="BO2161" s="113"/>
      <c r="BP2161" s="113"/>
      <c r="BQ2161" s="113"/>
      <c r="BR2161" s="113"/>
      <c r="BS2161" s="113"/>
      <c r="BT2161" s="113"/>
      <c r="BU2161" s="113"/>
      <c r="BV2161" s="113"/>
      <c r="BW2161" s="113"/>
      <c r="BX2161" s="113"/>
      <c r="BY2161" s="113"/>
      <c r="BZ2161" s="113"/>
      <c r="CA2161" s="113"/>
      <c r="CB2161" s="113"/>
    </row>
    <row r="2162" spans="9:80" s="114" customFormat="1">
      <c r="I2162" s="113"/>
      <c r="J2162" s="113"/>
      <c r="K2162" s="113"/>
      <c r="L2162" s="113"/>
      <c r="M2162" s="113"/>
      <c r="N2162" s="113"/>
      <c r="O2162" s="113"/>
      <c r="P2162" s="113"/>
      <c r="Q2162" s="113"/>
      <c r="R2162" s="113"/>
      <c r="S2162" s="113"/>
      <c r="T2162" s="113"/>
      <c r="U2162" s="113"/>
      <c r="V2162" s="113"/>
      <c r="W2162" s="113"/>
      <c r="X2162" s="113"/>
      <c r="Y2162" s="113"/>
      <c r="Z2162" s="113"/>
      <c r="AA2162" s="113"/>
      <c r="AB2162" s="113"/>
      <c r="AC2162" s="113"/>
      <c r="AD2162" s="113"/>
      <c r="AE2162" s="113"/>
      <c r="AF2162" s="113"/>
      <c r="AG2162" s="113"/>
      <c r="AH2162" s="113"/>
      <c r="AI2162" s="113"/>
      <c r="AJ2162" s="113"/>
      <c r="AK2162" s="113"/>
      <c r="AL2162" s="113"/>
      <c r="AM2162" s="113"/>
      <c r="AN2162" s="113"/>
      <c r="AO2162" s="113"/>
      <c r="AP2162" s="113"/>
      <c r="AQ2162" s="113"/>
      <c r="AR2162" s="113"/>
      <c r="AS2162" s="113"/>
      <c r="AT2162" s="113"/>
      <c r="AU2162" s="113"/>
      <c r="AV2162" s="113"/>
      <c r="AW2162" s="113"/>
      <c r="AX2162" s="113"/>
      <c r="AY2162" s="113"/>
      <c r="AZ2162" s="113"/>
      <c r="BA2162" s="113"/>
      <c r="BB2162" s="113"/>
      <c r="BC2162" s="113"/>
      <c r="BD2162" s="113"/>
      <c r="BE2162" s="113"/>
      <c r="BF2162" s="113"/>
      <c r="BG2162" s="113"/>
      <c r="BH2162" s="113"/>
      <c r="BI2162" s="113"/>
      <c r="BJ2162" s="113"/>
      <c r="BK2162" s="113"/>
      <c r="BL2162" s="113"/>
      <c r="BM2162" s="113"/>
      <c r="BN2162" s="113"/>
      <c r="BO2162" s="113"/>
      <c r="BP2162" s="113"/>
      <c r="BQ2162" s="113"/>
      <c r="BR2162" s="113"/>
      <c r="BS2162" s="113"/>
      <c r="BT2162" s="113"/>
      <c r="BU2162" s="113"/>
      <c r="BV2162" s="113"/>
      <c r="BW2162" s="113"/>
      <c r="BX2162" s="113"/>
      <c r="BY2162" s="113"/>
      <c r="BZ2162" s="113"/>
      <c r="CA2162" s="113"/>
      <c r="CB2162" s="113"/>
    </row>
    <row r="2163" spans="9:80" s="114" customFormat="1">
      <c r="I2163" s="113"/>
      <c r="J2163" s="113"/>
      <c r="K2163" s="113"/>
      <c r="L2163" s="113"/>
      <c r="M2163" s="113"/>
      <c r="N2163" s="113"/>
      <c r="O2163" s="113"/>
      <c r="P2163" s="113"/>
      <c r="Q2163" s="113"/>
      <c r="R2163" s="113"/>
      <c r="S2163" s="113"/>
      <c r="T2163" s="113"/>
      <c r="U2163" s="113"/>
      <c r="V2163" s="113"/>
      <c r="W2163" s="113"/>
      <c r="X2163" s="113"/>
      <c r="Y2163" s="113"/>
      <c r="Z2163" s="113"/>
      <c r="AA2163" s="113"/>
      <c r="AB2163" s="113"/>
      <c r="AC2163" s="113"/>
      <c r="AD2163" s="113"/>
      <c r="AE2163" s="113"/>
      <c r="AF2163" s="113"/>
      <c r="AG2163" s="113"/>
      <c r="AH2163" s="113"/>
      <c r="AI2163" s="113"/>
      <c r="AJ2163" s="113"/>
      <c r="AK2163" s="113"/>
      <c r="AL2163" s="113"/>
      <c r="AM2163" s="113"/>
      <c r="AN2163" s="113"/>
      <c r="AO2163" s="113"/>
      <c r="AP2163" s="113"/>
      <c r="AQ2163" s="113"/>
      <c r="AR2163" s="113"/>
      <c r="AS2163" s="113"/>
      <c r="AT2163" s="113"/>
      <c r="AU2163" s="113"/>
      <c r="AV2163" s="113"/>
      <c r="AW2163" s="113"/>
      <c r="AX2163" s="113"/>
      <c r="AY2163" s="113"/>
      <c r="AZ2163" s="113"/>
      <c r="BA2163" s="113"/>
      <c r="BB2163" s="113"/>
      <c r="BC2163" s="113"/>
      <c r="BD2163" s="113"/>
      <c r="BE2163" s="113"/>
      <c r="BF2163" s="113"/>
      <c r="BG2163" s="113"/>
      <c r="BH2163" s="113"/>
      <c r="BI2163" s="113"/>
      <c r="BJ2163" s="113"/>
      <c r="BK2163" s="113"/>
      <c r="BL2163" s="113"/>
      <c r="BM2163" s="113"/>
      <c r="BN2163" s="113"/>
      <c r="BO2163" s="113"/>
      <c r="BP2163" s="113"/>
      <c r="BQ2163" s="113"/>
      <c r="BR2163" s="113"/>
      <c r="BS2163" s="113"/>
      <c r="BT2163" s="113"/>
      <c r="BU2163" s="113"/>
      <c r="BV2163" s="113"/>
      <c r="BW2163" s="113"/>
      <c r="BX2163" s="113"/>
      <c r="BY2163" s="113"/>
      <c r="BZ2163" s="113"/>
      <c r="CA2163" s="113"/>
      <c r="CB2163" s="113"/>
    </row>
    <row r="2164" spans="9:80" s="114" customFormat="1">
      <c r="I2164" s="113"/>
      <c r="J2164" s="113"/>
      <c r="K2164" s="113"/>
      <c r="L2164" s="113"/>
      <c r="M2164" s="113"/>
      <c r="N2164" s="113"/>
      <c r="O2164" s="113"/>
      <c r="P2164" s="113"/>
      <c r="Q2164" s="113"/>
      <c r="R2164" s="113"/>
      <c r="S2164" s="113"/>
      <c r="T2164" s="113"/>
      <c r="U2164" s="113"/>
      <c r="V2164" s="113"/>
      <c r="W2164" s="113"/>
      <c r="X2164" s="113"/>
      <c r="Y2164" s="113"/>
      <c r="Z2164" s="113"/>
      <c r="AA2164" s="113"/>
      <c r="AB2164" s="113"/>
      <c r="AC2164" s="113"/>
      <c r="AD2164" s="113"/>
      <c r="AE2164" s="113"/>
      <c r="AF2164" s="113"/>
      <c r="AG2164" s="113"/>
      <c r="AH2164" s="113"/>
      <c r="AI2164" s="113"/>
      <c r="AJ2164" s="113"/>
      <c r="AK2164" s="113"/>
      <c r="AL2164" s="113"/>
      <c r="AM2164" s="113"/>
      <c r="AN2164" s="113"/>
      <c r="AO2164" s="113"/>
      <c r="AP2164" s="113"/>
      <c r="AQ2164" s="113"/>
      <c r="AR2164" s="113"/>
      <c r="AS2164" s="113"/>
      <c r="AT2164" s="113"/>
      <c r="AU2164" s="113"/>
      <c r="AV2164" s="113"/>
      <c r="AW2164" s="113"/>
      <c r="AX2164" s="113"/>
      <c r="AY2164" s="113"/>
      <c r="AZ2164" s="113"/>
      <c r="BA2164" s="113"/>
      <c r="BB2164" s="113"/>
      <c r="BC2164" s="113"/>
      <c r="BD2164" s="113"/>
      <c r="BE2164" s="113"/>
      <c r="BF2164" s="113"/>
      <c r="BG2164" s="113"/>
      <c r="BH2164" s="113"/>
      <c r="BI2164" s="113"/>
      <c r="BJ2164" s="113"/>
      <c r="BK2164" s="113"/>
      <c r="BL2164" s="113"/>
      <c r="BM2164" s="113"/>
      <c r="BN2164" s="113"/>
      <c r="BO2164" s="113"/>
      <c r="BP2164" s="113"/>
      <c r="BQ2164" s="113"/>
      <c r="BR2164" s="113"/>
      <c r="BS2164" s="113"/>
      <c r="BT2164" s="113"/>
      <c r="BU2164" s="113"/>
      <c r="BV2164" s="113"/>
      <c r="BW2164" s="113"/>
      <c r="BX2164" s="113"/>
      <c r="BY2164" s="113"/>
      <c r="BZ2164" s="113"/>
      <c r="CA2164" s="113"/>
      <c r="CB2164" s="113"/>
    </row>
    <row r="2165" spans="9:80" s="114" customFormat="1">
      <c r="I2165" s="113"/>
      <c r="J2165" s="113"/>
      <c r="K2165" s="113"/>
      <c r="L2165" s="113"/>
      <c r="M2165" s="113"/>
      <c r="N2165" s="113"/>
      <c r="O2165" s="113"/>
      <c r="P2165" s="113"/>
      <c r="Q2165" s="113"/>
      <c r="R2165" s="113"/>
      <c r="S2165" s="113"/>
      <c r="T2165" s="113"/>
      <c r="U2165" s="113"/>
      <c r="V2165" s="113"/>
      <c r="W2165" s="113"/>
      <c r="X2165" s="113"/>
      <c r="Y2165" s="113"/>
      <c r="Z2165" s="113"/>
      <c r="AA2165" s="113"/>
      <c r="AB2165" s="113"/>
      <c r="AC2165" s="113"/>
      <c r="AD2165" s="113"/>
      <c r="AE2165" s="113"/>
      <c r="AF2165" s="113"/>
      <c r="AG2165" s="113"/>
      <c r="AH2165" s="113"/>
      <c r="AI2165" s="113"/>
      <c r="AJ2165" s="113"/>
      <c r="AK2165" s="113"/>
      <c r="AL2165" s="113"/>
      <c r="AM2165" s="113"/>
      <c r="AN2165" s="113"/>
      <c r="AO2165" s="113"/>
      <c r="AP2165" s="113"/>
      <c r="AQ2165" s="113"/>
      <c r="AR2165" s="113"/>
      <c r="AS2165" s="113"/>
      <c r="AT2165" s="113"/>
      <c r="AU2165" s="113"/>
      <c r="AV2165" s="113"/>
      <c r="AW2165" s="113"/>
      <c r="AX2165" s="113"/>
      <c r="AY2165" s="113"/>
      <c r="AZ2165" s="113"/>
      <c r="BA2165" s="113"/>
      <c r="BB2165" s="113"/>
      <c r="BC2165" s="113"/>
      <c r="BD2165" s="113"/>
      <c r="BE2165" s="113"/>
      <c r="BF2165" s="113"/>
      <c r="BG2165" s="113"/>
      <c r="BH2165" s="113"/>
      <c r="BI2165" s="113"/>
      <c r="BJ2165" s="113"/>
      <c r="BK2165" s="113"/>
      <c r="BL2165" s="113"/>
      <c r="BM2165" s="113"/>
      <c r="BN2165" s="113"/>
      <c r="BO2165" s="113"/>
      <c r="BP2165" s="113"/>
      <c r="BQ2165" s="113"/>
      <c r="BR2165" s="113"/>
      <c r="BS2165" s="113"/>
      <c r="BT2165" s="113"/>
      <c r="BU2165" s="113"/>
      <c r="BV2165" s="113"/>
      <c r="BW2165" s="113"/>
      <c r="BX2165" s="113"/>
      <c r="BY2165" s="113"/>
      <c r="BZ2165" s="113"/>
      <c r="CA2165" s="113"/>
      <c r="CB2165" s="113"/>
    </row>
    <row r="2166" spans="9:80" s="114" customFormat="1">
      <c r="I2166" s="113"/>
      <c r="J2166" s="113"/>
      <c r="K2166" s="113"/>
      <c r="L2166" s="113"/>
      <c r="M2166" s="113"/>
      <c r="N2166" s="113"/>
      <c r="O2166" s="113"/>
      <c r="P2166" s="113"/>
      <c r="Q2166" s="113"/>
      <c r="R2166" s="113"/>
      <c r="S2166" s="113"/>
      <c r="T2166" s="113"/>
      <c r="U2166" s="113"/>
      <c r="V2166" s="113"/>
      <c r="W2166" s="113"/>
      <c r="X2166" s="113"/>
      <c r="Y2166" s="113"/>
      <c r="Z2166" s="113"/>
      <c r="AA2166" s="113"/>
      <c r="AB2166" s="113"/>
      <c r="AC2166" s="113"/>
      <c r="AD2166" s="113"/>
      <c r="AE2166" s="113"/>
      <c r="AF2166" s="113"/>
      <c r="AG2166" s="113"/>
      <c r="AH2166" s="113"/>
      <c r="AI2166" s="113"/>
      <c r="AJ2166" s="113"/>
      <c r="AK2166" s="113"/>
      <c r="AL2166" s="113"/>
      <c r="AM2166" s="113"/>
      <c r="AN2166" s="113"/>
      <c r="AO2166" s="113"/>
      <c r="AP2166" s="113"/>
      <c r="AQ2166" s="113"/>
      <c r="AR2166" s="113"/>
      <c r="AS2166" s="113"/>
      <c r="AT2166" s="113"/>
      <c r="AU2166" s="113"/>
      <c r="AV2166" s="113"/>
      <c r="AW2166" s="113"/>
      <c r="AX2166" s="113"/>
      <c r="AY2166" s="113"/>
      <c r="AZ2166" s="113"/>
      <c r="BA2166" s="113"/>
      <c r="BB2166" s="113"/>
      <c r="BC2166" s="113"/>
      <c r="BD2166" s="113"/>
      <c r="BE2166" s="113"/>
      <c r="BF2166" s="113"/>
      <c r="BG2166" s="113"/>
      <c r="BH2166" s="113"/>
      <c r="BI2166" s="113"/>
      <c r="BJ2166" s="113"/>
      <c r="BK2166" s="113"/>
      <c r="BL2166" s="113"/>
      <c r="BM2166" s="113"/>
      <c r="BN2166" s="113"/>
      <c r="BO2166" s="113"/>
      <c r="BP2166" s="113"/>
      <c r="BQ2166" s="113"/>
      <c r="BR2166" s="113"/>
      <c r="BS2166" s="113"/>
      <c r="BT2166" s="113"/>
      <c r="BU2166" s="113"/>
      <c r="BV2166" s="113"/>
      <c r="BW2166" s="113"/>
      <c r="BX2166" s="113"/>
      <c r="BY2166" s="113"/>
      <c r="BZ2166" s="113"/>
      <c r="CA2166" s="113"/>
      <c r="CB2166" s="113"/>
    </row>
    <row r="2167" spans="9:80" s="114" customFormat="1">
      <c r="I2167" s="113"/>
      <c r="J2167" s="113"/>
      <c r="K2167" s="113"/>
      <c r="L2167" s="113"/>
      <c r="M2167" s="113"/>
      <c r="N2167" s="113"/>
      <c r="O2167" s="113"/>
      <c r="P2167" s="113"/>
      <c r="Q2167" s="113"/>
      <c r="R2167" s="113"/>
      <c r="S2167" s="113"/>
      <c r="T2167" s="113"/>
      <c r="U2167" s="113"/>
      <c r="V2167" s="113"/>
      <c r="W2167" s="113"/>
      <c r="X2167" s="113"/>
      <c r="Y2167" s="113"/>
      <c r="Z2167" s="113"/>
      <c r="AA2167" s="113"/>
      <c r="AB2167" s="113"/>
      <c r="AC2167" s="113"/>
      <c r="AD2167" s="113"/>
      <c r="AE2167" s="113"/>
      <c r="AF2167" s="113"/>
      <c r="AG2167" s="113"/>
      <c r="AH2167" s="113"/>
      <c r="AI2167" s="113"/>
      <c r="AJ2167" s="113"/>
      <c r="AK2167" s="113"/>
      <c r="AL2167" s="113"/>
      <c r="AM2167" s="113"/>
      <c r="AN2167" s="113"/>
      <c r="AO2167" s="113"/>
      <c r="AP2167" s="113"/>
      <c r="AQ2167" s="113"/>
      <c r="AR2167" s="113"/>
      <c r="AS2167" s="113"/>
      <c r="AT2167" s="113"/>
      <c r="AU2167" s="113"/>
      <c r="AV2167" s="113"/>
      <c r="AW2167" s="113"/>
      <c r="AX2167" s="113"/>
      <c r="AY2167" s="113"/>
      <c r="AZ2167" s="113"/>
      <c r="BA2167" s="113"/>
      <c r="BB2167" s="113"/>
      <c r="BC2167" s="113"/>
      <c r="BD2167" s="113"/>
      <c r="BE2167" s="113"/>
      <c r="BF2167" s="113"/>
      <c r="BG2167" s="113"/>
      <c r="BH2167" s="113"/>
      <c r="BI2167" s="113"/>
      <c r="BJ2167" s="113"/>
      <c r="BK2167" s="113"/>
      <c r="BL2167" s="113"/>
      <c r="BM2167" s="113"/>
      <c r="BN2167" s="113"/>
      <c r="BO2167" s="113"/>
      <c r="BP2167" s="113"/>
      <c r="BQ2167" s="113"/>
      <c r="BR2167" s="113"/>
      <c r="BS2167" s="113"/>
      <c r="BT2167" s="113"/>
      <c r="BU2167" s="113"/>
      <c r="BV2167" s="113"/>
      <c r="BW2167" s="113"/>
      <c r="BX2167" s="113"/>
      <c r="BY2167" s="113"/>
      <c r="BZ2167" s="113"/>
      <c r="CA2167" s="113"/>
      <c r="CB2167" s="113"/>
    </row>
    <row r="2168" spans="9:80" s="114" customFormat="1">
      <c r="I2168" s="113"/>
      <c r="J2168" s="113"/>
      <c r="K2168" s="113"/>
      <c r="L2168" s="113"/>
      <c r="M2168" s="113"/>
      <c r="N2168" s="113"/>
      <c r="O2168" s="113"/>
      <c r="P2168" s="113"/>
      <c r="Q2168" s="113"/>
      <c r="R2168" s="113"/>
      <c r="S2168" s="113"/>
      <c r="T2168" s="113"/>
      <c r="U2168" s="113"/>
      <c r="V2168" s="113"/>
      <c r="W2168" s="113"/>
      <c r="X2168" s="113"/>
      <c r="Y2168" s="113"/>
      <c r="Z2168" s="113"/>
      <c r="AA2168" s="113"/>
      <c r="AB2168" s="113"/>
      <c r="AC2168" s="113"/>
      <c r="AD2168" s="113"/>
      <c r="AE2168" s="113"/>
      <c r="AF2168" s="113"/>
      <c r="AG2168" s="113"/>
      <c r="AH2168" s="113"/>
      <c r="AI2168" s="113"/>
      <c r="AJ2168" s="113"/>
      <c r="AK2168" s="113"/>
      <c r="AL2168" s="113"/>
      <c r="AM2168" s="113"/>
      <c r="AN2168" s="113"/>
      <c r="AO2168" s="113"/>
      <c r="AP2168" s="113"/>
      <c r="AQ2168" s="113"/>
      <c r="AR2168" s="113"/>
      <c r="AS2168" s="113"/>
      <c r="AT2168" s="113"/>
      <c r="AU2168" s="113"/>
      <c r="AV2168" s="113"/>
      <c r="AW2168" s="113"/>
      <c r="AX2168" s="113"/>
      <c r="AY2168" s="113"/>
      <c r="AZ2168" s="113"/>
      <c r="BA2168" s="113"/>
      <c r="BB2168" s="113"/>
      <c r="BC2168" s="113"/>
      <c r="BD2168" s="113"/>
      <c r="BE2168" s="113"/>
      <c r="BF2168" s="113"/>
      <c r="BG2168" s="113"/>
      <c r="BH2168" s="113"/>
      <c r="BI2168" s="113"/>
      <c r="BJ2168" s="113"/>
      <c r="BK2168" s="113"/>
      <c r="BL2168" s="113"/>
      <c r="BM2168" s="113"/>
      <c r="BN2168" s="113"/>
      <c r="BO2168" s="113"/>
      <c r="BP2168" s="113"/>
      <c r="BQ2168" s="113"/>
      <c r="BR2168" s="113"/>
      <c r="BS2168" s="113"/>
      <c r="BT2168" s="113"/>
      <c r="BU2168" s="113"/>
      <c r="BV2168" s="113"/>
      <c r="BW2168" s="113"/>
      <c r="BX2168" s="113"/>
      <c r="BY2168" s="113"/>
      <c r="BZ2168" s="113"/>
      <c r="CA2168" s="113"/>
      <c r="CB2168" s="113"/>
    </row>
    <row r="2169" spans="9:80" s="114" customFormat="1">
      <c r="I2169" s="113"/>
      <c r="J2169" s="113"/>
      <c r="K2169" s="113"/>
      <c r="L2169" s="113"/>
      <c r="M2169" s="113"/>
      <c r="N2169" s="113"/>
      <c r="O2169" s="113"/>
      <c r="P2169" s="113"/>
      <c r="Q2169" s="113"/>
      <c r="R2169" s="113"/>
      <c r="S2169" s="113"/>
      <c r="T2169" s="113"/>
      <c r="U2169" s="113"/>
      <c r="V2169" s="113"/>
      <c r="W2169" s="113"/>
      <c r="X2169" s="113"/>
      <c r="Y2169" s="113"/>
      <c r="Z2169" s="113"/>
      <c r="AA2169" s="113"/>
      <c r="AB2169" s="113"/>
      <c r="AC2169" s="113"/>
      <c r="AD2169" s="113"/>
      <c r="AE2169" s="113"/>
      <c r="AF2169" s="113"/>
      <c r="AG2169" s="113"/>
      <c r="AH2169" s="113"/>
      <c r="AI2169" s="113"/>
      <c r="AJ2169" s="113"/>
      <c r="AK2169" s="113"/>
      <c r="AL2169" s="113"/>
      <c r="AM2169" s="113"/>
      <c r="AN2169" s="113"/>
      <c r="AO2169" s="113"/>
      <c r="AP2169" s="113"/>
      <c r="AQ2169" s="113"/>
      <c r="AR2169" s="113"/>
      <c r="AS2169" s="113"/>
      <c r="AT2169" s="113"/>
      <c r="AU2169" s="113"/>
      <c r="AV2169" s="113"/>
      <c r="AW2169" s="113"/>
      <c r="AX2169" s="113"/>
      <c r="AY2169" s="113"/>
      <c r="AZ2169" s="113"/>
      <c r="BA2169" s="113"/>
      <c r="BB2169" s="113"/>
      <c r="BC2169" s="113"/>
      <c r="BD2169" s="113"/>
      <c r="BE2169" s="113"/>
      <c r="BF2169" s="113"/>
      <c r="BG2169" s="113"/>
      <c r="BH2169" s="113"/>
      <c r="BI2169" s="113"/>
      <c r="BJ2169" s="113"/>
      <c r="BK2169" s="113"/>
      <c r="BL2169" s="113"/>
      <c r="BM2169" s="113"/>
      <c r="BN2169" s="113"/>
      <c r="BO2169" s="113"/>
      <c r="BP2169" s="113"/>
      <c r="BQ2169" s="113"/>
      <c r="BR2169" s="113"/>
      <c r="BS2169" s="113"/>
      <c r="BT2169" s="113"/>
      <c r="BU2169" s="113"/>
      <c r="BV2169" s="113"/>
      <c r="BW2169" s="113"/>
      <c r="BX2169" s="113"/>
      <c r="BY2169" s="113"/>
      <c r="BZ2169" s="113"/>
      <c r="CA2169" s="113"/>
      <c r="CB2169" s="113"/>
    </row>
    <row r="2170" spans="9:80" s="114" customFormat="1">
      <c r="I2170" s="113"/>
      <c r="J2170" s="113"/>
      <c r="K2170" s="113"/>
      <c r="L2170" s="113"/>
      <c r="M2170" s="113"/>
      <c r="N2170" s="113"/>
      <c r="O2170" s="113"/>
      <c r="P2170" s="113"/>
      <c r="Q2170" s="113"/>
      <c r="R2170" s="113"/>
      <c r="S2170" s="113"/>
      <c r="T2170" s="113"/>
      <c r="U2170" s="113"/>
      <c r="V2170" s="113"/>
      <c r="W2170" s="113"/>
      <c r="X2170" s="113"/>
      <c r="Y2170" s="113"/>
      <c r="Z2170" s="113"/>
      <c r="AA2170" s="113"/>
      <c r="AB2170" s="113"/>
      <c r="AC2170" s="113"/>
      <c r="AD2170" s="113"/>
      <c r="AE2170" s="113"/>
      <c r="AF2170" s="113"/>
      <c r="AG2170" s="113"/>
      <c r="AH2170" s="113"/>
      <c r="AI2170" s="113"/>
      <c r="AJ2170" s="113"/>
      <c r="AK2170" s="113"/>
      <c r="AL2170" s="113"/>
      <c r="AM2170" s="113"/>
      <c r="AN2170" s="113"/>
      <c r="AO2170" s="113"/>
      <c r="AP2170" s="113"/>
      <c r="AQ2170" s="113"/>
      <c r="AR2170" s="113"/>
      <c r="AS2170" s="113"/>
      <c r="AT2170" s="113"/>
      <c r="AU2170" s="113"/>
      <c r="AV2170" s="113"/>
      <c r="AW2170" s="113"/>
      <c r="AX2170" s="113"/>
      <c r="AY2170" s="113"/>
      <c r="AZ2170" s="113"/>
      <c r="BA2170" s="113"/>
      <c r="BB2170" s="113"/>
      <c r="BC2170" s="113"/>
      <c r="BD2170" s="113"/>
      <c r="BE2170" s="113"/>
      <c r="BF2170" s="113"/>
      <c r="BG2170" s="113"/>
      <c r="BH2170" s="113"/>
      <c r="BI2170" s="113"/>
      <c r="BJ2170" s="113"/>
      <c r="BK2170" s="113"/>
      <c r="BL2170" s="113"/>
      <c r="BM2170" s="113"/>
      <c r="BN2170" s="113"/>
      <c r="BO2170" s="113"/>
      <c r="BP2170" s="113"/>
      <c r="BQ2170" s="113"/>
      <c r="BR2170" s="113"/>
      <c r="BS2170" s="113"/>
      <c r="BT2170" s="113"/>
      <c r="BU2170" s="113"/>
      <c r="BV2170" s="113"/>
      <c r="BW2170" s="113"/>
      <c r="BX2170" s="113"/>
      <c r="BY2170" s="113"/>
      <c r="BZ2170" s="113"/>
      <c r="CA2170" s="113"/>
      <c r="CB2170" s="113"/>
    </row>
    <row r="2171" spans="9:80" s="114" customFormat="1">
      <c r="I2171" s="113"/>
      <c r="J2171" s="113"/>
      <c r="K2171" s="113"/>
      <c r="L2171" s="113"/>
      <c r="M2171" s="113"/>
      <c r="N2171" s="113"/>
      <c r="O2171" s="113"/>
      <c r="P2171" s="113"/>
      <c r="Q2171" s="113"/>
      <c r="R2171" s="113"/>
      <c r="S2171" s="113"/>
      <c r="T2171" s="113"/>
      <c r="U2171" s="113"/>
      <c r="V2171" s="113"/>
      <c r="W2171" s="113"/>
      <c r="X2171" s="113"/>
      <c r="Y2171" s="113"/>
      <c r="Z2171" s="113"/>
      <c r="AA2171" s="113"/>
      <c r="AB2171" s="113"/>
      <c r="AC2171" s="113"/>
      <c r="AD2171" s="113"/>
      <c r="AE2171" s="113"/>
      <c r="AF2171" s="113"/>
      <c r="AG2171" s="113"/>
      <c r="AH2171" s="113"/>
      <c r="AI2171" s="113"/>
      <c r="AJ2171" s="113"/>
      <c r="AK2171" s="113"/>
      <c r="AL2171" s="113"/>
      <c r="AM2171" s="113"/>
      <c r="AN2171" s="113"/>
      <c r="AO2171" s="113"/>
      <c r="AP2171" s="113"/>
      <c r="AQ2171" s="113"/>
      <c r="AR2171" s="113"/>
      <c r="AS2171" s="113"/>
      <c r="AT2171" s="113"/>
      <c r="AU2171" s="113"/>
      <c r="AV2171" s="113"/>
      <c r="AW2171" s="113"/>
      <c r="AX2171" s="113"/>
      <c r="AY2171" s="113"/>
      <c r="AZ2171" s="113"/>
      <c r="BA2171" s="113"/>
      <c r="BB2171" s="113"/>
      <c r="BC2171" s="113"/>
      <c r="BD2171" s="113"/>
      <c r="BE2171" s="113"/>
      <c r="BF2171" s="113"/>
      <c r="BG2171" s="113"/>
      <c r="BH2171" s="113"/>
      <c r="BI2171" s="113"/>
      <c r="BJ2171" s="113"/>
      <c r="BK2171" s="113"/>
      <c r="BL2171" s="113"/>
      <c r="BM2171" s="113"/>
      <c r="BN2171" s="113"/>
      <c r="BO2171" s="113"/>
      <c r="BP2171" s="113"/>
      <c r="BQ2171" s="113"/>
      <c r="BR2171" s="113"/>
      <c r="BS2171" s="113"/>
      <c r="BT2171" s="113"/>
      <c r="BU2171" s="113"/>
      <c r="BV2171" s="113"/>
      <c r="BW2171" s="113"/>
      <c r="BX2171" s="113"/>
      <c r="BY2171" s="113"/>
      <c r="BZ2171" s="113"/>
      <c r="CA2171" s="113"/>
      <c r="CB2171" s="113"/>
    </row>
    <row r="2172" spans="9:80" s="114" customFormat="1">
      <c r="I2172" s="113"/>
      <c r="J2172" s="113"/>
      <c r="K2172" s="113"/>
      <c r="L2172" s="113"/>
      <c r="M2172" s="113"/>
      <c r="N2172" s="113"/>
      <c r="O2172" s="113"/>
      <c r="P2172" s="113"/>
      <c r="Q2172" s="113"/>
      <c r="R2172" s="113"/>
      <c r="S2172" s="113"/>
      <c r="T2172" s="113"/>
      <c r="U2172" s="113"/>
      <c r="V2172" s="113"/>
      <c r="W2172" s="113"/>
      <c r="X2172" s="113"/>
      <c r="Y2172" s="113"/>
      <c r="Z2172" s="113"/>
      <c r="AA2172" s="113"/>
      <c r="AB2172" s="113"/>
      <c r="AC2172" s="113"/>
      <c r="AD2172" s="113"/>
      <c r="AE2172" s="113"/>
      <c r="AF2172" s="113"/>
      <c r="AG2172" s="113"/>
      <c r="AH2172" s="113"/>
      <c r="AI2172" s="113"/>
      <c r="AJ2172" s="113"/>
      <c r="AK2172" s="113"/>
      <c r="AL2172" s="113"/>
      <c r="AM2172" s="113"/>
      <c r="AN2172" s="113"/>
      <c r="AO2172" s="113"/>
      <c r="AP2172" s="113"/>
      <c r="AQ2172" s="113"/>
      <c r="AR2172" s="113"/>
      <c r="AS2172" s="113"/>
      <c r="AT2172" s="113"/>
      <c r="AU2172" s="113"/>
      <c r="AV2172" s="113"/>
      <c r="AW2172" s="113"/>
      <c r="AX2172" s="113"/>
      <c r="AY2172" s="113"/>
      <c r="AZ2172" s="113"/>
      <c r="BA2172" s="113"/>
      <c r="BB2172" s="113"/>
      <c r="BC2172" s="113"/>
      <c r="BD2172" s="113"/>
      <c r="BE2172" s="113"/>
      <c r="BF2172" s="113"/>
      <c r="BG2172" s="113"/>
      <c r="BH2172" s="113"/>
      <c r="BI2172" s="113"/>
      <c r="BJ2172" s="113"/>
      <c r="BK2172" s="113"/>
      <c r="BL2172" s="113"/>
      <c r="BM2172" s="113"/>
      <c r="BN2172" s="113"/>
      <c r="BO2172" s="113"/>
      <c r="BP2172" s="113"/>
      <c r="BQ2172" s="113"/>
      <c r="BR2172" s="113"/>
      <c r="BS2172" s="113"/>
      <c r="BT2172" s="113"/>
      <c r="BU2172" s="113"/>
      <c r="BV2172" s="113"/>
      <c r="BW2172" s="113"/>
      <c r="BX2172" s="113"/>
      <c r="BY2172" s="113"/>
      <c r="BZ2172" s="113"/>
      <c r="CA2172" s="113"/>
      <c r="CB2172" s="113"/>
    </row>
    <row r="2173" spans="9:80" s="114" customFormat="1">
      <c r="I2173" s="113"/>
      <c r="J2173" s="113"/>
      <c r="K2173" s="113"/>
      <c r="L2173" s="113"/>
      <c r="M2173" s="113"/>
      <c r="N2173" s="113"/>
      <c r="O2173" s="113"/>
      <c r="P2173" s="113"/>
      <c r="Q2173" s="113"/>
      <c r="R2173" s="113"/>
      <c r="S2173" s="113"/>
      <c r="T2173" s="113"/>
      <c r="U2173" s="113"/>
      <c r="V2173" s="113"/>
      <c r="W2173" s="113"/>
      <c r="X2173" s="113"/>
      <c r="Y2173" s="113"/>
      <c r="Z2173" s="113"/>
      <c r="AA2173" s="113"/>
      <c r="AB2173" s="113"/>
      <c r="AC2173" s="113"/>
      <c r="AD2173" s="113"/>
      <c r="AE2173" s="113"/>
      <c r="AF2173" s="113"/>
      <c r="AG2173" s="113"/>
      <c r="AH2173" s="113"/>
      <c r="AI2173" s="113"/>
      <c r="AJ2173" s="113"/>
      <c r="AK2173" s="113"/>
      <c r="AL2173" s="113"/>
      <c r="AM2173" s="113"/>
      <c r="AN2173" s="113"/>
      <c r="AO2173" s="113"/>
      <c r="AP2173" s="113"/>
      <c r="AQ2173" s="113"/>
      <c r="AR2173" s="113"/>
      <c r="AS2173" s="113"/>
      <c r="AT2173" s="113"/>
      <c r="AU2173" s="113"/>
      <c r="AV2173" s="113"/>
      <c r="AW2173" s="113"/>
      <c r="AX2173" s="113"/>
      <c r="AY2173" s="113"/>
      <c r="AZ2173" s="113"/>
      <c r="BA2173" s="113"/>
      <c r="BB2173" s="113"/>
      <c r="BC2173" s="113"/>
      <c r="BD2173" s="113"/>
      <c r="BE2173" s="113"/>
      <c r="BF2173" s="113"/>
      <c r="BG2173" s="113"/>
      <c r="BH2173" s="113"/>
      <c r="BI2173" s="113"/>
      <c r="BJ2173" s="113"/>
      <c r="BK2173" s="113"/>
      <c r="BL2173" s="113"/>
      <c r="BM2173" s="113"/>
      <c r="BN2173" s="113"/>
      <c r="BO2173" s="113"/>
      <c r="BP2173" s="113"/>
      <c r="BQ2173" s="113"/>
      <c r="BR2173" s="113"/>
      <c r="BS2173" s="113"/>
      <c r="BT2173" s="113"/>
      <c r="BU2173" s="113"/>
      <c r="BV2173" s="113"/>
      <c r="BW2173" s="113"/>
      <c r="BX2173" s="113"/>
      <c r="BY2173" s="113"/>
      <c r="BZ2173" s="113"/>
      <c r="CA2173" s="113"/>
      <c r="CB2173" s="113"/>
    </row>
    <row r="2174" spans="9:80" s="114" customFormat="1">
      <c r="I2174" s="113"/>
      <c r="J2174" s="113"/>
      <c r="K2174" s="113"/>
      <c r="L2174" s="113"/>
      <c r="M2174" s="113"/>
      <c r="N2174" s="113"/>
      <c r="O2174" s="113"/>
      <c r="P2174" s="113"/>
      <c r="Q2174" s="113"/>
      <c r="R2174" s="113"/>
      <c r="S2174" s="113"/>
      <c r="T2174" s="113"/>
      <c r="U2174" s="113"/>
      <c r="V2174" s="113"/>
      <c r="W2174" s="113"/>
      <c r="X2174" s="113"/>
      <c r="Y2174" s="113"/>
      <c r="Z2174" s="113"/>
      <c r="AA2174" s="113"/>
      <c r="AB2174" s="113"/>
      <c r="AC2174" s="113"/>
      <c r="AD2174" s="113"/>
      <c r="AE2174" s="113"/>
      <c r="AF2174" s="113"/>
      <c r="AG2174" s="113"/>
      <c r="AH2174" s="113"/>
      <c r="AI2174" s="113"/>
      <c r="AJ2174" s="113"/>
      <c r="AK2174" s="113"/>
      <c r="AL2174" s="113"/>
      <c r="AM2174" s="113"/>
      <c r="AN2174" s="113"/>
      <c r="AO2174" s="113"/>
      <c r="AP2174" s="113"/>
      <c r="AQ2174" s="113"/>
      <c r="AR2174" s="113"/>
      <c r="AS2174" s="113"/>
      <c r="AT2174" s="113"/>
      <c r="AU2174" s="113"/>
      <c r="AV2174" s="113"/>
      <c r="AW2174" s="113"/>
      <c r="AX2174" s="113"/>
      <c r="AY2174" s="113"/>
      <c r="AZ2174" s="113"/>
      <c r="BA2174" s="113"/>
      <c r="BB2174" s="113"/>
      <c r="BC2174" s="113"/>
      <c r="BD2174" s="113"/>
      <c r="BE2174" s="113"/>
      <c r="BF2174" s="113"/>
      <c r="BG2174" s="113"/>
      <c r="BH2174" s="113"/>
      <c r="BI2174" s="113"/>
      <c r="BJ2174" s="113"/>
      <c r="BK2174" s="113"/>
      <c r="BL2174" s="113"/>
      <c r="BM2174" s="113"/>
      <c r="BN2174" s="113"/>
      <c r="BO2174" s="113"/>
      <c r="BP2174" s="113"/>
      <c r="BQ2174" s="113"/>
      <c r="BR2174" s="113"/>
      <c r="BS2174" s="113"/>
      <c r="BT2174" s="113"/>
      <c r="BU2174" s="113"/>
      <c r="BV2174" s="113"/>
      <c r="BW2174" s="113"/>
      <c r="BX2174" s="113"/>
      <c r="BY2174" s="113"/>
      <c r="BZ2174" s="113"/>
      <c r="CA2174" s="113"/>
      <c r="CB2174" s="113"/>
    </row>
    <row r="2175" spans="9:80" s="114" customFormat="1">
      <c r="I2175" s="113"/>
      <c r="J2175" s="113"/>
      <c r="K2175" s="113"/>
      <c r="L2175" s="113"/>
      <c r="M2175" s="113"/>
      <c r="N2175" s="113"/>
      <c r="O2175" s="113"/>
      <c r="P2175" s="113"/>
      <c r="Q2175" s="113"/>
      <c r="R2175" s="113"/>
      <c r="S2175" s="113"/>
      <c r="T2175" s="113"/>
      <c r="U2175" s="113"/>
      <c r="V2175" s="113"/>
      <c r="W2175" s="113"/>
      <c r="X2175" s="113"/>
      <c r="Y2175" s="113"/>
      <c r="Z2175" s="113"/>
      <c r="AA2175" s="113"/>
      <c r="AB2175" s="113"/>
      <c r="AC2175" s="113"/>
      <c r="AD2175" s="113"/>
      <c r="AE2175" s="113"/>
      <c r="AF2175" s="113"/>
      <c r="AG2175" s="113"/>
      <c r="AH2175" s="113"/>
      <c r="AI2175" s="113"/>
      <c r="AJ2175" s="113"/>
      <c r="AK2175" s="113"/>
      <c r="AL2175" s="113"/>
      <c r="AM2175" s="113"/>
      <c r="AN2175" s="113"/>
      <c r="AO2175" s="113"/>
      <c r="AP2175" s="113"/>
      <c r="AQ2175" s="113"/>
      <c r="AR2175" s="113"/>
      <c r="AS2175" s="113"/>
      <c r="AT2175" s="113"/>
      <c r="AU2175" s="113"/>
      <c r="AV2175" s="113"/>
      <c r="AW2175" s="113"/>
      <c r="AX2175" s="113"/>
      <c r="AY2175" s="113"/>
      <c r="AZ2175" s="113"/>
      <c r="BA2175" s="113"/>
      <c r="BB2175" s="113"/>
      <c r="BC2175" s="113"/>
      <c r="BD2175" s="113"/>
      <c r="BE2175" s="113"/>
      <c r="BF2175" s="113"/>
      <c r="BG2175" s="113"/>
      <c r="BH2175" s="113"/>
      <c r="BI2175" s="113"/>
      <c r="BJ2175" s="113"/>
      <c r="BK2175" s="113"/>
      <c r="BL2175" s="113"/>
      <c r="BM2175" s="113"/>
      <c r="BN2175" s="113"/>
      <c r="BO2175" s="113"/>
      <c r="BP2175" s="113"/>
      <c r="BQ2175" s="113"/>
      <c r="BR2175" s="113"/>
      <c r="BS2175" s="113"/>
      <c r="BT2175" s="113"/>
      <c r="BU2175" s="113"/>
      <c r="BV2175" s="113"/>
      <c r="BW2175" s="113"/>
      <c r="BX2175" s="113"/>
      <c r="BY2175" s="113"/>
      <c r="BZ2175" s="113"/>
      <c r="CA2175" s="113"/>
      <c r="CB2175" s="113"/>
    </row>
    <row r="2176" spans="9:80" s="114" customFormat="1">
      <c r="I2176" s="113"/>
      <c r="J2176" s="113"/>
      <c r="K2176" s="113"/>
      <c r="L2176" s="113"/>
      <c r="M2176" s="113"/>
      <c r="N2176" s="113"/>
      <c r="O2176" s="113"/>
      <c r="P2176" s="113"/>
      <c r="Q2176" s="113"/>
      <c r="R2176" s="113"/>
      <c r="S2176" s="113"/>
      <c r="T2176" s="113"/>
      <c r="U2176" s="113"/>
      <c r="V2176" s="113"/>
      <c r="W2176" s="113"/>
      <c r="X2176" s="113"/>
      <c r="Y2176" s="113"/>
      <c r="Z2176" s="113"/>
      <c r="AA2176" s="113"/>
      <c r="AB2176" s="113"/>
      <c r="AC2176" s="113"/>
      <c r="AD2176" s="113"/>
      <c r="AE2176" s="113"/>
      <c r="AF2176" s="113"/>
      <c r="AG2176" s="113"/>
      <c r="AH2176" s="113"/>
      <c r="AI2176" s="113"/>
      <c r="AJ2176" s="113"/>
      <c r="AK2176" s="113"/>
      <c r="AL2176" s="113"/>
      <c r="AM2176" s="113"/>
      <c r="AN2176" s="113"/>
      <c r="AO2176" s="113"/>
      <c r="AP2176" s="113"/>
      <c r="AQ2176" s="113"/>
      <c r="AR2176" s="113"/>
      <c r="AS2176" s="113"/>
      <c r="AT2176" s="113"/>
      <c r="AU2176" s="113"/>
      <c r="AV2176" s="113"/>
      <c r="AW2176" s="113"/>
      <c r="AX2176" s="113"/>
      <c r="AY2176" s="113"/>
      <c r="AZ2176" s="113"/>
      <c r="BA2176" s="113"/>
      <c r="BB2176" s="113"/>
      <c r="BC2176" s="113"/>
      <c r="BD2176" s="113"/>
      <c r="BE2176" s="113"/>
      <c r="BF2176" s="113"/>
      <c r="BG2176" s="113"/>
      <c r="BH2176" s="113"/>
      <c r="BI2176" s="113"/>
      <c r="BJ2176" s="113"/>
      <c r="BK2176" s="113"/>
      <c r="BL2176" s="113"/>
      <c r="BM2176" s="113"/>
      <c r="BN2176" s="113"/>
      <c r="BO2176" s="113"/>
      <c r="BP2176" s="113"/>
      <c r="BQ2176" s="113"/>
      <c r="BR2176" s="113"/>
      <c r="BS2176" s="113"/>
      <c r="BT2176" s="113"/>
      <c r="BU2176" s="113"/>
      <c r="BV2176" s="113"/>
      <c r="BW2176" s="113"/>
      <c r="BX2176" s="113"/>
      <c r="BY2176" s="113"/>
      <c r="BZ2176" s="113"/>
      <c r="CA2176" s="113"/>
      <c r="CB2176" s="113"/>
    </row>
    <row r="2177" spans="9:80" s="114" customFormat="1">
      <c r="I2177" s="113"/>
      <c r="J2177" s="113"/>
      <c r="K2177" s="113"/>
      <c r="L2177" s="113"/>
      <c r="M2177" s="113"/>
      <c r="N2177" s="113"/>
      <c r="O2177" s="113"/>
      <c r="P2177" s="113"/>
      <c r="Q2177" s="113"/>
      <c r="R2177" s="113"/>
      <c r="S2177" s="113"/>
      <c r="T2177" s="113"/>
      <c r="U2177" s="113"/>
      <c r="V2177" s="113"/>
      <c r="W2177" s="113"/>
      <c r="X2177" s="113"/>
      <c r="Y2177" s="113"/>
      <c r="Z2177" s="113"/>
      <c r="AA2177" s="113"/>
      <c r="AB2177" s="113"/>
      <c r="AC2177" s="113"/>
      <c r="AD2177" s="113"/>
      <c r="AE2177" s="113"/>
      <c r="AF2177" s="113"/>
      <c r="AG2177" s="113"/>
      <c r="AH2177" s="113"/>
      <c r="AI2177" s="113"/>
      <c r="AJ2177" s="113"/>
      <c r="AK2177" s="113"/>
      <c r="AL2177" s="113"/>
      <c r="AM2177" s="113"/>
      <c r="AN2177" s="113"/>
      <c r="AO2177" s="113"/>
      <c r="AP2177" s="113"/>
      <c r="AQ2177" s="113"/>
      <c r="AR2177" s="113"/>
      <c r="AS2177" s="113"/>
      <c r="AT2177" s="113"/>
      <c r="AU2177" s="113"/>
      <c r="AV2177" s="113"/>
      <c r="AW2177" s="113"/>
      <c r="AX2177" s="113"/>
      <c r="AY2177" s="113"/>
      <c r="AZ2177" s="113"/>
      <c r="BA2177" s="113"/>
      <c r="BB2177" s="113"/>
      <c r="BC2177" s="113"/>
      <c r="BD2177" s="113"/>
      <c r="BE2177" s="113"/>
      <c r="BF2177" s="113"/>
      <c r="BG2177" s="113"/>
      <c r="BH2177" s="113"/>
      <c r="BI2177" s="113"/>
      <c r="BJ2177" s="113"/>
      <c r="BK2177" s="113"/>
      <c r="BL2177" s="113"/>
      <c r="BM2177" s="113"/>
      <c r="BN2177" s="113"/>
      <c r="BO2177" s="113"/>
      <c r="BP2177" s="113"/>
      <c r="BQ2177" s="113"/>
      <c r="BR2177" s="113"/>
      <c r="BS2177" s="113"/>
      <c r="BT2177" s="113"/>
      <c r="BU2177" s="113"/>
      <c r="BV2177" s="113"/>
      <c r="BW2177" s="113"/>
      <c r="BX2177" s="113"/>
      <c r="BY2177" s="113"/>
      <c r="BZ2177" s="113"/>
      <c r="CA2177" s="113"/>
      <c r="CB2177" s="113"/>
    </row>
    <row r="2178" spans="9:80" s="114" customFormat="1">
      <c r="I2178" s="113"/>
      <c r="J2178" s="113"/>
      <c r="K2178" s="113"/>
      <c r="L2178" s="113"/>
      <c r="M2178" s="113"/>
      <c r="N2178" s="113"/>
      <c r="O2178" s="113"/>
      <c r="P2178" s="113"/>
      <c r="Q2178" s="113"/>
      <c r="R2178" s="113"/>
      <c r="S2178" s="113"/>
      <c r="T2178" s="113"/>
      <c r="U2178" s="113"/>
      <c r="V2178" s="113"/>
      <c r="W2178" s="113"/>
      <c r="X2178" s="113"/>
      <c r="Y2178" s="113"/>
      <c r="Z2178" s="113"/>
      <c r="AA2178" s="113"/>
      <c r="AB2178" s="113"/>
      <c r="AC2178" s="113"/>
      <c r="AD2178" s="113"/>
      <c r="AE2178" s="113"/>
      <c r="AF2178" s="113"/>
      <c r="AG2178" s="113"/>
      <c r="AH2178" s="113"/>
      <c r="AI2178" s="113"/>
      <c r="AJ2178" s="113"/>
      <c r="AK2178" s="113"/>
      <c r="AL2178" s="113"/>
      <c r="AM2178" s="113"/>
      <c r="AN2178" s="113"/>
      <c r="AO2178" s="113"/>
      <c r="AP2178" s="113"/>
      <c r="AQ2178" s="113"/>
      <c r="AR2178" s="113"/>
      <c r="AS2178" s="113"/>
      <c r="AT2178" s="113"/>
      <c r="AU2178" s="113"/>
      <c r="AV2178" s="113"/>
      <c r="AW2178" s="113"/>
      <c r="AX2178" s="113"/>
      <c r="AY2178" s="113"/>
      <c r="AZ2178" s="113"/>
      <c r="BA2178" s="113"/>
      <c r="BB2178" s="113"/>
      <c r="BC2178" s="113"/>
      <c r="BD2178" s="113"/>
      <c r="BE2178" s="113"/>
      <c r="BF2178" s="113"/>
      <c r="BG2178" s="113"/>
      <c r="BH2178" s="113"/>
      <c r="BI2178" s="113"/>
      <c r="BJ2178" s="113"/>
      <c r="BK2178" s="113"/>
      <c r="BL2178" s="113"/>
      <c r="BM2178" s="113"/>
      <c r="BN2178" s="113"/>
      <c r="BO2178" s="113"/>
      <c r="BP2178" s="113"/>
      <c r="BQ2178" s="113"/>
      <c r="BR2178" s="113"/>
      <c r="BS2178" s="113"/>
      <c r="BT2178" s="113"/>
      <c r="BU2178" s="113"/>
      <c r="BV2178" s="113"/>
      <c r="BW2178" s="113"/>
      <c r="BX2178" s="113"/>
      <c r="BY2178" s="113"/>
      <c r="BZ2178" s="113"/>
      <c r="CA2178" s="113"/>
      <c r="CB2178" s="113"/>
    </row>
    <row r="2179" spans="9:80" s="114" customFormat="1">
      <c r="I2179" s="113"/>
      <c r="J2179" s="113"/>
      <c r="K2179" s="113"/>
      <c r="L2179" s="113"/>
      <c r="M2179" s="113"/>
      <c r="N2179" s="113"/>
      <c r="O2179" s="113"/>
      <c r="P2179" s="113"/>
      <c r="Q2179" s="113"/>
      <c r="R2179" s="113"/>
      <c r="S2179" s="113"/>
      <c r="T2179" s="113"/>
      <c r="U2179" s="113"/>
      <c r="V2179" s="113"/>
      <c r="W2179" s="113"/>
      <c r="X2179" s="113"/>
      <c r="Y2179" s="113"/>
      <c r="Z2179" s="113"/>
      <c r="AA2179" s="113"/>
      <c r="AB2179" s="113"/>
      <c r="AC2179" s="113"/>
      <c r="AD2179" s="113"/>
      <c r="AE2179" s="113"/>
      <c r="AF2179" s="113"/>
      <c r="AG2179" s="113"/>
      <c r="AH2179" s="113"/>
      <c r="AI2179" s="113"/>
      <c r="AJ2179" s="113"/>
      <c r="AK2179" s="113"/>
      <c r="AL2179" s="113"/>
      <c r="AM2179" s="113"/>
      <c r="AN2179" s="113"/>
      <c r="AO2179" s="113"/>
      <c r="AP2179" s="113"/>
      <c r="AQ2179" s="113"/>
      <c r="AR2179" s="113"/>
      <c r="AS2179" s="113"/>
      <c r="AT2179" s="113"/>
      <c r="AU2179" s="113"/>
      <c r="AV2179" s="113"/>
      <c r="AW2179" s="113"/>
      <c r="AX2179" s="113"/>
      <c r="AY2179" s="113"/>
      <c r="AZ2179" s="113"/>
      <c r="BA2179" s="113"/>
      <c r="BB2179" s="113"/>
      <c r="BC2179" s="113"/>
      <c r="BD2179" s="113"/>
      <c r="BE2179" s="113"/>
      <c r="BF2179" s="113"/>
      <c r="BG2179" s="113"/>
      <c r="BH2179" s="113"/>
      <c r="BI2179" s="113"/>
      <c r="BJ2179" s="113"/>
      <c r="BK2179" s="113"/>
      <c r="BL2179" s="113"/>
      <c r="BM2179" s="113"/>
      <c r="BN2179" s="113"/>
      <c r="BO2179" s="113"/>
      <c r="BP2179" s="113"/>
      <c r="BQ2179" s="113"/>
      <c r="BR2179" s="113"/>
      <c r="BS2179" s="113"/>
      <c r="BT2179" s="113"/>
      <c r="BU2179" s="113"/>
      <c r="BV2179" s="113"/>
      <c r="BW2179" s="113"/>
      <c r="BX2179" s="113"/>
      <c r="BY2179" s="113"/>
      <c r="BZ2179" s="113"/>
      <c r="CA2179" s="113"/>
      <c r="CB2179" s="113"/>
    </row>
    <row r="2180" spans="9:80" s="114" customFormat="1">
      <c r="I2180" s="113"/>
      <c r="J2180" s="113"/>
      <c r="K2180" s="113"/>
      <c r="L2180" s="113"/>
      <c r="M2180" s="113"/>
      <c r="N2180" s="113"/>
      <c r="O2180" s="113"/>
      <c r="P2180" s="113"/>
      <c r="Q2180" s="113"/>
      <c r="R2180" s="113"/>
      <c r="S2180" s="113"/>
      <c r="T2180" s="113"/>
      <c r="U2180" s="113"/>
      <c r="V2180" s="113"/>
      <c r="W2180" s="113"/>
      <c r="X2180" s="113"/>
      <c r="Y2180" s="113"/>
      <c r="Z2180" s="113"/>
      <c r="AA2180" s="113"/>
      <c r="AB2180" s="113"/>
      <c r="AC2180" s="113"/>
      <c r="AD2180" s="113"/>
      <c r="AE2180" s="113"/>
      <c r="AF2180" s="113"/>
      <c r="AG2180" s="113"/>
      <c r="AH2180" s="113"/>
      <c r="AI2180" s="113"/>
      <c r="AJ2180" s="113"/>
      <c r="AK2180" s="113"/>
      <c r="AL2180" s="113"/>
      <c r="AM2180" s="113"/>
      <c r="AN2180" s="113"/>
      <c r="AO2180" s="113"/>
      <c r="AP2180" s="113"/>
      <c r="AQ2180" s="113"/>
      <c r="AR2180" s="113"/>
      <c r="AS2180" s="113"/>
      <c r="AT2180" s="113"/>
      <c r="AU2180" s="113"/>
      <c r="AV2180" s="113"/>
      <c r="AW2180" s="113"/>
      <c r="AX2180" s="113"/>
      <c r="AY2180" s="113"/>
      <c r="AZ2180" s="113"/>
      <c r="BA2180" s="113"/>
      <c r="BB2180" s="113"/>
      <c r="BC2180" s="113"/>
      <c r="BD2180" s="113"/>
      <c r="BE2180" s="113"/>
      <c r="BF2180" s="113"/>
      <c r="BG2180" s="113"/>
      <c r="BH2180" s="113"/>
      <c r="BI2180" s="113"/>
      <c r="BJ2180" s="113"/>
      <c r="BK2180" s="113"/>
      <c r="BL2180" s="113"/>
      <c r="BM2180" s="113"/>
      <c r="BN2180" s="113"/>
      <c r="BO2180" s="113"/>
      <c r="BP2180" s="113"/>
      <c r="BQ2180" s="113"/>
      <c r="BR2180" s="113"/>
      <c r="BS2180" s="113"/>
      <c r="BT2180" s="113"/>
      <c r="BU2180" s="113"/>
      <c r="BV2180" s="113"/>
      <c r="BW2180" s="113"/>
      <c r="BX2180" s="113"/>
      <c r="BY2180" s="113"/>
      <c r="BZ2180" s="113"/>
      <c r="CA2180" s="113"/>
      <c r="CB2180" s="113"/>
    </row>
    <row r="2181" spans="9:80" s="114" customFormat="1">
      <c r="I2181" s="113"/>
      <c r="J2181" s="113"/>
      <c r="K2181" s="113"/>
      <c r="L2181" s="113"/>
      <c r="M2181" s="113"/>
      <c r="N2181" s="113"/>
      <c r="O2181" s="113"/>
      <c r="P2181" s="113"/>
      <c r="Q2181" s="113"/>
      <c r="R2181" s="113"/>
      <c r="S2181" s="113"/>
      <c r="T2181" s="113"/>
      <c r="U2181" s="113"/>
      <c r="V2181" s="113"/>
      <c r="W2181" s="113"/>
      <c r="X2181" s="113"/>
      <c r="Y2181" s="113"/>
      <c r="Z2181" s="113"/>
      <c r="AA2181" s="113"/>
      <c r="AB2181" s="113"/>
      <c r="AC2181" s="113"/>
      <c r="AD2181" s="113"/>
      <c r="AE2181" s="113"/>
      <c r="AF2181" s="113"/>
      <c r="AG2181" s="113"/>
      <c r="AH2181" s="113"/>
      <c r="AI2181" s="113"/>
      <c r="AJ2181" s="113"/>
      <c r="AK2181" s="113"/>
      <c r="AL2181" s="113"/>
      <c r="AM2181" s="113"/>
      <c r="AN2181" s="113"/>
      <c r="AO2181" s="113"/>
      <c r="AP2181" s="113"/>
      <c r="AQ2181" s="113"/>
      <c r="AR2181" s="113"/>
      <c r="AS2181" s="113"/>
      <c r="AT2181" s="113"/>
      <c r="AU2181" s="113"/>
      <c r="AV2181" s="113"/>
      <c r="AW2181" s="113"/>
      <c r="AX2181" s="113"/>
      <c r="AY2181" s="113"/>
      <c r="AZ2181" s="113"/>
      <c r="BA2181" s="113"/>
      <c r="BB2181" s="113"/>
      <c r="BC2181" s="113"/>
      <c r="BD2181" s="113"/>
      <c r="BE2181" s="113"/>
      <c r="BF2181" s="113"/>
      <c r="BG2181" s="113"/>
      <c r="BH2181" s="113"/>
      <c r="BI2181" s="113"/>
      <c r="BJ2181" s="113"/>
      <c r="BK2181" s="113"/>
      <c r="BL2181" s="113"/>
      <c r="BM2181" s="113"/>
      <c r="BN2181" s="113"/>
      <c r="BO2181" s="113"/>
      <c r="BP2181" s="113"/>
      <c r="BQ2181" s="113"/>
      <c r="BR2181" s="113"/>
      <c r="BS2181" s="113"/>
      <c r="BT2181" s="113"/>
      <c r="BU2181" s="113"/>
      <c r="BV2181" s="113"/>
      <c r="BW2181" s="113"/>
      <c r="BX2181" s="113"/>
      <c r="BY2181" s="113"/>
      <c r="BZ2181" s="113"/>
      <c r="CA2181" s="113"/>
      <c r="CB2181" s="113"/>
    </row>
    <row r="2182" spans="9:80" s="114" customFormat="1">
      <c r="I2182" s="113"/>
      <c r="J2182" s="113"/>
      <c r="K2182" s="113"/>
      <c r="L2182" s="113"/>
      <c r="M2182" s="113"/>
      <c r="N2182" s="113"/>
      <c r="O2182" s="113"/>
      <c r="P2182" s="113"/>
      <c r="Q2182" s="113"/>
      <c r="R2182" s="113"/>
      <c r="S2182" s="113"/>
      <c r="T2182" s="113"/>
      <c r="U2182" s="113"/>
      <c r="V2182" s="113"/>
      <c r="W2182" s="113"/>
      <c r="X2182" s="113"/>
      <c r="Y2182" s="113"/>
      <c r="Z2182" s="113"/>
      <c r="AA2182" s="113"/>
      <c r="AB2182" s="113"/>
      <c r="AC2182" s="113"/>
      <c r="AD2182" s="113"/>
      <c r="AE2182" s="113"/>
      <c r="AF2182" s="113"/>
      <c r="AG2182" s="113"/>
      <c r="AH2182" s="113"/>
      <c r="AI2182" s="113"/>
      <c r="AJ2182" s="113"/>
      <c r="AK2182" s="113"/>
      <c r="AL2182" s="113"/>
      <c r="AM2182" s="113"/>
      <c r="AN2182" s="113"/>
      <c r="AO2182" s="113"/>
      <c r="AP2182" s="113"/>
      <c r="AQ2182" s="113"/>
      <c r="AR2182" s="113"/>
      <c r="AS2182" s="113"/>
      <c r="AT2182" s="113"/>
      <c r="AU2182" s="113"/>
      <c r="AV2182" s="113"/>
      <c r="AW2182" s="113"/>
      <c r="AX2182" s="113"/>
      <c r="AY2182" s="113"/>
      <c r="AZ2182" s="113"/>
      <c r="BA2182" s="113"/>
      <c r="BB2182" s="113"/>
      <c r="BC2182" s="113"/>
      <c r="BD2182" s="113"/>
      <c r="BE2182" s="113"/>
      <c r="BF2182" s="113"/>
      <c r="BG2182" s="113"/>
      <c r="BH2182" s="113"/>
      <c r="BI2182" s="113"/>
      <c r="BJ2182" s="113"/>
      <c r="BK2182" s="113"/>
      <c r="BL2182" s="113"/>
      <c r="BM2182" s="113"/>
      <c r="BN2182" s="113"/>
      <c r="BO2182" s="113"/>
      <c r="BP2182" s="113"/>
      <c r="BQ2182" s="113"/>
      <c r="BR2182" s="113"/>
      <c r="BS2182" s="113"/>
      <c r="BT2182" s="113"/>
      <c r="BU2182" s="113"/>
      <c r="BV2182" s="113"/>
      <c r="BW2182" s="113"/>
      <c r="BX2182" s="113"/>
      <c r="BY2182" s="113"/>
      <c r="BZ2182" s="113"/>
      <c r="CA2182" s="113"/>
      <c r="CB2182" s="113"/>
    </row>
    <row r="2183" spans="9:80" s="114" customFormat="1">
      <c r="I2183" s="113"/>
      <c r="J2183" s="113"/>
      <c r="K2183" s="113"/>
      <c r="L2183" s="113"/>
      <c r="M2183" s="113"/>
      <c r="N2183" s="113"/>
      <c r="O2183" s="113"/>
      <c r="P2183" s="113"/>
      <c r="Q2183" s="113"/>
      <c r="R2183" s="113"/>
      <c r="S2183" s="113"/>
      <c r="T2183" s="113"/>
      <c r="U2183" s="113"/>
      <c r="V2183" s="113"/>
      <c r="W2183" s="113"/>
      <c r="X2183" s="113"/>
      <c r="Y2183" s="113"/>
      <c r="Z2183" s="113"/>
      <c r="AA2183" s="113"/>
      <c r="AB2183" s="113"/>
      <c r="AC2183" s="113"/>
      <c r="AD2183" s="113"/>
      <c r="AE2183" s="113"/>
      <c r="AF2183" s="113"/>
      <c r="AG2183" s="113"/>
      <c r="AH2183" s="113"/>
      <c r="AI2183" s="113"/>
      <c r="AJ2183" s="113"/>
      <c r="AK2183" s="113"/>
      <c r="AL2183" s="113"/>
      <c r="AM2183" s="113"/>
      <c r="AN2183" s="113"/>
      <c r="AO2183" s="113"/>
      <c r="AP2183" s="113"/>
      <c r="AQ2183" s="113"/>
      <c r="AR2183" s="113"/>
      <c r="AS2183" s="113"/>
      <c r="AT2183" s="113"/>
      <c r="AU2183" s="113"/>
      <c r="AV2183" s="113"/>
      <c r="AW2183" s="113"/>
      <c r="AX2183" s="113"/>
      <c r="AY2183" s="113"/>
      <c r="AZ2183" s="113"/>
      <c r="BA2183" s="113"/>
      <c r="BB2183" s="113"/>
      <c r="BC2183" s="113"/>
      <c r="BD2183" s="113"/>
      <c r="BE2183" s="113"/>
      <c r="BF2183" s="113"/>
      <c r="BG2183" s="113"/>
      <c r="BH2183" s="113"/>
      <c r="BI2183" s="113"/>
      <c r="BJ2183" s="113"/>
      <c r="BK2183" s="113"/>
      <c r="BL2183" s="113"/>
      <c r="BM2183" s="113"/>
      <c r="BN2183" s="113"/>
      <c r="BO2183" s="113"/>
      <c r="BP2183" s="113"/>
      <c r="BQ2183" s="113"/>
      <c r="BR2183" s="113"/>
      <c r="BS2183" s="113"/>
      <c r="BT2183" s="113"/>
      <c r="BU2183" s="113"/>
      <c r="BV2183" s="113"/>
      <c r="BW2183" s="113"/>
      <c r="BX2183" s="113"/>
      <c r="BY2183" s="113"/>
      <c r="BZ2183" s="113"/>
      <c r="CA2183" s="113"/>
      <c r="CB2183" s="113"/>
    </row>
    <row r="2184" spans="9:80" s="114" customFormat="1">
      <c r="I2184" s="113"/>
      <c r="J2184" s="113"/>
      <c r="K2184" s="113"/>
      <c r="L2184" s="113"/>
      <c r="M2184" s="113"/>
      <c r="N2184" s="113"/>
      <c r="O2184" s="113"/>
      <c r="P2184" s="113"/>
      <c r="Q2184" s="113"/>
      <c r="R2184" s="113"/>
      <c r="S2184" s="113"/>
      <c r="T2184" s="113"/>
      <c r="U2184" s="113"/>
      <c r="V2184" s="113"/>
      <c r="W2184" s="113"/>
      <c r="X2184" s="113"/>
      <c r="Y2184" s="113"/>
      <c r="Z2184" s="113"/>
      <c r="AA2184" s="113"/>
      <c r="AB2184" s="113"/>
      <c r="AC2184" s="113"/>
      <c r="AD2184" s="113"/>
      <c r="AE2184" s="113"/>
      <c r="AF2184" s="113"/>
      <c r="AG2184" s="113"/>
      <c r="AH2184" s="113"/>
      <c r="AI2184" s="113"/>
      <c r="AJ2184" s="113"/>
      <c r="AK2184" s="113"/>
      <c r="AL2184" s="113"/>
      <c r="AM2184" s="113"/>
      <c r="AN2184" s="113"/>
      <c r="AO2184" s="113"/>
      <c r="AP2184" s="113"/>
      <c r="AQ2184" s="113"/>
      <c r="AR2184" s="113"/>
      <c r="AS2184" s="113"/>
      <c r="AT2184" s="113"/>
      <c r="AU2184" s="113"/>
      <c r="AV2184" s="113"/>
      <c r="AW2184" s="113"/>
      <c r="AX2184" s="113"/>
      <c r="AY2184" s="113"/>
      <c r="AZ2184" s="113"/>
      <c r="BA2184" s="113"/>
      <c r="BB2184" s="113"/>
      <c r="BC2184" s="113"/>
      <c r="BD2184" s="113"/>
      <c r="BE2184" s="113"/>
      <c r="BF2184" s="113"/>
      <c r="BG2184" s="113"/>
      <c r="BH2184" s="113"/>
      <c r="BI2184" s="113"/>
      <c r="BJ2184" s="113"/>
      <c r="BK2184" s="113"/>
      <c r="BL2184" s="113"/>
      <c r="BM2184" s="113"/>
      <c r="BN2184" s="113"/>
      <c r="BO2184" s="113"/>
      <c r="BP2184" s="113"/>
      <c r="BQ2184" s="113"/>
      <c r="BR2184" s="113"/>
      <c r="BS2184" s="113"/>
      <c r="BT2184" s="113"/>
      <c r="BU2184" s="113"/>
      <c r="BV2184" s="113"/>
      <c r="BW2184" s="113"/>
      <c r="BX2184" s="113"/>
      <c r="BY2184" s="113"/>
      <c r="BZ2184" s="113"/>
      <c r="CA2184" s="113"/>
      <c r="CB2184" s="113"/>
    </row>
    <row r="2185" spans="9:80" s="114" customFormat="1">
      <c r="I2185" s="113"/>
      <c r="J2185" s="113"/>
      <c r="K2185" s="113"/>
      <c r="L2185" s="113"/>
      <c r="M2185" s="113"/>
      <c r="N2185" s="113"/>
      <c r="O2185" s="113"/>
      <c r="P2185" s="113"/>
      <c r="Q2185" s="113"/>
      <c r="R2185" s="113"/>
      <c r="S2185" s="113"/>
      <c r="T2185" s="113"/>
      <c r="U2185" s="113"/>
      <c r="V2185" s="113"/>
      <c r="W2185" s="113"/>
      <c r="X2185" s="113"/>
      <c r="Y2185" s="113"/>
      <c r="Z2185" s="113"/>
      <c r="AA2185" s="113"/>
      <c r="AB2185" s="113"/>
      <c r="AC2185" s="113"/>
      <c r="AD2185" s="113"/>
      <c r="AE2185" s="113"/>
      <c r="AF2185" s="113"/>
      <c r="AG2185" s="113"/>
      <c r="AH2185" s="113"/>
      <c r="AI2185" s="113"/>
      <c r="AJ2185" s="113"/>
      <c r="AK2185" s="113"/>
      <c r="AL2185" s="113"/>
      <c r="AM2185" s="113"/>
      <c r="AN2185" s="113"/>
      <c r="AO2185" s="113"/>
      <c r="AP2185" s="113"/>
      <c r="AQ2185" s="113"/>
      <c r="AR2185" s="113"/>
      <c r="AS2185" s="113"/>
      <c r="AT2185" s="113"/>
      <c r="AU2185" s="113"/>
      <c r="AV2185" s="113"/>
      <c r="AW2185" s="113"/>
      <c r="AX2185" s="113"/>
      <c r="AY2185" s="113"/>
      <c r="AZ2185" s="113"/>
      <c r="BA2185" s="113"/>
      <c r="BB2185" s="113"/>
      <c r="BC2185" s="113"/>
      <c r="BD2185" s="113"/>
      <c r="BE2185" s="113"/>
      <c r="BF2185" s="113"/>
      <c r="BG2185" s="113"/>
      <c r="BH2185" s="113"/>
      <c r="BI2185" s="113"/>
      <c r="BJ2185" s="113"/>
      <c r="BK2185" s="113"/>
      <c r="BL2185" s="113"/>
      <c r="BM2185" s="113"/>
      <c r="BN2185" s="113"/>
      <c r="BO2185" s="113"/>
      <c r="BP2185" s="113"/>
      <c r="BQ2185" s="113"/>
      <c r="BR2185" s="113"/>
      <c r="BS2185" s="113"/>
      <c r="BT2185" s="113"/>
      <c r="BU2185" s="113"/>
      <c r="BV2185" s="113"/>
      <c r="BW2185" s="113"/>
      <c r="BX2185" s="113"/>
      <c r="BY2185" s="113"/>
      <c r="BZ2185" s="113"/>
      <c r="CA2185" s="113"/>
      <c r="CB2185" s="113"/>
    </row>
    <row r="2186" spans="9:80" s="114" customFormat="1">
      <c r="I2186" s="113"/>
      <c r="J2186" s="113"/>
      <c r="K2186" s="113"/>
      <c r="L2186" s="113"/>
      <c r="M2186" s="113"/>
      <c r="N2186" s="113"/>
      <c r="O2186" s="113"/>
      <c r="P2186" s="113"/>
      <c r="Q2186" s="113"/>
      <c r="R2186" s="113"/>
      <c r="S2186" s="113"/>
      <c r="T2186" s="113"/>
      <c r="U2186" s="113"/>
      <c r="V2186" s="113"/>
      <c r="W2186" s="113"/>
      <c r="X2186" s="113"/>
      <c r="Y2186" s="113"/>
      <c r="Z2186" s="113"/>
      <c r="AA2186" s="113"/>
      <c r="AB2186" s="113"/>
      <c r="AC2186" s="113"/>
      <c r="AD2186" s="113"/>
      <c r="AE2186" s="113"/>
      <c r="AF2186" s="113"/>
      <c r="AG2186" s="113"/>
      <c r="AH2186" s="113"/>
      <c r="AI2186" s="113"/>
      <c r="AJ2186" s="113"/>
      <c r="AK2186" s="113"/>
      <c r="AL2186" s="113"/>
      <c r="AM2186" s="113"/>
      <c r="AN2186" s="113"/>
      <c r="AO2186" s="113"/>
      <c r="AP2186" s="113"/>
      <c r="AQ2186" s="113"/>
      <c r="AR2186" s="113"/>
      <c r="AS2186" s="113"/>
      <c r="AT2186" s="113"/>
      <c r="AU2186" s="113"/>
      <c r="AV2186" s="113"/>
      <c r="AW2186" s="113"/>
      <c r="AX2186" s="113"/>
      <c r="AY2186" s="113"/>
      <c r="AZ2186" s="113"/>
      <c r="BA2186" s="113"/>
      <c r="BB2186" s="113"/>
      <c r="BC2186" s="113"/>
      <c r="BD2186" s="113"/>
      <c r="BE2186" s="113"/>
      <c r="BF2186" s="113"/>
      <c r="BG2186" s="113"/>
      <c r="BH2186" s="113"/>
      <c r="BI2186" s="113"/>
      <c r="BJ2186" s="113"/>
      <c r="BK2186" s="113"/>
      <c r="BL2186" s="113"/>
      <c r="BM2186" s="113"/>
      <c r="BN2186" s="113"/>
      <c r="BO2186" s="113"/>
      <c r="BP2186" s="113"/>
      <c r="BQ2186" s="113"/>
      <c r="BR2186" s="113"/>
      <c r="BS2186" s="113"/>
      <c r="BT2186" s="113"/>
      <c r="BU2186" s="113"/>
      <c r="BV2186" s="113"/>
      <c r="BW2186" s="113"/>
      <c r="BX2186" s="113"/>
      <c r="BY2186" s="113"/>
      <c r="BZ2186" s="113"/>
      <c r="CA2186" s="113"/>
      <c r="CB2186" s="113"/>
    </row>
    <row r="2187" spans="9:80" s="114" customFormat="1">
      <c r="I2187" s="113"/>
      <c r="J2187" s="113"/>
      <c r="K2187" s="113"/>
      <c r="L2187" s="113"/>
      <c r="M2187" s="113"/>
      <c r="N2187" s="113"/>
      <c r="O2187" s="113"/>
      <c r="P2187" s="113"/>
      <c r="Q2187" s="113"/>
      <c r="R2187" s="113"/>
      <c r="S2187" s="113"/>
      <c r="T2187" s="113"/>
      <c r="U2187" s="113"/>
      <c r="V2187" s="113"/>
      <c r="W2187" s="113"/>
      <c r="X2187" s="113"/>
      <c r="Y2187" s="113"/>
      <c r="Z2187" s="113"/>
      <c r="AA2187" s="113"/>
      <c r="AB2187" s="113"/>
      <c r="AC2187" s="113"/>
      <c r="AD2187" s="113"/>
      <c r="AE2187" s="113"/>
      <c r="AF2187" s="113"/>
      <c r="AG2187" s="113"/>
      <c r="AH2187" s="113"/>
      <c r="AI2187" s="113"/>
      <c r="AJ2187" s="113"/>
      <c r="AK2187" s="113"/>
      <c r="AL2187" s="113"/>
      <c r="AM2187" s="113"/>
      <c r="AN2187" s="113"/>
      <c r="AO2187" s="113"/>
      <c r="AP2187" s="113"/>
      <c r="AQ2187" s="113"/>
      <c r="AR2187" s="113"/>
      <c r="AS2187" s="113"/>
      <c r="AT2187" s="113"/>
      <c r="AU2187" s="113"/>
      <c r="AV2187" s="113"/>
      <c r="AW2187" s="113"/>
      <c r="AX2187" s="113"/>
      <c r="AY2187" s="113"/>
      <c r="AZ2187" s="113"/>
      <c r="BA2187" s="113"/>
      <c r="BB2187" s="113"/>
      <c r="BC2187" s="113"/>
      <c r="BD2187" s="113"/>
      <c r="BE2187" s="113"/>
      <c r="BF2187" s="113"/>
      <c r="BG2187" s="113"/>
      <c r="BH2187" s="113"/>
      <c r="BI2187" s="113"/>
      <c r="BJ2187" s="113"/>
      <c r="BK2187" s="113"/>
      <c r="BL2187" s="113"/>
      <c r="BM2187" s="113"/>
      <c r="BN2187" s="113"/>
      <c r="BO2187" s="113"/>
      <c r="BP2187" s="113"/>
      <c r="BQ2187" s="113"/>
      <c r="BR2187" s="113"/>
      <c r="BS2187" s="113"/>
      <c r="BT2187" s="113"/>
      <c r="BU2187" s="113"/>
      <c r="BV2187" s="113"/>
      <c r="BW2187" s="113"/>
      <c r="BX2187" s="113"/>
      <c r="BY2187" s="113"/>
      <c r="BZ2187" s="113"/>
      <c r="CA2187" s="113"/>
      <c r="CB2187" s="113"/>
    </row>
    <row r="2188" spans="9:80" s="114" customFormat="1">
      <c r="I2188" s="113"/>
      <c r="J2188" s="113"/>
      <c r="K2188" s="113"/>
      <c r="L2188" s="113"/>
      <c r="M2188" s="113"/>
      <c r="N2188" s="113"/>
      <c r="O2188" s="113"/>
      <c r="P2188" s="113"/>
      <c r="Q2188" s="113"/>
      <c r="R2188" s="113"/>
      <c r="S2188" s="113"/>
      <c r="T2188" s="113"/>
      <c r="U2188" s="113"/>
      <c r="V2188" s="113"/>
      <c r="W2188" s="113"/>
      <c r="X2188" s="113"/>
      <c r="Y2188" s="113"/>
      <c r="Z2188" s="113"/>
      <c r="AA2188" s="113"/>
      <c r="AB2188" s="113"/>
      <c r="AC2188" s="113"/>
      <c r="AD2188" s="113"/>
      <c r="AE2188" s="113"/>
      <c r="AF2188" s="113"/>
      <c r="AG2188" s="113"/>
      <c r="AH2188" s="113"/>
      <c r="AI2188" s="113"/>
      <c r="AJ2188" s="113"/>
      <c r="AK2188" s="113"/>
      <c r="AL2188" s="113"/>
      <c r="AM2188" s="113"/>
      <c r="AN2188" s="113"/>
      <c r="AO2188" s="113"/>
      <c r="AP2188" s="113"/>
      <c r="AQ2188" s="113"/>
      <c r="AR2188" s="113"/>
      <c r="AS2188" s="113"/>
      <c r="AT2188" s="113"/>
      <c r="AU2188" s="113"/>
      <c r="AV2188" s="113"/>
      <c r="AW2188" s="113"/>
      <c r="AX2188" s="113"/>
      <c r="AY2188" s="113"/>
      <c r="AZ2188" s="113"/>
      <c r="BA2188" s="113"/>
      <c r="BB2188" s="113"/>
      <c r="BC2188" s="113"/>
      <c r="BD2188" s="113"/>
      <c r="BE2188" s="113"/>
      <c r="BF2188" s="113"/>
      <c r="BG2188" s="113"/>
      <c r="BH2188" s="113"/>
      <c r="BI2188" s="113"/>
      <c r="BJ2188" s="113"/>
      <c r="BK2188" s="113"/>
      <c r="BL2188" s="113"/>
      <c r="BM2188" s="113"/>
      <c r="BN2188" s="113"/>
      <c r="BO2188" s="113"/>
      <c r="BP2188" s="113"/>
      <c r="BQ2188" s="113"/>
      <c r="BR2188" s="113"/>
      <c r="BS2188" s="113"/>
      <c r="BT2188" s="113"/>
      <c r="BU2188" s="113"/>
      <c r="BV2188" s="113"/>
      <c r="BW2188" s="113"/>
      <c r="BX2188" s="113"/>
      <c r="BY2188" s="113"/>
      <c r="BZ2188" s="113"/>
      <c r="CA2188" s="113"/>
      <c r="CB2188" s="113"/>
    </row>
    <row r="2189" spans="9:80" s="114" customFormat="1">
      <c r="I2189" s="113"/>
      <c r="J2189" s="113"/>
      <c r="K2189" s="113"/>
      <c r="L2189" s="113"/>
      <c r="M2189" s="113"/>
      <c r="N2189" s="113"/>
      <c r="O2189" s="113"/>
      <c r="P2189" s="113"/>
      <c r="Q2189" s="113"/>
      <c r="R2189" s="113"/>
      <c r="S2189" s="113"/>
      <c r="T2189" s="113"/>
      <c r="U2189" s="113"/>
      <c r="V2189" s="113"/>
      <c r="W2189" s="113"/>
      <c r="X2189" s="113"/>
      <c r="Y2189" s="113"/>
      <c r="Z2189" s="113"/>
      <c r="AA2189" s="113"/>
      <c r="AB2189" s="113"/>
      <c r="AC2189" s="113"/>
      <c r="AD2189" s="113"/>
      <c r="AE2189" s="113"/>
      <c r="AF2189" s="113"/>
      <c r="AG2189" s="113"/>
      <c r="AH2189" s="113"/>
      <c r="AI2189" s="113"/>
      <c r="AJ2189" s="113"/>
      <c r="AK2189" s="113"/>
      <c r="AL2189" s="113"/>
      <c r="AM2189" s="113"/>
      <c r="AN2189" s="113"/>
      <c r="AO2189" s="113"/>
      <c r="AP2189" s="113"/>
      <c r="AQ2189" s="113"/>
      <c r="AR2189" s="113"/>
      <c r="AS2189" s="113"/>
      <c r="AT2189" s="113"/>
      <c r="AU2189" s="113"/>
      <c r="AV2189" s="113"/>
      <c r="AW2189" s="113"/>
      <c r="AX2189" s="113"/>
      <c r="AY2189" s="113"/>
      <c r="AZ2189" s="113"/>
      <c r="BA2189" s="113"/>
      <c r="BB2189" s="113"/>
      <c r="BC2189" s="113"/>
      <c r="BD2189" s="113"/>
      <c r="BE2189" s="113"/>
      <c r="BF2189" s="113"/>
      <c r="BG2189" s="113"/>
      <c r="BH2189" s="113"/>
      <c r="BI2189" s="113"/>
      <c r="BJ2189" s="113"/>
      <c r="BK2189" s="113"/>
      <c r="BL2189" s="113"/>
      <c r="BM2189" s="113"/>
      <c r="BN2189" s="113"/>
      <c r="BO2189" s="113"/>
      <c r="BP2189" s="113"/>
      <c r="BQ2189" s="113"/>
      <c r="BR2189" s="113"/>
      <c r="BS2189" s="113"/>
      <c r="BT2189" s="113"/>
      <c r="BU2189" s="113"/>
      <c r="BV2189" s="113"/>
      <c r="BW2189" s="113"/>
      <c r="BX2189" s="113"/>
      <c r="BY2189" s="113"/>
      <c r="BZ2189" s="113"/>
      <c r="CA2189" s="113"/>
      <c r="CB2189" s="113"/>
    </row>
    <row r="2190" spans="9:80" s="114" customFormat="1">
      <c r="I2190" s="113"/>
      <c r="J2190" s="113"/>
      <c r="K2190" s="113"/>
      <c r="L2190" s="113"/>
      <c r="M2190" s="113"/>
      <c r="N2190" s="113"/>
      <c r="O2190" s="113"/>
      <c r="P2190" s="113"/>
      <c r="Q2190" s="113"/>
      <c r="R2190" s="113"/>
      <c r="S2190" s="113"/>
      <c r="T2190" s="113"/>
      <c r="U2190" s="113"/>
      <c r="V2190" s="113"/>
      <c r="W2190" s="113"/>
      <c r="X2190" s="113"/>
      <c r="Y2190" s="113"/>
      <c r="Z2190" s="113"/>
      <c r="AA2190" s="113"/>
      <c r="AB2190" s="113"/>
      <c r="AC2190" s="113"/>
      <c r="AD2190" s="113"/>
      <c r="AE2190" s="113"/>
      <c r="AF2190" s="113"/>
      <c r="AG2190" s="113"/>
      <c r="AH2190" s="113"/>
      <c r="AI2190" s="113"/>
      <c r="AJ2190" s="113"/>
      <c r="AK2190" s="113"/>
      <c r="AL2190" s="113"/>
      <c r="AM2190" s="113"/>
      <c r="AN2190" s="113"/>
      <c r="AO2190" s="113"/>
      <c r="AP2190" s="113"/>
      <c r="AQ2190" s="113"/>
      <c r="AR2190" s="113"/>
      <c r="AS2190" s="113"/>
      <c r="AT2190" s="113"/>
      <c r="AU2190" s="113"/>
      <c r="AV2190" s="113"/>
      <c r="AW2190" s="113"/>
      <c r="AX2190" s="113"/>
      <c r="AY2190" s="113"/>
      <c r="AZ2190" s="113"/>
      <c r="BA2190" s="113"/>
      <c r="BB2190" s="113"/>
      <c r="BC2190" s="113"/>
      <c r="BD2190" s="113"/>
      <c r="BE2190" s="113"/>
      <c r="BF2190" s="113"/>
      <c r="BG2190" s="113"/>
      <c r="BH2190" s="113"/>
      <c r="BI2190" s="113"/>
      <c r="BJ2190" s="113"/>
      <c r="BK2190" s="113"/>
      <c r="BL2190" s="113"/>
      <c r="BM2190" s="113"/>
      <c r="BN2190" s="113"/>
      <c r="BO2190" s="113"/>
      <c r="BP2190" s="113"/>
      <c r="BQ2190" s="113"/>
      <c r="BR2190" s="113"/>
      <c r="BS2190" s="113"/>
      <c r="BT2190" s="113"/>
      <c r="BU2190" s="113"/>
      <c r="BV2190" s="113"/>
      <c r="BW2190" s="113"/>
      <c r="BX2190" s="113"/>
      <c r="BY2190" s="113"/>
      <c r="BZ2190" s="113"/>
      <c r="CA2190" s="113"/>
      <c r="CB2190" s="113"/>
    </row>
    <row r="2191" spans="9:80" s="114" customFormat="1">
      <c r="I2191" s="113"/>
      <c r="J2191" s="113"/>
      <c r="K2191" s="113"/>
      <c r="L2191" s="113"/>
      <c r="M2191" s="113"/>
      <c r="N2191" s="113"/>
      <c r="O2191" s="113"/>
      <c r="P2191" s="113"/>
      <c r="Q2191" s="113"/>
      <c r="R2191" s="113"/>
      <c r="S2191" s="113"/>
      <c r="T2191" s="113"/>
      <c r="U2191" s="113"/>
      <c r="V2191" s="113"/>
      <c r="W2191" s="113"/>
      <c r="X2191" s="113"/>
      <c r="Y2191" s="113"/>
      <c r="Z2191" s="113"/>
      <c r="AA2191" s="113"/>
      <c r="AB2191" s="113"/>
      <c r="AC2191" s="113"/>
      <c r="AD2191" s="113"/>
      <c r="AE2191" s="113"/>
      <c r="AF2191" s="113"/>
      <c r="AG2191" s="113"/>
      <c r="AH2191" s="113"/>
      <c r="AI2191" s="113"/>
      <c r="AJ2191" s="113"/>
      <c r="AK2191" s="113"/>
      <c r="AL2191" s="113"/>
      <c r="AM2191" s="113"/>
      <c r="AN2191" s="113"/>
      <c r="AO2191" s="113"/>
      <c r="AP2191" s="113"/>
      <c r="AQ2191" s="113"/>
      <c r="AR2191" s="113"/>
      <c r="AS2191" s="113"/>
      <c r="AT2191" s="113"/>
      <c r="AU2191" s="113"/>
      <c r="AV2191" s="113"/>
      <c r="AW2191" s="113"/>
      <c r="AX2191" s="113"/>
      <c r="AY2191" s="113"/>
      <c r="AZ2191" s="113"/>
      <c r="BA2191" s="113"/>
      <c r="BB2191" s="113"/>
      <c r="BC2191" s="113"/>
      <c r="BD2191" s="113"/>
      <c r="BE2191" s="113"/>
      <c r="BF2191" s="113"/>
      <c r="BG2191" s="113"/>
      <c r="BH2191" s="113"/>
      <c r="BI2191" s="113"/>
      <c r="BJ2191" s="113"/>
      <c r="BK2191" s="113"/>
      <c r="BL2191" s="113"/>
      <c r="BM2191" s="113"/>
      <c r="BN2191" s="113"/>
      <c r="BO2191" s="113"/>
      <c r="BP2191" s="113"/>
      <c r="BQ2191" s="113"/>
      <c r="BR2191" s="113"/>
      <c r="BS2191" s="113"/>
      <c r="BT2191" s="113"/>
      <c r="BU2191" s="113"/>
      <c r="BV2191" s="113"/>
      <c r="BW2191" s="113"/>
      <c r="BX2191" s="113"/>
      <c r="BY2191" s="113"/>
      <c r="BZ2191" s="113"/>
      <c r="CA2191" s="113"/>
      <c r="CB2191" s="113"/>
    </row>
    <row r="2192" spans="9:80" s="114" customFormat="1">
      <c r="I2192" s="113"/>
      <c r="J2192" s="113"/>
      <c r="K2192" s="113"/>
      <c r="L2192" s="113"/>
      <c r="M2192" s="113"/>
      <c r="N2192" s="113"/>
      <c r="O2192" s="113"/>
      <c r="P2192" s="113"/>
      <c r="Q2192" s="113"/>
      <c r="R2192" s="113"/>
      <c r="S2192" s="113"/>
      <c r="T2192" s="113"/>
      <c r="U2192" s="113"/>
      <c r="V2192" s="113"/>
      <c r="W2192" s="113"/>
      <c r="X2192" s="113"/>
      <c r="Y2192" s="113"/>
      <c r="Z2192" s="113"/>
      <c r="AA2192" s="113"/>
      <c r="AB2192" s="113"/>
      <c r="AC2192" s="113"/>
      <c r="AD2192" s="113"/>
      <c r="AE2192" s="113"/>
      <c r="AF2192" s="113"/>
      <c r="AG2192" s="113"/>
      <c r="AH2192" s="113"/>
      <c r="AI2192" s="113"/>
      <c r="AJ2192" s="113"/>
      <c r="AK2192" s="113"/>
      <c r="AL2192" s="113"/>
      <c r="AM2192" s="113"/>
      <c r="AN2192" s="113"/>
      <c r="AO2192" s="113"/>
      <c r="AP2192" s="113"/>
      <c r="AQ2192" s="113"/>
      <c r="AR2192" s="113"/>
      <c r="AS2192" s="113"/>
      <c r="AT2192" s="113"/>
      <c r="AU2192" s="113"/>
      <c r="AV2192" s="113"/>
      <c r="AW2192" s="113"/>
      <c r="AX2192" s="113"/>
      <c r="AY2192" s="113"/>
      <c r="AZ2192" s="113"/>
      <c r="BA2192" s="113"/>
      <c r="BB2192" s="113"/>
      <c r="BC2192" s="113"/>
      <c r="BD2192" s="113"/>
      <c r="BE2192" s="113"/>
      <c r="BF2192" s="113"/>
      <c r="BG2192" s="113"/>
      <c r="BH2192" s="113"/>
      <c r="BI2192" s="113"/>
      <c r="BJ2192" s="113"/>
      <c r="BK2192" s="113"/>
      <c r="BL2192" s="113"/>
      <c r="BM2192" s="113"/>
      <c r="BN2192" s="113"/>
      <c r="BO2192" s="113"/>
      <c r="BP2192" s="113"/>
      <c r="BQ2192" s="113"/>
      <c r="BR2192" s="113"/>
      <c r="BS2192" s="113"/>
      <c r="BT2192" s="113"/>
      <c r="BU2192" s="113"/>
      <c r="BV2192" s="113"/>
      <c r="BW2192" s="113"/>
      <c r="BX2192" s="113"/>
      <c r="BY2192" s="113"/>
      <c r="BZ2192" s="113"/>
      <c r="CA2192" s="113"/>
      <c r="CB2192" s="113"/>
    </row>
    <row r="2193" spans="9:80" s="114" customFormat="1">
      <c r="I2193" s="113"/>
      <c r="J2193" s="113"/>
      <c r="K2193" s="113"/>
      <c r="L2193" s="113"/>
      <c r="M2193" s="113"/>
      <c r="N2193" s="113"/>
      <c r="O2193" s="113"/>
      <c r="P2193" s="113"/>
      <c r="Q2193" s="113"/>
      <c r="R2193" s="113"/>
      <c r="S2193" s="113"/>
      <c r="T2193" s="113"/>
      <c r="U2193" s="113"/>
      <c r="V2193" s="113"/>
      <c r="W2193" s="113"/>
      <c r="X2193" s="113"/>
      <c r="Y2193" s="113"/>
      <c r="Z2193" s="113"/>
      <c r="AA2193" s="113"/>
      <c r="AB2193" s="113"/>
      <c r="AC2193" s="113"/>
      <c r="AD2193" s="113"/>
      <c r="AE2193" s="113"/>
      <c r="AF2193" s="113"/>
      <c r="AG2193" s="113"/>
      <c r="AH2193" s="113"/>
      <c r="AI2193" s="113"/>
      <c r="AJ2193" s="113"/>
      <c r="AK2193" s="113"/>
      <c r="AL2193" s="113"/>
      <c r="AM2193" s="113"/>
      <c r="AN2193" s="113"/>
      <c r="AO2193" s="113"/>
      <c r="AP2193" s="113"/>
      <c r="AQ2193" s="113"/>
      <c r="AR2193" s="113"/>
      <c r="AS2193" s="113"/>
      <c r="AT2193" s="113"/>
      <c r="AU2193" s="113"/>
      <c r="AV2193" s="113"/>
      <c r="AW2193" s="113"/>
      <c r="AX2193" s="113"/>
      <c r="AY2193" s="113"/>
      <c r="AZ2193" s="113"/>
      <c r="BA2193" s="113"/>
      <c r="BB2193" s="113"/>
      <c r="BC2193" s="113"/>
      <c r="BD2193" s="113"/>
      <c r="BE2193" s="113"/>
      <c r="BF2193" s="113"/>
      <c r="BG2193" s="113"/>
      <c r="BH2193" s="113"/>
      <c r="BI2193" s="113"/>
      <c r="BJ2193" s="113"/>
      <c r="BK2193" s="113"/>
      <c r="BL2193" s="113"/>
      <c r="BM2193" s="113"/>
      <c r="BN2193" s="113"/>
      <c r="BO2193" s="113"/>
      <c r="BP2193" s="113"/>
      <c r="BQ2193" s="113"/>
      <c r="BR2193" s="113"/>
      <c r="BS2193" s="113"/>
      <c r="BT2193" s="113"/>
      <c r="BU2193" s="113"/>
      <c r="BV2193" s="113"/>
      <c r="BW2193" s="113"/>
      <c r="BX2193" s="113"/>
      <c r="BY2193" s="113"/>
      <c r="BZ2193" s="113"/>
      <c r="CA2193" s="113"/>
      <c r="CB2193" s="113"/>
    </row>
    <row r="2194" spans="9:80" s="114" customFormat="1">
      <c r="I2194" s="113"/>
      <c r="J2194" s="113"/>
      <c r="K2194" s="113"/>
      <c r="L2194" s="113"/>
      <c r="M2194" s="113"/>
      <c r="N2194" s="113"/>
      <c r="O2194" s="113"/>
      <c r="P2194" s="113"/>
      <c r="Q2194" s="113"/>
      <c r="R2194" s="113"/>
      <c r="S2194" s="113"/>
      <c r="T2194" s="113"/>
      <c r="U2194" s="113"/>
      <c r="V2194" s="113"/>
      <c r="W2194" s="113"/>
      <c r="X2194" s="113"/>
      <c r="Y2194" s="113"/>
      <c r="Z2194" s="113"/>
      <c r="AA2194" s="113"/>
      <c r="AB2194" s="113"/>
      <c r="AC2194" s="113"/>
      <c r="AD2194" s="113"/>
      <c r="AE2194" s="113"/>
      <c r="AF2194" s="113"/>
      <c r="AG2194" s="113"/>
      <c r="AH2194" s="113"/>
      <c r="AI2194" s="113"/>
      <c r="AJ2194" s="113"/>
      <c r="AK2194" s="113"/>
      <c r="AL2194" s="113"/>
      <c r="AM2194" s="113"/>
      <c r="AN2194" s="113"/>
      <c r="AO2194" s="113"/>
      <c r="AP2194" s="113"/>
      <c r="AQ2194" s="113"/>
      <c r="AR2194" s="113"/>
      <c r="AS2194" s="113"/>
      <c r="AT2194" s="113"/>
      <c r="AU2194" s="113"/>
      <c r="AV2194" s="113"/>
      <c r="AW2194" s="113"/>
      <c r="AX2194" s="113"/>
      <c r="AY2194" s="113"/>
      <c r="AZ2194" s="113"/>
      <c r="BA2194" s="113"/>
      <c r="BB2194" s="113"/>
      <c r="BC2194" s="113"/>
      <c r="BD2194" s="113"/>
      <c r="BE2194" s="113"/>
      <c r="BF2194" s="113"/>
      <c r="BG2194" s="113"/>
      <c r="BH2194" s="113"/>
      <c r="BI2194" s="113"/>
      <c r="BJ2194" s="113"/>
      <c r="BK2194" s="113"/>
      <c r="BL2194" s="113"/>
      <c r="BM2194" s="113"/>
      <c r="BN2194" s="113"/>
      <c r="BO2194" s="113"/>
      <c r="BP2194" s="113"/>
      <c r="BQ2194" s="113"/>
      <c r="BR2194" s="113"/>
      <c r="BS2194" s="113"/>
      <c r="BT2194" s="113"/>
      <c r="BU2194" s="113"/>
      <c r="BV2194" s="113"/>
      <c r="BW2194" s="113"/>
      <c r="BX2194" s="113"/>
      <c r="BY2194" s="113"/>
      <c r="BZ2194" s="113"/>
      <c r="CA2194" s="113"/>
      <c r="CB2194" s="113"/>
    </row>
    <row r="2195" spans="9:80" s="114" customFormat="1">
      <c r="I2195" s="113"/>
      <c r="J2195" s="113"/>
      <c r="K2195" s="113"/>
      <c r="L2195" s="113"/>
      <c r="M2195" s="113"/>
      <c r="N2195" s="113"/>
      <c r="O2195" s="113"/>
      <c r="P2195" s="113"/>
      <c r="Q2195" s="113"/>
      <c r="R2195" s="113"/>
      <c r="S2195" s="113"/>
      <c r="T2195" s="113"/>
      <c r="U2195" s="113"/>
      <c r="V2195" s="113"/>
      <c r="W2195" s="113"/>
      <c r="X2195" s="113"/>
      <c r="Y2195" s="113"/>
      <c r="Z2195" s="113"/>
      <c r="AA2195" s="113"/>
      <c r="AB2195" s="113"/>
      <c r="AC2195" s="113"/>
      <c r="AD2195" s="113"/>
      <c r="AE2195" s="113"/>
      <c r="AF2195" s="113"/>
      <c r="AG2195" s="113"/>
      <c r="AH2195" s="113"/>
      <c r="AI2195" s="113"/>
      <c r="AJ2195" s="113"/>
      <c r="AK2195" s="113"/>
      <c r="AL2195" s="113"/>
      <c r="AM2195" s="113"/>
      <c r="AN2195" s="113"/>
      <c r="AO2195" s="113"/>
      <c r="AP2195" s="113"/>
      <c r="AQ2195" s="113"/>
      <c r="AR2195" s="113"/>
      <c r="AS2195" s="113"/>
      <c r="AT2195" s="113"/>
      <c r="AU2195" s="113"/>
      <c r="AV2195" s="113"/>
      <c r="AW2195" s="113"/>
      <c r="AX2195" s="113"/>
      <c r="AY2195" s="113"/>
      <c r="AZ2195" s="113"/>
      <c r="BA2195" s="113"/>
      <c r="BB2195" s="113"/>
      <c r="BC2195" s="113"/>
      <c r="BD2195" s="113"/>
      <c r="BE2195" s="113"/>
      <c r="BF2195" s="113"/>
      <c r="BG2195" s="113"/>
      <c r="BH2195" s="113"/>
      <c r="BI2195" s="113"/>
      <c r="BJ2195" s="113"/>
      <c r="BK2195" s="113"/>
      <c r="BL2195" s="113"/>
      <c r="BM2195" s="113"/>
      <c r="BN2195" s="113"/>
      <c r="BO2195" s="113"/>
      <c r="BP2195" s="113"/>
      <c r="BQ2195" s="113"/>
      <c r="BR2195" s="113"/>
      <c r="BS2195" s="113"/>
      <c r="BT2195" s="113"/>
      <c r="BU2195" s="113"/>
      <c r="BV2195" s="113"/>
      <c r="BW2195" s="113"/>
      <c r="BX2195" s="113"/>
      <c r="BY2195" s="113"/>
      <c r="BZ2195" s="113"/>
      <c r="CA2195" s="113"/>
      <c r="CB2195" s="113"/>
    </row>
    <row r="2196" spans="9:80" s="114" customFormat="1">
      <c r="I2196" s="113"/>
      <c r="J2196" s="113"/>
      <c r="K2196" s="113"/>
      <c r="L2196" s="113"/>
      <c r="M2196" s="113"/>
      <c r="N2196" s="113"/>
      <c r="O2196" s="113"/>
      <c r="P2196" s="113"/>
      <c r="Q2196" s="113"/>
      <c r="R2196" s="113"/>
      <c r="S2196" s="113"/>
      <c r="T2196" s="113"/>
      <c r="U2196" s="113"/>
      <c r="V2196" s="113"/>
      <c r="W2196" s="113"/>
      <c r="X2196" s="113"/>
      <c r="Y2196" s="113"/>
      <c r="Z2196" s="113"/>
      <c r="AA2196" s="113"/>
      <c r="AB2196" s="113"/>
      <c r="AC2196" s="113"/>
      <c r="AD2196" s="113"/>
      <c r="AE2196" s="113"/>
      <c r="AF2196" s="113"/>
      <c r="AG2196" s="113"/>
      <c r="AH2196" s="113"/>
      <c r="AI2196" s="113"/>
      <c r="AJ2196" s="113"/>
      <c r="AK2196" s="113"/>
      <c r="AL2196" s="113"/>
      <c r="AM2196" s="113"/>
      <c r="AN2196" s="113"/>
      <c r="AO2196" s="113"/>
      <c r="AP2196" s="113"/>
      <c r="AQ2196" s="113"/>
      <c r="AR2196" s="113"/>
      <c r="AS2196" s="113"/>
      <c r="AT2196" s="113"/>
      <c r="AU2196" s="113"/>
      <c r="AV2196" s="113"/>
      <c r="AW2196" s="113"/>
      <c r="AX2196" s="113"/>
      <c r="AY2196" s="113"/>
      <c r="AZ2196" s="113"/>
      <c r="BA2196" s="113"/>
      <c r="BB2196" s="113"/>
      <c r="BC2196" s="113"/>
      <c r="BD2196" s="113"/>
      <c r="BE2196" s="113"/>
      <c r="BF2196" s="113"/>
      <c r="BG2196" s="113"/>
      <c r="BH2196" s="113"/>
      <c r="BI2196" s="113"/>
      <c r="BJ2196" s="113"/>
      <c r="BK2196" s="113"/>
      <c r="BL2196" s="113"/>
      <c r="BM2196" s="113"/>
      <c r="BN2196" s="113"/>
      <c r="BO2196" s="113"/>
      <c r="BP2196" s="113"/>
      <c r="BQ2196" s="113"/>
      <c r="BR2196" s="113"/>
      <c r="BS2196" s="113"/>
      <c r="BT2196" s="113"/>
      <c r="BU2196" s="113"/>
      <c r="BV2196" s="113"/>
      <c r="BW2196" s="113"/>
      <c r="BX2196" s="113"/>
      <c r="BY2196" s="113"/>
      <c r="BZ2196" s="113"/>
      <c r="CA2196" s="113"/>
      <c r="CB2196" s="113"/>
    </row>
    <row r="2197" spans="9:80" s="114" customFormat="1">
      <c r="I2197" s="113"/>
      <c r="J2197" s="113"/>
      <c r="K2197" s="113"/>
      <c r="L2197" s="113"/>
      <c r="M2197" s="113"/>
      <c r="N2197" s="113"/>
      <c r="O2197" s="113"/>
      <c r="P2197" s="113"/>
      <c r="Q2197" s="113"/>
      <c r="R2197" s="113"/>
      <c r="S2197" s="113"/>
      <c r="T2197" s="113"/>
      <c r="U2197" s="113"/>
      <c r="V2197" s="113"/>
      <c r="W2197" s="113"/>
      <c r="X2197" s="113"/>
      <c r="Y2197" s="113"/>
      <c r="Z2197" s="113"/>
      <c r="AA2197" s="113"/>
      <c r="AB2197" s="113"/>
      <c r="AC2197" s="113"/>
      <c r="AD2197" s="113"/>
      <c r="AE2197" s="113"/>
      <c r="AF2197" s="113"/>
      <c r="AG2197" s="113"/>
      <c r="AH2197" s="113"/>
      <c r="AI2197" s="113"/>
      <c r="AJ2197" s="113"/>
      <c r="AK2197" s="113"/>
      <c r="AL2197" s="113"/>
      <c r="AM2197" s="113"/>
      <c r="AN2197" s="113"/>
      <c r="AO2197" s="113"/>
      <c r="AP2197" s="113"/>
      <c r="AQ2197" s="113"/>
      <c r="AR2197" s="113"/>
      <c r="AS2197" s="113"/>
      <c r="AT2197" s="113"/>
      <c r="AU2197" s="113"/>
      <c r="AV2197" s="113"/>
      <c r="AW2197" s="113"/>
      <c r="AX2197" s="113"/>
      <c r="AY2197" s="113"/>
      <c r="AZ2197" s="113"/>
      <c r="BA2197" s="113"/>
      <c r="BB2197" s="113"/>
      <c r="BC2197" s="113"/>
      <c r="BD2197" s="113"/>
      <c r="BE2197" s="113"/>
      <c r="BF2197" s="113"/>
      <c r="BG2197" s="113"/>
      <c r="BH2197" s="113"/>
      <c r="BI2197" s="113"/>
      <c r="BJ2197" s="113"/>
      <c r="BK2197" s="113"/>
      <c r="BL2197" s="113"/>
      <c r="BM2197" s="113"/>
      <c r="BN2197" s="113"/>
      <c r="BO2197" s="113"/>
      <c r="BP2197" s="113"/>
      <c r="BQ2197" s="113"/>
      <c r="BR2197" s="113"/>
      <c r="BS2197" s="113"/>
      <c r="BT2197" s="113"/>
      <c r="BU2197" s="113"/>
      <c r="BV2197" s="113"/>
      <c r="BW2197" s="113"/>
      <c r="BX2197" s="113"/>
      <c r="BY2197" s="113"/>
      <c r="BZ2197" s="113"/>
      <c r="CA2197" s="113"/>
      <c r="CB2197" s="113"/>
    </row>
    <row r="2198" spans="9:80" s="114" customFormat="1">
      <c r="I2198" s="113"/>
      <c r="J2198" s="113"/>
      <c r="K2198" s="113"/>
      <c r="L2198" s="113"/>
      <c r="M2198" s="113"/>
      <c r="N2198" s="113"/>
      <c r="O2198" s="113"/>
      <c r="P2198" s="113"/>
      <c r="Q2198" s="113"/>
      <c r="R2198" s="113"/>
      <c r="S2198" s="113"/>
      <c r="T2198" s="113"/>
      <c r="U2198" s="113"/>
      <c r="V2198" s="113"/>
      <c r="W2198" s="113"/>
      <c r="X2198" s="113"/>
      <c r="Y2198" s="113"/>
      <c r="Z2198" s="113"/>
      <c r="AA2198" s="113"/>
      <c r="AB2198" s="113"/>
      <c r="AC2198" s="113"/>
      <c r="AD2198" s="113"/>
      <c r="AE2198" s="113"/>
      <c r="AF2198" s="113"/>
      <c r="AG2198" s="113"/>
      <c r="AH2198" s="113"/>
      <c r="AI2198" s="113"/>
      <c r="AJ2198" s="113"/>
      <c r="AK2198" s="113"/>
      <c r="AL2198" s="113"/>
      <c r="AM2198" s="113"/>
      <c r="AN2198" s="113"/>
      <c r="AO2198" s="113"/>
      <c r="AP2198" s="113"/>
      <c r="AQ2198" s="113"/>
      <c r="AR2198" s="113"/>
      <c r="AS2198" s="113"/>
      <c r="AT2198" s="113"/>
      <c r="AU2198" s="113"/>
      <c r="AV2198" s="113"/>
      <c r="AW2198" s="113"/>
      <c r="AX2198" s="113"/>
      <c r="AY2198" s="113"/>
      <c r="AZ2198" s="113"/>
      <c r="BA2198" s="113"/>
      <c r="BB2198" s="113"/>
      <c r="BC2198" s="113"/>
      <c r="BD2198" s="113"/>
      <c r="BE2198" s="113"/>
      <c r="BF2198" s="113"/>
      <c r="BG2198" s="113"/>
      <c r="BH2198" s="113"/>
      <c r="BI2198" s="113"/>
      <c r="BJ2198" s="113"/>
      <c r="BK2198" s="113"/>
      <c r="BL2198" s="113"/>
      <c r="BM2198" s="113"/>
      <c r="BN2198" s="113"/>
      <c r="BO2198" s="113"/>
      <c r="BP2198" s="113"/>
      <c r="BQ2198" s="113"/>
      <c r="BR2198" s="113"/>
      <c r="BS2198" s="113"/>
      <c r="BT2198" s="113"/>
      <c r="BU2198" s="113"/>
      <c r="BV2198" s="113"/>
      <c r="BW2198" s="113"/>
      <c r="BX2198" s="113"/>
      <c r="BY2198" s="113"/>
      <c r="BZ2198" s="113"/>
      <c r="CA2198" s="113"/>
      <c r="CB2198" s="113"/>
    </row>
    <row r="2199" spans="9:80" s="114" customFormat="1">
      <c r="I2199" s="113"/>
      <c r="J2199" s="113"/>
      <c r="K2199" s="113"/>
      <c r="L2199" s="113"/>
      <c r="M2199" s="113"/>
      <c r="N2199" s="113"/>
      <c r="O2199" s="113"/>
      <c r="P2199" s="113"/>
      <c r="Q2199" s="113"/>
      <c r="R2199" s="113"/>
      <c r="S2199" s="113"/>
      <c r="T2199" s="113"/>
      <c r="U2199" s="113"/>
      <c r="V2199" s="113"/>
      <c r="W2199" s="113"/>
      <c r="X2199" s="113"/>
      <c r="Y2199" s="113"/>
      <c r="Z2199" s="113"/>
      <c r="AA2199" s="113"/>
      <c r="AB2199" s="113"/>
      <c r="AC2199" s="113"/>
      <c r="AD2199" s="113"/>
      <c r="AE2199" s="113"/>
      <c r="AF2199" s="113"/>
      <c r="AG2199" s="113"/>
      <c r="AH2199" s="113"/>
      <c r="AI2199" s="113"/>
      <c r="AJ2199" s="113"/>
      <c r="AK2199" s="113"/>
      <c r="AL2199" s="113"/>
      <c r="AM2199" s="113"/>
      <c r="AN2199" s="113"/>
      <c r="AO2199" s="113"/>
      <c r="AP2199" s="113"/>
      <c r="AQ2199" s="113"/>
      <c r="AR2199" s="113"/>
      <c r="AS2199" s="113"/>
      <c r="AT2199" s="113"/>
      <c r="AU2199" s="113"/>
      <c r="AV2199" s="113"/>
      <c r="AW2199" s="113"/>
      <c r="AX2199" s="113"/>
      <c r="AY2199" s="113"/>
      <c r="AZ2199" s="113"/>
      <c r="BA2199" s="113"/>
      <c r="BB2199" s="113"/>
      <c r="BC2199" s="113"/>
      <c r="BD2199" s="113"/>
      <c r="BE2199" s="113"/>
      <c r="BF2199" s="113"/>
      <c r="BG2199" s="113"/>
      <c r="BH2199" s="113"/>
      <c r="BI2199" s="113"/>
      <c r="BJ2199" s="113"/>
      <c r="BK2199" s="113"/>
      <c r="BL2199" s="113"/>
      <c r="BM2199" s="113"/>
      <c r="BN2199" s="113"/>
      <c r="BO2199" s="113"/>
      <c r="BP2199" s="113"/>
      <c r="BQ2199" s="113"/>
      <c r="BR2199" s="113"/>
      <c r="BS2199" s="113"/>
      <c r="BT2199" s="113"/>
      <c r="BU2199" s="113"/>
      <c r="BV2199" s="113"/>
      <c r="BW2199" s="113"/>
      <c r="BX2199" s="113"/>
      <c r="BY2199" s="113"/>
      <c r="BZ2199" s="113"/>
      <c r="CA2199" s="113"/>
      <c r="CB2199" s="113"/>
    </row>
    <row r="2200" spans="9:80" s="114" customFormat="1">
      <c r="I2200" s="113"/>
      <c r="J2200" s="113"/>
      <c r="K2200" s="113"/>
      <c r="L2200" s="113"/>
      <c r="M2200" s="113"/>
      <c r="N2200" s="113"/>
      <c r="O2200" s="113"/>
      <c r="P2200" s="113"/>
      <c r="Q2200" s="113"/>
      <c r="R2200" s="113"/>
      <c r="S2200" s="113"/>
      <c r="T2200" s="113"/>
      <c r="U2200" s="113"/>
      <c r="V2200" s="113"/>
      <c r="W2200" s="113"/>
      <c r="X2200" s="113"/>
      <c r="Y2200" s="113"/>
      <c r="Z2200" s="113"/>
      <c r="AA2200" s="113"/>
      <c r="AB2200" s="113"/>
      <c r="AC2200" s="113"/>
      <c r="AD2200" s="113"/>
      <c r="AE2200" s="113"/>
      <c r="AF2200" s="113"/>
      <c r="AG2200" s="113"/>
      <c r="AH2200" s="113"/>
      <c r="AI2200" s="113"/>
      <c r="AJ2200" s="113"/>
      <c r="AK2200" s="113"/>
      <c r="AL2200" s="113"/>
      <c r="AM2200" s="113"/>
      <c r="AN2200" s="113"/>
      <c r="AO2200" s="113"/>
      <c r="AP2200" s="113"/>
      <c r="AQ2200" s="113"/>
      <c r="AR2200" s="113"/>
      <c r="AS2200" s="113"/>
      <c r="AT2200" s="113"/>
      <c r="AU2200" s="113"/>
      <c r="AV2200" s="113"/>
      <c r="AW2200" s="113"/>
      <c r="AX2200" s="113"/>
      <c r="AY2200" s="113"/>
      <c r="AZ2200" s="113"/>
      <c r="BA2200" s="113"/>
      <c r="BB2200" s="113"/>
      <c r="BC2200" s="113"/>
      <c r="BD2200" s="113"/>
      <c r="BE2200" s="113"/>
      <c r="BF2200" s="113"/>
      <c r="BG2200" s="113"/>
      <c r="BH2200" s="113"/>
      <c r="BI2200" s="113"/>
      <c r="BJ2200" s="113"/>
      <c r="BK2200" s="113"/>
      <c r="BL2200" s="113"/>
      <c r="BM2200" s="113"/>
      <c r="BN2200" s="113"/>
      <c r="BO2200" s="113"/>
      <c r="BP2200" s="113"/>
      <c r="BQ2200" s="113"/>
      <c r="BR2200" s="113"/>
      <c r="BS2200" s="113"/>
      <c r="BT2200" s="113"/>
      <c r="BU2200" s="113"/>
      <c r="BV2200" s="113"/>
      <c r="BW2200" s="113"/>
      <c r="BX2200" s="113"/>
      <c r="BY2200" s="113"/>
      <c r="BZ2200" s="113"/>
      <c r="CA2200" s="113"/>
      <c r="CB2200" s="113"/>
    </row>
    <row r="2201" spans="9:80" s="114" customFormat="1">
      <c r="I2201" s="113"/>
      <c r="J2201" s="113"/>
      <c r="K2201" s="113"/>
      <c r="L2201" s="113"/>
      <c r="M2201" s="113"/>
      <c r="N2201" s="113"/>
      <c r="O2201" s="113"/>
      <c r="P2201" s="113"/>
      <c r="Q2201" s="113"/>
      <c r="R2201" s="113"/>
      <c r="S2201" s="113"/>
      <c r="T2201" s="113"/>
      <c r="U2201" s="113"/>
      <c r="V2201" s="113"/>
      <c r="W2201" s="113"/>
      <c r="X2201" s="113"/>
      <c r="Y2201" s="113"/>
      <c r="Z2201" s="113"/>
      <c r="AA2201" s="113"/>
      <c r="AB2201" s="113"/>
      <c r="AC2201" s="113"/>
      <c r="AD2201" s="113"/>
      <c r="AE2201" s="113"/>
      <c r="AF2201" s="113"/>
      <c r="AG2201" s="113"/>
      <c r="AH2201" s="113"/>
      <c r="AI2201" s="113"/>
      <c r="AJ2201" s="113"/>
      <c r="AK2201" s="113"/>
      <c r="AL2201" s="113"/>
      <c r="AM2201" s="113"/>
      <c r="AN2201" s="113"/>
      <c r="AO2201" s="113"/>
      <c r="AP2201" s="113"/>
      <c r="AQ2201" s="113"/>
      <c r="AR2201" s="113"/>
      <c r="AS2201" s="113"/>
      <c r="AT2201" s="113"/>
      <c r="AU2201" s="113"/>
      <c r="AV2201" s="113"/>
      <c r="AW2201" s="113"/>
      <c r="AX2201" s="113"/>
      <c r="AY2201" s="113"/>
      <c r="AZ2201" s="113"/>
      <c r="BA2201" s="113"/>
      <c r="BB2201" s="113"/>
      <c r="BC2201" s="113"/>
      <c r="BD2201" s="113"/>
      <c r="BE2201" s="113"/>
      <c r="BF2201" s="113"/>
      <c r="BG2201" s="113"/>
      <c r="BH2201" s="113"/>
      <c r="BI2201" s="113"/>
      <c r="BJ2201" s="113"/>
      <c r="BK2201" s="113"/>
      <c r="BL2201" s="113"/>
      <c r="BM2201" s="113"/>
      <c r="BN2201" s="113"/>
      <c r="BO2201" s="113"/>
      <c r="BP2201" s="113"/>
      <c r="BQ2201" s="113"/>
      <c r="BR2201" s="113"/>
      <c r="BS2201" s="113"/>
      <c r="BT2201" s="113"/>
      <c r="BU2201" s="113"/>
      <c r="BV2201" s="113"/>
      <c r="BW2201" s="113"/>
      <c r="BX2201" s="113"/>
      <c r="BY2201" s="113"/>
      <c r="BZ2201" s="113"/>
      <c r="CA2201" s="113"/>
      <c r="CB2201" s="113"/>
    </row>
    <row r="2202" spans="9:80" s="114" customFormat="1">
      <c r="I2202" s="113"/>
      <c r="J2202" s="113"/>
      <c r="K2202" s="113"/>
      <c r="L2202" s="113"/>
      <c r="M2202" s="113"/>
      <c r="N2202" s="113"/>
      <c r="O2202" s="113"/>
      <c r="P2202" s="113"/>
      <c r="Q2202" s="113"/>
      <c r="R2202" s="113"/>
      <c r="S2202" s="113"/>
      <c r="T2202" s="113"/>
      <c r="U2202" s="113"/>
      <c r="V2202" s="113"/>
      <c r="W2202" s="113"/>
      <c r="X2202" s="113"/>
      <c r="Y2202" s="113"/>
      <c r="Z2202" s="113"/>
      <c r="AA2202" s="113"/>
      <c r="AB2202" s="113"/>
      <c r="AC2202" s="113"/>
      <c r="AD2202" s="113"/>
      <c r="AE2202" s="113"/>
      <c r="AF2202" s="113"/>
      <c r="AG2202" s="113"/>
      <c r="AH2202" s="113"/>
      <c r="AI2202" s="113"/>
      <c r="AJ2202" s="113"/>
      <c r="AK2202" s="113"/>
      <c r="AL2202" s="113"/>
      <c r="AM2202" s="113"/>
      <c r="AN2202" s="113"/>
      <c r="AO2202" s="113"/>
      <c r="AP2202" s="113"/>
      <c r="AQ2202" s="113"/>
      <c r="AR2202" s="113"/>
      <c r="AS2202" s="113"/>
      <c r="AT2202" s="113"/>
      <c r="AU2202" s="113"/>
      <c r="AV2202" s="113"/>
      <c r="AW2202" s="113"/>
      <c r="AX2202" s="113"/>
      <c r="AY2202" s="113"/>
      <c r="AZ2202" s="113"/>
      <c r="BA2202" s="113"/>
      <c r="BB2202" s="113"/>
      <c r="BC2202" s="113"/>
      <c r="BD2202" s="113"/>
      <c r="BE2202" s="113"/>
      <c r="BF2202" s="113"/>
      <c r="BG2202" s="113"/>
      <c r="BH2202" s="113"/>
      <c r="BI2202" s="113"/>
      <c r="BJ2202" s="113"/>
      <c r="BK2202" s="113"/>
      <c r="BL2202" s="113"/>
      <c r="BM2202" s="113"/>
      <c r="BN2202" s="113"/>
      <c r="BO2202" s="113"/>
      <c r="BP2202" s="113"/>
      <c r="BQ2202" s="113"/>
      <c r="BR2202" s="113"/>
      <c r="BS2202" s="113"/>
      <c r="BT2202" s="113"/>
      <c r="BU2202" s="113"/>
      <c r="BV2202" s="113"/>
      <c r="BW2202" s="113"/>
      <c r="BX2202" s="113"/>
      <c r="BY2202" s="113"/>
      <c r="BZ2202" s="113"/>
      <c r="CA2202" s="113"/>
      <c r="CB2202" s="113"/>
    </row>
    <row r="2203" spans="9:80" s="114" customFormat="1">
      <c r="I2203" s="113"/>
      <c r="J2203" s="113"/>
      <c r="K2203" s="113"/>
      <c r="L2203" s="113"/>
      <c r="M2203" s="113"/>
      <c r="N2203" s="113"/>
      <c r="O2203" s="113"/>
      <c r="P2203" s="113"/>
      <c r="Q2203" s="113"/>
      <c r="R2203" s="113"/>
      <c r="S2203" s="113"/>
      <c r="T2203" s="113"/>
      <c r="U2203" s="113"/>
      <c r="V2203" s="113"/>
      <c r="W2203" s="113"/>
      <c r="X2203" s="113"/>
      <c r="Y2203" s="113"/>
      <c r="Z2203" s="113"/>
      <c r="AA2203" s="113"/>
      <c r="AB2203" s="113"/>
      <c r="AC2203" s="113"/>
      <c r="AD2203" s="113"/>
      <c r="AE2203" s="113"/>
      <c r="AF2203" s="113"/>
      <c r="AG2203" s="113"/>
      <c r="AH2203" s="113"/>
      <c r="AI2203" s="113"/>
      <c r="AJ2203" s="113"/>
      <c r="AK2203" s="113"/>
      <c r="AL2203" s="113"/>
      <c r="AM2203" s="113"/>
      <c r="AN2203" s="113"/>
      <c r="AO2203" s="113"/>
      <c r="AP2203" s="113"/>
      <c r="AQ2203" s="113"/>
      <c r="AR2203" s="113"/>
      <c r="AS2203" s="113"/>
      <c r="AT2203" s="113"/>
      <c r="AU2203" s="113"/>
      <c r="AV2203" s="113"/>
      <c r="AW2203" s="113"/>
      <c r="AX2203" s="113"/>
      <c r="AY2203" s="113"/>
      <c r="AZ2203" s="113"/>
      <c r="BA2203" s="113"/>
      <c r="BB2203" s="113"/>
      <c r="BC2203" s="113"/>
      <c r="BD2203" s="113"/>
      <c r="BE2203" s="113"/>
      <c r="BF2203" s="113"/>
      <c r="BG2203" s="113"/>
      <c r="BH2203" s="113"/>
      <c r="BI2203" s="113"/>
      <c r="BJ2203" s="113"/>
      <c r="BK2203" s="113"/>
      <c r="BL2203" s="113"/>
      <c r="BM2203" s="113"/>
      <c r="BN2203" s="113"/>
      <c r="BO2203" s="113"/>
      <c r="BP2203" s="113"/>
      <c r="BQ2203" s="113"/>
      <c r="BR2203" s="113"/>
      <c r="BS2203" s="113"/>
      <c r="BT2203" s="113"/>
      <c r="BU2203" s="113"/>
      <c r="BV2203" s="113"/>
      <c r="BW2203" s="113"/>
      <c r="BX2203" s="113"/>
      <c r="BY2203" s="113"/>
      <c r="BZ2203" s="113"/>
      <c r="CA2203" s="113"/>
      <c r="CB2203" s="113"/>
    </row>
    <row r="2204" spans="9:80" s="114" customFormat="1">
      <c r="I2204" s="113"/>
      <c r="J2204" s="113"/>
      <c r="K2204" s="113"/>
      <c r="L2204" s="113"/>
      <c r="M2204" s="113"/>
      <c r="N2204" s="113"/>
      <c r="O2204" s="113"/>
      <c r="P2204" s="113"/>
      <c r="Q2204" s="113"/>
      <c r="R2204" s="113"/>
      <c r="S2204" s="113"/>
      <c r="T2204" s="113"/>
      <c r="U2204" s="113"/>
      <c r="V2204" s="113"/>
      <c r="W2204" s="113"/>
      <c r="X2204" s="113"/>
      <c r="Y2204" s="113"/>
      <c r="Z2204" s="113"/>
      <c r="AA2204" s="113"/>
      <c r="AB2204" s="113"/>
      <c r="AC2204" s="113"/>
      <c r="AD2204" s="113"/>
      <c r="AE2204" s="113"/>
      <c r="AF2204" s="113"/>
      <c r="AG2204" s="113"/>
      <c r="AH2204" s="113"/>
      <c r="AI2204" s="113"/>
      <c r="AJ2204" s="113"/>
      <c r="AK2204" s="113"/>
      <c r="AL2204" s="113"/>
      <c r="AM2204" s="113"/>
      <c r="AN2204" s="113"/>
      <c r="AO2204" s="113"/>
      <c r="AP2204" s="113"/>
      <c r="AQ2204" s="113"/>
      <c r="AR2204" s="113"/>
      <c r="AS2204" s="113"/>
      <c r="AT2204" s="113"/>
      <c r="AU2204" s="113"/>
      <c r="AV2204" s="113"/>
      <c r="AW2204" s="113"/>
      <c r="AX2204" s="113"/>
      <c r="AY2204" s="113"/>
      <c r="AZ2204" s="113"/>
      <c r="BA2204" s="113"/>
      <c r="BB2204" s="113"/>
      <c r="BC2204" s="113"/>
      <c r="BD2204" s="113"/>
      <c r="BE2204" s="113"/>
      <c r="BF2204" s="113"/>
      <c r="BG2204" s="113"/>
      <c r="BH2204" s="113"/>
      <c r="BI2204" s="113"/>
      <c r="BJ2204" s="113"/>
      <c r="BK2204" s="113"/>
      <c r="BL2204" s="113"/>
      <c r="BM2204" s="113"/>
      <c r="BN2204" s="113"/>
      <c r="BO2204" s="113"/>
      <c r="BP2204" s="113"/>
      <c r="BQ2204" s="113"/>
      <c r="BR2204" s="113"/>
      <c r="BS2204" s="113"/>
      <c r="BT2204" s="113"/>
      <c r="BU2204" s="113"/>
      <c r="BV2204" s="113"/>
      <c r="BW2204" s="113"/>
      <c r="BX2204" s="113"/>
      <c r="BY2204" s="113"/>
      <c r="BZ2204" s="113"/>
      <c r="CA2204" s="113"/>
      <c r="CB2204" s="113"/>
    </row>
    <row r="2205" spans="9:80" s="114" customFormat="1">
      <c r="I2205" s="113"/>
      <c r="J2205" s="113"/>
      <c r="K2205" s="113"/>
      <c r="L2205" s="113"/>
      <c r="M2205" s="113"/>
      <c r="N2205" s="113"/>
      <c r="O2205" s="113"/>
      <c r="P2205" s="113"/>
      <c r="Q2205" s="113"/>
      <c r="R2205" s="113"/>
      <c r="S2205" s="113"/>
      <c r="T2205" s="113"/>
      <c r="U2205" s="113"/>
      <c r="V2205" s="113"/>
      <c r="W2205" s="113"/>
      <c r="X2205" s="113"/>
      <c r="Y2205" s="113"/>
      <c r="Z2205" s="113"/>
      <c r="AA2205" s="113"/>
      <c r="AB2205" s="113"/>
      <c r="AC2205" s="113"/>
      <c r="AD2205" s="113"/>
      <c r="AE2205" s="113"/>
      <c r="AF2205" s="113"/>
      <c r="AG2205" s="113"/>
      <c r="AH2205" s="113"/>
      <c r="AI2205" s="113"/>
      <c r="AJ2205" s="113"/>
      <c r="AK2205" s="113"/>
      <c r="AL2205" s="113"/>
      <c r="AM2205" s="113"/>
      <c r="AN2205" s="113"/>
      <c r="AO2205" s="113"/>
      <c r="AP2205" s="113"/>
      <c r="AQ2205" s="113"/>
      <c r="AR2205" s="113"/>
      <c r="AS2205" s="113"/>
      <c r="AT2205" s="113"/>
      <c r="AU2205" s="113"/>
      <c r="AV2205" s="113"/>
      <c r="AW2205" s="113"/>
      <c r="AX2205" s="113"/>
      <c r="AY2205" s="113"/>
      <c r="AZ2205" s="113"/>
      <c r="BA2205" s="113"/>
      <c r="BB2205" s="113"/>
      <c r="BC2205" s="113"/>
      <c r="BD2205" s="113"/>
      <c r="BE2205" s="113"/>
      <c r="BF2205" s="113"/>
      <c r="BG2205" s="113"/>
      <c r="BH2205" s="113"/>
      <c r="BI2205" s="113"/>
      <c r="BJ2205" s="113"/>
      <c r="BK2205" s="113"/>
      <c r="BL2205" s="113"/>
      <c r="BM2205" s="113"/>
      <c r="BN2205" s="113"/>
      <c r="BO2205" s="113"/>
      <c r="BP2205" s="113"/>
      <c r="BQ2205" s="113"/>
      <c r="BR2205" s="113"/>
      <c r="BS2205" s="113"/>
      <c r="BT2205" s="113"/>
      <c r="BU2205" s="113"/>
      <c r="BV2205" s="113"/>
      <c r="BW2205" s="113"/>
      <c r="BX2205" s="113"/>
      <c r="BY2205" s="113"/>
      <c r="BZ2205" s="113"/>
      <c r="CA2205" s="113"/>
      <c r="CB2205" s="113"/>
    </row>
    <row r="2206" spans="9:80" s="114" customFormat="1">
      <c r="I2206" s="113"/>
      <c r="J2206" s="113"/>
      <c r="K2206" s="113"/>
      <c r="L2206" s="113"/>
      <c r="M2206" s="113"/>
      <c r="N2206" s="113"/>
      <c r="O2206" s="113"/>
      <c r="P2206" s="113"/>
      <c r="Q2206" s="113"/>
      <c r="R2206" s="113"/>
      <c r="S2206" s="113"/>
      <c r="T2206" s="113"/>
      <c r="U2206" s="113"/>
      <c r="V2206" s="113"/>
      <c r="W2206" s="113"/>
      <c r="X2206" s="113"/>
      <c r="Y2206" s="113"/>
      <c r="Z2206" s="113"/>
      <c r="AA2206" s="113"/>
      <c r="AB2206" s="113"/>
      <c r="AC2206" s="113"/>
      <c r="AD2206" s="113"/>
      <c r="AE2206" s="113"/>
      <c r="AF2206" s="113"/>
      <c r="AG2206" s="113"/>
      <c r="AH2206" s="113"/>
      <c r="AI2206" s="113"/>
      <c r="AJ2206" s="113"/>
      <c r="AK2206" s="113"/>
      <c r="AL2206" s="113"/>
      <c r="AM2206" s="113"/>
      <c r="AN2206" s="113"/>
      <c r="AO2206" s="113"/>
      <c r="AP2206" s="113"/>
      <c r="AQ2206" s="113"/>
      <c r="AR2206" s="113"/>
      <c r="AS2206" s="113"/>
      <c r="AT2206" s="113"/>
      <c r="AU2206" s="113"/>
      <c r="AV2206" s="113"/>
      <c r="AW2206" s="113"/>
      <c r="AX2206" s="113"/>
      <c r="AY2206" s="113"/>
      <c r="AZ2206" s="113"/>
      <c r="BA2206" s="113"/>
      <c r="BB2206" s="113"/>
      <c r="BC2206" s="113"/>
      <c r="BD2206" s="113"/>
      <c r="BE2206" s="113"/>
      <c r="BF2206" s="113"/>
      <c r="BG2206" s="113"/>
      <c r="BH2206" s="113"/>
      <c r="BI2206" s="113"/>
      <c r="BJ2206" s="113"/>
      <c r="BK2206" s="113"/>
      <c r="BL2206" s="113"/>
      <c r="BM2206" s="113"/>
      <c r="BN2206" s="113"/>
      <c r="BO2206" s="113"/>
      <c r="BP2206" s="113"/>
      <c r="BQ2206" s="113"/>
      <c r="BR2206" s="113"/>
      <c r="BS2206" s="113"/>
      <c r="BT2206" s="113"/>
      <c r="BU2206" s="113"/>
      <c r="BV2206" s="113"/>
      <c r="BW2206" s="113"/>
      <c r="BX2206" s="113"/>
      <c r="BY2206" s="113"/>
      <c r="BZ2206" s="113"/>
      <c r="CA2206" s="113"/>
      <c r="CB2206" s="113"/>
    </row>
    <row r="2207" spans="9:80" s="114" customFormat="1">
      <c r="I2207" s="113"/>
      <c r="J2207" s="113"/>
      <c r="K2207" s="113"/>
      <c r="L2207" s="113"/>
      <c r="M2207" s="113"/>
      <c r="N2207" s="113"/>
      <c r="O2207" s="113"/>
      <c r="P2207" s="113"/>
      <c r="Q2207" s="113"/>
      <c r="R2207" s="113"/>
      <c r="S2207" s="113"/>
      <c r="T2207" s="113"/>
      <c r="U2207" s="113"/>
      <c r="V2207" s="113"/>
      <c r="W2207" s="113"/>
      <c r="X2207" s="113"/>
      <c r="Y2207" s="113"/>
      <c r="Z2207" s="113"/>
      <c r="AA2207" s="113"/>
      <c r="AB2207" s="113"/>
      <c r="AC2207" s="113"/>
      <c r="AD2207" s="113"/>
      <c r="AE2207" s="113"/>
      <c r="AF2207" s="113"/>
      <c r="AG2207" s="113"/>
      <c r="AH2207" s="113"/>
      <c r="AI2207" s="113"/>
      <c r="AJ2207" s="113"/>
      <c r="AK2207" s="113"/>
      <c r="AL2207" s="113"/>
      <c r="AM2207" s="113"/>
      <c r="AN2207" s="113"/>
      <c r="AO2207" s="113"/>
      <c r="AP2207" s="113"/>
      <c r="AQ2207" s="113"/>
      <c r="AR2207" s="113"/>
      <c r="AS2207" s="113"/>
      <c r="AT2207" s="113"/>
      <c r="AU2207" s="113"/>
      <c r="AV2207" s="113"/>
      <c r="AW2207" s="113"/>
      <c r="AX2207" s="113"/>
      <c r="AY2207" s="113"/>
      <c r="AZ2207" s="113"/>
      <c r="BA2207" s="113"/>
      <c r="BB2207" s="113"/>
      <c r="BC2207" s="113"/>
      <c r="BD2207" s="113"/>
      <c r="BE2207" s="113"/>
      <c r="BF2207" s="113"/>
      <c r="BG2207" s="113"/>
      <c r="BH2207" s="113"/>
      <c r="BI2207" s="113"/>
      <c r="BJ2207" s="113"/>
      <c r="BK2207" s="113"/>
      <c r="BL2207" s="113"/>
      <c r="BM2207" s="113"/>
      <c r="BN2207" s="113"/>
      <c r="BO2207" s="113"/>
      <c r="BP2207" s="113"/>
      <c r="BQ2207" s="113"/>
      <c r="BR2207" s="113"/>
      <c r="BS2207" s="113"/>
      <c r="BT2207" s="113"/>
      <c r="BU2207" s="113"/>
      <c r="BV2207" s="113"/>
      <c r="BW2207" s="113"/>
      <c r="BX2207" s="113"/>
      <c r="BY2207" s="113"/>
      <c r="BZ2207" s="113"/>
      <c r="CA2207" s="113"/>
      <c r="CB2207" s="113"/>
    </row>
    <row r="2208" spans="9:80" s="114" customFormat="1">
      <c r="I2208" s="113"/>
      <c r="J2208" s="113"/>
      <c r="K2208" s="113"/>
      <c r="L2208" s="113"/>
      <c r="M2208" s="113"/>
      <c r="N2208" s="113"/>
      <c r="O2208" s="113"/>
      <c r="P2208" s="113"/>
      <c r="Q2208" s="113"/>
      <c r="R2208" s="113"/>
      <c r="S2208" s="113"/>
      <c r="T2208" s="113"/>
      <c r="U2208" s="113"/>
      <c r="V2208" s="113"/>
      <c r="W2208" s="113"/>
      <c r="X2208" s="113"/>
      <c r="Y2208" s="113"/>
      <c r="Z2208" s="113"/>
      <c r="AA2208" s="113"/>
      <c r="AB2208" s="113"/>
      <c r="AC2208" s="113"/>
      <c r="AD2208" s="113"/>
      <c r="AE2208" s="113"/>
      <c r="AF2208" s="113"/>
      <c r="AG2208" s="113"/>
      <c r="AH2208" s="113"/>
      <c r="AI2208" s="113"/>
      <c r="AJ2208" s="113"/>
      <c r="AK2208" s="113"/>
      <c r="AL2208" s="113"/>
      <c r="AM2208" s="113"/>
      <c r="AN2208" s="113"/>
      <c r="AO2208" s="113"/>
      <c r="AP2208" s="113"/>
      <c r="AQ2208" s="113"/>
      <c r="AR2208" s="113"/>
      <c r="AS2208" s="113"/>
      <c r="AT2208" s="113"/>
      <c r="AU2208" s="113"/>
      <c r="AV2208" s="113"/>
      <c r="AW2208" s="113"/>
      <c r="AX2208" s="113"/>
      <c r="AY2208" s="113"/>
      <c r="AZ2208" s="113"/>
      <c r="BA2208" s="113"/>
      <c r="BB2208" s="113"/>
      <c r="BC2208" s="113"/>
      <c r="BD2208" s="113"/>
      <c r="BE2208" s="113"/>
      <c r="BF2208" s="113"/>
      <c r="BG2208" s="113"/>
      <c r="BH2208" s="113"/>
      <c r="BI2208" s="113"/>
      <c r="BJ2208" s="113"/>
      <c r="BK2208" s="113"/>
      <c r="BL2208" s="113"/>
      <c r="BM2208" s="113"/>
      <c r="BN2208" s="113"/>
      <c r="BO2208" s="113"/>
      <c r="BP2208" s="113"/>
      <c r="BQ2208" s="113"/>
      <c r="BR2208" s="113"/>
      <c r="BS2208" s="113"/>
      <c r="BT2208" s="113"/>
      <c r="BU2208" s="113"/>
      <c r="BV2208" s="113"/>
      <c r="BW2208" s="113"/>
      <c r="BX2208" s="113"/>
      <c r="BY2208" s="113"/>
      <c r="BZ2208" s="113"/>
      <c r="CA2208" s="113"/>
      <c r="CB2208" s="113"/>
    </row>
    <row r="2209" spans="9:80" s="114" customFormat="1">
      <c r="I2209" s="113"/>
      <c r="J2209" s="113"/>
      <c r="K2209" s="113"/>
      <c r="L2209" s="113"/>
      <c r="M2209" s="113"/>
      <c r="N2209" s="113"/>
      <c r="O2209" s="113"/>
      <c r="P2209" s="113"/>
      <c r="Q2209" s="113"/>
      <c r="R2209" s="113"/>
      <c r="S2209" s="113"/>
      <c r="T2209" s="113"/>
      <c r="U2209" s="113"/>
      <c r="V2209" s="113"/>
      <c r="W2209" s="113"/>
      <c r="X2209" s="113"/>
      <c r="Y2209" s="113"/>
      <c r="Z2209" s="113"/>
      <c r="AA2209" s="113"/>
      <c r="AB2209" s="113"/>
      <c r="AC2209" s="113"/>
      <c r="AD2209" s="113"/>
      <c r="AE2209" s="113"/>
      <c r="AF2209" s="113"/>
      <c r="AG2209" s="113"/>
      <c r="AH2209" s="113"/>
      <c r="AI2209" s="113"/>
      <c r="AJ2209" s="113"/>
      <c r="AK2209" s="113"/>
      <c r="AL2209" s="113"/>
      <c r="AM2209" s="113"/>
      <c r="AN2209" s="113"/>
      <c r="AO2209" s="113"/>
      <c r="AP2209" s="113"/>
      <c r="AQ2209" s="113"/>
      <c r="AR2209" s="113"/>
      <c r="AS2209" s="113"/>
      <c r="AT2209" s="113"/>
      <c r="AU2209" s="113"/>
      <c r="AV2209" s="113"/>
      <c r="AW2209" s="113"/>
      <c r="AX2209" s="113"/>
      <c r="AY2209" s="113"/>
      <c r="AZ2209" s="113"/>
      <c r="BA2209" s="113"/>
      <c r="BB2209" s="113"/>
      <c r="BC2209" s="113"/>
      <c r="BD2209" s="113"/>
      <c r="BE2209" s="113"/>
      <c r="BF2209" s="113"/>
      <c r="BG2209" s="113"/>
      <c r="BH2209" s="113"/>
      <c r="BI2209" s="113"/>
      <c r="BJ2209" s="113"/>
      <c r="BK2209" s="113"/>
      <c r="BL2209" s="113"/>
      <c r="BM2209" s="113"/>
      <c r="BN2209" s="113"/>
      <c r="BO2209" s="113"/>
      <c r="BP2209" s="113"/>
      <c r="BQ2209" s="113"/>
      <c r="BR2209" s="113"/>
      <c r="BS2209" s="113"/>
      <c r="BT2209" s="113"/>
      <c r="BU2209" s="113"/>
      <c r="BV2209" s="113"/>
      <c r="BW2209" s="113"/>
      <c r="BX2209" s="113"/>
      <c r="BY2209" s="113"/>
      <c r="BZ2209" s="113"/>
      <c r="CA2209" s="113"/>
      <c r="CB2209" s="113"/>
    </row>
    <row r="2210" spans="9:80" s="114" customFormat="1">
      <c r="I2210" s="113"/>
      <c r="J2210" s="113"/>
      <c r="K2210" s="113"/>
      <c r="L2210" s="113"/>
      <c r="M2210" s="113"/>
      <c r="N2210" s="113"/>
      <c r="O2210" s="113"/>
      <c r="P2210" s="113"/>
      <c r="Q2210" s="113"/>
      <c r="R2210" s="113"/>
      <c r="S2210" s="113"/>
      <c r="T2210" s="113"/>
      <c r="U2210" s="113"/>
      <c r="V2210" s="113"/>
      <c r="W2210" s="113"/>
      <c r="X2210" s="113"/>
      <c r="Y2210" s="113"/>
      <c r="Z2210" s="113"/>
      <c r="AA2210" s="113"/>
      <c r="AB2210" s="113"/>
      <c r="AC2210" s="113"/>
      <c r="AD2210" s="113"/>
      <c r="AE2210" s="113"/>
      <c r="AF2210" s="113"/>
      <c r="AG2210" s="113"/>
      <c r="AH2210" s="113"/>
      <c r="AI2210" s="113"/>
      <c r="AJ2210" s="113"/>
      <c r="AK2210" s="113"/>
      <c r="AL2210" s="113"/>
      <c r="AM2210" s="113"/>
      <c r="AN2210" s="113"/>
      <c r="AO2210" s="113"/>
      <c r="AP2210" s="113"/>
      <c r="AQ2210" s="113"/>
      <c r="AR2210" s="113"/>
      <c r="AS2210" s="113"/>
      <c r="AT2210" s="113"/>
      <c r="AU2210" s="113"/>
      <c r="AV2210" s="113"/>
      <c r="AW2210" s="113"/>
      <c r="AX2210" s="113"/>
      <c r="AY2210" s="113"/>
      <c r="AZ2210" s="113"/>
      <c r="BA2210" s="113"/>
      <c r="BB2210" s="113"/>
      <c r="BC2210" s="113"/>
      <c r="BD2210" s="113"/>
      <c r="BE2210" s="113"/>
      <c r="BF2210" s="113"/>
      <c r="BG2210" s="113"/>
      <c r="BH2210" s="113"/>
      <c r="BI2210" s="113"/>
      <c r="BJ2210" s="113"/>
      <c r="BK2210" s="113"/>
      <c r="BL2210" s="113"/>
      <c r="BM2210" s="113"/>
      <c r="BN2210" s="113"/>
      <c r="BO2210" s="113"/>
      <c r="BP2210" s="113"/>
      <c r="BQ2210" s="113"/>
      <c r="BR2210" s="113"/>
      <c r="BS2210" s="113"/>
      <c r="BT2210" s="113"/>
      <c r="BU2210" s="113"/>
      <c r="BV2210" s="113"/>
      <c r="BW2210" s="113"/>
      <c r="BX2210" s="113"/>
      <c r="BY2210" s="113"/>
      <c r="BZ2210" s="113"/>
      <c r="CA2210" s="113"/>
      <c r="CB2210" s="113"/>
    </row>
    <row r="2211" spans="9:80" s="114" customFormat="1">
      <c r="I2211" s="113"/>
      <c r="J2211" s="113"/>
      <c r="K2211" s="113"/>
      <c r="L2211" s="113"/>
      <c r="M2211" s="113"/>
      <c r="N2211" s="113"/>
      <c r="O2211" s="113"/>
      <c r="P2211" s="113"/>
      <c r="Q2211" s="113"/>
      <c r="R2211" s="113"/>
      <c r="S2211" s="113"/>
      <c r="T2211" s="113"/>
      <c r="U2211" s="113"/>
      <c r="V2211" s="113"/>
      <c r="W2211" s="113"/>
      <c r="X2211" s="113"/>
      <c r="Y2211" s="113"/>
      <c r="Z2211" s="113"/>
      <c r="AA2211" s="113"/>
      <c r="AB2211" s="113"/>
      <c r="AC2211" s="113"/>
      <c r="AD2211" s="113"/>
      <c r="AE2211" s="113"/>
      <c r="AF2211" s="113"/>
      <c r="AG2211" s="113"/>
      <c r="AH2211" s="113"/>
      <c r="AI2211" s="113"/>
      <c r="AJ2211" s="113"/>
      <c r="AK2211" s="113"/>
      <c r="AL2211" s="113"/>
      <c r="AM2211" s="113"/>
      <c r="AN2211" s="113"/>
      <c r="AO2211" s="113"/>
      <c r="AP2211" s="113"/>
      <c r="AQ2211" s="113"/>
      <c r="AR2211" s="113"/>
      <c r="AS2211" s="113"/>
      <c r="AT2211" s="113"/>
      <c r="AU2211" s="113"/>
      <c r="AV2211" s="113"/>
      <c r="AW2211" s="113"/>
      <c r="AX2211" s="113"/>
      <c r="AY2211" s="113"/>
      <c r="AZ2211" s="113"/>
      <c r="BA2211" s="113"/>
      <c r="BB2211" s="113"/>
      <c r="BC2211" s="113"/>
      <c r="BD2211" s="113"/>
      <c r="BE2211" s="113"/>
      <c r="BF2211" s="113"/>
      <c r="BG2211" s="113"/>
      <c r="BH2211" s="113"/>
      <c r="BI2211" s="113"/>
      <c r="BJ2211" s="113"/>
      <c r="BK2211" s="113"/>
      <c r="BL2211" s="113"/>
      <c r="BM2211" s="113"/>
      <c r="BN2211" s="113"/>
      <c r="BO2211" s="113"/>
      <c r="BP2211" s="113"/>
      <c r="BQ2211" s="113"/>
      <c r="BR2211" s="113"/>
      <c r="BS2211" s="113"/>
      <c r="BT2211" s="113"/>
      <c r="BU2211" s="113"/>
      <c r="BV2211" s="113"/>
      <c r="BW2211" s="113"/>
      <c r="BX2211" s="113"/>
      <c r="BY2211" s="113"/>
      <c r="BZ2211" s="113"/>
      <c r="CA2211" s="113"/>
      <c r="CB2211" s="113"/>
    </row>
    <row r="2212" spans="9:80" s="114" customFormat="1">
      <c r="I2212" s="113"/>
      <c r="J2212" s="113"/>
      <c r="K2212" s="113"/>
      <c r="L2212" s="113"/>
      <c r="M2212" s="113"/>
      <c r="N2212" s="113"/>
      <c r="O2212" s="113"/>
      <c r="P2212" s="113"/>
      <c r="Q2212" s="113"/>
      <c r="R2212" s="113"/>
      <c r="S2212" s="113"/>
      <c r="T2212" s="113"/>
      <c r="U2212" s="113"/>
      <c r="V2212" s="113"/>
      <c r="W2212" s="113"/>
      <c r="X2212" s="113"/>
      <c r="Y2212" s="113"/>
      <c r="Z2212" s="113"/>
      <c r="AA2212" s="113"/>
      <c r="AB2212" s="113"/>
      <c r="AC2212" s="113"/>
      <c r="AD2212" s="113"/>
      <c r="AE2212" s="113"/>
      <c r="AF2212" s="113"/>
      <c r="AG2212" s="113"/>
      <c r="AH2212" s="113"/>
      <c r="AI2212" s="113"/>
      <c r="AJ2212" s="113"/>
      <c r="AK2212" s="113"/>
      <c r="AL2212" s="113"/>
      <c r="AM2212" s="113"/>
      <c r="AN2212" s="113"/>
      <c r="AO2212" s="113"/>
      <c r="AP2212" s="113"/>
      <c r="AQ2212" s="113"/>
      <c r="AR2212" s="113"/>
      <c r="AS2212" s="113"/>
      <c r="AT2212" s="113"/>
      <c r="AU2212" s="113"/>
      <c r="AV2212" s="113"/>
      <c r="AW2212" s="113"/>
      <c r="AX2212" s="113"/>
      <c r="AY2212" s="113"/>
      <c r="AZ2212" s="113"/>
      <c r="BA2212" s="113"/>
      <c r="BB2212" s="113"/>
      <c r="BC2212" s="113"/>
      <c r="BD2212" s="113"/>
      <c r="BE2212" s="113"/>
      <c r="BF2212" s="113"/>
      <c r="BG2212" s="113"/>
      <c r="BH2212" s="113"/>
      <c r="BI2212" s="113"/>
      <c r="BJ2212" s="113"/>
      <c r="BK2212" s="113"/>
      <c r="BL2212" s="113"/>
      <c r="BM2212" s="113"/>
      <c r="BN2212" s="113"/>
      <c r="BO2212" s="113"/>
      <c r="BP2212" s="113"/>
      <c r="BQ2212" s="113"/>
      <c r="BR2212" s="113"/>
      <c r="BS2212" s="113"/>
      <c r="BT2212" s="113"/>
      <c r="BU2212" s="113"/>
      <c r="BV2212" s="113"/>
      <c r="BW2212" s="113"/>
      <c r="BX2212" s="113"/>
      <c r="BY2212" s="113"/>
      <c r="BZ2212" s="113"/>
      <c r="CA2212" s="113"/>
      <c r="CB2212" s="113"/>
    </row>
    <row r="2213" spans="9:80" s="114" customFormat="1">
      <c r="I2213" s="113"/>
      <c r="J2213" s="113"/>
      <c r="K2213" s="113"/>
      <c r="L2213" s="113"/>
      <c r="M2213" s="113"/>
      <c r="N2213" s="113"/>
      <c r="O2213" s="113"/>
      <c r="P2213" s="113"/>
      <c r="Q2213" s="113"/>
      <c r="R2213" s="113"/>
      <c r="S2213" s="113"/>
      <c r="T2213" s="113"/>
      <c r="U2213" s="113"/>
      <c r="V2213" s="113"/>
      <c r="W2213" s="113"/>
      <c r="X2213" s="113"/>
      <c r="Y2213" s="113"/>
      <c r="Z2213" s="113"/>
      <c r="AA2213" s="113"/>
      <c r="AB2213" s="113"/>
      <c r="AC2213" s="113"/>
      <c r="AD2213" s="113"/>
      <c r="AE2213" s="113"/>
      <c r="AF2213" s="113"/>
      <c r="AG2213" s="113"/>
      <c r="AH2213" s="113"/>
      <c r="AI2213" s="113"/>
      <c r="AJ2213" s="113"/>
      <c r="AK2213" s="113"/>
      <c r="AL2213" s="113"/>
      <c r="AM2213" s="113"/>
      <c r="AN2213" s="113"/>
      <c r="AO2213" s="113"/>
      <c r="AP2213" s="113"/>
      <c r="AQ2213" s="113"/>
      <c r="AR2213" s="113"/>
      <c r="AS2213" s="113"/>
      <c r="AT2213" s="113"/>
      <c r="AU2213" s="113"/>
      <c r="AV2213" s="113"/>
      <c r="AW2213" s="113"/>
      <c r="AX2213" s="113"/>
      <c r="AY2213" s="113"/>
      <c r="AZ2213" s="113"/>
      <c r="BA2213" s="113"/>
      <c r="BB2213" s="113"/>
      <c r="BC2213" s="113"/>
      <c r="BD2213" s="113"/>
      <c r="BE2213" s="113"/>
      <c r="BF2213" s="113"/>
      <c r="BG2213" s="113"/>
      <c r="BH2213" s="113"/>
      <c r="BI2213" s="113"/>
      <c r="BJ2213" s="113"/>
      <c r="BK2213" s="113"/>
      <c r="BL2213" s="113"/>
      <c r="BM2213" s="113"/>
      <c r="BN2213" s="113"/>
      <c r="BO2213" s="113"/>
      <c r="BP2213" s="113"/>
      <c r="BQ2213" s="113"/>
      <c r="BR2213" s="113"/>
      <c r="BS2213" s="113"/>
      <c r="BT2213" s="113"/>
      <c r="BU2213" s="113"/>
      <c r="BV2213" s="113"/>
      <c r="BW2213" s="113"/>
      <c r="BX2213" s="113"/>
      <c r="BY2213" s="113"/>
      <c r="BZ2213" s="113"/>
      <c r="CA2213" s="113"/>
      <c r="CB2213" s="113"/>
    </row>
    <row r="2214" spans="9:80" s="114" customFormat="1">
      <c r="I2214" s="113"/>
      <c r="J2214" s="113"/>
      <c r="K2214" s="113"/>
      <c r="L2214" s="113"/>
      <c r="M2214" s="113"/>
      <c r="N2214" s="113"/>
      <c r="O2214" s="113"/>
      <c r="P2214" s="113"/>
      <c r="Q2214" s="113"/>
      <c r="R2214" s="113"/>
      <c r="S2214" s="113"/>
      <c r="T2214" s="113"/>
      <c r="U2214" s="113"/>
      <c r="V2214" s="113"/>
      <c r="W2214" s="113"/>
      <c r="X2214" s="113"/>
      <c r="Y2214" s="113"/>
      <c r="Z2214" s="113"/>
      <c r="AA2214" s="113"/>
      <c r="AB2214" s="113"/>
      <c r="AC2214" s="113"/>
      <c r="AD2214" s="113"/>
      <c r="AE2214" s="113"/>
      <c r="AF2214" s="113"/>
      <c r="AG2214" s="113"/>
      <c r="AH2214" s="113"/>
      <c r="AI2214" s="113"/>
      <c r="AJ2214" s="113"/>
      <c r="AK2214" s="113"/>
      <c r="AL2214" s="113"/>
      <c r="AM2214" s="113"/>
      <c r="AN2214" s="113"/>
      <c r="AO2214" s="113"/>
      <c r="AP2214" s="113"/>
      <c r="AQ2214" s="113"/>
      <c r="AR2214" s="113"/>
      <c r="AS2214" s="113"/>
      <c r="AT2214" s="113"/>
      <c r="AU2214" s="113"/>
      <c r="AV2214" s="113"/>
      <c r="AW2214" s="113"/>
      <c r="AX2214" s="113"/>
      <c r="AY2214" s="113"/>
      <c r="AZ2214" s="113"/>
      <c r="BA2214" s="113"/>
      <c r="BB2214" s="113"/>
      <c r="BC2214" s="113"/>
      <c r="BD2214" s="113"/>
      <c r="BE2214" s="113"/>
      <c r="BF2214" s="113"/>
      <c r="BG2214" s="113"/>
      <c r="BH2214" s="113"/>
      <c r="BI2214" s="113"/>
      <c r="BJ2214" s="113"/>
      <c r="BK2214" s="113"/>
      <c r="BL2214" s="113"/>
      <c r="BM2214" s="113"/>
      <c r="BN2214" s="113"/>
      <c r="BO2214" s="113"/>
      <c r="BP2214" s="113"/>
      <c r="BQ2214" s="113"/>
      <c r="BR2214" s="113"/>
      <c r="BS2214" s="113"/>
      <c r="BT2214" s="113"/>
      <c r="BU2214" s="113"/>
      <c r="BV2214" s="113"/>
      <c r="BW2214" s="113"/>
      <c r="BX2214" s="113"/>
      <c r="BY2214" s="113"/>
      <c r="BZ2214" s="113"/>
      <c r="CA2214" s="113"/>
      <c r="CB2214" s="113"/>
    </row>
    <row r="2215" spans="9:80" s="114" customFormat="1">
      <c r="I2215" s="113"/>
      <c r="J2215" s="113"/>
      <c r="K2215" s="113"/>
      <c r="L2215" s="113"/>
      <c r="M2215" s="113"/>
      <c r="N2215" s="113"/>
      <c r="O2215" s="113"/>
      <c r="P2215" s="113"/>
      <c r="Q2215" s="113"/>
      <c r="R2215" s="113"/>
      <c r="S2215" s="113"/>
      <c r="T2215" s="113"/>
      <c r="U2215" s="113"/>
      <c r="V2215" s="113"/>
      <c r="W2215" s="113"/>
      <c r="X2215" s="113"/>
      <c r="Y2215" s="113"/>
      <c r="Z2215" s="113"/>
      <c r="AA2215" s="113"/>
      <c r="AB2215" s="113"/>
      <c r="AC2215" s="113"/>
      <c r="AD2215" s="113"/>
      <c r="AE2215" s="113"/>
      <c r="AF2215" s="113"/>
      <c r="AG2215" s="113"/>
      <c r="AH2215" s="113"/>
      <c r="AI2215" s="113"/>
      <c r="AJ2215" s="113"/>
      <c r="AK2215" s="113"/>
      <c r="AL2215" s="113"/>
      <c r="AM2215" s="113"/>
      <c r="AN2215" s="113"/>
      <c r="AO2215" s="113"/>
      <c r="AP2215" s="113"/>
      <c r="AQ2215" s="113"/>
      <c r="AR2215" s="113"/>
      <c r="AS2215" s="113"/>
      <c r="AT2215" s="113"/>
      <c r="AU2215" s="113"/>
      <c r="AV2215" s="113"/>
      <c r="AW2215" s="113"/>
      <c r="AX2215" s="113"/>
      <c r="AY2215" s="113"/>
      <c r="AZ2215" s="113"/>
      <c r="BA2215" s="113"/>
      <c r="BB2215" s="113"/>
      <c r="BC2215" s="113"/>
      <c r="BD2215" s="113"/>
      <c r="BE2215" s="113"/>
      <c r="BF2215" s="113"/>
      <c r="BG2215" s="113"/>
      <c r="BH2215" s="113"/>
      <c r="BI2215" s="113"/>
      <c r="BJ2215" s="113"/>
      <c r="BK2215" s="113"/>
      <c r="BL2215" s="113"/>
      <c r="BM2215" s="113"/>
      <c r="BN2215" s="113"/>
      <c r="BO2215" s="113"/>
      <c r="BP2215" s="113"/>
      <c r="BQ2215" s="113"/>
      <c r="BR2215" s="113"/>
      <c r="BS2215" s="113"/>
      <c r="BT2215" s="113"/>
      <c r="BU2215" s="113"/>
      <c r="BV2215" s="113"/>
      <c r="BW2215" s="113"/>
      <c r="BX2215" s="113"/>
      <c r="BY2215" s="113"/>
      <c r="BZ2215" s="113"/>
      <c r="CA2215" s="113"/>
      <c r="CB2215" s="113"/>
    </row>
    <row r="2216" spans="9:80" s="114" customFormat="1">
      <c r="I2216" s="113"/>
      <c r="J2216" s="113"/>
      <c r="K2216" s="113"/>
      <c r="L2216" s="113"/>
      <c r="M2216" s="113"/>
      <c r="N2216" s="113"/>
      <c r="O2216" s="113"/>
      <c r="P2216" s="113"/>
      <c r="Q2216" s="113"/>
      <c r="R2216" s="113"/>
      <c r="S2216" s="113"/>
      <c r="T2216" s="113"/>
      <c r="U2216" s="113"/>
      <c r="V2216" s="113"/>
      <c r="W2216" s="113"/>
      <c r="X2216" s="113"/>
      <c r="Y2216" s="113"/>
      <c r="Z2216" s="113"/>
      <c r="AA2216" s="113"/>
      <c r="AB2216" s="113"/>
      <c r="AC2216" s="113"/>
      <c r="AD2216" s="113"/>
      <c r="AE2216" s="113"/>
      <c r="AF2216" s="113"/>
      <c r="AG2216" s="113"/>
      <c r="AH2216" s="113"/>
      <c r="AI2216" s="113"/>
      <c r="AJ2216" s="113"/>
      <c r="AK2216" s="113"/>
      <c r="AL2216" s="113"/>
      <c r="AM2216" s="113"/>
      <c r="AN2216" s="113"/>
      <c r="AO2216" s="113"/>
      <c r="AP2216" s="113"/>
      <c r="AQ2216" s="113"/>
      <c r="AR2216" s="113"/>
      <c r="AS2216" s="113"/>
      <c r="AT2216" s="113"/>
      <c r="AU2216" s="113"/>
      <c r="AV2216" s="113"/>
      <c r="AW2216" s="113"/>
      <c r="AX2216" s="113"/>
      <c r="AY2216" s="113"/>
      <c r="AZ2216" s="113"/>
      <c r="BA2216" s="113"/>
      <c r="BB2216" s="113"/>
      <c r="BC2216" s="113"/>
      <c r="BD2216" s="113"/>
      <c r="BE2216" s="113"/>
      <c r="BF2216" s="113"/>
      <c r="BG2216" s="113"/>
      <c r="BH2216" s="113"/>
      <c r="BI2216" s="113"/>
      <c r="BJ2216" s="113"/>
      <c r="BK2216" s="113"/>
      <c r="BL2216" s="113"/>
      <c r="BM2216" s="113"/>
      <c r="BN2216" s="113"/>
      <c r="BO2216" s="113"/>
      <c r="BP2216" s="113"/>
      <c r="BQ2216" s="113"/>
      <c r="BR2216" s="113"/>
      <c r="BS2216" s="113"/>
      <c r="BT2216" s="113"/>
      <c r="BU2216" s="113"/>
      <c r="BV2216" s="113"/>
      <c r="BW2216" s="113"/>
      <c r="BX2216" s="113"/>
      <c r="BY2216" s="113"/>
      <c r="BZ2216" s="113"/>
      <c r="CA2216" s="113"/>
      <c r="CB2216" s="113"/>
    </row>
    <row r="2217" spans="9:80" s="114" customFormat="1">
      <c r="I2217" s="113"/>
      <c r="J2217" s="113"/>
      <c r="K2217" s="113"/>
      <c r="L2217" s="113"/>
      <c r="M2217" s="113"/>
      <c r="N2217" s="113"/>
      <c r="O2217" s="113"/>
      <c r="P2217" s="113"/>
      <c r="Q2217" s="113"/>
      <c r="R2217" s="113"/>
      <c r="S2217" s="113"/>
      <c r="T2217" s="113"/>
      <c r="U2217" s="113"/>
      <c r="V2217" s="113"/>
      <c r="W2217" s="113"/>
      <c r="X2217" s="113"/>
      <c r="Y2217" s="113"/>
      <c r="Z2217" s="113"/>
      <c r="AA2217" s="113"/>
      <c r="AB2217" s="113"/>
      <c r="AC2217" s="113"/>
      <c r="AD2217" s="113"/>
      <c r="AE2217" s="113"/>
      <c r="AF2217" s="113"/>
      <c r="AG2217" s="113"/>
      <c r="AH2217" s="113"/>
      <c r="AI2217" s="113"/>
      <c r="AJ2217" s="113"/>
      <c r="AK2217" s="113"/>
      <c r="AL2217" s="113"/>
      <c r="AM2217" s="113"/>
      <c r="AN2217" s="113"/>
      <c r="AO2217" s="113"/>
      <c r="AP2217" s="113"/>
      <c r="AQ2217" s="113"/>
      <c r="AR2217" s="113"/>
      <c r="AS2217" s="113"/>
      <c r="AT2217" s="113"/>
      <c r="AU2217" s="113"/>
      <c r="AV2217" s="113"/>
      <c r="AW2217" s="113"/>
      <c r="AX2217" s="113"/>
      <c r="AY2217" s="113"/>
      <c r="AZ2217" s="113"/>
      <c r="BA2217" s="113"/>
      <c r="BB2217" s="113"/>
      <c r="BC2217" s="113"/>
      <c r="BD2217" s="113"/>
      <c r="BE2217" s="113"/>
      <c r="BF2217" s="113"/>
      <c r="BG2217" s="113"/>
      <c r="BH2217" s="113"/>
      <c r="BI2217" s="113"/>
      <c r="BJ2217" s="113"/>
      <c r="BK2217" s="113"/>
      <c r="BL2217" s="113"/>
      <c r="BM2217" s="113"/>
      <c r="BN2217" s="113"/>
      <c r="BO2217" s="113"/>
      <c r="BP2217" s="113"/>
      <c r="BQ2217" s="113"/>
      <c r="BR2217" s="113"/>
      <c r="BS2217" s="113"/>
      <c r="BT2217" s="113"/>
      <c r="BU2217" s="113"/>
      <c r="BV2217" s="113"/>
      <c r="BW2217" s="113"/>
      <c r="BX2217" s="113"/>
      <c r="BY2217" s="113"/>
      <c r="BZ2217" s="113"/>
      <c r="CA2217" s="113"/>
      <c r="CB2217" s="113"/>
    </row>
    <row r="2218" spans="9:80" s="114" customFormat="1">
      <c r="I2218" s="113"/>
      <c r="J2218" s="113"/>
      <c r="K2218" s="113"/>
      <c r="L2218" s="113"/>
      <c r="M2218" s="113"/>
      <c r="N2218" s="113"/>
      <c r="O2218" s="113"/>
      <c r="P2218" s="113"/>
      <c r="Q2218" s="113"/>
      <c r="R2218" s="113"/>
      <c r="S2218" s="113"/>
      <c r="T2218" s="113"/>
      <c r="U2218" s="113"/>
      <c r="V2218" s="113"/>
      <c r="W2218" s="113"/>
      <c r="X2218" s="113"/>
      <c r="Y2218" s="113"/>
      <c r="Z2218" s="113"/>
      <c r="AA2218" s="113"/>
      <c r="AB2218" s="113"/>
      <c r="AC2218" s="113"/>
      <c r="AD2218" s="113"/>
      <c r="AE2218" s="113"/>
      <c r="AF2218" s="113"/>
      <c r="AG2218" s="113"/>
      <c r="AH2218" s="113"/>
      <c r="AI2218" s="113"/>
      <c r="AJ2218" s="113"/>
      <c r="AK2218" s="113"/>
      <c r="AL2218" s="113"/>
      <c r="AM2218" s="113"/>
      <c r="AN2218" s="113"/>
      <c r="AO2218" s="113"/>
      <c r="AP2218" s="113"/>
      <c r="AQ2218" s="113"/>
      <c r="AR2218" s="113"/>
      <c r="AS2218" s="113"/>
      <c r="AT2218" s="113"/>
      <c r="AU2218" s="113"/>
      <c r="AV2218" s="113"/>
      <c r="AW2218" s="113"/>
      <c r="AX2218" s="113"/>
      <c r="AY2218" s="113"/>
      <c r="AZ2218" s="113"/>
      <c r="BA2218" s="113"/>
      <c r="BB2218" s="113"/>
      <c r="BC2218" s="113"/>
      <c r="BD2218" s="113"/>
      <c r="BE2218" s="113"/>
      <c r="BF2218" s="113"/>
      <c r="BG2218" s="113"/>
      <c r="BH2218" s="113"/>
      <c r="BI2218" s="113"/>
      <c r="BJ2218" s="113"/>
      <c r="BK2218" s="113"/>
      <c r="BL2218" s="113"/>
      <c r="BM2218" s="113"/>
      <c r="BN2218" s="113"/>
      <c r="BO2218" s="113"/>
      <c r="BP2218" s="113"/>
      <c r="BQ2218" s="113"/>
      <c r="BR2218" s="113"/>
      <c r="BS2218" s="113"/>
      <c r="BT2218" s="113"/>
      <c r="BU2218" s="113"/>
      <c r="BV2218" s="113"/>
      <c r="BW2218" s="113"/>
      <c r="BX2218" s="113"/>
      <c r="BY2218" s="113"/>
      <c r="BZ2218" s="113"/>
      <c r="CA2218" s="113"/>
      <c r="CB2218" s="113"/>
    </row>
    <row r="2219" spans="9:80" s="114" customFormat="1">
      <c r="I2219" s="113"/>
      <c r="J2219" s="113"/>
      <c r="K2219" s="113"/>
      <c r="L2219" s="113"/>
      <c r="M2219" s="113"/>
      <c r="N2219" s="113"/>
      <c r="O2219" s="113"/>
      <c r="P2219" s="113"/>
      <c r="Q2219" s="113"/>
      <c r="R2219" s="113"/>
      <c r="S2219" s="113"/>
      <c r="T2219" s="113"/>
      <c r="U2219" s="113"/>
      <c r="V2219" s="113"/>
      <c r="W2219" s="113"/>
      <c r="X2219" s="113"/>
      <c r="Y2219" s="113"/>
      <c r="Z2219" s="113"/>
      <c r="AA2219" s="113"/>
      <c r="AB2219" s="113"/>
      <c r="AC2219" s="113"/>
      <c r="AD2219" s="113"/>
      <c r="AE2219" s="113"/>
      <c r="AF2219" s="113"/>
      <c r="AG2219" s="113"/>
      <c r="AH2219" s="113"/>
      <c r="AI2219" s="113"/>
      <c r="AJ2219" s="113"/>
      <c r="AK2219" s="113"/>
      <c r="AL2219" s="113"/>
      <c r="AM2219" s="113"/>
      <c r="AN2219" s="113"/>
      <c r="AO2219" s="113"/>
      <c r="AP2219" s="113"/>
      <c r="AQ2219" s="113"/>
      <c r="AR2219" s="113"/>
      <c r="AS2219" s="113"/>
      <c r="AT2219" s="113"/>
      <c r="AU2219" s="113"/>
      <c r="AV2219" s="113"/>
      <c r="AW2219" s="113"/>
      <c r="AX2219" s="113"/>
      <c r="AY2219" s="113"/>
      <c r="AZ2219" s="113"/>
      <c r="BA2219" s="113"/>
      <c r="BB2219" s="113"/>
      <c r="BC2219" s="113"/>
      <c r="BD2219" s="113"/>
      <c r="BE2219" s="113"/>
      <c r="BF2219" s="113"/>
      <c r="BG2219" s="113"/>
      <c r="BH2219" s="113"/>
      <c r="BI2219" s="113"/>
      <c r="BJ2219" s="113"/>
      <c r="BK2219" s="113"/>
      <c r="BL2219" s="113"/>
      <c r="BM2219" s="113"/>
      <c r="BN2219" s="113"/>
      <c r="BO2219" s="113"/>
      <c r="BP2219" s="113"/>
      <c r="BQ2219" s="113"/>
      <c r="BR2219" s="113"/>
      <c r="BS2219" s="113"/>
      <c r="BT2219" s="113"/>
      <c r="BU2219" s="113"/>
      <c r="BV2219" s="113"/>
      <c r="BW2219" s="113"/>
      <c r="BX2219" s="113"/>
      <c r="BY2219" s="113"/>
      <c r="BZ2219" s="113"/>
      <c r="CA2219" s="113"/>
      <c r="CB2219" s="113"/>
    </row>
    <row r="2220" spans="9:80" s="114" customFormat="1">
      <c r="I2220" s="113"/>
      <c r="J2220" s="113"/>
      <c r="K2220" s="113"/>
      <c r="L2220" s="113"/>
      <c r="M2220" s="113"/>
      <c r="N2220" s="113"/>
      <c r="O2220" s="113"/>
      <c r="P2220" s="113"/>
      <c r="Q2220" s="113"/>
      <c r="R2220" s="113"/>
      <c r="S2220" s="113"/>
      <c r="T2220" s="113"/>
      <c r="U2220" s="113"/>
      <c r="V2220" s="113"/>
      <c r="W2220" s="113"/>
      <c r="X2220" s="113"/>
      <c r="Y2220" s="113"/>
      <c r="Z2220" s="113"/>
      <c r="AA2220" s="113"/>
      <c r="AB2220" s="113"/>
      <c r="AC2220" s="113"/>
      <c r="AD2220" s="113"/>
      <c r="AE2220" s="113"/>
      <c r="AF2220" s="113"/>
      <c r="AG2220" s="113"/>
      <c r="AH2220" s="113"/>
      <c r="AI2220" s="113"/>
      <c r="AJ2220" s="113"/>
      <c r="AK2220" s="113"/>
      <c r="AL2220" s="113"/>
      <c r="AM2220" s="113"/>
      <c r="AN2220" s="113"/>
      <c r="AO2220" s="113"/>
      <c r="AP2220" s="113"/>
      <c r="AQ2220" s="113"/>
      <c r="AR2220" s="113"/>
      <c r="AS2220" s="113"/>
      <c r="AT2220" s="113"/>
      <c r="AU2220" s="113"/>
      <c r="AV2220" s="113"/>
      <c r="AW2220" s="113"/>
      <c r="AX2220" s="113"/>
      <c r="AY2220" s="113"/>
      <c r="AZ2220" s="113"/>
      <c r="BA2220" s="113"/>
      <c r="BB2220" s="113"/>
      <c r="BC2220" s="113"/>
      <c r="BD2220" s="113"/>
      <c r="BE2220" s="113"/>
      <c r="BF2220" s="113"/>
      <c r="BG2220" s="113"/>
      <c r="BH2220" s="113"/>
      <c r="BI2220" s="113"/>
      <c r="BJ2220" s="113"/>
      <c r="BK2220" s="113"/>
      <c r="BL2220" s="113"/>
      <c r="BM2220" s="113"/>
      <c r="BN2220" s="113"/>
      <c r="BO2220" s="113"/>
      <c r="BP2220" s="113"/>
      <c r="BQ2220" s="113"/>
      <c r="BR2220" s="113"/>
      <c r="BS2220" s="113"/>
      <c r="BT2220" s="113"/>
      <c r="BU2220" s="113"/>
      <c r="BV2220" s="113"/>
      <c r="BW2220" s="113"/>
      <c r="BX2220" s="113"/>
      <c r="BY2220" s="113"/>
      <c r="BZ2220" s="113"/>
      <c r="CA2220" s="113"/>
      <c r="CB2220" s="113"/>
    </row>
    <row r="2221" spans="9:80" s="114" customFormat="1">
      <c r="I2221" s="113"/>
      <c r="J2221" s="113"/>
      <c r="K2221" s="113"/>
      <c r="L2221" s="113"/>
      <c r="M2221" s="113"/>
      <c r="N2221" s="113"/>
      <c r="O2221" s="113"/>
      <c r="P2221" s="113"/>
      <c r="Q2221" s="113"/>
      <c r="R2221" s="113"/>
      <c r="S2221" s="113"/>
      <c r="T2221" s="113"/>
      <c r="U2221" s="113"/>
      <c r="V2221" s="113"/>
      <c r="W2221" s="113"/>
      <c r="X2221" s="113"/>
      <c r="Y2221" s="113"/>
      <c r="Z2221" s="113"/>
      <c r="AA2221" s="113"/>
      <c r="AB2221" s="113"/>
      <c r="AC2221" s="113"/>
      <c r="AD2221" s="113"/>
      <c r="AE2221" s="113"/>
      <c r="AF2221" s="113"/>
      <c r="AG2221" s="113"/>
      <c r="AH2221" s="113"/>
      <c r="AI2221" s="113"/>
      <c r="AJ2221" s="113"/>
      <c r="AK2221" s="113"/>
      <c r="AL2221" s="113"/>
      <c r="AM2221" s="113"/>
      <c r="AN2221" s="113"/>
      <c r="AO2221" s="113"/>
      <c r="AP2221" s="113"/>
      <c r="AQ2221" s="113"/>
      <c r="AR2221" s="113"/>
      <c r="AS2221" s="113"/>
      <c r="AT2221" s="113"/>
      <c r="AU2221" s="113"/>
      <c r="AV2221" s="113"/>
      <c r="AW2221" s="113"/>
      <c r="AX2221" s="113"/>
      <c r="AY2221" s="113"/>
      <c r="AZ2221" s="113"/>
      <c r="BA2221" s="113"/>
      <c r="BB2221" s="113"/>
      <c r="BC2221" s="113"/>
      <c r="BD2221" s="113"/>
      <c r="BE2221" s="113"/>
      <c r="BF2221" s="113"/>
      <c r="BG2221" s="113"/>
      <c r="BH2221" s="113"/>
      <c r="BI2221" s="113"/>
      <c r="BJ2221" s="113"/>
      <c r="BK2221" s="113"/>
      <c r="BL2221" s="113"/>
      <c r="BM2221" s="113"/>
      <c r="BN2221" s="113"/>
      <c r="BO2221" s="113"/>
      <c r="BP2221" s="113"/>
      <c r="BQ2221" s="113"/>
      <c r="BR2221" s="113"/>
      <c r="BS2221" s="113"/>
      <c r="BT2221" s="113"/>
      <c r="BU2221" s="113"/>
      <c r="BV2221" s="113"/>
      <c r="BW2221" s="113"/>
      <c r="BX2221" s="113"/>
      <c r="BY2221" s="113"/>
      <c r="BZ2221" s="113"/>
      <c r="CA2221" s="113"/>
      <c r="CB2221" s="113"/>
    </row>
    <row r="2222" spans="9:80" s="114" customFormat="1">
      <c r="I2222" s="113"/>
      <c r="J2222" s="113"/>
      <c r="K2222" s="113"/>
      <c r="L2222" s="113"/>
      <c r="M2222" s="113"/>
      <c r="N2222" s="113"/>
      <c r="O2222" s="113"/>
      <c r="P2222" s="113"/>
      <c r="Q2222" s="113"/>
      <c r="R2222" s="113"/>
      <c r="S2222" s="113"/>
      <c r="T2222" s="113"/>
      <c r="U2222" s="113"/>
      <c r="V2222" s="113"/>
      <c r="W2222" s="113"/>
      <c r="X2222" s="113"/>
      <c r="Y2222" s="113"/>
      <c r="Z2222" s="113"/>
      <c r="AA2222" s="113"/>
      <c r="AB2222" s="113"/>
      <c r="AC2222" s="113"/>
      <c r="AD2222" s="113"/>
      <c r="AE2222" s="113"/>
      <c r="AF2222" s="113"/>
      <c r="AG2222" s="113"/>
      <c r="AH2222" s="113"/>
      <c r="AI2222" s="113"/>
      <c r="AJ2222" s="113"/>
      <c r="AK2222" s="113"/>
      <c r="AL2222" s="113"/>
      <c r="AM2222" s="113"/>
      <c r="AN2222" s="113"/>
      <c r="AO2222" s="113"/>
      <c r="AP2222" s="113"/>
      <c r="AQ2222" s="113"/>
      <c r="AR2222" s="113"/>
      <c r="AS2222" s="113"/>
      <c r="AT2222" s="113"/>
      <c r="AU2222" s="113"/>
      <c r="AV2222" s="113"/>
      <c r="AW2222" s="113"/>
      <c r="AX2222" s="113"/>
      <c r="AY2222" s="113"/>
      <c r="AZ2222" s="113"/>
      <c r="BA2222" s="113"/>
      <c r="BB2222" s="113"/>
      <c r="BC2222" s="113"/>
      <c r="BD2222" s="113"/>
      <c r="BE2222" s="113"/>
      <c r="BF2222" s="113"/>
      <c r="BG2222" s="113"/>
      <c r="BH2222" s="113"/>
      <c r="BI2222" s="113"/>
      <c r="BJ2222" s="113"/>
      <c r="BK2222" s="113"/>
      <c r="BL2222" s="113"/>
      <c r="BM2222" s="113"/>
      <c r="BN2222" s="113"/>
      <c r="BO2222" s="113"/>
      <c r="BP2222" s="113"/>
      <c r="BQ2222" s="113"/>
      <c r="BR2222" s="113"/>
      <c r="BS2222" s="113"/>
      <c r="BT2222" s="113"/>
      <c r="BU2222" s="113"/>
      <c r="BV2222" s="113"/>
      <c r="BW2222" s="113"/>
      <c r="BX2222" s="113"/>
      <c r="BY2222" s="113"/>
      <c r="BZ2222" s="113"/>
      <c r="CA2222" s="113"/>
      <c r="CB2222" s="113"/>
    </row>
    <row r="2223" spans="9:80" s="114" customFormat="1">
      <c r="I2223" s="113"/>
      <c r="J2223" s="113"/>
      <c r="K2223" s="113"/>
      <c r="L2223" s="113"/>
      <c r="M2223" s="113"/>
      <c r="N2223" s="113"/>
      <c r="O2223" s="113"/>
      <c r="P2223" s="113"/>
      <c r="Q2223" s="113"/>
      <c r="R2223" s="113"/>
      <c r="S2223" s="113"/>
      <c r="T2223" s="113"/>
      <c r="U2223" s="113"/>
      <c r="V2223" s="113"/>
      <c r="W2223" s="113"/>
      <c r="X2223" s="113"/>
      <c r="Y2223" s="113"/>
      <c r="Z2223" s="113"/>
      <c r="AA2223" s="113"/>
      <c r="AB2223" s="113"/>
      <c r="AC2223" s="113"/>
      <c r="AD2223" s="113"/>
      <c r="AE2223" s="113"/>
      <c r="AF2223" s="113"/>
      <c r="AG2223" s="113"/>
      <c r="AH2223" s="113"/>
      <c r="AI2223" s="113"/>
      <c r="AJ2223" s="113"/>
      <c r="AK2223" s="113"/>
      <c r="AL2223" s="113"/>
      <c r="AM2223" s="113"/>
      <c r="AN2223" s="113"/>
      <c r="AO2223" s="113"/>
      <c r="AP2223" s="113"/>
      <c r="AQ2223" s="113"/>
      <c r="AR2223" s="113"/>
      <c r="AS2223" s="113"/>
      <c r="AT2223" s="113"/>
      <c r="AU2223" s="113"/>
      <c r="AV2223" s="113"/>
      <c r="AW2223" s="113"/>
      <c r="AX2223" s="113"/>
      <c r="AY2223" s="113"/>
      <c r="AZ2223" s="113"/>
      <c r="BA2223" s="113"/>
      <c r="BB2223" s="113"/>
      <c r="BC2223" s="113"/>
      <c r="BD2223" s="113"/>
      <c r="BE2223" s="113"/>
      <c r="BF2223" s="113"/>
      <c r="BG2223" s="113"/>
      <c r="BH2223" s="113"/>
      <c r="BI2223" s="113"/>
      <c r="BJ2223" s="113"/>
      <c r="BK2223" s="113"/>
      <c r="BL2223" s="113"/>
      <c r="BM2223" s="113"/>
      <c r="BN2223" s="113"/>
      <c r="BO2223" s="113"/>
      <c r="BP2223" s="113"/>
      <c r="BQ2223" s="113"/>
      <c r="BR2223" s="113"/>
      <c r="BS2223" s="113"/>
      <c r="BT2223" s="113"/>
      <c r="BU2223" s="113"/>
      <c r="BV2223" s="113"/>
      <c r="BW2223" s="113"/>
      <c r="BX2223" s="113"/>
      <c r="BY2223" s="113"/>
      <c r="BZ2223" s="113"/>
      <c r="CA2223" s="113"/>
      <c r="CB2223" s="113"/>
    </row>
    <row r="2224" spans="9:80" s="114" customFormat="1">
      <c r="I2224" s="113"/>
      <c r="J2224" s="113"/>
      <c r="K2224" s="113"/>
      <c r="L2224" s="113"/>
      <c r="M2224" s="113"/>
      <c r="N2224" s="113"/>
      <c r="O2224" s="113"/>
      <c r="P2224" s="113"/>
      <c r="Q2224" s="113"/>
      <c r="R2224" s="113"/>
      <c r="S2224" s="113"/>
      <c r="T2224" s="113"/>
      <c r="U2224" s="113"/>
      <c r="V2224" s="113"/>
      <c r="W2224" s="113"/>
      <c r="X2224" s="113"/>
      <c r="Y2224" s="113"/>
      <c r="Z2224" s="113"/>
      <c r="AA2224" s="113"/>
      <c r="AB2224" s="113"/>
      <c r="AC2224" s="113"/>
      <c r="AD2224" s="113"/>
      <c r="AE2224" s="113"/>
      <c r="AF2224" s="113"/>
      <c r="AG2224" s="113"/>
      <c r="AH2224" s="113"/>
      <c r="AI2224" s="113"/>
      <c r="AJ2224" s="113"/>
      <c r="AK2224" s="113"/>
      <c r="AL2224" s="113"/>
      <c r="AM2224" s="113"/>
      <c r="AN2224" s="113"/>
      <c r="AO2224" s="113"/>
      <c r="AP2224" s="113"/>
      <c r="AQ2224" s="113"/>
      <c r="AR2224" s="113"/>
      <c r="AS2224" s="113"/>
      <c r="AT2224" s="113"/>
      <c r="AU2224" s="113"/>
      <c r="AV2224" s="113"/>
      <c r="AW2224" s="113"/>
      <c r="AX2224" s="113"/>
      <c r="AY2224" s="113"/>
      <c r="AZ2224" s="113"/>
      <c r="BA2224" s="113"/>
      <c r="BB2224" s="113"/>
      <c r="BC2224" s="113"/>
      <c r="BD2224" s="113"/>
      <c r="BE2224" s="113"/>
      <c r="BF2224" s="113"/>
      <c r="BG2224" s="113"/>
      <c r="BH2224" s="113"/>
      <c r="BI2224" s="113"/>
      <c r="BJ2224" s="113"/>
      <c r="BK2224" s="113"/>
      <c r="BL2224" s="113"/>
      <c r="BM2224" s="113"/>
      <c r="BN2224" s="113"/>
      <c r="BO2224" s="113"/>
      <c r="BP2224" s="113"/>
      <c r="BQ2224" s="113"/>
      <c r="BR2224" s="113"/>
      <c r="BS2224" s="113"/>
      <c r="BT2224" s="113"/>
      <c r="BU2224" s="113"/>
      <c r="BV2224" s="113"/>
      <c r="BW2224" s="113"/>
      <c r="BX2224" s="113"/>
      <c r="BY2224" s="113"/>
      <c r="BZ2224" s="113"/>
      <c r="CA2224" s="113"/>
      <c r="CB2224" s="113"/>
    </row>
    <row r="2225" spans="9:80" s="114" customFormat="1">
      <c r="I2225" s="113"/>
      <c r="J2225" s="113"/>
      <c r="K2225" s="113"/>
      <c r="L2225" s="113"/>
      <c r="M2225" s="113"/>
      <c r="N2225" s="113"/>
      <c r="O2225" s="113"/>
      <c r="P2225" s="113"/>
      <c r="Q2225" s="113"/>
      <c r="R2225" s="113"/>
      <c r="S2225" s="113"/>
      <c r="T2225" s="113"/>
      <c r="U2225" s="113"/>
      <c r="V2225" s="113"/>
      <c r="W2225" s="113"/>
      <c r="X2225" s="113"/>
      <c r="Y2225" s="113"/>
      <c r="Z2225" s="113"/>
      <c r="AA2225" s="113"/>
      <c r="AB2225" s="113"/>
      <c r="AC2225" s="113"/>
      <c r="AD2225" s="113"/>
      <c r="AE2225" s="113"/>
      <c r="AF2225" s="113"/>
      <c r="AG2225" s="113"/>
      <c r="AH2225" s="113"/>
      <c r="AI2225" s="113"/>
      <c r="AJ2225" s="113"/>
      <c r="AK2225" s="113"/>
      <c r="AL2225" s="113"/>
      <c r="AM2225" s="113"/>
      <c r="AN2225" s="113"/>
      <c r="AO2225" s="113"/>
      <c r="AP2225" s="113"/>
      <c r="AQ2225" s="113"/>
      <c r="AR2225" s="113"/>
      <c r="AS2225" s="113"/>
      <c r="AT2225" s="113"/>
      <c r="AU2225" s="113"/>
      <c r="AV2225" s="113"/>
      <c r="AW2225" s="113"/>
      <c r="AX2225" s="113"/>
      <c r="AY2225" s="113"/>
      <c r="AZ2225" s="113"/>
      <c r="BA2225" s="113"/>
      <c r="BB2225" s="113"/>
      <c r="BC2225" s="113"/>
      <c r="BD2225" s="113"/>
      <c r="BE2225" s="113"/>
      <c r="BF2225" s="113"/>
      <c r="BG2225" s="113"/>
      <c r="BH2225" s="113"/>
      <c r="BI2225" s="113"/>
      <c r="BJ2225" s="113"/>
      <c r="BK2225" s="113"/>
      <c r="BL2225" s="113"/>
      <c r="BM2225" s="113"/>
      <c r="BN2225" s="113"/>
      <c r="BO2225" s="113"/>
      <c r="BP2225" s="113"/>
      <c r="BQ2225" s="113"/>
      <c r="BR2225" s="113"/>
      <c r="BS2225" s="113"/>
      <c r="BT2225" s="113"/>
      <c r="BU2225" s="113"/>
      <c r="BV2225" s="113"/>
      <c r="BW2225" s="113"/>
      <c r="BX2225" s="113"/>
      <c r="BY2225" s="113"/>
      <c r="BZ2225" s="113"/>
      <c r="CA2225" s="113"/>
      <c r="CB2225" s="113"/>
    </row>
    <row r="2226" spans="9:80" s="114" customFormat="1">
      <c r="I2226" s="113"/>
      <c r="J2226" s="113"/>
      <c r="K2226" s="113"/>
      <c r="L2226" s="113"/>
      <c r="M2226" s="113"/>
      <c r="N2226" s="113"/>
      <c r="O2226" s="113"/>
      <c r="P2226" s="113"/>
      <c r="Q2226" s="113"/>
      <c r="R2226" s="113"/>
      <c r="S2226" s="113"/>
      <c r="T2226" s="113"/>
      <c r="U2226" s="113"/>
      <c r="V2226" s="113"/>
      <c r="W2226" s="113"/>
      <c r="X2226" s="113"/>
      <c r="Y2226" s="113"/>
      <c r="Z2226" s="113"/>
      <c r="AA2226" s="113"/>
      <c r="AB2226" s="113"/>
      <c r="AC2226" s="113"/>
      <c r="AD2226" s="113"/>
      <c r="AE2226" s="113"/>
      <c r="AF2226" s="113"/>
      <c r="AG2226" s="113"/>
      <c r="AH2226" s="113"/>
      <c r="AI2226" s="113"/>
      <c r="AJ2226" s="113"/>
      <c r="AK2226" s="113"/>
      <c r="AL2226" s="113"/>
      <c r="AM2226" s="113"/>
      <c r="AN2226" s="113"/>
      <c r="AO2226" s="113"/>
      <c r="AP2226" s="113"/>
      <c r="AQ2226" s="113"/>
      <c r="AR2226" s="113"/>
      <c r="AS2226" s="113"/>
      <c r="AT2226" s="113"/>
      <c r="AU2226" s="113"/>
      <c r="AV2226" s="113"/>
      <c r="AW2226" s="113"/>
      <c r="AX2226" s="113"/>
      <c r="AY2226" s="113"/>
      <c r="AZ2226" s="113"/>
      <c r="BA2226" s="113"/>
      <c r="BB2226" s="113"/>
      <c r="BC2226" s="113"/>
      <c r="BD2226" s="113"/>
      <c r="BE2226" s="113"/>
      <c r="BF2226" s="113"/>
      <c r="BG2226" s="113"/>
      <c r="BH2226" s="113"/>
      <c r="BI2226" s="113"/>
      <c r="BJ2226" s="113"/>
      <c r="BK2226" s="113"/>
      <c r="BL2226" s="113"/>
      <c r="BM2226" s="113"/>
      <c r="BN2226" s="113"/>
      <c r="BO2226" s="113"/>
      <c r="BP2226" s="113"/>
      <c r="BQ2226" s="113"/>
      <c r="BR2226" s="113"/>
      <c r="BS2226" s="113"/>
      <c r="BT2226" s="113"/>
      <c r="BU2226" s="113"/>
      <c r="BV2226" s="113"/>
      <c r="BW2226" s="113"/>
      <c r="BX2226" s="113"/>
      <c r="BY2226" s="113"/>
      <c r="BZ2226" s="113"/>
      <c r="CA2226" s="113"/>
      <c r="CB2226" s="113"/>
    </row>
    <row r="2227" spans="9:80" s="114" customFormat="1">
      <c r="I2227" s="113"/>
      <c r="J2227" s="113"/>
      <c r="K2227" s="113"/>
      <c r="L2227" s="113"/>
      <c r="M2227" s="113"/>
      <c r="N2227" s="113"/>
      <c r="O2227" s="113"/>
      <c r="P2227" s="113"/>
      <c r="Q2227" s="113"/>
      <c r="R2227" s="113"/>
      <c r="S2227" s="113"/>
      <c r="T2227" s="113"/>
      <c r="U2227" s="113"/>
      <c r="V2227" s="113"/>
      <c r="W2227" s="113"/>
      <c r="X2227" s="113"/>
      <c r="Y2227" s="113"/>
      <c r="Z2227" s="113"/>
      <c r="AA2227" s="113"/>
      <c r="AB2227" s="113"/>
      <c r="AC2227" s="113"/>
      <c r="AD2227" s="113"/>
      <c r="AE2227" s="113"/>
      <c r="AF2227" s="113"/>
      <c r="AG2227" s="113"/>
      <c r="AH2227" s="113"/>
      <c r="AI2227" s="113"/>
      <c r="AJ2227" s="113"/>
      <c r="AK2227" s="113"/>
      <c r="AL2227" s="113"/>
      <c r="AM2227" s="113"/>
      <c r="AN2227" s="113"/>
      <c r="AO2227" s="113"/>
      <c r="AP2227" s="113"/>
      <c r="AQ2227" s="113"/>
      <c r="AR2227" s="113"/>
      <c r="AS2227" s="113"/>
      <c r="AT2227" s="113"/>
      <c r="AU2227" s="113"/>
      <c r="AV2227" s="113"/>
      <c r="AW2227" s="113"/>
      <c r="AX2227" s="113"/>
      <c r="AY2227" s="113"/>
      <c r="AZ2227" s="113"/>
      <c r="BA2227" s="113"/>
      <c r="BB2227" s="113"/>
      <c r="BC2227" s="113"/>
      <c r="BD2227" s="113"/>
      <c r="BE2227" s="113"/>
      <c r="BF2227" s="113"/>
      <c r="BG2227" s="113"/>
      <c r="BH2227" s="113"/>
      <c r="BI2227" s="113"/>
      <c r="BJ2227" s="113"/>
      <c r="BK2227" s="113"/>
      <c r="BL2227" s="113"/>
      <c r="BM2227" s="113"/>
      <c r="BN2227" s="113"/>
      <c r="BO2227" s="113"/>
      <c r="BP2227" s="113"/>
      <c r="BQ2227" s="113"/>
      <c r="BR2227" s="113"/>
      <c r="BS2227" s="113"/>
      <c r="BT2227" s="113"/>
      <c r="BU2227" s="113"/>
      <c r="BV2227" s="113"/>
      <c r="BW2227" s="113"/>
      <c r="BX2227" s="113"/>
      <c r="BY2227" s="113"/>
      <c r="BZ2227" s="113"/>
      <c r="CA2227" s="113"/>
      <c r="CB2227" s="113"/>
    </row>
    <row r="2228" spans="9:80" s="114" customFormat="1">
      <c r="I2228" s="113"/>
      <c r="J2228" s="113"/>
      <c r="K2228" s="113"/>
      <c r="L2228" s="113"/>
      <c r="M2228" s="113"/>
      <c r="N2228" s="113"/>
      <c r="O2228" s="113"/>
      <c r="P2228" s="113"/>
      <c r="Q2228" s="113"/>
      <c r="R2228" s="113"/>
      <c r="S2228" s="113"/>
      <c r="T2228" s="113"/>
      <c r="U2228" s="113"/>
      <c r="V2228" s="113"/>
      <c r="W2228" s="113"/>
      <c r="X2228" s="113"/>
      <c r="Y2228" s="113"/>
      <c r="Z2228" s="113"/>
      <c r="AA2228" s="113"/>
      <c r="AB2228" s="113"/>
      <c r="AC2228" s="113"/>
      <c r="AD2228" s="113"/>
      <c r="AE2228" s="113"/>
      <c r="AF2228" s="113"/>
      <c r="AG2228" s="113"/>
      <c r="AH2228" s="113"/>
      <c r="AI2228" s="113"/>
      <c r="AJ2228" s="113"/>
      <c r="AK2228" s="113"/>
      <c r="AL2228" s="113"/>
      <c r="AM2228" s="113"/>
      <c r="AN2228" s="113"/>
      <c r="AO2228" s="113"/>
      <c r="AP2228" s="113"/>
      <c r="AQ2228" s="113"/>
      <c r="AR2228" s="113"/>
      <c r="AS2228" s="113"/>
      <c r="AT2228" s="113"/>
      <c r="AU2228" s="113"/>
      <c r="AV2228" s="113"/>
      <c r="AW2228" s="113"/>
      <c r="AX2228" s="113"/>
      <c r="AY2228" s="113"/>
      <c r="AZ2228" s="113"/>
      <c r="BA2228" s="113"/>
      <c r="BB2228" s="113"/>
      <c r="BC2228" s="113"/>
      <c r="BD2228" s="113"/>
      <c r="BE2228" s="113"/>
      <c r="BF2228" s="113"/>
      <c r="BG2228" s="113"/>
      <c r="BH2228" s="113"/>
      <c r="BI2228" s="113"/>
      <c r="BJ2228" s="113"/>
      <c r="BK2228" s="113"/>
      <c r="BL2228" s="113"/>
      <c r="BM2228" s="113"/>
      <c r="BN2228" s="113"/>
      <c r="BO2228" s="113"/>
      <c r="BP2228" s="113"/>
      <c r="BQ2228" s="113"/>
      <c r="BR2228" s="113"/>
      <c r="BS2228" s="113"/>
      <c r="BT2228" s="113"/>
      <c r="BU2228" s="113"/>
      <c r="BV2228" s="113"/>
      <c r="BW2228" s="113"/>
      <c r="BX2228" s="113"/>
      <c r="BY2228" s="113"/>
      <c r="BZ2228" s="113"/>
      <c r="CA2228" s="113"/>
      <c r="CB2228" s="113"/>
    </row>
    <row r="2229" spans="9:80" s="114" customFormat="1">
      <c r="I2229" s="113"/>
      <c r="J2229" s="113"/>
      <c r="K2229" s="113"/>
      <c r="L2229" s="113"/>
      <c r="M2229" s="113"/>
      <c r="N2229" s="113"/>
      <c r="O2229" s="113"/>
      <c r="P2229" s="113"/>
      <c r="Q2229" s="113"/>
      <c r="R2229" s="113"/>
      <c r="S2229" s="113"/>
      <c r="T2229" s="113"/>
      <c r="U2229" s="113"/>
      <c r="V2229" s="113"/>
      <c r="W2229" s="113"/>
      <c r="X2229" s="113"/>
      <c r="Y2229" s="113"/>
      <c r="Z2229" s="113"/>
      <c r="AA2229" s="113"/>
      <c r="AB2229" s="113"/>
      <c r="AC2229" s="113"/>
      <c r="AD2229" s="113"/>
      <c r="AE2229" s="113"/>
      <c r="AF2229" s="113"/>
      <c r="AG2229" s="113"/>
      <c r="AH2229" s="113"/>
      <c r="AI2229" s="113"/>
      <c r="AJ2229" s="113"/>
      <c r="AK2229" s="113"/>
      <c r="AL2229" s="113"/>
      <c r="AM2229" s="113"/>
      <c r="AN2229" s="113"/>
      <c r="AO2229" s="113"/>
      <c r="AP2229" s="113"/>
      <c r="AQ2229" s="113"/>
      <c r="AR2229" s="113"/>
      <c r="AS2229" s="113"/>
      <c r="AT2229" s="113"/>
      <c r="AU2229" s="113"/>
      <c r="AV2229" s="113"/>
      <c r="AW2229" s="113"/>
      <c r="AX2229" s="113"/>
      <c r="AY2229" s="113"/>
      <c r="AZ2229" s="113"/>
      <c r="BA2229" s="113"/>
      <c r="BB2229" s="113"/>
      <c r="BC2229" s="113"/>
      <c r="BD2229" s="113"/>
      <c r="BE2229" s="113"/>
      <c r="BF2229" s="113"/>
      <c r="BG2229" s="113"/>
      <c r="BH2229" s="113"/>
      <c r="BI2229" s="113"/>
      <c r="BJ2229" s="113"/>
      <c r="BK2229" s="113"/>
      <c r="BL2229" s="113"/>
      <c r="BM2229" s="113"/>
      <c r="BN2229" s="113"/>
      <c r="BO2229" s="113"/>
      <c r="BP2229" s="113"/>
      <c r="BQ2229" s="113"/>
      <c r="BR2229" s="113"/>
      <c r="BS2229" s="113"/>
      <c r="BT2229" s="113"/>
      <c r="BU2229" s="113"/>
      <c r="BV2229" s="113"/>
      <c r="BW2229" s="113"/>
      <c r="BX2229" s="113"/>
      <c r="BY2229" s="113"/>
      <c r="BZ2229" s="113"/>
      <c r="CA2229" s="113"/>
      <c r="CB2229" s="113"/>
    </row>
    <row r="2230" spans="9:80" s="114" customFormat="1">
      <c r="I2230" s="113"/>
      <c r="J2230" s="113"/>
      <c r="K2230" s="113"/>
      <c r="L2230" s="113"/>
      <c r="M2230" s="113"/>
      <c r="N2230" s="113"/>
      <c r="O2230" s="113"/>
      <c r="P2230" s="113"/>
      <c r="Q2230" s="113"/>
      <c r="R2230" s="113"/>
      <c r="S2230" s="113"/>
      <c r="T2230" s="113"/>
      <c r="U2230" s="113"/>
      <c r="V2230" s="113"/>
      <c r="W2230" s="113"/>
      <c r="X2230" s="113"/>
      <c r="Y2230" s="113"/>
      <c r="Z2230" s="113"/>
      <c r="AA2230" s="113"/>
      <c r="AB2230" s="113"/>
      <c r="AC2230" s="113"/>
      <c r="AD2230" s="113"/>
      <c r="AE2230" s="113"/>
      <c r="AF2230" s="113"/>
      <c r="AG2230" s="113"/>
      <c r="AH2230" s="113"/>
      <c r="AI2230" s="113"/>
      <c r="AJ2230" s="113"/>
      <c r="AK2230" s="113"/>
      <c r="AL2230" s="113"/>
      <c r="AM2230" s="113"/>
      <c r="AN2230" s="113"/>
      <c r="AO2230" s="113"/>
      <c r="AP2230" s="113"/>
      <c r="AQ2230" s="113"/>
      <c r="AR2230" s="113"/>
      <c r="AS2230" s="113"/>
      <c r="AT2230" s="113"/>
      <c r="AU2230" s="113"/>
      <c r="AV2230" s="113"/>
      <c r="AW2230" s="113"/>
      <c r="AX2230" s="113"/>
      <c r="AY2230" s="113"/>
      <c r="AZ2230" s="113"/>
      <c r="BA2230" s="113"/>
      <c r="BB2230" s="113"/>
      <c r="BC2230" s="113"/>
      <c r="BD2230" s="113"/>
      <c r="BE2230" s="113"/>
      <c r="BF2230" s="113"/>
      <c r="BG2230" s="113"/>
      <c r="BH2230" s="113"/>
      <c r="BI2230" s="113"/>
      <c r="BJ2230" s="113"/>
      <c r="BK2230" s="113"/>
      <c r="BL2230" s="113"/>
      <c r="BM2230" s="113"/>
      <c r="BN2230" s="113"/>
      <c r="BO2230" s="113"/>
      <c r="BP2230" s="113"/>
      <c r="BQ2230" s="113"/>
      <c r="BR2230" s="113"/>
      <c r="BS2230" s="113"/>
      <c r="BT2230" s="113"/>
      <c r="BU2230" s="113"/>
      <c r="BV2230" s="113"/>
      <c r="BW2230" s="113"/>
      <c r="BX2230" s="113"/>
      <c r="BY2230" s="113"/>
      <c r="BZ2230" s="113"/>
      <c r="CA2230" s="113"/>
      <c r="CB2230" s="113"/>
    </row>
    <row r="2231" spans="9:80" s="114" customFormat="1">
      <c r="I2231" s="113"/>
      <c r="J2231" s="113"/>
      <c r="K2231" s="113"/>
      <c r="L2231" s="113"/>
      <c r="M2231" s="113"/>
      <c r="N2231" s="113"/>
      <c r="O2231" s="113"/>
      <c r="P2231" s="113"/>
      <c r="Q2231" s="113"/>
      <c r="R2231" s="113"/>
      <c r="S2231" s="113"/>
      <c r="T2231" s="113"/>
      <c r="U2231" s="113"/>
      <c r="V2231" s="113"/>
      <c r="W2231" s="113"/>
      <c r="X2231" s="113"/>
      <c r="Y2231" s="113"/>
      <c r="Z2231" s="113"/>
      <c r="AA2231" s="113"/>
      <c r="AB2231" s="113"/>
      <c r="AC2231" s="113"/>
      <c r="AD2231" s="113"/>
      <c r="AE2231" s="113"/>
      <c r="AF2231" s="113"/>
      <c r="AG2231" s="113"/>
      <c r="AH2231" s="113"/>
      <c r="AI2231" s="113"/>
      <c r="AJ2231" s="113"/>
      <c r="AK2231" s="113"/>
      <c r="AL2231" s="113"/>
      <c r="AM2231" s="113"/>
      <c r="AN2231" s="113"/>
      <c r="AO2231" s="113"/>
      <c r="AP2231" s="113"/>
      <c r="AQ2231" s="113"/>
      <c r="AR2231" s="113"/>
      <c r="AS2231" s="113"/>
      <c r="AT2231" s="113"/>
      <c r="AU2231" s="113"/>
      <c r="AV2231" s="113"/>
      <c r="AW2231" s="113"/>
      <c r="AX2231" s="113"/>
      <c r="AY2231" s="113"/>
      <c r="AZ2231" s="113"/>
      <c r="BA2231" s="113"/>
      <c r="BB2231" s="113"/>
      <c r="BC2231" s="113"/>
      <c r="BD2231" s="113"/>
      <c r="BE2231" s="113"/>
      <c r="BF2231" s="113"/>
      <c r="BG2231" s="113"/>
      <c r="BH2231" s="113"/>
      <c r="BI2231" s="113"/>
      <c r="BJ2231" s="113"/>
      <c r="BK2231" s="113"/>
      <c r="BL2231" s="113"/>
      <c r="BM2231" s="113"/>
      <c r="BN2231" s="113"/>
      <c r="BO2231" s="113"/>
      <c r="BP2231" s="113"/>
      <c r="BQ2231" s="113"/>
      <c r="BR2231" s="113"/>
      <c r="BS2231" s="113"/>
      <c r="BT2231" s="113"/>
      <c r="BU2231" s="113"/>
      <c r="BV2231" s="113"/>
      <c r="BW2231" s="113"/>
      <c r="BX2231" s="113"/>
      <c r="BY2231" s="113"/>
      <c r="BZ2231" s="113"/>
      <c r="CA2231" s="113"/>
      <c r="CB2231" s="113"/>
    </row>
    <row r="2232" spans="9:80" s="114" customFormat="1">
      <c r="I2232" s="113"/>
      <c r="J2232" s="113"/>
      <c r="K2232" s="113"/>
      <c r="L2232" s="113"/>
      <c r="M2232" s="113"/>
      <c r="N2232" s="113"/>
      <c r="O2232" s="113"/>
      <c r="P2232" s="113"/>
      <c r="Q2232" s="113"/>
      <c r="R2232" s="113"/>
      <c r="S2232" s="113"/>
      <c r="T2232" s="113"/>
      <c r="U2232" s="113"/>
      <c r="V2232" s="113"/>
      <c r="W2232" s="113"/>
      <c r="X2232" s="113"/>
      <c r="Y2232" s="113"/>
      <c r="Z2232" s="113"/>
      <c r="AA2232" s="113"/>
      <c r="AB2232" s="113"/>
      <c r="AC2232" s="113"/>
      <c r="AD2232" s="113"/>
      <c r="AE2232" s="113"/>
      <c r="AF2232" s="113"/>
      <c r="AG2232" s="113"/>
      <c r="AH2232" s="113"/>
      <c r="AI2232" s="113"/>
      <c r="AJ2232" s="113"/>
      <c r="AK2232" s="113"/>
      <c r="AL2232" s="113"/>
      <c r="AM2232" s="113"/>
      <c r="AN2232" s="113"/>
      <c r="AO2232" s="113"/>
      <c r="AP2232" s="113"/>
      <c r="AQ2232" s="113"/>
      <c r="AR2232" s="113"/>
      <c r="AS2232" s="113"/>
      <c r="AT2232" s="113"/>
      <c r="AU2232" s="113"/>
      <c r="AV2232" s="113"/>
      <c r="AW2232" s="113"/>
      <c r="AX2232" s="113"/>
      <c r="AY2232" s="113"/>
      <c r="AZ2232" s="113"/>
      <c r="BA2232" s="113"/>
      <c r="BB2232" s="113"/>
      <c r="BC2232" s="113"/>
      <c r="BD2232" s="113"/>
      <c r="BE2232" s="113"/>
      <c r="BF2232" s="113"/>
      <c r="BG2232" s="113"/>
      <c r="BH2232" s="113"/>
      <c r="BI2232" s="113"/>
      <c r="BJ2232" s="113"/>
      <c r="BK2232" s="113"/>
      <c r="BL2232" s="113"/>
      <c r="BM2232" s="113"/>
      <c r="BN2232" s="113"/>
      <c r="BO2232" s="113"/>
      <c r="BP2232" s="113"/>
      <c r="BQ2232" s="113"/>
      <c r="BR2232" s="113"/>
      <c r="BS2232" s="113"/>
      <c r="BT2232" s="113"/>
      <c r="BU2232" s="113"/>
      <c r="BV2232" s="113"/>
      <c r="BW2232" s="113"/>
      <c r="BX2232" s="113"/>
      <c r="BY2232" s="113"/>
      <c r="BZ2232" s="113"/>
      <c r="CA2232" s="113"/>
      <c r="CB2232" s="113"/>
    </row>
    <row r="2233" spans="9:80" s="114" customFormat="1">
      <c r="I2233" s="113"/>
      <c r="J2233" s="113"/>
      <c r="K2233" s="113"/>
      <c r="L2233" s="113"/>
      <c r="M2233" s="113"/>
      <c r="N2233" s="113"/>
      <c r="O2233" s="113"/>
      <c r="P2233" s="113"/>
      <c r="Q2233" s="113"/>
      <c r="R2233" s="113"/>
      <c r="S2233" s="113"/>
      <c r="T2233" s="113"/>
      <c r="U2233" s="113"/>
      <c r="V2233" s="113"/>
      <c r="W2233" s="113"/>
      <c r="X2233" s="113"/>
      <c r="Y2233" s="113"/>
      <c r="Z2233" s="113"/>
      <c r="AA2233" s="113"/>
      <c r="AB2233" s="113"/>
      <c r="AC2233" s="113"/>
      <c r="AD2233" s="113"/>
      <c r="AE2233" s="113"/>
      <c r="AF2233" s="113"/>
      <c r="AG2233" s="113"/>
      <c r="AH2233" s="113"/>
      <c r="AI2233" s="113"/>
      <c r="AJ2233" s="113"/>
      <c r="AK2233" s="113"/>
      <c r="AL2233" s="113"/>
      <c r="AM2233" s="113"/>
      <c r="AN2233" s="113"/>
      <c r="AO2233" s="113"/>
      <c r="AP2233" s="113"/>
      <c r="AQ2233" s="113"/>
      <c r="AR2233" s="113"/>
      <c r="AS2233" s="113"/>
      <c r="AT2233" s="113"/>
      <c r="AU2233" s="113"/>
      <c r="AV2233" s="113"/>
      <c r="AW2233" s="113"/>
      <c r="AX2233" s="113"/>
      <c r="AY2233" s="113"/>
      <c r="AZ2233" s="113"/>
      <c r="BA2233" s="113"/>
      <c r="BB2233" s="113"/>
      <c r="BC2233" s="113"/>
      <c r="BD2233" s="113"/>
      <c r="BE2233" s="113"/>
      <c r="BF2233" s="113"/>
      <c r="BG2233" s="113"/>
      <c r="BH2233" s="113"/>
      <c r="BI2233" s="113"/>
      <c r="BJ2233" s="113"/>
      <c r="BK2233" s="113"/>
      <c r="BL2233" s="113"/>
      <c r="BM2233" s="113"/>
      <c r="BN2233" s="113"/>
      <c r="BO2233" s="113"/>
      <c r="BP2233" s="113"/>
      <c r="BQ2233" s="113"/>
      <c r="BR2233" s="113"/>
      <c r="BS2233" s="113"/>
      <c r="BT2233" s="113"/>
      <c r="BU2233" s="113"/>
      <c r="BV2233" s="113"/>
      <c r="BW2233" s="113"/>
      <c r="BX2233" s="113"/>
      <c r="BY2233" s="113"/>
      <c r="BZ2233" s="113"/>
      <c r="CA2233" s="113"/>
      <c r="CB2233" s="113"/>
    </row>
    <row r="2234" spans="9:80" s="114" customFormat="1">
      <c r="I2234" s="113"/>
      <c r="J2234" s="113"/>
      <c r="K2234" s="113"/>
      <c r="L2234" s="113"/>
      <c r="M2234" s="113"/>
      <c r="N2234" s="113"/>
      <c r="O2234" s="113"/>
      <c r="P2234" s="113"/>
      <c r="Q2234" s="113"/>
      <c r="R2234" s="113"/>
      <c r="S2234" s="113"/>
      <c r="T2234" s="113"/>
      <c r="U2234" s="113"/>
      <c r="V2234" s="113"/>
      <c r="W2234" s="113"/>
      <c r="X2234" s="113"/>
      <c r="Y2234" s="113"/>
      <c r="Z2234" s="113"/>
      <c r="AA2234" s="113"/>
      <c r="AB2234" s="113"/>
      <c r="AC2234" s="113"/>
      <c r="AD2234" s="113"/>
      <c r="AE2234" s="113"/>
      <c r="AF2234" s="113"/>
      <c r="AG2234" s="113"/>
      <c r="AH2234" s="113"/>
      <c r="AI2234" s="113"/>
      <c r="AJ2234" s="113"/>
      <c r="AK2234" s="113"/>
      <c r="AL2234" s="113"/>
      <c r="AM2234" s="113"/>
      <c r="AN2234" s="113"/>
      <c r="AO2234" s="113"/>
      <c r="AP2234" s="113"/>
      <c r="AQ2234" s="113"/>
      <c r="AR2234" s="113"/>
      <c r="AS2234" s="113"/>
      <c r="AT2234" s="113"/>
      <c r="AU2234" s="113"/>
      <c r="AV2234" s="113"/>
      <c r="AW2234" s="113"/>
      <c r="AX2234" s="113"/>
      <c r="AY2234" s="113"/>
      <c r="AZ2234" s="113"/>
      <c r="BA2234" s="113"/>
      <c r="BB2234" s="113"/>
      <c r="BC2234" s="113"/>
      <c r="BD2234" s="113"/>
      <c r="BE2234" s="113"/>
      <c r="BF2234" s="113"/>
      <c r="BG2234" s="113"/>
      <c r="BH2234" s="113"/>
      <c r="BI2234" s="113"/>
      <c r="BJ2234" s="113"/>
      <c r="BK2234" s="113"/>
      <c r="BL2234" s="113"/>
      <c r="BM2234" s="113"/>
      <c r="BN2234" s="113"/>
      <c r="BO2234" s="113"/>
      <c r="BP2234" s="113"/>
      <c r="BQ2234" s="113"/>
      <c r="BR2234" s="113"/>
      <c r="BS2234" s="113"/>
      <c r="BT2234" s="113"/>
      <c r="BU2234" s="113"/>
      <c r="BV2234" s="113"/>
      <c r="BW2234" s="113"/>
      <c r="BX2234" s="113"/>
      <c r="BY2234" s="113"/>
      <c r="BZ2234" s="113"/>
      <c r="CA2234" s="113"/>
      <c r="CB2234" s="113"/>
    </row>
    <row r="2235" spans="9:80" s="114" customFormat="1">
      <c r="I2235" s="113"/>
      <c r="J2235" s="113"/>
      <c r="K2235" s="113"/>
      <c r="L2235" s="113"/>
      <c r="M2235" s="113"/>
      <c r="N2235" s="113"/>
      <c r="O2235" s="113"/>
      <c r="P2235" s="113"/>
      <c r="Q2235" s="113"/>
      <c r="R2235" s="113"/>
      <c r="S2235" s="113"/>
      <c r="T2235" s="113"/>
      <c r="U2235" s="113"/>
      <c r="V2235" s="113"/>
      <c r="W2235" s="113"/>
      <c r="X2235" s="113"/>
      <c r="Y2235" s="113"/>
      <c r="Z2235" s="113"/>
      <c r="AA2235" s="113"/>
      <c r="AB2235" s="113"/>
      <c r="AC2235" s="113"/>
      <c r="AD2235" s="113"/>
      <c r="AE2235" s="113"/>
      <c r="AF2235" s="113"/>
      <c r="AG2235" s="113"/>
      <c r="AH2235" s="113"/>
      <c r="AI2235" s="113"/>
      <c r="AJ2235" s="113"/>
      <c r="AK2235" s="113"/>
      <c r="AL2235" s="113"/>
      <c r="AM2235" s="113"/>
      <c r="AN2235" s="113"/>
      <c r="AO2235" s="113"/>
      <c r="AP2235" s="113"/>
      <c r="AQ2235" s="113"/>
      <c r="AR2235" s="113"/>
      <c r="AS2235" s="113"/>
      <c r="AT2235" s="113"/>
      <c r="AU2235" s="113"/>
      <c r="AV2235" s="113"/>
      <c r="AW2235" s="113"/>
      <c r="AX2235" s="113"/>
      <c r="AY2235" s="113"/>
      <c r="AZ2235" s="113"/>
      <c r="BA2235" s="113"/>
      <c r="BB2235" s="113"/>
      <c r="BC2235" s="113"/>
      <c r="BD2235" s="113"/>
      <c r="BE2235" s="113"/>
      <c r="BF2235" s="113"/>
      <c r="BG2235" s="113"/>
      <c r="BH2235" s="113"/>
      <c r="BI2235" s="113"/>
      <c r="BJ2235" s="113"/>
      <c r="BK2235" s="113"/>
      <c r="BL2235" s="113"/>
      <c r="BM2235" s="113"/>
      <c r="BN2235" s="113"/>
      <c r="BO2235" s="113"/>
      <c r="BP2235" s="113"/>
      <c r="BQ2235" s="113"/>
      <c r="BR2235" s="113"/>
      <c r="BS2235" s="113"/>
      <c r="BT2235" s="113"/>
      <c r="BU2235" s="113"/>
      <c r="BV2235" s="113"/>
      <c r="BW2235" s="113"/>
      <c r="BX2235" s="113"/>
      <c r="BY2235" s="113"/>
      <c r="BZ2235" s="113"/>
      <c r="CA2235" s="113"/>
      <c r="CB2235" s="113"/>
    </row>
    <row r="2236" spans="9:80" s="114" customFormat="1">
      <c r="I2236" s="113"/>
      <c r="J2236" s="113"/>
      <c r="K2236" s="113"/>
      <c r="L2236" s="113"/>
      <c r="M2236" s="113"/>
      <c r="N2236" s="113"/>
      <c r="O2236" s="113"/>
      <c r="P2236" s="113"/>
      <c r="Q2236" s="113"/>
      <c r="R2236" s="113"/>
      <c r="S2236" s="113"/>
      <c r="T2236" s="113"/>
      <c r="U2236" s="113"/>
      <c r="V2236" s="113"/>
      <c r="W2236" s="113"/>
      <c r="X2236" s="113"/>
      <c r="Y2236" s="113"/>
      <c r="Z2236" s="113"/>
      <c r="AA2236" s="113"/>
      <c r="AB2236" s="113"/>
      <c r="AC2236" s="113"/>
      <c r="AD2236" s="113"/>
      <c r="AE2236" s="113"/>
      <c r="AF2236" s="113"/>
      <c r="AG2236" s="113"/>
      <c r="AH2236" s="113"/>
      <c r="AI2236" s="113"/>
      <c r="AJ2236" s="113"/>
      <c r="AK2236" s="113"/>
      <c r="AL2236" s="113"/>
      <c r="AM2236" s="113"/>
      <c r="AN2236" s="113"/>
      <c r="AO2236" s="113"/>
      <c r="AP2236" s="113"/>
      <c r="AQ2236" s="113"/>
      <c r="AR2236" s="113"/>
      <c r="AS2236" s="113"/>
      <c r="AT2236" s="113"/>
      <c r="AU2236" s="113"/>
      <c r="AV2236" s="113"/>
      <c r="AW2236" s="113"/>
      <c r="AX2236" s="113"/>
      <c r="AY2236" s="113"/>
      <c r="AZ2236" s="113"/>
      <c r="BA2236" s="113"/>
      <c r="BB2236" s="113"/>
      <c r="BC2236" s="113"/>
      <c r="BD2236" s="113"/>
      <c r="BE2236" s="113"/>
      <c r="BF2236" s="113"/>
      <c r="BG2236" s="113"/>
      <c r="BH2236" s="113"/>
      <c r="BI2236" s="113"/>
      <c r="BJ2236" s="113"/>
      <c r="BK2236" s="113"/>
      <c r="BL2236" s="113"/>
      <c r="BM2236" s="113"/>
      <c r="BN2236" s="113"/>
      <c r="BO2236" s="113"/>
      <c r="BP2236" s="113"/>
      <c r="BQ2236" s="113"/>
      <c r="BR2236" s="113"/>
      <c r="BS2236" s="113"/>
      <c r="BT2236" s="113"/>
      <c r="BU2236" s="113"/>
      <c r="BV2236" s="113"/>
      <c r="BW2236" s="113"/>
      <c r="BX2236" s="113"/>
      <c r="BY2236" s="113"/>
      <c r="BZ2236" s="113"/>
      <c r="CA2236" s="113"/>
      <c r="CB2236" s="113"/>
    </row>
    <row r="2237" spans="9:80" s="114" customFormat="1">
      <c r="I2237" s="113"/>
      <c r="J2237" s="113"/>
      <c r="K2237" s="113"/>
      <c r="L2237" s="113"/>
      <c r="M2237" s="113"/>
      <c r="N2237" s="113"/>
      <c r="O2237" s="113"/>
      <c r="P2237" s="113"/>
      <c r="Q2237" s="113"/>
      <c r="R2237" s="113"/>
      <c r="S2237" s="113"/>
      <c r="T2237" s="113"/>
      <c r="U2237" s="113"/>
      <c r="V2237" s="113"/>
      <c r="W2237" s="113"/>
      <c r="X2237" s="113"/>
      <c r="Y2237" s="113"/>
      <c r="Z2237" s="113"/>
      <c r="AA2237" s="113"/>
      <c r="AB2237" s="113"/>
      <c r="AC2237" s="113"/>
      <c r="AD2237" s="113"/>
      <c r="AE2237" s="113"/>
      <c r="AF2237" s="113"/>
      <c r="AG2237" s="113"/>
      <c r="AH2237" s="113"/>
      <c r="AI2237" s="113"/>
      <c r="AJ2237" s="113"/>
      <c r="AK2237" s="113"/>
      <c r="AL2237" s="113"/>
      <c r="AM2237" s="113"/>
      <c r="AN2237" s="113"/>
      <c r="AO2237" s="113"/>
      <c r="AP2237" s="113"/>
      <c r="AQ2237" s="113"/>
      <c r="AR2237" s="113"/>
      <c r="AS2237" s="113"/>
      <c r="AT2237" s="113"/>
      <c r="AU2237" s="113"/>
      <c r="AV2237" s="113"/>
      <c r="AW2237" s="113"/>
      <c r="AX2237" s="113"/>
      <c r="AY2237" s="113"/>
      <c r="AZ2237" s="113"/>
      <c r="BA2237" s="113"/>
      <c r="BB2237" s="113"/>
      <c r="BC2237" s="113"/>
      <c r="BD2237" s="113"/>
      <c r="BE2237" s="113"/>
      <c r="BF2237" s="113"/>
      <c r="BG2237" s="113"/>
      <c r="BH2237" s="113"/>
      <c r="BI2237" s="113"/>
      <c r="BJ2237" s="113"/>
      <c r="BK2237" s="113"/>
      <c r="BL2237" s="113"/>
      <c r="BM2237" s="113"/>
      <c r="BN2237" s="113"/>
      <c r="BO2237" s="113"/>
      <c r="BP2237" s="113"/>
      <c r="BQ2237" s="113"/>
      <c r="BR2237" s="113"/>
      <c r="BS2237" s="113"/>
      <c r="BT2237" s="113"/>
      <c r="BU2237" s="113"/>
      <c r="BV2237" s="113"/>
      <c r="BW2237" s="113"/>
      <c r="BX2237" s="113"/>
      <c r="BY2237" s="113"/>
      <c r="BZ2237" s="113"/>
      <c r="CA2237" s="113"/>
      <c r="CB2237" s="113"/>
    </row>
    <row r="2238" spans="9:80" s="114" customFormat="1">
      <c r="I2238" s="113"/>
      <c r="J2238" s="113"/>
      <c r="K2238" s="113"/>
      <c r="L2238" s="113"/>
      <c r="M2238" s="113"/>
      <c r="N2238" s="113"/>
      <c r="O2238" s="113"/>
      <c r="P2238" s="113"/>
      <c r="Q2238" s="113"/>
      <c r="R2238" s="113"/>
      <c r="S2238" s="113"/>
      <c r="T2238" s="113"/>
      <c r="U2238" s="113"/>
      <c r="V2238" s="113"/>
      <c r="W2238" s="113"/>
      <c r="X2238" s="113"/>
      <c r="Y2238" s="113"/>
      <c r="Z2238" s="113"/>
      <c r="AA2238" s="113"/>
      <c r="AB2238" s="113"/>
      <c r="AC2238" s="113"/>
      <c r="AD2238" s="113"/>
      <c r="AE2238" s="113"/>
      <c r="AF2238" s="113"/>
      <c r="AG2238" s="113"/>
      <c r="AH2238" s="113"/>
      <c r="AI2238" s="113"/>
      <c r="AJ2238" s="113"/>
      <c r="AK2238" s="113"/>
      <c r="AL2238" s="113"/>
      <c r="AM2238" s="113"/>
      <c r="AN2238" s="113"/>
      <c r="AO2238" s="113"/>
      <c r="AP2238" s="113"/>
      <c r="AQ2238" s="113"/>
      <c r="AR2238" s="113"/>
      <c r="AS2238" s="113"/>
      <c r="AT2238" s="113"/>
      <c r="AU2238" s="113"/>
      <c r="AV2238" s="113"/>
      <c r="AW2238" s="113"/>
      <c r="AX2238" s="113"/>
      <c r="AY2238" s="113"/>
      <c r="AZ2238" s="113"/>
      <c r="BA2238" s="113"/>
      <c r="BB2238" s="113"/>
      <c r="BC2238" s="113"/>
      <c r="BD2238" s="113"/>
      <c r="BE2238" s="113"/>
      <c r="BF2238" s="113"/>
      <c r="BG2238" s="113"/>
      <c r="BH2238" s="113"/>
      <c r="BI2238" s="113"/>
      <c r="BJ2238" s="113"/>
      <c r="BK2238" s="113"/>
      <c r="BL2238" s="113"/>
      <c r="BM2238" s="113"/>
      <c r="BN2238" s="113"/>
      <c r="BO2238" s="113"/>
      <c r="BP2238" s="113"/>
      <c r="BQ2238" s="113"/>
      <c r="BR2238" s="113"/>
      <c r="BS2238" s="113"/>
      <c r="BT2238" s="113"/>
      <c r="BU2238" s="113"/>
      <c r="BV2238" s="113"/>
      <c r="BW2238" s="113"/>
      <c r="BX2238" s="113"/>
      <c r="BY2238" s="113"/>
      <c r="BZ2238" s="113"/>
      <c r="CA2238" s="113"/>
      <c r="CB2238" s="113"/>
    </row>
    <row r="2239" spans="9:80" s="114" customFormat="1">
      <c r="I2239" s="113"/>
      <c r="J2239" s="113"/>
      <c r="K2239" s="113"/>
      <c r="L2239" s="113"/>
      <c r="M2239" s="113"/>
      <c r="N2239" s="113"/>
      <c r="O2239" s="113"/>
      <c r="P2239" s="113"/>
      <c r="Q2239" s="113"/>
      <c r="R2239" s="113"/>
      <c r="S2239" s="113"/>
      <c r="T2239" s="113"/>
      <c r="U2239" s="113"/>
      <c r="V2239" s="113"/>
      <c r="W2239" s="113"/>
      <c r="X2239" s="113"/>
      <c r="Y2239" s="113"/>
      <c r="Z2239" s="113"/>
      <c r="AA2239" s="113"/>
      <c r="AB2239" s="113"/>
      <c r="AC2239" s="113"/>
      <c r="AD2239" s="113"/>
      <c r="AE2239" s="113"/>
      <c r="AF2239" s="113"/>
      <c r="AG2239" s="113"/>
      <c r="AH2239" s="113"/>
      <c r="AI2239" s="113"/>
      <c r="AJ2239" s="113"/>
      <c r="AK2239" s="113"/>
      <c r="AL2239" s="113"/>
      <c r="AM2239" s="113"/>
      <c r="AN2239" s="113"/>
      <c r="AO2239" s="113"/>
      <c r="AP2239" s="113"/>
      <c r="AQ2239" s="113"/>
      <c r="AR2239" s="113"/>
      <c r="AS2239" s="113"/>
      <c r="AT2239" s="113"/>
      <c r="AU2239" s="113"/>
      <c r="AV2239" s="113"/>
      <c r="AW2239" s="113"/>
      <c r="AX2239" s="113"/>
      <c r="AY2239" s="113"/>
      <c r="AZ2239" s="113"/>
      <c r="BA2239" s="113"/>
      <c r="BB2239" s="113"/>
      <c r="BC2239" s="113"/>
      <c r="BD2239" s="113"/>
      <c r="BE2239" s="113"/>
      <c r="BF2239" s="113"/>
      <c r="BG2239" s="113"/>
      <c r="BH2239" s="113"/>
      <c r="BI2239" s="113"/>
      <c r="BJ2239" s="113"/>
      <c r="BK2239" s="113"/>
      <c r="BL2239" s="113"/>
      <c r="BM2239" s="113"/>
      <c r="BN2239" s="113"/>
      <c r="BO2239" s="113"/>
      <c r="BP2239" s="113"/>
      <c r="BQ2239" s="113"/>
      <c r="BR2239" s="113"/>
      <c r="BS2239" s="113"/>
      <c r="BT2239" s="113"/>
      <c r="BU2239" s="113"/>
      <c r="BV2239" s="113"/>
      <c r="BW2239" s="113"/>
      <c r="BX2239" s="113"/>
      <c r="BY2239" s="113"/>
      <c r="BZ2239" s="113"/>
      <c r="CA2239" s="113"/>
      <c r="CB2239" s="113"/>
    </row>
    <row r="2240" spans="9:80" s="114" customFormat="1">
      <c r="I2240" s="113"/>
      <c r="J2240" s="113"/>
      <c r="K2240" s="113"/>
      <c r="L2240" s="113"/>
      <c r="M2240" s="113"/>
      <c r="N2240" s="113"/>
      <c r="O2240" s="113"/>
      <c r="P2240" s="113"/>
      <c r="Q2240" s="113"/>
      <c r="R2240" s="113"/>
      <c r="S2240" s="113"/>
      <c r="T2240" s="113"/>
      <c r="U2240" s="113"/>
      <c r="V2240" s="113"/>
      <c r="W2240" s="113"/>
      <c r="X2240" s="113"/>
      <c r="Y2240" s="113"/>
      <c r="Z2240" s="113"/>
      <c r="AA2240" s="113"/>
      <c r="AB2240" s="113"/>
      <c r="AC2240" s="113"/>
      <c r="AD2240" s="113"/>
      <c r="AE2240" s="113"/>
      <c r="AF2240" s="113"/>
      <c r="AG2240" s="113"/>
      <c r="AH2240" s="113"/>
      <c r="AI2240" s="113"/>
      <c r="AJ2240" s="113"/>
      <c r="AK2240" s="113"/>
      <c r="AL2240" s="113"/>
      <c r="AM2240" s="113"/>
      <c r="AN2240" s="113"/>
      <c r="AO2240" s="113"/>
      <c r="AP2240" s="113"/>
      <c r="AQ2240" s="113"/>
      <c r="AR2240" s="113"/>
      <c r="AS2240" s="113"/>
      <c r="AT2240" s="113"/>
      <c r="AU2240" s="113"/>
      <c r="AV2240" s="113"/>
      <c r="AW2240" s="113"/>
      <c r="AX2240" s="113"/>
      <c r="AY2240" s="113"/>
      <c r="AZ2240" s="113"/>
      <c r="BA2240" s="113"/>
      <c r="BB2240" s="113"/>
      <c r="BC2240" s="113"/>
      <c r="BD2240" s="113"/>
      <c r="BE2240" s="113"/>
      <c r="BF2240" s="113"/>
      <c r="BG2240" s="113"/>
      <c r="BH2240" s="113"/>
      <c r="BI2240" s="113"/>
      <c r="BJ2240" s="113"/>
      <c r="BK2240" s="113"/>
      <c r="BL2240" s="113"/>
      <c r="BM2240" s="113"/>
      <c r="BN2240" s="113"/>
      <c r="BO2240" s="113"/>
      <c r="BP2240" s="113"/>
      <c r="BQ2240" s="113"/>
      <c r="BR2240" s="113"/>
      <c r="BS2240" s="113"/>
      <c r="BT2240" s="113"/>
      <c r="BU2240" s="113"/>
      <c r="BV2240" s="113"/>
      <c r="BW2240" s="113"/>
      <c r="BX2240" s="113"/>
      <c r="BY2240" s="113"/>
      <c r="BZ2240" s="113"/>
      <c r="CA2240" s="113"/>
      <c r="CB2240" s="113"/>
    </row>
    <row r="2241" spans="9:80" s="114" customFormat="1">
      <c r="I2241" s="113"/>
      <c r="J2241" s="113"/>
      <c r="K2241" s="113"/>
      <c r="L2241" s="113"/>
      <c r="M2241" s="113"/>
      <c r="N2241" s="113"/>
      <c r="O2241" s="113"/>
      <c r="P2241" s="113"/>
      <c r="Q2241" s="113"/>
      <c r="R2241" s="113"/>
      <c r="S2241" s="113"/>
      <c r="T2241" s="113"/>
      <c r="U2241" s="113"/>
      <c r="V2241" s="113"/>
      <c r="W2241" s="113"/>
      <c r="X2241" s="113"/>
      <c r="Y2241" s="113"/>
      <c r="Z2241" s="113"/>
      <c r="AA2241" s="113"/>
      <c r="AB2241" s="113"/>
      <c r="AC2241" s="113"/>
      <c r="AD2241" s="113"/>
      <c r="AE2241" s="113"/>
      <c r="AF2241" s="113"/>
      <c r="AG2241" s="113"/>
      <c r="AH2241" s="113"/>
      <c r="AI2241" s="113"/>
      <c r="AJ2241" s="113"/>
      <c r="AK2241" s="113"/>
      <c r="AL2241" s="113"/>
      <c r="AM2241" s="113"/>
      <c r="AN2241" s="113"/>
      <c r="AO2241" s="113"/>
      <c r="AP2241" s="113"/>
      <c r="AQ2241" s="113"/>
      <c r="AR2241" s="113"/>
      <c r="AS2241" s="113"/>
      <c r="AT2241" s="113"/>
      <c r="AU2241" s="113"/>
      <c r="AV2241" s="113"/>
      <c r="AW2241" s="113"/>
      <c r="AX2241" s="113"/>
      <c r="AY2241" s="113"/>
      <c r="AZ2241" s="113"/>
      <c r="BA2241" s="113"/>
      <c r="BB2241" s="113"/>
      <c r="BC2241" s="113"/>
      <c r="BD2241" s="113"/>
      <c r="BE2241" s="113"/>
      <c r="BF2241" s="113"/>
      <c r="BG2241" s="113"/>
      <c r="BH2241" s="113"/>
      <c r="BI2241" s="113"/>
      <c r="BJ2241" s="113"/>
      <c r="BK2241" s="113"/>
      <c r="BL2241" s="113"/>
      <c r="BM2241" s="113"/>
      <c r="BN2241" s="113"/>
      <c r="BO2241" s="113"/>
      <c r="BP2241" s="113"/>
      <c r="BQ2241" s="113"/>
      <c r="BR2241" s="113"/>
      <c r="BS2241" s="113"/>
      <c r="BT2241" s="113"/>
      <c r="BU2241" s="113"/>
      <c r="BV2241" s="113"/>
      <c r="BW2241" s="113"/>
      <c r="BX2241" s="113"/>
      <c r="BY2241" s="113"/>
      <c r="BZ2241" s="113"/>
      <c r="CA2241" s="113"/>
      <c r="CB2241" s="113"/>
    </row>
    <row r="2242" spans="9:80" s="114" customFormat="1">
      <c r="I2242" s="113"/>
      <c r="J2242" s="113"/>
      <c r="K2242" s="113"/>
      <c r="L2242" s="113"/>
      <c r="M2242" s="113"/>
      <c r="N2242" s="113"/>
      <c r="O2242" s="113"/>
      <c r="P2242" s="113"/>
      <c r="Q2242" s="113"/>
      <c r="R2242" s="113"/>
      <c r="S2242" s="113"/>
      <c r="T2242" s="113"/>
      <c r="U2242" s="113"/>
      <c r="V2242" s="113"/>
      <c r="W2242" s="113"/>
      <c r="X2242" s="113"/>
      <c r="Y2242" s="113"/>
      <c r="Z2242" s="113"/>
      <c r="AA2242" s="113"/>
      <c r="AB2242" s="113"/>
      <c r="AC2242" s="113"/>
      <c r="AD2242" s="113"/>
      <c r="AE2242" s="113"/>
      <c r="AF2242" s="113"/>
      <c r="AG2242" s="113"/>
      <c r="AH2242" s="113"/>
      <c r="AI2242" s="113"/>
      <c r="AJ2242" s="113"/>
      <c r="AK2242" s="113"/>
      <c r="AL2242" s="113"/>
      <c r="AM2242" s="113"/>
      <c r="AN2242" s="113"/>
      <c r="AO2242" s="113"/>
      <c r="AP2242" s="113"/>
      <c r="AQ2242" s="113"/>
      <c r="AR2242" s="113"/>
      <c r="AS2242" s="113"/>
      <c r="AT2242" s="113"/>
      <c r="AU2242" s="113"/>
      <c r="AV2242" s="113"/>
      <c r="AW2242" s="113"/>
      <c r="AX2242" s="113"/>
      <c r="AY2242" s="113"/>
      <c r="AZ2242" s="113"/>
      <c r="BA2242" s="113"/>
      <c r="BB2242" s="113"/>
      <c r="BC2242" s="113"/>
      <c r="BD2242" s="113"/>
      <c r="BE2242" s="113"/>
      <c r="BF2242" s="113"/>
      <c r="BG2242" s="113"/>
      <c r="BH2242" s="113"/>
      <c r="BI2242" s="113"/>
      <c r="BJ2242" s="113"/>
      <c r="BK2242" s="113"/>
      <c r="BL2242" s="113"/>
      <c r="BM2242" s="113"/>
      <c r="BN2242" s="113"/>
      <c r="BO2242" s="113"/>
      <c r="BP2242" s="113"/>
      <c r="BQ2242" s="113"/>
      <c r="BR2242" s="113"/>
      <c r="BS2242" s="113"/>
      <c r="BT2242" s="113"/>
      <c r="BU2242" s="113"/>
      <c r="BV2242" s="113"/>
      <c r="BW2242" s="113"/>
      <c r="BX2242" s="113"/>
      <c r="BY2242" s="113"/>
      <c r="BZ2242" s="113"/>
      <c r="CA2242" s="113"/>
      <c r="CB2242" s="113"/>
    </row>
    <row r="2243" spans="9:80" s="114" customFormat="1">
      <c r="I2243" s="113"/>
      <c r="J2243" s="113"/>
      <c r="K2243" s="113"/>
      <c r="L2243" s="113"/>
      <c r="M2243" s="113"/>
      <c r="N2243" s="113"/>
      <c r="O2243" s="113"/>
      <c r="P2243" s="113"/>
      <c r="Q2243" s="113"/>
      <c r="R2243" s="113"/>
      <c r="S2243" s="113"/>
      <c r="T2243" s="113"/>
      <c r="U2243" s="113"/>
      <c r="V2243" s="113"/>
      <c r="W2243" s="113"/>
      <c r="X2243" s="113"/>
      <c r="Y2243" s="113"/>
      <c r="Z2243" s="113"/>
      <c r="AA2243" s="113"/>
      <c r="AB2243" s="113"/>
      <c r="AC2243" s="113"/>
      <c r="AD2243" s="113"/>
      <c r="AE2243" s="113"/>
      <c r="AF2243" s="113"/>
      <c r="AG2243" s="113"/>
      <c r="AH2243" s="113"/>
      <c r="AI2243" s="113"/>
      <c r="AJ2243" s="113"/>
      <c r="AK2243" s="113"/>
      <c r="AL2243" s="113"/>
      <c r="AM2243" s="113"/>
      <c r="AN2243" s="113"/>
      <c r="AO2243" s="113"/>
      <c r="AP2243" s="113"/>
      <c r="AQ2243" s="113"/>
      <c r="AR2243" s="113"/>
      <c r="AS2243" s="113"/>
      <c r="AT2243" s="113"/>
      <c r="AU2243" s="113"/>
      <c r="AV2243" s="113"/>
      <c r="AW2243" s="113"/>
      <c r="AX2243" s="113"/>
      <c r="AY2243" s="113"/>
      <c r="AZ2243" s="113"/>
      <c r="BA2243" s="113"/>
      <c r="BB2243" s="113"/>
      <c r="BC2243" s="113"/>
      <c r="BD2243" s="113"/>
      <c r="BE2243" s="113"/>
      <c r="BF2243" s="113"/>
      <c r="BG2243" s="113"/>
      <c r="BH2243" s="113"/>
      <c r="BI2243" s="113"/>
      <c r="BJ2243" s="113"/>
      <c r="BK2243" s="113"/>
      <c r="BL2243" s="113"/>
      <c r="BM2243" s="113"/>
      <c r="BN2243" s="113"/>
      <c r="BO2243" s="113"/>
      <c r="BP2243" s="113"/>
      <c r="BQ2243" s="113"/>
      <c r="BR2243" s="113"/>
      <c r="BS2243" s="113"/>
      <c r="BT2243" s="113"/>
      <c r="BU2243" s="113"/>
      <c r="BV2243" s="113"/>
      <c r="BW2243" s="113"/>
      <c r="BX2243" s="113"/>
      <c r="BY2243" s="113"/>
      <c r="BZ2243" s="113"/>
      <c r="CA2243" s="113"/>
      <c r="CB2243" s="113"/>
    </row>
    <row r="2244" spans="9:80" s="114" customFormat="1">
      <c r="I2244" s="113"/>
      <c r="J2244" s="113"/>
      <c r="K2244" s="113"/>
      <c r="L2244" s="113"/>
      <c r="M2244" s="113"/>
      <c r="N2244" s="113"/>
      <c r="O2244" s="113"/>
      <c r="P2244" s="113"/>
      <c r="Q2244" s="113"/>
      <c r="R2244" s="113"/>
      <c r="S2244" s="113"/>
      <c r="T2244" s="113"/>
      <c r="U2244" s="113"/>
      <c r="V2244" s="113"/>
      <c r="W2244" s="113"/>
      <c r="X2244" s="113"/>
      <c r="Y2244" s="113"/>
      <c r="Z2244" s="113"/>
      <c r="AA2244" s="113"/>
      <c r="AB2244" s="113"/>
      <c r="AC2244" s="113"/>
      <c r="AD2244" s="113"/>
      <c r="AE2244" s="113"/>
      <c r="AF2244" s="113"/>
      <c r="AG2244" s="113"/>
      <c r="AH2244" s="113"/>
      <c r="AI2244" s="113"/>
      <c r="AJ2244" s="113"/>
      <c r="AK2244" s="113"/>
      <c r="AL2244" s="113"/>
      <c r="AM2244" s="113"/>
      <c r="AN2244" s="113"/>
      <c r="AO2244" s="113"/>
      <c r="AP2244" s="113"/>
      <c r="AQ2244" s="113"/>
      <c r="AR2244" s="113"/>
      <c r="AS2244" s="113"/>
      <c r="AT2244" s="113"/>
      <c r="AU2244" s="113"/>
      <c r="AV2244" s="113"/>
      <c r="AW2244" s="113"/>
      <c r="AX2244" s="113"/>
      <c r="AY2244" s="113"/>
      <c r="AZ2244" s="113"/>
      <c r="BA2244" s="113"/>
      <c r="BB2244" s="113"/>
      <c r="BC2244" s="113"/>
      <c r="BD2244" s="113"/>
      <c r="BE2244" s="113"/>
      <c r="BF2244" s="113"/>
      <c r="BG2244" s="113"/>
      <c r="BH2244" s="113"/>
      <c r="BI2244" s="113"/>
      <c r="BJ2244" s="113"/>
      <c r="BK2244" s="113"/>
      <c r="BL2244" s="113"/>
      <c r="BM2244" s="113"/>
      <c r="BN2244" s="113"/>
      <c r="BO2244" s="113"/>
      <c r="BP2244" s="113"/>
      <c r="BQ2244" s="113"/>
      <c r="BR2244" s="113"/>
      <c r="BS2244" s="113"/>
      <c r="BT2244" s="113"/>
      <c r="BU2244" s="113"/>
      <c r="BV2244" s="113"/>
      <c r="BW2244" s="113"/>
      <c r="BX2244" s="113"/>
      <c r="BY2244" s="113"/>
      <c r="BZ2244" s="113"/>
      <c r="CA2244" s="113"/>
      <c r="CB2244" s="113"/>
    </row>
    <row r="2245" spans="9:80" s="114" customFormat="1">
      <c r="I2245" s="113"/>
      <c r="J2245" s="113"/>
      <c r="K2245" s="113"/>
      <c r="L2245" s="113"/>
      <c r="M2245" s="113"/>
      <c r="N2245" s="113"/>
      <c r="O2245" s="113"/>
      <c r="P2245" s="113"/>
      <c r="Q2245" s="113"/>
      <c r="R2245" s="113"/>
      <c r="S2245" s="113"/>
      <c r="T2245" s="113"/>
      <c r="U2245" s="113"/>
      <c r="V2245" s="113"/>
      <c r="W2245" s="113"/>
      <c r="X2245" s="113"/>
      <c r="Y2245" s="113"/>
      <c r="Z2245" s="113"/>
      <c r="AA2245" s="113"/>
      <c r="AB2245" s="113"/>
      <c r="AC2245" s="113"/>
      <c r="AD2245" s="113"/>
      <c r="AE2245" s="113"/>
      <c r="AF2245" s="113"/>
      <c r="AG2245" s="113"/>
      <c r="AH2245" s="113"/>
      <c r="AI2245" s="113"/>
      <c r="AJ2245" s="113"/>
      <c r="AK2245" s="113"/>
      <c r="AL2245" s="113"/>
      <c r="AM2245" s="113"/>
      <c r="AN2245" s="113"/>
      <c r="AO2245" s="113"/>
      <c r="AP2245" s="113"/>
      <c r="AQ2245" s="113"/>
      <c r="AR2245" s="113"/>
      <c r="AS2245" s="113"/>
      <c r="AT2245" s="113"/>
      <c r="AU2245" s="113"/>
      <c r="AV2245" s="113"/>
      <c r="AW2245" s="113"/>
      <c r="AX2245" s="113"/>
      <c r="AY2245" s="113"/>
      <c r="AZ2245" s="113"/>
      <c r="BA2245" s="113"/>
      <c r="BB2245" s="113"/>
      <c r="BC2245" s="113"/>
      <c r="BD2245" s="113"/>
      <c r="BE2245" s="113"/>
      <c r="BF2245" s="113"/>
      <c r="BG2245" s="113"/>
      <c r="BH2245" s="113"/>
      <c r="BI2245" s="113"/>
      <c r="BJ2245" s="113"/>
      <c r="BK2245" s="113"/>
      <c r="BL2245" s="113"/>
      <c r="BM2245" s="113"/>
      <c r="BN2245" s="113"/>
      <c r="BO2245" s="113"/>
      <c r="BP2245" s="113"/>
      <c r="BQ2245" s="113"/>
      <c r="BR2245" s="113"/>
      <c r="BS2245" s="113"/>
      <c r="BT2245" s="113"/>
      <c r="BU2245" s="113"/>
      <c r="BV2245" s="113"/>
      <c r="BW2245" s="113"/>
      <c r="BX2245" s="113"/>
      <c r="BY2245" s="113"/>
      <c r="BZ2245" s="113"/>
      <c r="CA2245" s="113"/>
      <c r="CB2245" s="113"/>
    </row>
    <row r="2246" spans="9:80" s="114" customFormat="1">
      <c r="I2246" s="113"/>
      <c r="J2246" s="113"/>
      <c r="K2246" s="113"/>
      <c r="L2246" s="113"/>
      <c r="M2246" s="113"/>
      <c r="N2246" s="113"/>
      <c r="O2246" s="113"/>
      <c r="P2246" s="113"/>
      <c r="Q2246" s="113"/>
      <c r="R2246" s="113"/>
      <c r="S2246" s="113"/>
      <c r="T2246" s="113"/>
      <c r="U2246" s="113"/>
      <c r="V2246" s="113"/>
      <c r="W2246" s="113"/>
      <c r="X2246" s="113"/>
      <c r="Y2246" s="113"/>
      <c r="Z2246" s="113"/>
      <c r="AA2246" s="113"/>
      <c r="AB2246" s="113"/>
      <c r="AC2246" s="113"/>
      <c r="AD2246" s="113"/>
      <c r="AE2246" s="113"/>
      <c r="AF2246" s="113"/>
      <c r="AG2246" s="113"/>
      <c r="AH2246" s="113"/>
      <c r="AI2246" s="113"/>
      <c r="AJ2246" s="113"/>
      <c r="AK2246" s="113"/>
      <c r="AL2246" s="113"/>
      <c r="AM2246" s="113"/>
      <c r="AN2246" s="113"/>
      <c r="AO2246" s="113"/>
      <c r="AP2246" s="113"/>
      <c r="AQ2246" s="113"/>
      <c r="AR2246" s="113"/>
      <c r="AS2246" s="113"/>
      <c r="AT2246" s="113"/>
      <c r="AU2246" s="113"/>
      <c r="AV2246" s="113"/>
      <c r="AW2246" s="113"/>
      <c r="AX2246" s="113"/>
      <c r="AY2246" s="113"/>
      <c r="AZ2246" s="113"/>
      <c r="BA2246" s="113"/>
      <c r="BB2246" s="113"/>
      <c r="BC2246" s="113"/>
      <c r="BD2246" s="113"/>
      <c r="BE2246" s="113"/>
      <c r="BF2246" s="113"/>
      <c r="BG2246" s="113"/>
      <c r="BH2246" s="113"/>
      <c r="BI2246" s="113"/>
      <c r="BJ2246" s="113"/>
      <c r="BK2246" s="113"/>
      <c r="BL2246" s="113"/>
      <c r="BM2246" s="113"/>
      <c r="BN2246" s="113"/>
      <c r="BO2246" s="113"/>
      <c r="BP2246" s="113"/>
      <c r="BQ2246" s="113"/>
      <c r="BR2246" s="113"/>
      <c r="BS2246" s="113"/>
      <c r="BT2246" s="113"/>
      <c r="BU2246" s="113"/>
      <c r="BV2246" s="113"/>
      <c r="BW2246" s="113"/>
      <c r="BX2246" s="113"/>
      <c r="BY2246" s="113"/>
      <c r="BZ2246" s="113"/>
      <c r="CA2246" s="113"/>
      <c r="CB2246" s="113"/>
    </row>
    <row r="2247" spans="9:80" s="114" customFormat="1">
      <c r="I2247" s="113"/>
      <c r="J2247" s="113"/>
      <c r="K2247" s="113"/>
      <c r="L2247" s="113"/>
      <c r="M2247" s="113"/>
      <c r="N2247" s="113"/>
      <c r="O2247" s="113"/>
      <c r="P2247" s="113"/>
      <c r="Q2247" s="113"/>
      <c r="R2247" s="113"/>
      <c r="S2247" s="113"/>
      <c r="T2247" s="113"/>
      <c r="U2247" s="113"/>
      <c r="V2247" s="113"/>
      <c r="W2247" s="113"/>
      <c r="X2247" s="113"/>
      <c r="Y2247" s="113"/>
      <c r="Z2247" s="113"/>
      <c r="AA2247" s="113"/>
      <c r="AB2247" s="113"/>
      <c r="AC2247" s="113"/>
      <c r="AD2247" s="113"/>
      <c r="AE2247" s="113"/>
      <c r="AF2247" s="113"/>
      <c r="AG2247" s="113"/>
      <c r="AH2247" s="113"/>
      <c r="AI2247" s="113"/>
      <c r="AJ2247" s="113"/>
      <c r="AK2247" s="113"/>
      <c r="AL2247" s="113"/>
      <c r="AM2247" s="113"/>
      <c r="AN2247" s="113"/>
      <c r="AO2247" s="113"/>
      <c r="AP2247" s="113"/>
      <c r="AQ2247" s="113"/>
      <c r="AR2247" s="113"/>
      <c r="AS2247" s="113"/>
      <c r="AT2247" s="113"/>
      <c r="AU2247" s="113"/>
      <c r="AV2247" s="113"/>
      <c r="AW2247" s="113"/>
      <c r="AX2247" s="113"/>
      <c r="AY2247" s="113"/>
      <c r="AZ2247" s="113"/>
      <c r="BA2247" s="113"/>
      <c r="BB2247" s="113"/>
      <c r="BC2247" s="113"/>
      <c r="BD2247" s="113"/>
      <c r="BE2247" s="113"/>
      <c r="BF2247" s="113"/>
      <c r="BG2247" s="113"/>
      <c r="BH2247" s="113"/>
      <c r="BI2247" s="113"/>
      <c r="BJ2247" s="113"/>
      <c r="BK2247" s="113"/>
      <c r="BL2247" s="113"/>
      <c r="BM2247" s="113"/>
      <c r="BN2247" s="113"/>
      <c r="BO2247" s="113"/>
      <c r="BP2247" s="113"/>
      <c r="BQ2247" s="113"/>
      <c r="BR2247" s="113"/>
      <c r="BS2247" s="113"/>
      <c r="BT2247" s="113"/>
      <c r="BU2247" s="113"/>
      <c r="BV2247" s="113"/>
      <c r="BW2247" s="113"/>
      <c r="BX2247" s="113"/>
      <c r="BY2247" s="113"/>
      <c r="BZ2247" s="113"/>
      <c r="CA2247" s="113"/>
      <c r="CB2247" s="113"/>
    </row>
    <row r="2248" spans="9:80" s="114" customFormat="1">
      <c r="I2248" s="113"/>
      <c r="J2248" s="113"/>
      <c r="K2248" s="113"/>
      <c r="L2248" s="113"/>
      <c r="M2248" s="113"/>
      <c r="N2248" s="113"/>
      <c r="O2248" s="113"/>
      <c r="P2248" s="113"/>
      <c r="Q2248" s="113"/>
      <c r="R2248" s="113"/>
      <c r="S2248" s="113"/>
      <c r="T2248" s="113"/>
      <c r="U2248" s="113"/>
      <c r="V2248" s="113"/>
      <c r="W2248" s="113"/>
      <c r="X2248" s="113"/>
      <c r="Y2248" s="113"/>
      <c r="Z2248" s="113"/>
      <c r="AA2248" s="113"/>
      <c r="AB2248" s="113"/>
      <c r="AC2248" s="113"/>
      <c r="AD2248" s="113"/>
      <c r="AE2248" s="113"/>
      <c r="AF2248" s="113"/>
      <c r="AG2248" s="113"/>
      <c r="AH2248" s="113"/>
      <c r="AI2248" s="113"/>
      <c r="AJ2248" s="113"/>
      <c r="AK2248" s="113"/>
      <c r="AL2248" s="113"/>
      <c r="AM2248" s="113"/>
      <c r="AN2248" s="113"/>
      <c r="AO2248" s="113"/>
      <c r="AP2248" s="113"/>
      <c r="AQ2248" s="113"/>
      <c r="AR2248" s="113"/>
      <c r="AS2248" s="113"/>
      <c r="AT2248" s="113"/>
      <c r="AU2248" s="113"/>
      <c r="AV2248" s="113"/>
      <c r="AW2248" s="113"/>
      <c r="AX2248" s="113"/>
      <c r="AY2248" s="113"/>
      <c r="AZ2248" s="113"/>
      <c r="BA2248" s="113"/>
      <c r="BB2248" s="113"/>
      <c r="BC2248" s="113"/>
      <c r="BD2248" s="113"/>
      <c r="BE2248" s="113"/>
      <c r="BF2248" s="113"/>
      <c r="BG2248" s="113"/>
      <c r="BH2248" s="113"/>
      <c r="BI2248" s="113"/>
      <c r="BJ2248" s="113"/>
      <c r="BK2248" s="113"/>
      <c r="BL2248" s="113"/>
      <c r="BM2248" s="113"/>
      <c r="BN2248" s="113"/>
      <c r="BO2248" s="113"/>
      <c r="BP2248" s="113"/>
      <c r="BQ2248" s="113"/>
      <c r="BR2248" s="113"/>
      <c r="BS2248" s="113"/>
      <c r="BT2248" s="113"/>
      <c r="BU2248" s="113"/>
      <c r="BV2248" s="113"/>
      <c r="BW2248" s="113"/>
      <c r="BX2248" s="113"/>
      <c r="BY2248" s="113"/>
      <c r="BZ2248" s="113"/>
      <c r="CA2248" s="113"/>
      <c r="CB2248" s="113"/>
    </row>
    <row r="2249" spans="9:80" s="114" customFormat="1">
      <c r="I2249" s="113"/>
      <c r="J2249" s="113"/>
      <c r="K2249" s="113"/>
      <c r="L2249" s="113"/>
      <c r="M2249" s="113"/>
      <c r="N2249" s="113"/>
      <c r="O2249" s="113"/>
      <c r="P2249" s="113"/>
      <c r="Q2249" s="113"/>
      <c r="R2249" s="113"/>
      <c r="S2249" s="113"/>
      <c r="T2249" s="113"/>
      <c r="U2249" s="113"/>
      <c r="V2249" s="113"/>
      <c r="W2249" s="113"/>
      <c r="X2249" s="113"/>
      <c r="Y2249" s="113"/>
      <c r="Z2249" s="113"/>
      <c r="AA2249" s="113"/>
      <c r="AB2249" s="113"/>
      <c r="AC2249" s="113"/>
      <c r="AD2249" s="113"/>
      <c r="AE2249" s="113"/>
      <c r="AF2249" s="113"/>
      <c r="AG2249" s="113"/>
      <c r="AH2249" s="113"/>
      <c r="AI2249" s="113"/>
      <c r="AJ2249" s="113"/>
      <c r="AK2249" s="113"/>
      <c r="AL2249" s="113"/>
      <c r="AM2249" s="113"/>
      <c r="AN2249" s="113"/>
      <c r="AO2249" s="113"/>
      <c r="AP2249" s="113"/>
      <c r="AQ2249" s="113"/>
      <c r="AR2249" s="113"/>
      <c r="AS2249" s="113"/>
      <c r="AT2249" s="113"/>
      <c r="AU2249" s="113"/>
      <c r="AV2249" s="113"/>
      <c r="AW2249" s="113"/>
      <c r="AX2249" s="113"/>
      <c r="AY2249" s="113"/>
      <c r="AZ2249" s="113"/>
      <c r="BA2249" s="113"/>
      <c r="BB2249" s="113"/>
      <c r="BC2249" s="113"/>
      <c r="BD2249" s="113"/>
      <c r="BE2249" s="113"/>
      <c r="BF2249" s="113"/>
      <c r="BG2249" s="113"/>
      <c r="BH2249" s="113"/>
      <c r="BI2249" s="113"/>
      <c r="BJ2249" s="113"/>
      <c r="BK2249" s="113"/>
      <c r="BL2249" s="113"/>
      <c r="BM2249" s="113"/>
      <c r="BN2249" s="113"/>
      <c r="BO2249" s="113"/>
      <c r="BP2249" s="113"/>
      <c r="BQ2249" s="113"/>
      <c r="BR2249" s="113"/>
      <c r="BS2249" s="113"/>
      <c r="BT2249" s="113"/>
      <c r="BU2249" s="113"/>
      <c r="BV2249" s="113"/>
      <c r="BW2249" s="113"/>
      <c r="BX2249" s="113"/>
      <c r="BY2249" s="113"/>
      <c r="BZ2249" s="113"/>
      <c r="CA2249" s="113"/>
      <c r="CB2249" s="113"/>
    </row>
    <row r="2250" spans="9:80" s="114" customFormat="1">
      <c r="I2250" s="113"/>
      <c r="J2250" s="113"/>
      <c r="K2250" s="113"/>
      <c r="L2250" s="113"/>
      <c r="M2250" s="113"/>
      <c r="N2250" s="113"/>
      <c r="O2250" s="113"/>
      <c r="P2250" s="113"/>
      <c r="Q2250" s="113"/>
      <c r="R2250" s="113"/>
      <c r="S2250" s="113"/>
      <c r="T2250" s="113"/>
      <c r="U2250" s="113"/>
      <c r="V2250" s="113"/>
      <c r="W2250" s="113"/>
      <c r="X2250" s="113"/>
      <c r="Y2250" s="113"/>
      <c r="Z2250" s="113"/>
      <c r="AA2250" s="113"/>
      <c r="AB2250" s="113"/>
      <c r="AC2250" s="113"/>
      <c r="AD2250" s="113"/>
      <c r="AE2250" s="113"/>
      <c r="AF2250" s="113"/>
      <c r="AG2250" s="113"/>
      <c r="AH2250" s="113"/>
      <c r="AI2250" s="113"/>
      <c r="AJ2250" s="113"/>
      <c r="AK2250" s="113"/>
      <c r="AL2250" s="113"/>
      <c r="AM2250" s="113"/>
      <c r="AN2250" s="113"/>
      <c r="AO2250" s="113"/>
      <c r="AP2250" s="113"/>
      <c r="AQ2250" s="113"/>
      <c r="AR2250" s="113"/>
      <c r="AS2250" s="113"/>
      <c r="AT2250" s="113"/>
      <c r="AU2250" s="113"/>
      <c r="AV2250" s="113"/>
      <c r="AW2250" s="113"/>
      <c r="AX2250" s="113"/>
      <c r="AY2250" s="113"/>
      <c r="AZ2250" s="113"/>
      <c r="BA2250" s="113"/>
      <c r="BB2250" s="113"/>
      <c r="BC2250" s="113"/>
      <c r="BD2250" s="113"/>
      <c r="BE2250" s="113"/>
      <c r="BF2250" s="113"/>
      <c r="BG2250" s="113"/>
      <c r="BH2250" s="113"/>
      <c r="BI2250" s="113"/>
      <c r="BJ2250" s="113"/>
      <c r="BK2250" s="113"/>
      <c r="BL2250" s="113"/>
      <c r="BM2250" s="113"/>
      <c r="BN2250" s="113"/>
      <c r="BO2250" s="113"/>
      <c r="BP2250" s="113"/>
      <c r="BQ2250" s="113"/>
      <c r="BR2250" s="113"/>
      <c r="BS2250" s="113"/>
      <c r="BT2250" s="113"/>
      <c r="BU2250" s="113"/>
      <c r="BV2250" s="113"/>
      <c r="BW2250" s="113"/>
      <c r="BX2250" s="113"/>
      <c r="BY2250" s="113"/>
      <c r="BZ2250" s="113"/>
      <c r="CA2250" s="113"/>
      <c r="CB2250" s="113"/>
    </row>
    <row r="2251" spans="9:80" s="114" customFormat="1">
      <c r="I2251" s="113"/>
      <c r="J2251" s="113"/>
      <c r="K2251" s="113"/>
      <c r="L2251" s="113"/>
      <c r="M2251" s="113"/>
      <c r="N2251" s="113"/>
      <c r="O2251" s="113"/>
      <c r="P2251" s="113"/>
      <c r="Q2251" s="113"/>
      <c r="R2251" s="113"/>
      <c r="S2251" s="113"/>
      <c r="T2251" s="113"/>
      <c r="U2251" s="113"/>
      <c r="V2251" s="113"/>
      <c r="W2251" s="113"/>
      <c r="X2251" s="113"/>
      <c r="Y2251" s="113"/>
      <c r="Z2251" s="113"/>
      <c r="AA2251" s="113"/>
      <c r="AB2251" s="113"/>
      <c r="AC2251" s="113"/>
      <c r="AD2251" s="113"/>
      <c r="AE2251" s="113"/>
      <c r="AF2251" s="113"/>
      <c r="AG2251" s="113"/>
      <c r="AH2251" s="113"/>
      <c r="AI2251" s="113"/>
      <c r="AJ2251" s="113"/>
      <c r="AK2251" s="113"/>
      <c r="AL2251" s="113"/>
      <c r="AM2251" s="113"/>
      <c r="AN2251" s="113"/>
      <c r="AO2251" s="113"/>
      <c r="AP2251" s="113"/>
      <c r="AQ2251" s="113"/>
      <c r="AR2251" s="113"/>
      <c r="AS2251" s="113"/>
      <c r="AT2251" s="113"/>
      <c r="AU2251" s="113"/>
      <c r="AV2251" s="113"/>
      <c r="AW2251" s="113"/>
      <c r="AX2251" s="113"/>
      <c r="AY2251" s="113"/>
      <c r="AZ2251" s="113"/>
      <c r="BA2251" s="113"/>
      <c r="BB2251" s="113"/>
      <c r="BC2251" s="113"/>
      <c r="BD2251" s="113"/>
      <c r="BE2251" s="113"/>
      <c r="BF2251" s="113"/>
      <c r="BG2251" s="113"/>
      <c r="BH2251" s="113"/>
      <c r="BI2251" s="113"/>
      <c r="BJ2251" s="113"/>
      <c r="BK2251" s="113"/>
      <c r="BL2251" s="113"/>
      <c r="BM2251" s="113"/>
      <c r="BN2251" s="113"/>
      <c r="BO2251" s="113"/>
      <c r="BP2251" s="113"/>
      <c r="BQ2251" s="113"/>
      <c r="BR2251" s="113"/>
      <c r="BS2251" s="113"/>
      <c r="BT2251" s="113"/>
      <c r="BU2251" s="113"/>
      <c r="BV2251" s="113"/>
      <c r="BW2251" s="113"/>
      <c r="BX2251" s="113"/>
      <c r="BY2251" s="113"/>
      <c r="BZ2251" s="113"/>
      <c r="CA2251" s="113"/>
      <c r="CB2251" s="113"/>
    </row>
    <row r="2252" spans="9:80" s="114" customFormat="1">
      <c r="I2252" s="113"/>
      <c r="J2252" s="113"/>
      <c r="K2252" s="113"/>
      <c r="L2252" s="113"/>
      <c r="M2252" s="113"/>
      <c r="N2252" s="113"/>
      <c r="O2252" s="113"/>
      <c r="P2252" s="113"/>
      <c r="Q2252" s="113"/>
      <c r="R2252" s="113"/>
      <c r="S2252" s="113"/>
      <c r="T2252" s="113"/>
      <c r="U2252" s="113"/>
      <c r="V2252" s="113"/>
      <c r="W2252" s="113"/>
      <c r="X2252" s="113"/>
      <c r="Y2252" s="113"/>
      <c r="Z2252" s="113"/>
      <c r="AA2252" s="113"/>
      <c r="AB2252" s="113"/>
      <c r="AC2252" s="113"/>
      <c r="AD2252" s="113"/>
      <c r="AE2252" s="113"/>
      <c r="AF2252" s="113"/>
      <c r="AG2252" s="113"/>
      <c r="AH2252" s="113"/>
      <c r="AI2252" s="113"/>
      <c r="AJ2252" s="113"/>
      <c r="AK2252" s="113"/>
      <c r="AL2252" s="113"/>
      <c r="AM2252" s="113"/>
      <c r="AN2252" s="113"/>
      <c r="AO2252" s="113"/>
      <c r="AP2252" s="113"/>
      <c r="AQ2252" s="113"/>
      <c r="AR2252" s="113"/>
      <c r="AS2252" s="113"/>
      <c r="AT2252" s="113"/>
      <c r="AU2252" s="113"/>
      <c r="AV2252" s="113"/>
      <c r="AW2252" s="113"/>
      <c r="AX2252" s="113"/>
      <c r="AY2252" s="113"/>
      <c r="AZ2252" s="113"/>
      <c r="BA2252" s="113"/>
      <c r="BB2252" s="113"/>
      <c r="BC2252" s="113"/>
      <c r="BD2252" s="113"/>
      <c r="BE2252" s="113"/>
      <c r="BF2252" s="113"/>
      <c r="BG2252" s="113"/>
      <c r="BH2252" s="113"/>
      <c r="BI2252" s="113"/>
      <c r="BJ2252" s="113"/>
      <c r="BK2252" s="113"/>
      <c r="BL2252" s="113"/>
      <c r="BM2252" s="113"/>
      <c r="BN2252" s="113"/>
      <c r="BO2252" s="113"/>
      <c r="BP2252" s="113"/>
      <c r="BQ2252" s="113"/>
      <c r="BR2252" s="113"/>
      <c r="BS2252" s="113"/>
      <c r="BT2252" s="113"/>
      <c r="BU2252" s="113"/>
      <c r="BV2252" s="113"/>
      <c r="BW2252" s="113"/>
      <c r="BX2252" s="113"/>
      <c r="BY2252" s="113"/>
      <c r="BZ2252" s="113"/>
      <c r="CA2252" s="113"/>
      <c r="CB2252" s="113"/>
    </row>
    <row r="2253" spans="9:80" s="114" customFormat="1">
      <c r="I2253" s="113"/>
      <c r="J2253" s="113"/>
      <c r="K2253" s="113"/>
      <c r="L2253" s="113"/>
      <c r="M2253" s="113"/>
      <c r="N2253" s="113"/>
      <c r="O2253" s="113"/>
      <c r="P2253" s="113"/>
      <c r="Q2253" s="113"/>
      <c r="R2253" s="113"/>
      <c r="S2253" s="113"/>
      <c r="T2253" s="113"/>
      <c r="U2253" s="113"/>
      <c r="V2253" s="113"/>
      <c r="W2253" s="113"/>
      <c r="X2253" s="113"/>
      <c r="Y2253" s="113"/>
      <c r="Z2253" s="113"/>
      <c r="AA2253" s="113"/>
      <c r="AB2253" s="113"/>
      <c r="AC2253" s="113"/>
      <c r="AD2253" s="113"/>
      <c r="AE2253" s="113"/>
      <c r="AF2253" s="113"/>
      <c r="AG2253" s="113"/>
      <c r="AH2253" s="113"/>
      <c r="AI2253" s="113"/>
      <c r="AJ2253" s="113"/>
      <c r="AK2253" s="113"/>
      <c r="AL2253" s="113"/>
      <c r="AM2253" s="113"/>
      <c r="AN2253" s="113"/>
      <c r="AO2253" s="113"/>
      <c r="AP2253" s="113"/>
      <c r="AQ2253" s="113"/>
      <c r="AR2253" s="113"/>
      <c r="AS2253" s="113"/>
      <c r="AT2253" s="113"/>
      <c r="AU2253" s="113"/>
      <c r="AV2253" s="113"/>
      <c r="AW2253" s="113"/>
      <c r="AX2253" s="113"/>
      <c r="AY2253" s="113"/>
      <c r="AZ2253" s="113"/>
      <c r="BA2253" s="113"/>
      <c r="BB2253" s="113"/>
      <c r="BC2253" s="113"/>
      <c r="BD2253" s="113"/>
      <c r="BE2253" s="113"/>
      <c r="BF2253" s="113"/>
      <c r="BG2253" s="113"/>
      <c r="BH2253" s="113"/>
      <c r="BI2253" s="113"/>
      <c r="BJ2253" s="113"/>
      <c r="BK2253" s="113"/>
      <c r="BL2253" s="113"/>
      <c r="BM2253" s="113"/>
      <c r="BN2253" s="113"/>
      <c r="BO2253" s="113"/>
      <c r="BP2253" s="113"/>
      <c r="BQ2253" s="113"/>
      <c r="BR2253" s="113"/>
      <c r="BS2253" s="113"/>
      <c r="BT2253" s="113"/>
      <c r="BU2253" s="113"/>
      <c r="BV2253" s="113"/>
      <c r="BW2253" s="113"/>
      <c r="BX2253" s="113"/>
      <c r="BY2253" s="113"/>
      <c r="BZ2253" s="113"/>
      <c r="CA2253" s="113"/>
      <c r="CB2253" s="113"/>
    </row>
    <row r="2254" spans="9:80" s="114" customFormat="1">
      <c r="I2254" s="113"/>
      <c r="J2254" s="113"/>
      <c r="K2254" s="113"/>
      <c r="L2254" s="113"/>
      <c r="M2254" s="113"/>
      <c r="N2254" s="113"/>
      <c r="O2254" s="113"/>
      <c r="P2254" s="113"/>
      <c r="Q2254" s="113"/>
      <c r="R2254" s="113"/>
      <c r="S2254" s="113"/>
      <c r="T2254" s="113"/>
      <c r="U2254" s="113"/>
      <c r="V2254" s="113"/>
      <c r="W2254" s="113"/>
      <c r="X2254" s="113"/>
      <c r="Y2254" s="113"/>
      <c r="Z2254" s="113"/>
      <c r="AA2254" s="113"/>
      <c r="AB2254" s="113"/>
      <c r="AC2254" s="113"/>
      <c r="AD2254" s="113"/>
      <c r="AE2254" s="113"/>
      <c r="AF2254" s="113"/>
      <c r="AG2254" s="113"/>
      <c r="AH2254" s="113"/>
      <c r="AI2254" s="113"/>
      <c r="AJ2254" s="113"/>
      <c r="AK2254" s="113"/>
      <c r="AL2254" s="113"/>
      <c r="AM2254" s="113"/>
      <c r="AN2254" s="113"/>
      <c r="AO2254" s="113"/>
      <c r="AP2254" s="113"/>
      <c r="AQ2254" s="113"/>
      <c r="AR2254" s="113"/>
      <c r="AS2254" s="113"/>
      <c r="AT2254" s="113"/>
      <c r="AU2254" s="113"/>
      <c r="AV2254" s="113"/>
      <c r="AW2254" s="113"/>
      <c r="AX2254" s="113"/>
      <c r="AY2254" s="113"/>
      <c r="AZ2254" s="113"/>
      <c r="BA2254" s="113"/>
      <c r="BB2254" s="113"/>
      <c r="BC2254" s="113"/>
      <c r="BD2254" s="113"/>
      <c r="BE2254" s="113"/>
      <c r="BF2254" s="113"/>
      <c r="BG2254" s="113"/>
      <c r="BH2254" s="113"/>
      <c r="BI2254" s="113"/>
      <c r="BJ2254" s="113"/>
      <c r="BK2254" s="113"/>
      <c r="BL2254" s="113"/>
      <c r="BM2254" s="113"/>
      <c r="BN2254" s="113"/>
      <c r="BO2254" s="113"/>
      <c r="BP2254" s="113"/>
      <c r="BQ2254" s="113"/>
      <c r="BR2254" s="113"/>
      <c r="BS2254" s="113"/>
      <c r="BT2254" s="113"/>
      <c r="BU2254" s="113"/>
      <c r="BV2254" s="113"/>
      <c r="BW2254" s="113"/>
      <c r="BX2254" s="113"/>
      <c r="BY2254" s="113"/>
      <c r="BZ2254" s="113"/>
      <c r="CA2254" s="113"/>
      <c r="CB2254" s="113"/>
    </row>
    <row r="2255" spans="9:80" s="114" customFormat="1">
      <c r="I2255" s="113"/>
      <c r="J2255" s="113"/>
      <c r="K2255" s="113"/>
      <c r="L2255" s="113"/>
      <c r="M2255" s="113"/>
      <c r="N2255" s="113"/>
      <c r="O2255" s="113"/>
      <c r="P2255" s="113"/>
      <c r="Q2255" s="113"/>
      <c r="R2255" s="113"/>
      <c r="S2255" s="113"/>
      <c r="T2255" s="113"/>
      <c r="U2255" s="113"/>
      <c r="V2255" s="113"/>
      <c r="W2255" s="113"/>
      <c r="X2255" s="113"/>
      <c r="Y2255" s="113"/>
      <c r="Z2255" s="113"/>
      <c r="AA2255" s="113"/>
      <c r="AB2255" s="113"/>
      <c r="AC2255" s="113"/>
      <c r="AD2255" s="113"/>
      <c r="AE2255" s="113"/>
      <c r="AF2255" s="113"/>
      <c r="AG2255" s="113"/>
      <c r="AH2255" s="113"/>
      <c r="AI2255" s="113"/>
      <c r="AJ2255" s="113"/>
      <c r="AK2255" s="113"/>
      <c r="AL2255" s="113"/>
      <c r="AM2255" s="113"/>
      <c r="AN2255" s="113"/>
      <c r="AO2255" s="113"/>
      <c r="AP2255" s="113"/>
      <c r="AQ2255" s="113"/>
      <c r="AR2255" s="113"/>
      <c r="AS2255" s="113"/>
      <c r="AT2255" s="113"/>
      <c r="AU2255" s="113"/>
      <c r="AV2255" s="113"/>
      <c r="AW2255" s="113"/>
      <c r="AX2255" s="113"/>
      <c r="AY2255" s="113"/>
      <c r="AZ2255" s="113"/>
      <c r="BA2255" s="113"/>
      <c r="BB2255" s="113"/>
      <c r="BC2255" s="113"/>
      <c r="BD2255" s="113"/>
      <c r="BE2255" s="113"/>
      <c r="BF2255" s="113"/>
      <c r="BG2255" s="113"/>
      <c r="BH2255" s="113"/>
      <c r="BI2255" s="113"/>
      <c r="BJ2255" s="113"/>
      <c r="BK2255" s="113"/>
      <c r="BL2255" s="113"/>
      <c r="BM2255" s="113"/>
      <c r="BN2255" s="113"/>
      <c r="BO2255" s="113"/>
      <c r="BP2255" s="113"/>
      <c r="BQ2255" s="113"/>
      <c r="BR2255" s="113"/>
      <c r="BS2255" s="113"/>
      <c r="BT2255" s="113"/>
      <c r="BU2255" s="113"/>
      <c r="BV2255" s="113"/>
      <c r="BW2255" s="113"/>
      <c r="BX2255" s="113"/>
      <c r="BY2255" s="113"/>
      <c r="BZ2255" s="113"/>
      <c r="CA2255" s="113"/>
      <c r="CB2255" s="113"/>
    </row>
    <row r="2256" spans="9:80" s="114" customFormat="1">
      <c r="I2256" s="113"/>
      <c r="J2256" s="113"/>
      <c r="K2256" s="113"/>
      <c r="L2256" s="113"/>
      <c r="M2256" s="113"/>
      <c r="N2256" s="113"/>
      <c r="O2256" s="113"/>
      <c r="P2256" s="113"/>
      <c r="Q2256" s="113"/>
      <c r="R2256" s="113"/>
      <c r="S2256" s="113"/>
      <c r="T2256" s="113"/>
      <c r="U2256" s="113"/>
      <c r="V2256" s="113"/>
      <c r="W2256" s="113"/>
      <c r="X2256" s="113"/>
      <c r="Y2256" s="113"/>
      <c r="Z2256" s="113"/>
      <c r="AA2256" s="113"/>
      <c r="AB2256" s="113"/>
      <c r="AC2256" s="113"/>
      <c r="AD2256" s="113"/>
      <c r="AE2256" s="113"/>
      <c r="AF2256" s="113"/>
      <c r="AG2256" s="113"/>
      <c r="AH2256" s="113"/>
      <c r="AI2256" s="113"/>
      <c r="AJ2256" s="113"/>
      <c r="AK2256" s="113"/>
      <c r="AL2256" s="113"/>
      <c r="AM2256" s="113"/>
      <c r="AN2256" s="113"/>
      <c r="AO2256" s="113"/>
      <c r="AP2256" s="113"/>
      <c r="AQ2256" s="113"/>
      <c r="AR2256" s="113"/>
      <c r="AS2256" s="113"/>
      <c r="AT2256" s="113"/>
      <c r="AU2256" s="113"/>
      <c r="AV2256" s="113"/>
      <c r="AW2256" s="113"/>
      <c r="AX2256" s="113"/>
      <c r="AY2256" s="113"/>
      <c r="AZ2256" s="113"/>
      <c r="BA2256" s="113"/>
      <c r="BB2256" s="113"/>
      <c r="BC2256" s="113"/>
      <c r="BD2256" s="113"/>
      <c r="BE2256" s="113"/>
      <c r="BF2256" s="113"/>
      <c r="BG2256" s="113"/>
      <c r="BH2256" s="113"/>
      <c r="BI2256" s="113"/>
      <c r="BJ2256" s="113"/>
      <c r="BK2256" s="113"/>
      <c r="BL2256" s="113"/>
      <c r="BM2256" s="113"/>
      <c r="BN2256" s="113"/>
      <c r="BO2256" s="113"/>
      <c r="BP2256" s="113"/>
      <c r="BQ2256" s="113"/>
      <c r="BR2256" s="113"/>
      <c r="BS2256" s="113"/>
      <c r="BT2256" s="113"/>
      <c r="BU2256" s="113"/>
      <c r="BV2256" s="113"/>
      <c r="BW2256" s="113"/>
      <c r="BX2256" s="113"/>
      <c r="BY2256" s="113"/>
      <c r="BZ2256" s="113"/>
      <c r="CA2256" s="113"/>
      <c r="CB2256" s="113"/>
    </row>
    <row r="2257" spans="9:80" s="114" customFormat="1">
      <c r="I2257" s="113"/>
      <c r="J2257" s="113"/>
      <c r="K2257" s="113"/>
      <c r="L2257" s="113"/>
      <c r="M2257" s="113"/>
      <c r="N2257" s="113"/>
      <c r="O2257" s="113"/>
      <c r="P2257" s="113"/>
      <c r="Q2257" s="113"/>
      <c r="R2257" s="113"/>
      <c r="S2257" s="113"/>
      <c r="T2257" s="113"/>
      <c r="U2257" s="113"/>
      <c r="V2257" s="113"/>
      <c r="W2257" s="113"/>
      <c r="X2257" s="113"/>
      <c r="Y2257" s="113"/>
      <c r="Z2257" s="113"/>
      <c r="AA2257" s="113"/>
      <c r="AB2257" s="113"/>
      <c r="AC2257" s="113"/>
      <c r="AD2257" s="113"/>
      <c r="AE2257" s="113"/>
      <c r="AF2257" s="113"/>
      <c r="AG2257" s="113"/>
      <c r="AH2257" s="113"/>
      <c r="AI2257" s="113"/>
      <c r="AJ2257" s="113"/>
      <c r="AK2257" s="113"/>
      <c r="AL2257" s="113"/>
      <c r="AM2257" s="113"/>
      <c r="AN2257" s="113"/>
      <c r="AO2257" s="113"/>
      <c r="AP2257" s="113"/>
      <c r="AQ2257" s="113"/>
      <c r="AR2257" s="113"/>
      <c r="AS2257" s="113"/>
      <c r="AT2257" s="113"/>
      <c r="AU2257" s="113"/>
      <c r="AV2257" s="113"/>
      <c r="AW2257" s="113"/>
      <c r="AX2257" s="113"/>
      <c r="AY2257" s="113"/>
      <c r="AZ2257" s="113"/>
      <c r="BA2257" s="113"/>
      <c r="BB2257" s="113"/>
      <c r="BC2257" s="113"/>
      <c r="BD2257" s="113"/>
      <c r="BE2257" s="113"/>
      <c r="BF2257" s="113"/>
      <c r="BG2257" s="113"/>
      <c r="BH2257" s="113"/>
      <c r="BI2257" s="113"/>
      <c r="BJ2257" s="113"/>
      <c r="BK2257" s="113"/>
      <c r="BL2257" s="113"/>
      <c r="BM2257" s="113"/>
      <c r="BN2257" s="113"/>
      <c r="BO2257" s="113"/>
      <c r="BP2257" s="113"/>
      <c r="BQ2257" s="113"/>
      <c r="BR2257" s="113"/>
      <c r="BS2257" s="113"/>
      <c r="BT2257" s="113"/>
      <c r="BU2257" s="113"/>
      <c r="BV2257" s="113"/>
      <c r="BW2257" s="113"/>
      <c r="BX2257" s="113"/>
      <c r="BY2257" s="113"/>
      <c r="BZ2257" s="113"/>
      <c r="CA2257" s="113"/>
      <c r="CB2257" s="113"/>
    </row>
    <row r="2258" spans="9:80" s="114" customFormat="1">
      <c r="I2258" s="113"/>
      <c r="J2258" s="113"/>
      <c r="K2258" s="113"/>
      <c r="L2258" s="113"/>
      <c r="M2258" s="113"/>
      <c r="N2258" s="113"/>
      <c r="O2258" s="113"/>
      <c r="P2258" s="113"/>
      <c r="Q2258" s="113"/>
      <c r="R2258" s="113"/>
      <c r="S2258" s="113"/>
      <c r="T2258" s="113"/>
      <c r="U2258" s="113"/>
      <c r="V2258" s="113"/>
      <c r="W2258" s="113"/>
      <c r="X2258" s="113"/>
      <c r="Y2258" s="113"/>
      <c r="Z2258" s="113"/>
      <c r="AA2258" s="113"/>
      <c r="AB2258" s="113"/>
      <c r="AC2258" s="113"/>
      <c r="AD2258" s="113"/>
      <c r="AE2258" s="113"/>
      <c r="AF2258" s="113"/>
      <c r="AG2258" s="113"/>
      <c r="AH2258" s="113"/>
      <c r="AI2258" s="113"/>
      <c r="AJ2258" s="113"/>
      <c r="AK2258" s="113"/>
      <c r="AL2258" s="113"/>
      <c r="AM2258" s="113"/>
      <c r="AN2258" s="113"/>
      <c r="AO2258" s="113"/>
      <c r="AP2258" s="113"/>
      <c r="AQ2258" s="113"/>
      <c r="AR2258" s="113"/>
      <c r="AS2258" s="113"/>
      <c r="AT2258" s="113"/>
      <c r="AU2258" s="113"/>
      <c r="AV2258" s="113"/>
      <c r="AW2258" s="113"/>
      <c r="AX2258" s="113"/>
      <c r="AY2258" s="113"/>
      <c r="AZ2258" s="113"/>
      <c r="BA2258" s="113"/>
      <c r="BB2258" s="113"/>
      <c r="BC2258" s="113"/>
      <c r="BD2258" s="113"/>
      <c r="BE2258" s="113"/>
      <c r="BF2258" s="113"/>
      <c r="BG2258" s="113"/>
      <c r="BH2258" s="113"/>
      <c r="BI2258" s="113"/>
      <c r="BJ2258" s="113"/>
      <c r="BK2258" s="113"/>
      <c r="BL2258" s="113"/>
      <c r="BM2258" s="113"/>
      <c r="BN2258" s="113"/>
      <c r="BO2258" s="113"/>
      <c r="BP2258" s="113"/>
      <c r="BQ2258" s="113"/>
      <c r="BR2258" s="113"/>
      <c r="BS2258" s="113"/>
      <c r="BT2258" s="113"/>
      <c r="BU2258" s="113"/>
      <c r="BV2258" s="113"/>
      <c r="BW2258" s="113"/>
      <c r="BX2258" s="113"/>
      <c r="BY2258" s="113"/>
      <c r="BZ2258" s="113"/>
      <c r="CA2258" s="113"/>
      <c r="CB2258" s="113"/>
    </row>
    <row r="2259" spans="9:80" s="114" customFormat="1">
      <c r="I2259" s="113"/>
      <c r="J2259" s="113"/>
      <c r="K2259" s="113"/>
      <c r="L2259" s="113"/>
      <c r="M2259" s="113"/>
      <c r="N2259" s="113"/>
      <c r="O2259" s="113"/>
      <c r="P2259" s="113"/>
      <c r="Q2259" s="113"/>
      <c r="R2259" s="113"/>
      <c r="S2259" s="113"/>
      <c r="T2259" s="113"/>
      <c r="U2259" s="113"/>
      <c r="V2259" s="113"/>
      <c r="W2259" s="113"/>
      <c r="X2259" s="113"/>
      <c r="Y2259" s="113"/>
      <c r="Z2259" s="113"/>
      <c r="AA2259" s="113"/>
      <c r="AB2259" s="113"/>
      <c r="AC2259" s="113"/>
      <c r="AD2259" s="113"/>
      <c r="AE2259" s="113"/>
      <c r="AF2259" s="113"/>
      <c r="AG2259" s="113"/>
      <c r="AH2259" s="113"/>
      <c r="AI2259" s="113"/>
      <c r="AJ2259" s="113"/>
      <c r="AK2259" s="113"/>
      <c r="AL2259" s="113"/>
      <c r="AM2259" s="113"/>
      <c r="AN2259" s="113"/>
      <c r="AO2259" s="113"/>
      <c r="AP2259" s="113"/>
      <c r="AQ2259" s="113"/>
      <c r="AR2259" s="113"/>
      <c r="AS2259" s="113"/>
      <c r="AT2259" s="113"/>
      <c r="AU2259" s="113"/>
      <c r="AV2259" s="113"/>
      <c r="AW2259" s="113"/>
      <c r="AX2259" s="113"/>
      <c r="AY2259" s="113"/>
      <c r="AZ2259" s="113"/>
      <c r="BA2259" s="113"/>
      <c r="BB2259" s="113"/>
      <c r="BC2259" s="113"/>
      <c r="BD2259" s="113"/>
      <c r="BE2259" s="113"/>
      <c r="BF2259" s="113"/>
      <c r="BG2259" s="113"/>
      <c r="BH2259" s="113"/>
      <c r="BI2259" s="113"/>
      <c r="BJ2259" s="113"/>
      <c r="BK2259" s="113"/>
      <c r="BL2259" s="113"/>
      <c r="BM2259" s="113"/>
      <c r="BN2259" s="113"/>
      <c r="BO2259" s="113"/>
      <c r="BP2259" s="113"/>
      <c r="BQ2259" s="113"/>
      <c r="BR2259" s="113"/>
      <c r="BS2259" s="113"/>
      <c r="BT2259" s="113"/>
      <c r="BU2259" s="113"/>
      <c r="BV2259" s="113"/>
      <c r="BW2259" s="113"/>
      <c r="BX2259" s="113"/>
      <c r="BY2259" s="113"/>
      <c r="BZ2259" s="113"/>
      <c r="CA2259" s="113"/>
      <c r="CB2259" s="113"/>
    </row>
    <row r="2260" spans="9:80" s="114" customFormat="1">
      <c r="I2260" s="113"/>
      <c r="J2260" s="113"/>
      <c r="K2260" s="113"/>
      <c r="L2260" s="113"/>
      <c r="M2260" s="113"/>
      <c r="N2260" s="113"/>
      <c r="O2260" s="113"/>
      <c r="P2260" s="113"/>
      <c r="Q2260" s="113"/>
      <c r="R2260" s="113"/>
      <c r="S2260" s="113"/>
      <c r="T2260" s="113"/>
      <c r="U2260" s="113"/>
      <c r="V2260" s="113"/>
      <c r="W2260" s="113"/>
      <c r="X2260" s="113"/>
      <c r="Y2260" s="113"/>
      <c r="Z2260" s="113"/>
      <c r="AA2260" s="113"/>
      <c r="AB2260" s="113"/>
      <c r="AC2260" s="113"/>
      <c r="AD2260" s="113"/>
      <c r="AE2260" s="113"/>
      <c r="AF2260" s="113"/>
      <c r="AG2260" s="113"/>
      <c r="AH2260" s="113"/>
      <c r="AI2260" s="113"/>
      <c r="AJ2260" s="113"/>
      <c r="AK2260" s="113"/>
      <c r="AL2260" s="113"/>
      <c r="AM2260" s="113"/>
      <c r="AN2260" s="113"/>
      <c r="AO2260" s="113"/>
      <c r="AP2260" s="113"/>
      <c r="AQ2260" s="113"/>
      <c r="AR2260" s="113"/>
      <c r="AS2260" s="113"/>
      <c r="AT2260" s="113"/>
      <c r="AU2260" s="113"/>
      <c r="AV2260" s="113"/>
      <c r="AW2260" s="113"/>
      <c r="AX2260" s="113"/>
      <c r="AY2260" s="113"/>
      <c r="AZ2260" s="113"/>
      <c r="BA2260" s="113"/>
      <c r="BB2260" s="113"/>
      <c r="BC2260" s="113"/>
      <c r="BD2260" s="113"/>
      <c r="BE2260" s="113"/>
      <c r="BF2260" s="113"/>
      <c r="BG2260" s="113"/>
      <c r="BH2260" s="113"/>
      <c r="BI2260" s="113"/>
      <c r="BJ2260" s="113"/>
      <c r="BK2260" s="113"/>
      <c r="BL2260" s="113"/>
      <c r="BM2260" s="113"/>
      <c r="BN2260" s="113"/>
      <c r="BO2260" s="113"/>
      <c r="BP2260" s="113"/>
      <c r="BQ2260" s="113"/>
      <c r="BR2260" s="113"/>
      <c r="BS2260" s="113"/>
      <c r="BT2260" s="113"/>
      <c r="BU2260" s="113"/>
      <c r="BV2260" s="113"/>
      <c r="BW2260" s="113"/>
      <c r="BX2260" s="113"/>
      <c r="BY2260" s="113"/>
      <c r="BZ2260" s="113"/>
      <c r="CA2260" s="113"/>
      <c r="CB2260" s="113"/>
    </row>
    <row r="2261" spans="9:80" s="114" customFormat="1">
      <c r="I2261" s="113"/>
      <c r="J2261" s="113"/>
      <c r="K2261" s="113"/>
      <c r="L2261" s="113"/>
      <c r="M2261" s="113"/>
      <c r="N2261" s="113"/>
      <c r="O2261" s="113"/>
      <c r="P2261" s="113"/>
      <c r="Q2261" s="113"/>
      <c r="R2261" s="113"/>
      <c r="S2261" s="113"/>
      <c r="T2261" s="113"/>
      <c r="U2261" s="113"/>
      <c r="V2261" s="113"/>
      <c r="W2261" s="113"/>
      <c r="X2261" s="113"/>
      <c r="Y2261" s="113"/>
      <c r="Z2261" s="113"/>
      <c r="AA2261" s="113"/>
      <c r="AB2261" s="113"/>
      <c r="AC2261" s="113"/>
      <c r="AD2261" s="113"/>
      <c r="AE2261" s="113"/>
      <c r="AF2261" s="113"/>
      <c r="AG2261" s="113"/>
      <c r="AH2261" s="113"/>
      <c r="AI2261" s="113"/>
      <c r="AJ2261" s="113"/>
      <c r="AK2261" s="113"/>
      <c r="AL2261" s="113"/>
      <c r="AM2261" s="113"/>
      <c r="AN2261" s="113"/>
      <c r="AO2261" s="113"/>
      <c r="AP2261" s="113"/>
      <c r="AQ2261" s="113"/>
      <c r="AR2261" s="113"/>
      <c r="AS2261" s="113"/>
      <c r="AT2261" s="113"/>
      <c r="AU2261" s="113"/>
      <c r="AV2261" s="113"/>
      <c r="AW2261" s="113"/>
      <c r="AX2261" s="113"/>
      <c r="AY2261" s="113"/>
      <c r="AZ2261" s="113"/>
      <c r="BA2261" s="113"/>
      <c r="BB2261" s="113"/>
      <c r="BC2261" s="113"/>
      <c r="BD2261" s="113"/>
      <c r="BE2261" s="113"/>
      <c r="BF2261" s="113"/>
      <c r="BG2261" s="113"/>
      <c r="BH2261" s="113"/>
      <c r="BI2261" s="113"/>
      <c r="BJ2261" s="113"/>
      <c r="BK2261" s="113"/>
      <c r="BL2261" s="113"/>
      <c r="BM2261" s="113"/>
      <c r="BN2261" s="113"/>
      <c r="BO2261" s="113"/>
      <c r="BP2261" s="113"/>
      <c r="BQ2261" s="113"/>
      <c r="BR2261" s="113"/>
      <c r="BS2261" s="113"/>
      <c r="BT2261" s="113"/>
      <c r="BU2261" s="113"/>
      <c r="BV2261" s="113"/>
      <c r="BW2261" s="113"/>
      <c r="BX2261" s="113"/>
      <c r="BY2261" s="113"/>
      <c r="BZ2261" s="113"/>
      <c r="CA2261" s="113"/>
      <c r="CB2261" s="113"/>
    </row>
    <row r="2262" spans="9:80" s="114" customFormat="1">
      <c r="I2262" s="113"/>
      <c r="J2262" s="113"/>
      <c r="K2262" s="113"/>
      <c r="L2262" s="113"/>
      <c r="M2262" s="113"/>
      <c r="N2262" s="113"/>
      <c r="O2262" s="113"/>
      <c r="P2262" s="113"/>
      <c r="Q2262" s="113"/>
      <c r="R2262" s="113"/>
      <c r="S2262" s="113"/>
      <c r="T2262" s="113"/>
      <c r="U2262" s="113"/>
      <c r="V2262" s="113"/>
      <c r="W2262" s="113"/>
      <c r="X2262" s="113"/>
      <c r="Y2262" s="113"/>
      <c r="Z2262" s="113"/>
      <c r="AA2262" s="113"/>
      <c r="AB2262" s="113"/>
      <c r="AC2262" s="113"/>
      <c r="AD2262" s="113"/>
      <c r="AE2262" s="113"/>
      <c r="AF2262" s="113"/>
      <c r="AG2262" s="113"/>
      <c r="AH2262" s="113"/>
      <c r="AI2262" s="113"/>
      <c r="AJ2262" s="113"/>
      <c r="AK2262" s="113"/>
      <c r="AL2262" s="113"/>
      <c r="AM2262" s="113"/>
      <c r="AN2262" s="113"/>
      <c r="AO2262" s="113"/>
      <c r="AP2262" s="113"/>
      <c r="AQ2262" s="113"/>
      <c r="AR2262" s="113"/>
      <c r="AS2262" s="113"/>
      <c r="AT2262" s="113"/>
      <c r="AU2262" s="113"/>
      <c r="AV2262" s="113"/>
      <c r="AW2262" s="113"/>
      <c r="AX2262" s="113"/>
      <c r="AY2262" s="113"/>
      <c r="AZ2262" s="113"/>
      <c r="BA2262" s="113"/>
      <c r="BB2262" s="113"/>
      <c r="BC2262" s="113"/>
      <c r="BD2262" s="113"/>
      <c r="BE2262" s="113"/>
      <c r="BF2262" s="113"/>
      <c r="BG2262" s="113"/>
      <c r="BH2262" s="113"/>
      <c r="BI2262" s="113"/>
      <c r="BJ2262" s="113"/>
      <c r="BK2262" s="113"/>
      <c r="BL2262" s="113"/>
      <c r="BM2262" s="113"/>
      <c r="BN2262" s="113"/>
      <c r="BO2262" s="113"/>
      <c r="BP2262" s="113"/>
      <c r="BQ2262" s="113"/>
      <c r="BR2262" s="113"/>
      <c r="BS2262" s="113"/>
      <c r="BT2262" s="113"/>
      <c r="BU2262" s="113"/>
      <c r="BV2262" s="113"/>
      <c r="BW2262" s="113"/>
      <c r="BX2262" s="113"/>
      <c r="BY2262" s="113"/>
      <c r="BZ2262" s="113"/>
      <c r="CA2262" s="113"/>
      <c r="CB2262" s="113"/>
    </row>
    <row r="2263" spans="9:80" s="114" customFormat="1">
      <c r="I2263" s="113"/>
      <c r="J2263" s="113"/>
      <c r="K2263" s="113"/>
      <c r="L2263" s="113"/>
      <c r="M2263" s="113"/>
      <c r="N2263" s="113"/>
      <c r="O2263" s="113"/>
      <c r="P2263" s="113"/>
      <c r="Q2263" s="113"/>
      <c r="R2263" s="113"/>
      <c r="S2263" s="113"/>
      <c r="T2263" s="113"/>
      <c r="U2263" s="113"/>
      <c r="V2263" s="113"/>
      <c r="W2263" s="113"/>
      <c r="X2263" s="113"/>
      <c r="Y2263" s="113"/>
      <c r="Z2263" s="113"/>
      <c r="AA2263" s="113"/>
      <c r="AB2263" s="113"/>
      <c r="AC2263" s="113"/>
      <c r="AD2263" s="113"/>
      <c r="AE2263" s="113"/>
      <c r="AF2263" s="113"/>
      <c r="AG2263" s="113"/>
      <c r="AH2263" s="113"/>
      <c r="AI2263" s="113"/>
      <c r="AJ2263" s="113"/>
      <c r="AK2263" s="113"/>
      <c r="AL2263" s="113"/>
      <c r="AM2263" s="113"/>
      <c r="AN2263" s="113"/>
      <c r="AO2263" s="113"/>
      <c r="AP2263" s="113"/>
      <c r="AQ2263" s="113"/>
      <c r="AR2263" s="113"/>
      <c r="AS2263" s="113"/>
      <c r="AT2263" s="113"/>
      <c r="AU2263" s="113"/>
      <c r="AV2263" s="113"/>
      <c r="AW2263" s="113"/>
      <c r="AX2263" s="113"/>
      <c r="AY2263" s="113"/>
      <c r="AZ2263" s="113"/>
      <c r="BA2263" s="113"/>
      <c r="BB2263" s="113"/>
      <c r="BC2263" s="113"/>
      <c r="BD2263" s="113"/>
      <c r="BE2263" s="113"/>
      <c r="BF2263" s="113"/>
      <c r="BG2263" s="113"/>
      <c r="BH2263" s="113"/>
      <c r="BI2263" s="113"/>
      <c r="BJ2263" s="113"/>
      <c r="BK2263" s="113"/>
      <c r="BL2263" s="113"/>
      <c r="BM2263" s="113"/>
      <c r="BN2263" s="113"/>
      <c r="BO2263" s="113"/>
      <c r="BP2263" s="113"/>
      <c r="BQ2263" s="113"/>
      <c r="BR2263" s="113"/>
      <c r="BS2263" s="113"/>
      <c r="BT2263" s="113"/>
      <c r="BU2263" s="113"/>
      <c r="BV2263" s="113"/>
      <c r="BW2263" s="113"/>
      <c r="BX2263" s="113"/>
      <c r="BY2263" s="113"/>
      <c r="BZ2263" s="113"/>
      <c r="CA2263" s="113"/>
      <c r="CB2263" s="113"/>
    </row>
    <row r="2264" spans="9:80" s="114" customFormat="1">
      <c r="I2264" s="113"/>
      <c r="J2264" s="113"/>
      <c r="K2264" s="113"/>
      <c r="L2264" s="113"/>
      <c r="M2264" s="113"/>
      <c r="N2264" s="113"/>
      <c r="O2264" s="113"/>
      <c r="P2264" s="113"/>
      <c r="Q2264" s="113"/>
      <c r="R2264" s="113"/>
      <c r="S2264" s="113"/>
      <c r="T2264" s="113"/>
      <c r="U2264" s="113"/>
      <c r="V2264" s="113"/>
      <c r="W2264" s="113"/>
      <c r="X2264" s="113"/>
      <c r="Y2264" s="113"/>
      <c r="Z2264" s="113"/>
      <c r="AA2264" s="113"/>
      <c r="AB2264" s="113"/>
      <c r="AC2264" s="113"/>
      <c r="AD2264" s="113"/>
      <c r="AE2264" s="113"/>
      <c r="AF2264" s="113"/>
      <c r="AG2264" s="113"/>
      <c r="AH2264" s="113"/>
      <c r="AI2264" s="113"/>
      <c r="AJ2264" s="113"/>
      <c r="AK2264" s="113"/>
      <c r="AL2264" s="113"/>
      <c r="AM2264" s="113"/>
      <c r="AN2264" s="113"/>
      <c r="AO2264" s="113"/>
      <c r="AP2264" s="113"/>
      <c r="AQ2264" s="113"/>
      <c r="AR2264" s="113"/>
      <c r="AS2264" s="113"/>
      <c r="AT2264" s="113"/>
      <c r="AU2264" s="113"/>
      <c r="AV2264" s="113"/>
      <c r="AW2264" s="113"/>
      <c r="AX2264" s="113"/>
      <c r="AY2264" s="113"/>
      <c r="AZ2264" s="113"/>
      <c r="BA2264" s="113"/>
      <c r="BB2264" s="113"/>
      <c r="BC2264" s="113"/>
      <c r="BD2264" s="113"/>
      <c r="BE2264" s="113"/>
      <c r="BF2264" s="113"/>
      <c r="BG2264" s="113"/>
      <c r="BH2264" s="113"/>
      <c r="BI2264" s="113"/>
      <c r="BJ2264" s="113"/>
      <c r="BK2264" s="113"/>
      <c r="BL2264" s="113"/>
      <c r="BM2264" s="113"/>
      <c r="BN2264" s="113"/>
      <c r="BO2264" s="113"/>
      <c r="BP2264" s="113"/>
      <c r="BQ2264" s="113"/>
      <c r="BR2264" s="113"/>
      <c r="BS2264" s="113"/>
      <c r="BT2264" s="113"/>
      <c r="BU2264" s="113"/>
      <c r="BV2264" s="113"/>
      <c r="BW2264" s="113"/>
      <c r="BX2264" s="113"/>
      <c r="BY2264" s="113"/>
      <c r="BZ2264" s="113"/>
      <c r="CA2264" s="113"/>
      <c r="CB2264" s="113"/>
    </row>
    <row r="2265" spans="9:80" s="114" customFormat="1">
      <c r="I2265" s="113"/>
      <c r="J2265" s="113"/>
      <c r="K2265" s="113"/>
      <c r="L2265" s="113"/>
      <c r="M2265" s="113"/>
      <c r="N2265" s="113"/>
      <c r="O2265" s="113"/>
      <c r="P2265" s="113"/>
      <c r="Q2265" s="113"/>
      <c r="R2265" s="113"/>
      <c r="S2265" s="113"/>
      <c r="T2265" s="113"/>
      <c r="U2265" s="113"/>
      <c r="V2265" s="113"/>
      <c r="W2265" s="113"/>
      <c r="X2265" s="113"/>
      <c r="Y2265" s="113"/>
      <c r="Z2265" s="113"/>
      <c r="AA2265" s="113"/>
      <c r="AB2265" s="113"/>
      <c r="AC2265" s="113"/>
      <c r="AD2265" s="113"/>
      <c r="AE2265" s="113"/>
      <c r="AF2265" s="113"/>
      <c r="AG2265" s="113"/>
      <c r="AH2265" s="113"/>
      <c r="AI2265" s="113"/>
      <c r="AJ2265" s="113"/>
      <c r="AK2265" s="113"/>
      <c r="AL2265" s="113"/>
      <c r="AM2265" s="113"/>
      <c r="AN2265" s="113"/>
      <c r="AO2265" s="113"/>
      <c r="AP2265" s="113"/>
      <c r="AQ2265" s="113"/>
      <c r="AR2265" s="113"/>
      <c r="AS2265" s="113"/>
      <c r="AT2265" s="113"/>
      <c r="AU2265" s="113"/>
      <c r="AV2265" s="113"/>
      <c r="AW2265" s="113"/>
      <c r="AX2265" s="113"/>
      <c r="AY2265" s="113"/>
      <c r="AZ2265" s="113"/>
      <c r="BA2265" s="113"/>
      <c r="BB2265" s="113"/>
      <c r="BC2265" s="113"/>
      <c r="BD2265" s="113"/>
      <c r="BE2265" s="113"/>
      <c r="BF2265" s="113"/>
      <c r="BG2265" s="113"/>
      <c r="BH2265" s="113"/>
      <c r="BI2265" s="113"/>
      <c r="BJ2265" s="113"/>
      <c r="BK2265" s="113"/>
      <c r="BL2265" s="113"/>
      <c r="BM2265" s="113"/>
      <c r="BN2265" s="113"/>
      <c r="BO2265" s="113"/>
      <c r="BP2265" s="113"/>
      <c r="BQ2265" s="113"/>
      <c r="BR2265" s="113"/>
      <c r="BS2265" s="113"/>
      <c r="BT2265" s="113"/>
      <c r="BU2265" s="113"/>
      <c r="BV2265" s="113"/>
      <c r="BW2265" s="113"/>
      <c r="BX2265" s="113"/>
      <c r="BY2265" s="113"/>
      <c r="BZ2265" s="113"/>
      <c r="CA2265" s="113"/>
      <c r="CB2265" s="113"/>
    </row>
    <row r="2266" spans="9:80" s="114" customFormat="1">
      <c r="I2266" s="113"/>
      <c r="J2266" s="113"/>
      <c r="K2266" s="113"/>
      <c r="L2266" s="113"/>
      <c r="M2266" s="113"/>
      <c r="N2266" s="113"/>
      <c r="O2266" s="113"/>
      <c r="P2266" s="113"/>
      <c r="Q2266" s="113"/>
      <c r="R2266" s="113"/>
      <c r="S2266" s="113"/>
      <c r="T2266" s="113"/>
      <c r="U2266" s="113"/>
      <c r="V2266" s="113"/>
      <c r="W2266" s="113"/>
      <c r="X2266" s="113"/>
      <c r="Y2266" s="113"/>
      <c r="Z2266" s="113"/>
      <c r="AA2266" s="113"/>
      <c r="AB2266" s="113"/>
      <c r="AC2266" s="113"/>
      <c r="AD2266" s="113"/>
      <c r="AE2266" s="113"/>
      <c r="AF2266" s="113"/>
      <c r="AG2266" s="113"/>
      <c r="AH2266" s="113"/>
      <c r="AI2266" s="113"/>
      <c r="AJ2266" s="113"/>
      <c r="AK2266" s="113"/>
      <c r="AL2266" s="113"/>
      <c r="AM2266" s="113"/>
      <c r="AN2266" s="113"/>
      <c r="AO2266" s="113"/>
      <c r="AP2266" s="113"/>
      <c r="AQ2266" s="113"/>
      <c r="AR2266" s="113"/>
      <c r="AS2266" s="113"/>
      <c r="AT2266" s="113"/>
      <c r="AU2266" s="113"/>
      <c r="AV2266" s="113"/>
      <c r="AW2266" s="113"/>
      <c r="AX2266" s="113"/>
      <c r="AY2266" s="113"/>
      <c r="AZ2266" s="113"/>
      <c r="BA2266" s="113"/>
      <c r="BB2266" s="113"/>
      <c r="BC2266" s="113"/>
      <c r="BD2266" s="113"/>
      <c r="BE2266" s="113"/>
      <c r="BF2266" s="113"/>
      <c r="BG2266" s="113"/>
      <c r="BH2266" s="113"/>
      <c r="BI2266" s="113"/>
      <c r="BJ2266" s="113"/>
      <c r="BK2266" s="113"/>
      <c r="BL2266" s="113"/>
      <c r="BM2266" s="113"/>
      <c r="BN2266" s="113"/>
      <c r="BO2266" s="113"/>
      <c r="BP2266" s="113"/>
      <c r="BQ2266" s="113"/>
      <c r="BR2266" s="113"/>
      <c r="BS2266" s="113"/>
      <c r="BT2266" s="113"/>
      <c r="BU2266" s="113"/>
      <c r="BV2266" s="113"/>
      <c r="BW2266" s="113"/>
      <c r="BX2266" s="113"/>
      <c r="BY2266" s="113"/>
      <c r="BZ2266" s="113"/>
      <c r="CA2266" s="113"/>
      <c r="CB2266" s="113"/>
    </row>
    <row r="2267" spans="9:80" s="114" customFormat="1">
      <c r="I2267" s="113"/>
      <c r="J2267" s="113"/>
      <c r="K2267" s="113"/>
      <c r="L2267" s="113"/>
      <c r="M2267" s="113"/>
      <c r="N2267" s="113"/>
      <c r="O2267" s="113"/>
      <c r="P2267" s="113"/>
      <c r="Q2267" s="113"/>
      <c r="R2267" s="113"/>
      <c r="S2267" s="113"/>
      <c r="T2267" s="113"/>
      <c r="U2267" s="113"/>
      <c r="V2267" s="113"/>
      <c r="W2267" s="113"/>
      <c r="X2267" s="113"/>
      <c r="Y2267" s="113"/>
      <c r="Z2267" s="113"/>
      <c r="AA2267" s="113"/>
      <c r="AB2267" s="113"/>
      <c r="AC2267" s="113"/>
      <c r="AD2267" s="113"/>
      <c r="AE2267" s="113"/>
      <c r="AF2267" s="113"/>
      <c r="AG2267" s="113"/>
      <c r="AH2267" s="113"/>
      <c r="AI2267" s="113"/>
      <c r="AJ2267" s="113"/>
      <c r="AK2267" s="113"/>
      <c r="AL2267" s="113"/>
      <c r="AM2267" s="113"/>
      <c r="AN2267" s="113"/>
      <c r="AO2267" s="113"/>
      <c r="AP2267" s="113"/>
      <c r="AQ2267" s="113"/>
      <c r="AR2267" s="113"/>
      <c r="AS2267" s="113"/>
      <c r="AT2267" s="113"/>
      <c r="AU2267" s="113"/>
      <c r="AV2267" s="113"/>
      <c r="AW2267" s="113"/>
      <c r="AX2267" s="113"/>
      <c r="AY2267" s="113"/>
      <c r="AZ2267" s="113"/>
      <c r="BA2267" s="113"/>
      <c r="BB2267" s="113"/>
      <c r="BC2267" s="113"/>
      <c r="BD2267" s="113"/>
      <c r="BE2267" s="113"/>
      <c r="BF2267" s="113"/>
      <c r="BG2267" s="113"/>
      <c r="BH2267" s="113"/>
      <c r="BI2267" s="113"/>
      <c r="BJ2267" s="113"/>
      <c r="BK2267" s="113"/>
      <c r="BL2267" s="113"/>
      <c r="BM2267" s="113"/>
      <c r="BN2267" s="113"/>
      <c r="BO2267" s="113"/>
      <c r="BP2267" s="113"/>
      <c r="BQ2267" s="113"/>
      <c r="BR2267" s="113"/>
      <c r="BS2267" s="113"/>
      <c r="BT2267" s="113"/>
      <c r="BU2267" s="113"/>
      <c r="BV2267" s="113"/>
      <c r="BW2267" s="113"/>
      <c r="BX2267" s="113"/>
      <c r="BY2267" s="113"/>
      <c r="BZ2267" s="113"/>
      <c r="CA2267" s="113"/>
      <c r="CB2267" s="113"/>
    </row>
    <row r="2268" spans="9:80" s="114" customFormat="1">
      <c r="I2268" s="113"/>
      <c r="J2268" s="113"/>
      <c r="K2268" s="113"/>
      <c r="L2268" s="113"/>
      <c r="M2268" s="113"/>
      <c r="N2268" s="113"/>
      <c r="O2268" s="113"/>
      <c r="P2268" s="113"/>
      <c r="Q2268" s="113"/>
      <c r="R2268" s="113"/>
      <c r="S2268" s="113"/>
      <c r="T2268" s="113"/>
      <c r="U2268" s="113"/>
      <c r="V2268" s="113"/>
      <c r="W2268" s="113"/>
      <c r="X2268" s="113"/>
      <c r="Y2268" s="113"/>
      <c r="Z2268" s="113"/>
      <c r="AA2268" s="113"/>
      <c r="AB2268" s="113"/>
      <c r="AC2268" s="113"/>
      <c r="AD2268" s="113"/>
      <c r="AE2268" s="113"/>
      <c r="AF2268" s="113"/>
      <c r="AG2268" s="113"/>
      <c r="AH2268" s="113"/>
      <c r="AI2268" s="113"/>
      <c r="AJ2268" s="113"/>
      <c r="AK2268" s="113"/>
      <c r="AL2268" s="113"/>
      <c r="AM2268" s="113"/>
      <c r="AN2268" s="113"/>
      <c r="AO2268" s="113"/>
      <c r="AP2268" s="113"/>
      <c r="AQ2268" s="113"/>
      <c r="AR2268" s="113"/>
      <c r="AS2268" s="113"/>
      <c r="AT2268" s="113"/>
      <c r="AU2268" s="113"/>
      <c r="AV2268" s="113"/>
      <c r="AW2268" s="113"/>
      <c r="AX2268" s="113"/>
      <c r="AY2268" s="113"/>
      <c r="AZ2268" s="113"/>
      <c r="BA2268" s="113"/>
      <c r="BB2268" s="113"/>
      <c r="BC2268" s="113"/>
      <c r="BD2268" s="113"/>
      <c r="BE2268" s="113"/>
      <c r="BF2268" s="113"/>
      <c r="BG2268" s="113"/>
      <c r="BH2268" s="113"/>
      <c r="BI2268" s="113"/>
      <c r="BJ2268" s="113"/>
      <c r="BK2268" s="113"/>
      <c r="BL2268" s="113"/>
      <c r="BM2268" s="113"/>
      <c r="BN2268" s="113"/>
      <c r="BO2268" s="113"/>
      <c r="BP2268" s="113"/>
      <c r="BQ2268" s="113"/>
      <c r="BR2268" s="113"/>
      <c r="BS2268" s="113"/>
      <c r="BT2268" s="113"/>
      <c r="BU2268" s="113"/>
      <c r="BV2268" s="113"/>
      <c r="BW2268" s="113"/>
      <c r="BX2268" s="113"/>
      <c r="BY2268" s="113"/>
      <c r="BZ2268" s="113"/>
      <c r="CA2268" s="113"/>
      <c r="CB2268" s="113"/>
    </row>
    <row r="2269" spans="9:80" s="114" customFormat="1">
      <c r="I2269" s="113"/>
      <c r="J2269" s="113"/>
      <c r="K2269" s="113"/>
      <c r="L2269" s="113"/>
      <c r="M2269" s="113"/>
      <c r="N2269" s="113"/>
      <c r="O2269" s="113"/>
      <c r="P2269" s="113"/>
      <c r="Q2269" s="113"/>
      <c r="R2269" s="113"/>
      <c r="S2269" s="113"/>
      <c r="T2269" s="113"/>
      <c r="U2269" s="113"/>
      <c r="V2269" s="113"/>
      <c r="W2269" s="113"/>
      <c r="X2269" s="113"/>
      <c r="Y2269" s="113"/>
      <c r="Z2269" s="113"/>
      <c r="AA2269" s="113"/>
      <c r="AB2269" s="113"/>
      <c r="AC2269" s="113"/>
      <c r="AD2269" s="113"/>
      <c r="AE2269" s="113"/>
      <c r="AF2269" s="113"/>
      <c r="AG2269" s="113"/>
      <c r="AH2269" s="113"/>
      <c r="AI2269" s="113"/>
      <c r="AJ2269" s="113"/>
      <c r="AK2269" s="113"/>
      <c r="AL2269" s="113"/>
      <c r="AM2269" s="113"/>
      <c r="AN2269" s="113"/>
      <c r="AO2269" s="113"/>
      <c r="AP2269" s="113"/>
      <c r="AQ2269" s="113"/>
      <c r="AR2269" s="113"/>
      <c r="AS2269" s="113"/>
      <c r="AT2269" s="113"/>
      <c r="AU2269" s="113"/>
      <c r="AV2269" s="113"/>
      <c r="AW2269" s="113"/>
      <c r="AX2269" s="113"/>
      <c r="AY2269" s="113"/>
      <c r="AZ2269" s="113"/>
      <c r="BA2269" s="113"/>
      <c r="BB2269" s="113"/>
      <c r="BC2269" s="113"/>
      <c r="BD2269" s="113"/>
      <c r="BE2269" s="113"/>
      <c r="BF2269" s="113"/>
      <c r="BG2269" s="113"/>
      <c r="BH2269" s="113"/>
      <c r="BI2269" s="113"/>
      <c r="BJ2269" s="113"/>
      <c r="BK2269" s="113"/>
      <c r="BL2269" s="113"/>
      <c r="BM2269" s="113"/>
      <c r="BN2269" s="113"/>
      <c r="BO2269" s="113"/>
      <c r="BP2269" s="113"/>
      <c r="BQ2269" s="113"/>
      <c r="BR2269" s="113"/>
      <c r="BS2269" s="113"/>
      <c r="BT2269" s="113"/>
      <c r="BU2269" s="113"/>
      <c r="BV2269" s="113"/>
      <c r="BW2269" s="113"/>
      <c r="BX2269" s="113"/>
      <c r="BY2269" s="113"/>
      <c r="BZ2269" s="113"/>
      <c r="CA2269" s="113"/>
      <c r="CB2269" s="113"/>
    </row>
    <row r="2270" spans="9:80" s="114" customFormat="1">
      <c r="I2270" s="113"/>
      <c r="J2270" s="113"/>
      <c r="K2270" s="113"/>
      <c r="L2270" s="113"/>
      <c r="M2270" s="113"/>
      <c r="N2270" s="113"/>
      <c r="O2270" s="113"/>
      <c r="P2270" s="113"/>
      <c r="Q2270" s="113"/>
      <c r="R2270" s="113"/>
      <c r="S2270" s="113"/>
      <c r="T2270" s="113"/>
      <c r="U2270" s="113"/>
      <c r="V2270" s="113"/>
      <c r="W2270" s="113"/>
      <c r="X2270" s="113"/>
      <c r="Y2270" s="113"/>
      <c r="Z2270" s="113"/>
      <c r="AA2270" s="113"/>
      <c r="AB2270" s="113"/>
      <c r="AC2270" s="113"/>
      <c r="AD2270" s="113"/>
      <c r="AE2270" s="113"/>
      <c r="AF2270" s="113"/>
      <c r="AG2270" s="113"/>
      <c r="AH2270" s="113"/>
      <c r="AI2270" s="113"/>
      <c r="AJ2270" s="113"/>
      <c r="AK2270" s="113"/>
      <c r="AL2270" s="113"/>
      <c r="AM2270" s="113"/>
      <c r="AN2270" s="113"/>
      <c r="AO2270" s="113"/>
      <c r="AP2270" s="113"/>
      <c r="AQ2270" s="113"/>
      <c r="AR2270" s="113"/>
      <c r="AS2270" s="113"/>
      <c r="AT2270" s="113"/>
      <c r="AU2270" s="113"/>
      <c r="AV2270" s="113"/>
      <c r="AW2270" s="113"/>
      <c r="AX2270" s="113"/>
      <c r="AY2270" s="113"/>
      <c r="AZ2270" s="113"/>
      <c r="BA2270" s="113"/>
      <c r="BB2270" s="113"/>
      <c r="BC2270" s="113"/>
      <c r="BD2270" s="113"/>
      <c r="BE2270" s="113"/>
      <c r="BF2270" s="113"/>
      <c r="BG2270" s="113"/>
      <c r="BH2270" s="113"/>
      <c r="BI2270" s="113"/>
      <c r="BJ2270" s="113"/>
      <c r="BK2270" s="113"/>
      <c r="BL2270" s="113"/>
      <c r="BM2270" s="113"/>
      <c r="BN2270" s="113"/>
      <c r="BO2270" s="113"/>
      <c r="BP2270" s="113"/>
      <c r="BQ2270" s="113"/>
      <c r="BR2270" s="113"/>
      <c r="BS2270" s="113"/>
      <c r="BT2270" s="113"/>
      <c r="BU2270" s="113"/>
      <c r="BV2270" s="113"/>
      <c r="BW2270" s="113"/>
      <c r="BX2270" s="113"/>
      <c r="BY2270" s="113"/>
      <c r="BZ2270" s="113"/>
      <c r="CA2270" s="113"/>
      <c r="CB2270" s="113"/>
    </row>
    <row r="2271" spans="9:80" s="114" customFormat="1">
      <c r="I2271" s="113"/>
      <c r="J2271" s="113"/>
      <c r="K2271" s="113"/>
      <c r="L2271" s="113"/>
      <c r="M2271" s="113"/>
      <c r="N2271" s="113"/>
      <c r="O2271" s="113"/>
      <c r="P2271" s="113"/>
      <c r="Q2271" s="113"/>
      <c r="R2271" s="113"/>
      <c r="S2271" s="113"/>
      <c r="T2271" s="113"/>
      <c r="U2271" s="113"/>
      <c r="V2271" s="113"/>
      <c r="W2271" s="113"/>
      <c r="X2271" s="113"/>
      <c r="Y2271" s="113"/>
      <c r="Z2271" s="113"/>
      <c r="AA2271" s="113"/>
      <c r="AB2271" s="113"/>
      <c r="AC2271" s="113"/>
      <c r="AD2271" s="113"/>
      <c r="AE2271" s="113"/>
      <c r="AF2271" s="113"/>
      <c r="AG2271" s="113"/>
      <c r="AH2271" s="113"/>
      <c r="AI2271" s="113"/>
      <c r="AJ2271" s="113"/>
      <c r="AK2271" s="113"/>
      <c r="AL2271" s="113"/>
      <c r="AM2271" s="113"/>
      <c r="AN2271" s="113"/>
      <c r="AO2271" s="113"/>
      <c r="AP2271" s="113"/>
      <c r="AQ2271" s="113"/>
      <c r="AR2271" s="113"/>
      <c r="AS2271" s="113"/>
      <c r="AT2271" s="113"/>
      <c r="AU2271" s="113"/>
      <c r="AV2271" s="113"/>
      <c r="AW2271" s="113"/>
      <c r="AX2271" s="113"/>
      <c r="AY2271" s="113"/>
      <c r="AZ2271" s="113"/>
      <c r="BA2271" s="113"/>
      <c r="BB2271" s="113"/>
      <c r="BC2271" s="113"/>
      <c r="BD2271" s="113"/>
      <c r="BE2271" s="113"/>
      <c r="BF2271" s="113"/>
      <c r="BG2271" s="113"/>
      <c r="BH2271" s="113"/>
      <c r="BI2271" s="113"/>
      <c r="BJ2271" s="113"/>
      <c r="BK2271" s="113"/>
      <c r="BL2271" s="113"/>
      <c r="BM2271" s="113"/>
      <c r="BN2271" s="113"/>
      <c r="BO2271" s="113"/>
      <c r="BP2271" s="113"/>
      <c r="BQ2271" s="113"/>
      <c r="BR2271" s="113"/>
      <c r="BS2271" s="113"/>
      <c r="BT2271" s="113"/>
      <c r="BU2271" s="113"/>
      <c r="BV2271" s="113"/>
      <c r="BW2271" s="113"/>
      <c r="BX2271" s="113"/>
      <c r="BY2271" s="113"/>
      <c r="BZ2271" s="113"/>
      <c r="CA2271" s="113"/>
      <c r="CB2271" s="113"/>
    </row>
    <row r="2272" spans="9:80" s="114" customFormat="1">
      <c r="I2272" s="113"/>
      <c r="J2272" s="113"/>
      <c r="K2272" s="113"/>
      <c r="L2272" s="113"/>
      <c r="M2272" s="113"/>
      <c r="N2272" s="113"/>
      <c r="O2272" s="113"/>
      <c r="P2272" s="113"/>
      <c r="Q2272" s="113"/>
      <c r="R2272" s="113"/>
      <c r="S2272" s="113"/>
      <c r="T2272" s="113"/>
      <c r="U2272" s="113"/>
      <c r="V2272" s="113"/>
      <c r="W2272" s="113"/>
      <c r="X2272" s="113"/>
      <c r="Y2272" s="113"/>
      <c r="Z2272" s="113"/>
      <c r="AA2272" s="113"/>
      <c r="AB2272" s="113"/>
      <c r="AC2272" s="113"/>
      <c r="AD2272" s="113"/>
      <c r="AE2272" s="113"/>
      <c r="AF2272" s="113"/>
      <c r="AG2272" s="113"/>
      <c r="AH2272" s="113"/>
      <c r="AI2272" s="113"/>
      <c r="AJ2272" s="113"/>
      <c r="AK2272" s="113"/>
      <c r="AL2272" s="113"/>
      <c r="AM2272" s="113"/>
      <c r="AN2272" s="113"/>
      <c r="AO2272" s="113"/>
      <c r="AP2272" s="113"/>
      <c r="AQ2272" s="113"/>
      <c r="AR2272" s="113"/>
      <c r="AS2272" s="113"/>
      <c r="AT2272" s="113"/>
      <c r="AU2272" s="113"/>
      <c r="AV2272" s="113"/>
      <c r="AW2272" s="113"/>
      <c r="AX2272" s="113"/>
      <c r="AY2272" s="113"/>
      <c r="AZ2272" s="113"/>
      <c r="BA2272" s="113"/>
      <c r="BB2272" s="113"/>
      <c r="BC2272" s="113"/>
      <c r="BD2272" s="113"/>
      <c r="BE2272" s="113"/>
      <c r="BF2272" s="113"/>
      <c r="BG2272" s="113"/>
      <c r="BH2272" s="113"/>
      <c r="BI2272" s="113"/>
      <c r="BJ2272" s="113"/>
      <c r="BK2272" s="113"/>
      <c r="BL2272" s="113"/>
      <c r="BM2272" s="113"/>
      <c r="BN2272" s="113"/>
      <c r="BO2272" s="113"/>
      <c r="BP2272" s="113"/>
      <c r="BQ2272" s="113"/>
      <c r="BR2272" s="113"/>
      <c r="BS2272" s="113"/>
      <c r="BT2272" s="113"/>
      <c r="BU2272" s="113"/>
      <c r="BV2272" s="113"/>
      <c r="BW2272" s="113"/>
      <c r="BX2272" s="113"/>
      <c r="BY2272" s="113"/>
      <c r="BZ2272" s="113"/>
      <c r="CA2272" s="113"/>
      <c r="CB2272" s="113"/>
    </row>
    <row r="2273" spans="9:80" s="114" customFormat="1">
      <c r="I2273" s="113"/>
      <c r="J2273" s="113"/>
      <c r="K2273" s="113"/>
      <c r="L2273" s="113"/>
      <c r="M2273" s="113"/>
      <c r="N2273" s="113"/>
      <c r="O2273" s="113"/>
      <c r="P2273" s="113"/>
      <c r="Q2273" s="113"/>
      <c r="R2273" s="113"/>
      <c r="S2273" s="113"/>
      <c r="T2273" s="113"/>
      <c r="U2273" s="113"/>
      <c r="V2273" s="113"/>
      <c r="W2273" s="113"/>
      <c r="X2273" s="113"/>
      <c r="Y2273" s="113"/>
      <c r="Z2273" s="113"/>
      <c r="AA2273" s="113"/>
      <c r="AB2273" s="113"/>
      <c r="AC2273" s="113"/>
      <c r="AD2273" s="113"/>
      <c r="AE2273" s="113"/>
      <c r="AF2273" s="113"/>
      <c r="AG2273" s="113"/>
      <c r="AH2273" s="113"/>
      <c r="AI2273" s="113"/>
      <c r="AJ2273" s="113"/>
      <c r="AK2273" s="113"/>
      <c r="AL2273" s="113"/>
      <c r="AM2273" s="113"/>
      <c r="AN2273" s="113"/>
      <c r="AO2273" s="113"/>
      <c r="AP2273" s="113"/>
      <c r="AQ2273" s="113"/>
      <c r="AR2273" s="113"/>
      <c r="AS2273" s="113"/>
      <c r="AT2273" s="113"/>
      <c r="AU2273" s="113"/>
      <c r="AV2273" s="113"/>
      <c r="AW2273" s="113"/>
      <c r="AX2273" s="113"/>
      <c r="AY2273" s="113"/>
      <c r="AZ2273" s="113"/>
      <c r="BA2273" s="113"/>
      <c r="BB2273" s="113"/>
      <c r="BC2273" s="113"/>
      <c r="BD2273" s="113"/>
      <c r="BE2273" s="113"/>
      <c r="BF2273" s="113"/>
      <c r="BG2273" s="113"/>
      <c r="BH2273" s="113"/>
      <c r="BI2273" s="113"/>
      <c r="BJ2273" s="113"/>
      <c r="BK2273" s="113"/>
      <c r="BL2273" s="113"/>
      <c r="BM2273" s="113"/>
      <c r="BN2273" s="113"/>
      <c r="BO2273" s="113"/>
      <c r="BP2273" s="113"/>
      <c r="BQ2273" s="113"/>
      <c r="BR2273" s="113"/>
      <c r="BS2273" s="113"/>
      <c r="BT2273" s="113"/>
      <c r="BU2273" s="113"/>
      <c r="BV2273" s="113"/>
      <c r="BW2273" s="113"/>
      <c r="BX2273" s="113"/>
      <c r="BY2273" s="113"/>
      <c r="BZ2273" s="113"/>
      <c r="CA2273" s="113"/>
      <c r="CB2273" s="113"/>
    </row>
    <row r="2274" spans="9:80" s="114" customFormat="1">
      <c r="I2274" s="113"/>
      <c r="J2274" s="113"/>
      <c r="K2274" s="113"/>
      <c r="L2274" s="113"/>
      <c r="M2274" s="113"/>
      <c r="N2274" s="113"/>
      <c r="O2274" s="113"/>
      <c r="P2274" s="113"/>
      <c r="Q2274" s="113"/>
      <c r="R2274" s="113"/>
      <c r="S2274" s="113"/>
      <c r="T2274" s="113"/>
      <c r="U2274" s="113"/>
      <c r="V2274" s="113"/>
      <c r="W2274" s="113"/>
      <c r="X2274" s="113"/>
      <c r="Y2274" s="113"/>
      <c r="Z2274" s="113"/>
      <c r="AA2274" s="113"/>
      <c r="AB2274" s="113"/>
      <c r="AC2274" s="113"/>
      <c r="AD2274" s="113"/>
      <c r="AE2274" s="113"/>
      <c r="AF2274" s="113"/>
      <c r="AG2274" s="113"/>
      <c r="AH2274" s="113"/>
      <c r="AI2274" s="113"/>
      <c r="AJ2274" s="113"/>
      <c r="AK2274" s="113"/>
      <c r="AL2274" s="113"/>
      <c r="AM2274" s="113"/>
      <c r="AN2274" s="113"/>
      <c r="AO2274" s="113"/>
      <c r="AP2274" s="113"/>
      <c r="AQ2274" s="113"/>
      <c r="AR2274" s="113"/>
      <c r="AS2274" s="113"/>
      <c r="AT2274" s="113"/>
      <c r="AU2274" s="113"/>
      <c r="AV2274" s="113"/>
      <c r="AW2274" s="113"/>
      <c r="AX2274" s="113"/>
      <c r="AY2274" s="113"/>
      <c r="AZ2274" s="113"/>
      <c r="BA2274" s="113"/>
      <c r="BB2274" s="113"/>
      <c r="BC2274" s="113"/>
      <c r="BD2274" s="113"/>
      <c r="BE2274" s="113"/>
      <c r="BF2274" s="113"/>
      <c r="BG2274" s="113"/>
      <c r="BH2274" s="113"/>
      <c r="BI2274" s="113"/>
      <c r="BJ2274" s="113"/>
      <c r="BK2274" s="113"/>
      <c r="BL2274" s="113"/>
      <c r="BM2274" s="113"/>
      <c r="BN2274" s="113"/>
      <c r="BO2274" s="113"/>
      <c r="BP2274" s="113"/>
      <c r="BQ2274" s="113"/>
      <c r="BR2274" s="113"/>
      <c r="BS2274" s="113"/>
      <c r="BT2274" s="113"/>
      <c r="BU2274" s="113"/>
      <c r="BV2274" s="113"/>
      <c r="BW2274" s="113"/>
      <c r="BX2274" s="113"/>
      <c r="BY2274" s="113"/>
      <c r="BZ2274" s="113"/>
      <c r="CA2274" s="113"/>
      <c r="CB2274" s="113"/>
    </row>
    <row r="2275" spans="9:80" s="114" customFormat="1">
      <c r="I2275" s="113"/>
      <c r="J2275" s="113"/>
      <c r="K2275" s="113"/>
      <c r="L2275" s="113"/>
      <c r="M2275" s="113"/>
      <c r="N2275" s="113"/>
      <c r="O2275" s="113"/>
      <c r="P2275" s="113"/>
      <c r="Q2275" s="113"/>
      <c r="R2275" s="113"/>
      <c r="S2275" s="113"/>
      <c r="T2275" s="113"/>
      <c r="U2275" s="113"/>
      <c r="V2275" s="113"/>
      <c r="W2275" s="113"/>
      <c r="X2275" s="113"/>
      <c r="Y2275" s="113"/>
      <c r="Z2275" s="113"/>
      <c r="AA2275" s="113"/>
      <c r="AB2275" s="113"/>
      <c r="AC2275" s="113"/>
      <c r="AD2275" s="113"/>
      <c r="AE2275" s="113"/>
      <c r="AF2275" s="113"/>
      <c r="AG2275" s="113"/>
      <c r="AH2275" s="113"/>
      <c r="AI2275" s="113"/>
      <c r="AJ2275" s="113"/>
      <c r="AK2275" s="113"/>
      <c r="AL2275" s="113"/>
      <c r="AM2275" s="113"/>
      <c r="AN2275" s="113"/>
      <c r="AO2275" s="113"/>
      <c r="AP2275" s="113"/>
      <c r="AQ2275" s="113"/>
      <c r="AR2275" s="113"/>
      <c r="AS2275" s="113"/>
      <c r="AT2275" s="113"/>
      <c r="AU2275" s="113"/>
      <c r="AV2275" s="113"/>
      <c r="AW2275" s="113"/>
      <c r="AX2275" s="113"/>
      <c r="AY2275" s="113"/>
      <c r="AZ2275" s="113"/>
      <c r="BA2275" s="113"/>
      <c r="BB2275" s="113"/>
      <c r="BC2275" s="113"/>
      <c r="BD2275" s="113"/>
      <c r="BE2275" s="113"/>
      <c r="BF2275" s="113"/>
      <c r="BG2275" s="113"/>
      <c r="BH2275" s="113"/>
      <c r="BI2275" s="113"/>
      <c r="BJ2275" s="113"/>
      <c r="BK2275" s="113"/>
      <c r="BL2275" s="113"/>
      <c r="BM2275" s="113"/>
      <c r="BN2275" s="113"/>
      <c r="BO2275" s="113"/>
      <c r="BP2275" s="113"/>
      <c r="BQ2275" s="113"/>
      <c r="BR2275" s="113"/>
      <c r="BS2275" s="113"/>
      <c r="BT2275" s="113"/>
      <c r="BU2275" s="113"/>
      <c r="BV2275" s="113"/>
      <c r="BW2275" s="113"/>
      <c r="BX2275" s="113"/>
      <c r="BY2275" s="113"/>
      <c r="BZ2275" s="113"/>
      <c r="CA2275" s="113"/>
      <c r="CB2275" s="113"/>
    </row>
    <row r="2276" spans="9:80" s="114" customFormat="1">
      <c r="I2276" s="113"/>
      <c r="J2276" s="113"/>
      <c r="K2276" s="113"/>
      <c r="L2276" s="113"/>
      <c r="M2276" s="113"/>
      <c r="N2276" s="113"/>
      <c r="O2276" s="113"/>
      <c r="P2276" s="113"/>
      <c r="Q2276" s="113"/>
      <c r="R2276" s="113"/>
      <c r="S2276" s="113"/>
      <c r="T2276" s="113"/>
      <c r="U2276" s="113"/>
      <c r="V2276" s="113"/>
      <c r="W2276" s="113"/>
      <c r="X2276" s="113"/>
      <c r="Y2276" s="113"/>
      <c r="Z2276" s="113"/>
      <c r="AA2276" s="113"/>
      <c r="AB2276" s="113"/>
      <c r="AC2276" s="113"/>
      <c r="AD2276" s="113"/>
      <c r="AE2276" s="113"/>
      <c r="AF2276" s="113"/>
      <c r="AG2276" s="113"/>
      <c r="AH2276" s="113"/>
      <c r="AI2276" s="113"/>
      <c r="AJ2276" s="113"/>
      <c r="AK2276" s="113"/>
      <c r="AL2276" s="113"/>
      <c r="AM2276" s="113"/>
      <c r="AN2276" s="113"/>
      <c r="AO2276" s="113"/>
      <c r="AP2276" s="113"/>
      <c r="AQ2276" s="113"/>
      <c r="AR2276" s="113"/>
      <c r="AS2276" s="113"/>
      <c r="AT2276" s="113"/>
      <c r="AU2276" s="113"/>
      <c r="AV2276" s="113"/>
      <c r="AW2276" s="113"/>
      <c r="AX2276" s="113"/>
      <c r="AY2276" s="113"/>
      <c r="AZ2276" s="113"/>
      <c r="BA2276" s="113"/>
      <c r="BB2276" s="113"/>
      <c r="BC2276" s="113"/>
      <c r="BD2276" s="113"/>
      <c r="BE2276" s="113"/>
      <c r="BF2276" s="113"/>
      <c r="BG2276" s="113"/>
      <c r="BH2276" s="113"/>
      <c r="BI2276" s="113"/>
      <c r="BJ2276" s="113"/>
      <c r="BK2276" s="113"/>
      <c r="BL2276" s="113"/>
      <c r="BM2276" s="113"/>
      <c r="BN2276" s="113"/>
      <c r="BO2276" s="113"/>
      <c r="BP2276" s="113"/>
      <c r="BQ2276" s="113"/>
      <c r="BR2276" s="113"/>
      <c r="BS2276" s="113"/>
      <c r="BT2276" s="113"/>
      <c r="BU2276" s="113"/>
      <c r="BV2276" s="113"/>
      <c r="BW2276" s="113"/>
      <c r="BX2276" s="113"/>
      <c r="BY2276" s="113"/>
      <c r="BZ2276" s="113"/>
      <c r="CA2276" s="113"/>
      <c r="CB2276" s="113"/>
    </row>
    <row r="2277" spans="9:80" s="114" customFormat="1">
      <c r="I2277" s="113"/>
      <c r="J2277" s="113"/>
      <c r="K2277" s="113"/>
      <c r="L2277" s="113"/>
      <c r="M2277" s="113"/>
      <c r="N2277" s="113"/>
      <c r="O2277" s="113"/>
      <c r="P2277" s="113"/>
      <c r="Q2277" s="113"/>
      <c r="R2277" s="113"/>
      <c r="S2277" s="113"/>
      <c r="T2277" s="113"/>
      <c r="U2277" s="113"/>
      <c r="V2277" s="113"/>
      <c r="W2277" s="113"/>
      <c r="X2277" s="113"/>
      <c r="Y2277" s="113"/>
      <c r="Z2277" s="113"/>
      <c r="AA2277" s="113"/>
      <c r="AB2277" s="113"/>
      <c r="AC2277" s="113"/>
      <c r="AD2277" s="113"/>
      <c r="AE2277" s="113"/>
      <c r="AF2277" s="113"/>
      <c r="AG2277" s="113"/>
      <c r="AH2277" s="113"/>
      <c r="AI2277" s="113"/>
      <c r="AJ2277" s="113"/>
      <c r="AK2277" s="113"/>
      <c r="AL2277" s="113"/>
      <c r="AM2277" s="113"/>
      <c r="AN2277" s="113"/>
      <c r="AO2277" s="113"/>
      <c r="AP2277" s="113"/>
      <c r="AQ2277" s="113"/>
      <c r="AR2277" s="113"/>
      <c r="AS2277" s="113"/>
      <c r="AT2277" s="113"/>
      <c r="AU2277" s="113"/>
      <c r="AV2277" s="113"/>
      <c r="AW2277" s="113"/>
      <c r="AX2277" s="113"/>
      <c r="AY2277" s="113"/>
      <c r="AZ2277" s="113"/>
      <c r="BA2277" s="113"/>
      <c r="BB2277" s="113"/>
      <c r="BC2277" s="113"/>
      <c r="BD2277" s="113"/>
      <c r="BE2277" s="113"/>
      <c r="BF2277" s="113"/>
      <c r="BG2277" s="113"/>
      <c r="BH2277" s="113"/>
      <c r="BI2277" s="113"/>
      <c r="BJ2277" s="113"/>
      <c r="BK2277" s="113"/>
      <c r="BL2277" s="113"/>
      <c r="BM2277" s="113"/>
      <c r="BN2277" s="113"/>
      <c r="BO2277" s="113"/>
      <c r="BP2277" s="113"/>
      <c r="BQ2277" s="113"/>
      <c r="BR2277" s="113"/>
      <c r="BS2277" s="113"/>
      <c r="BT2277" s="113"/>
      <c r="BU2277" s="113"/>
      <c r="BV2277" s="113"/>
      <c r="BW2277" s="113"/>
      <c r="BX2277" s="113"/>
      <c r="BY2277" s="113"/>
      <c r="BZ2277" s="113"/>
      <c r="CA2277" s="113"/>
      <c r="CB2277" s="113"/>
    </row>
    <row r="2278" spans="9:80" s="114" customFormat="1">
      <c r="I2278" s="113"/>
      <c r="J2278" s="113"/>
      <c r="K2278" s="113"/>
      <c r="L2278" s="113"/>
      <c r="M2278" s="113"/>
      <c r="N2278" s="113"/>
      <c r="O2278" s="113"/>
      <c r="P2278" s="113"/>
      <c r="Q2278" s="113"/>
      <c r="R2278" s="113"/>
      <c r="S2278" s="113"/>
      <c r="T2278" s="113"/>
      <c r="U2278" s="113"/>
      <c r="V2278" s="113"/>
      <c r="W2278" s="113"/>
      <c r="X2278" s="113"/>
      <c r="Y2278" s="113"/>
      <c r="Z2278" s="113"/>
      <c r="AA2278" s="113"/>
      <c r="AB2278" s="113"/>
      <c r="AC2278" s="113"/>
      <c r="AD2278" s="113"/>
      <c r="AE2278" s="113"/>
      <c r="AF2278" s="113"/>
      <c r="AG2278" s="113"/>
      <c r="AH2278" s="113"/>
      <c r="AI2278" s="113"/>
      <c r="AJ2278" s="113"/>
      <c r="AK2278" s="113"/>
      <c r="AL2278" s="113"/>
      <c r="AM2278" s="113"/>
      <c r="AN2278" s="113"/>
      <c r="AO2278" s="113"/>
      <c r="AP2278" s="113"/>
      <c r="AQ2278" s="113"/>
      <c r="AR2278" s="113"/>
      <c r="AS2278" s="113"/>
      <c r="AT2278" s="113"/>
      <c r="AU2278" s="113"/>
      <c r="AV2278" s="113"/>
      <c r="AW2278" s="113"/>
      <c r="AX2278" s="113"/>
      <c r="AY2278" s="113"/>
      <c r="AZ2278" s="113"/>
      <c r="BA2278" s="113"/>
      <c r="BB2278" s="113"/>
      <c r="BC2278" s="113"/>
      <c r="BD2278" s="113"/>
      <c r="BE2278" s="113"/>
      <c r="BF2278" s="113"/>
      <c r="BG2278" s="113"/>
      <c r="BH2278" s="113"/>
      <c r="BI2278" s="113"/>
      <c r="BJ2278" s="113"/>
      <c r="BK2278" s="113"/>
      <c r="BL2278" s="113"/>
      <c r="BM2278" s="113"/>
      <c r="BN2278" s="113"/>
      <c r="BO2278" s="113"/>
      <c r="BP2278" s="113"/>
      <c r="BQ2278" s="113"/>
      <c r="BR2278" s="113"/>
      <c r="BS2278" s="113"/>
      <c r="BT2278" s="113"/>
      <c r="BU2278" s="113"/>
      <c r="BV2278" s="113"/>
      <c r="BW2278" s="113"/>
      <c r="BX2278" s="113"/>
      <c r="BY2278" s="113"/>
      <c r="BZ2278" s="113"/>
      <c r="CA2278" s="113"/>
      <c r="CB2278" s="113"/>
    </row>
    <row r="2279" spans="9:80" s="114" customFormat="1">
      <c r="I2279" s="113"/>
      <c r="J2279" s="113"/>
      <c r="K2279" s="113"/>
      <c r="L2279" s="113"/>
      <c r="M2279" s="113"/>
      <c r="N2279" s="113"/>
      <c r="O2279" s="113"/>
      <c r="P2279" s="113"/>
      <c r="Q2279" s="113"/>
      <c r="R2279" s="113"/>
      <c r="S2279" s="113"/>
      <c r="T2279" s="113"/>
      <c r="U2279" s="113"/>
      <c r="V2279" s="113"/>
      <c r="W2279" s="113"/>
      <c r="X2279" s="113"/>
      <c r="Y2279" s="113"/>
      <c r="Z2279" s="113"/>
      <c r="AA2279" s="113"/>
      <c r="AB2279" s="113"/>
      <c r="AC2279" s="113"/>
      <c r="AD2279" s="113"/>
      <c r="AE2279" s="113"/>
      <c r="AF2279" s="113"/>
      <c r="AG2279" s="113"/>
      <c r="AH2279" s="113"/>
      <c r="AI2279" s="113"/>
      <c r="AJ2279" s="113"/>
      <c r="AK2279" s="113"/>
      <c r="AL2279" s="113"/>
      <c r="AM2279" s="113"/>
      <c r="AN2279" s="113"/>
      <c r="AO2279" s="113"/>
      <c r="AP2279" s="113"/>
      <c r="AQ2279" s="113"/>
      <c r="AR2279" s="113"/>
      <c r="AS2279" s="113"/>
      <c r="AT2279" s="113"/>
      <c r="AU2279" s="113"/>
      <c r="AV2279" s="113"/>
      <c r="AW2279" s="113"/>
      <c r="AX2279" s="113"/>
      <c r="AY2279" s="113"/>
      <c r="AZ2279" s="113"/>
      <c r="BA2279" s="113"/>
      <c r="BB2279" s="113"/>
      <c r="BC2279" s="113"/>
      <c r="BD2279" s="113"/>
      <c r="BE2279" s="113"/>
      <c r="BF2279" s="113"/>
      <c r="BG2279" s="113"/>
      <c r="BH2279" s="113"/>
      <c r="BI2279" s="113"/>
      <c r="BJ2279" s="113"/>
      <c r="BK2279" s="113"/>
      <c r="BL2279" s="113"/>
      <c r="BM2279" s="113"/>
      <c r="BN2279" s="113"/>
      <c r="BO2279" s="113"/>
      <c r="BP2279" s="113"/>
      <c r="BQ2279" s="113"/>
      <c r="BR2279" s="113"/>
      <c r="BS2279" s="113"/>
      <c r="BT2279" s="113"/>
      <c r="BU2279" s="113"/>
      <c r="BV2279" s="113"/>
      <c r="BW2279" s="113"/>
      <c r="BX2279" s="113"/>
      <c r="BY2279" s="113"/>
      <c r="BZ2279" s="113"/>
      <c r="CA2279" s="113"/>
      <c r="CB2279" s="113"/>
    </row>
    <row r="2280" spans="9:80" s="114" customFormat="1">
      <c r="I2280" s="113"/>
      <c r="J2280" s="113"/>
      <c r="K2280" s="113"/>
      <c r="L2280" s="113"/>
      <c r="M2280" s="113"/>
      <c r="N2280" s="113"/>
      <c r="O2280" s="113"/>
      <c r="P2280" s="113"/>
      <c r="Q2280" s="113"/>
      <c r="R2280" s="113"/>
      <c r="S2280" s="113"/>
      <c r="T2280" s="113"/>
      <c r="U2280" s="113"/>
      <c r="V2280" s="113"/>
      <c r="W2280" s="113"/>
      <c r="X2280" s="113"/>
      <c r="Y2280" s="113"/>
      <c r="Z2280" s="113"/>
      <c r="AA2280" s="113"/>
      <c r="AB2280" s="113"/>
      <c r="AC2280" s="113"/>
      <c r="AD2280" s="113"/>
      <c r="AE2280" s="113"/>
      <c r="AF2280" s="113"/>
      <c r="AG2280" s="113"/>
      <c r="AH2280" s="113"/>
      <c r="AI2280" s="113"/>
      <c r="AJ2280" s="113"/>
      <c r="AK2280" s="113"/>
      <c r="AL2280" s="113"/>
      <c r="AM2280" s="113"/>
      <c r="AN2280" s="113"/>
      <c r="AO2280" s="113"/>
      <c r="AP2280" s="113"/>
      <c r="AQ2280" s="113"/>
      <c r="AR2280" s="113"/>
      <c r="AS2280" s="113"/>
      <c r="AT2280" s="113"/>
      <c r="AU2280" s="113"/>
      <c r="AV2280" s="113"/>
      <c r="AW2280" s="113"/>
      <c r="AX2280" s="113"/>
      <c r="AY2280" s="113"/>
      <c r="AZ2280" s="113"/>
      <c r="BA2280" s="113"/>
      <c r="BB2280" s="113"/>
      <c r="BC2280" s="113"/>
      <c r="BD2280" s="113"/>
      <c r="BE2280" s="113"/>
      <c r="BF2280" s="113"/>
      <c r="BG2280" s="113"/>
      <c r="BH2280" s="113"/>
      <c r="BI2280" s="113"/>
      <c r="BJ2280" s="113"/>
      <c r="BK2280" s="113"/>
      <c r="BL2280" s="113"/>
      <c r="BM2280" s="113"/>
      <c r="BN2280" s="113"/>
      <c r="BO2280" s="113"/>
      <c r="BP2280" s="113"/>
      <c r="BQ2280" s="113"/>
      <c r="BR2280" s="113"/>
      <c r="BS2280" s="113"/>
      <c r="BT2280" s="113"/>
      <c r="BU2280" s="113"/>
      <c r="BV2280" s="113"/>
      <c r="BW2280" s="113"/>
      <c r="BX2280" s="113"/>
      <c r="BY2280" s="113"/>
      <c r="BZ2280" s="113"/>
      <c r="CA2280" s="113"/>
      <c r="CB2280" s="113"/>
    </row>
    <row r="2281" spans="9:80" s="114" customFormat="1">
      <c r="I2281" s="113"/>
      <c r="J2281" s="113"/>
      <c r="K2281" s="113"/>
      <c r="L2281" s="113"/>
      <c r="M2281" s="113"/>
      <c r="N2281" s="113"/>
      <c r="O2281" s="113"/>
      <c r="P2281" s="113"/>
      <c r="Q2281" s="113"/>
      <c r="R2281" s="113"/>
      <c r="S2281" s="113"/>
      <c r="T2281" s="113"/>
      <c r="U2281" s="113"/>
      <c r="V2281" s="113"/>
      <c r="W2281" s="113"/>
      <c r="X2281" s="113"/>
      <c r="Y2281" s="113"/>
      <c r="Z2281" s="113"/>
      <c r="AA2281" s="113"/>
      <c r="AB2281" s="113"/>
      <c r="AC2281" s="113"/>
      <c r="AD2281" s="113"/>
      <c r="AE2281" s="113"/>
      <c r="AF2281" s="113"/>
      <c r="AG2281" s="113"/>
      <c r="AH2281" s="113"/>
      <c r="AI2281" s="113"/>
      <c r="AJ2281" s="113"/>
      <c r="AK2281" s="113"/>
      <c r="AL2281" s="113"/>
      <c r="AM2281" s="113"/>
      <c r="AN2281" s="113"/>
      <c r="AO2281" s="113"/>
      <c r="AP2281" s="113"/>
      <c r="AQ2281" s="113"/>
      <c r="AR2281" s="113"/>
      <c r="AS2281" s="113"/>
      <c r="AT2281" s="113"/>
      <c r="AU2281" s="113"/>
      <c r="AV2281" s="113"/>
      <c r="AW2281" s="113"/>
      <c r="AX2281" s="113"/>
      <c r="AY2281" s="113"/>
      <c r="AZ2281" s="113"/>
      <c r="BA2281" s="113"/>
      <c r="BB2281" s="113"/>
      <c r="BC2281" s="113"/>
      <c r="BD2281" s="113"/>
      <c r="BE2281" s="113"/>
      <c r="BF2281" s="113"/>
      <c r="BG2281" s="113"/>
      <c r="BH2281" s="113"/>
      <c r="BI2281" s="113"/>
      <c r="BJ2281" s="113"/>
      <c r="BK2281" s="113"/>
      <c r="BL2281" s="113"/>
      <c r="BM2281" s="113"/>
      <c r="BN2281" s="113"/>
      <c r="BO2281" s="113"/>
      <c r="BP2281" s="113"/>
      <c r="BQ2281" s="113"/>
      <c r="BR2281" s="113"/>
      <c r="BS2281" s="113"/>
      <c r="BT2281" s="113"/>
      <c r="BU2281" s="113"/>
      <c r="BV2281" s="113"/>
      <c r="BW2281" s="113"/>
      <c r="BX2281" s="113"/>
      <c r="BY2281" s="113"/>
      <c r="BZ2281" s="113"/>
      <c r="CA2281" s="113"/>
      <c r="CB2281" s="113"/>
    </row>
    <row r="2282" spans="9:80" s="114" customFormat="1">
      <c r="I2282" s="113"/>
      <c r="J2282" s="113"/>
      <c r="K2282" s="113"/>
      <c r="L2282" s="113"/>
      <c r="M2282" s="113"/>
      <c r="N2282" s="113"/>
      <c r="O2282" s="113"/>
      <c r="P2282" s="113"/>
      <c r="Q2282" s="113"/>
      <c r="R2282" s="113"/>
      <c r="S2282" s="113"/>
      <c r="T2282" s="113"/>
      <c r="U2282" s="113"/>
      <c r="V2282" s="113"/>
      <c r="W2282" s="113"/>
      <c r="X2282" s="113"/>
      <c r="Y2282" s="113"/>
      <c r="Z2282" s="113"/>
      <c r="AA2282" s="113"/>
      <c r="AB2282" s="113"/>
      <c r="AC2282" s="113"/>
      <c r="AD2282" s="113"/>
      <c r="AE2282" s="113"/>
      <c r="AF2282" s="113"/>
      <c r="AG2282" s="113"/>
      <c r="AH2282" s="113"/>
      <c r="AI2282" s="113"/>
      <c r="AJ2282" s="113"/>
      <c r="AK2282" s="113"/>
      <c r="AL2282" s="113"/>
      <c r="AM2282" s="113"/>
      <c r="AN2282" s="113"/>
      <c r="AO2282" s="113"/>
      <c r="AP2282" s="113"/>
      <c r="AQ2282" s="113"/>
      <c r="AR2282" s="113"/>
      <c r="AS2282" s="113"/>
      <c r="AT2282" s="113"/>
      <c r="AU2282" s="113"/>
      <c r="AV2282" s="113"/>
      <c r="AW2282" s="113"/>
      <c r="AX2282" s="113"/>
      <c r="AY2282" s="113"/>
      <c r="AZ2282" s="113"/>
      <c r="BA2282" s="113"/>
      <c r="BB2282" s="113"/>
      <c r="BC2282" s="113"/>
      <c r="BD2282" s="113"/>
      <c r="BE2282" s="113"/>
      <c r="BF2282" s="113"/>
      <c r="BG2282" s="113"/>
      <c r="BH2282" s="113"/>
      <c r="BI2282" s="113"/>
      <c r="BJ2282" s="113"/>
      <c r="BK2282" s="113"/>
      <c r="BL2282" s="113"/>
      <c r="BM2282" s="113"/>
      <c r="BN2282" s="113"/>
      <c r="BO2282" s="113"/>
      <c r="BP2282" s="113"/>
      <c r="BQ2282" s="113"/>
      <c r="BR2282" s="113"/>
      <c r="BS2282" s="113"/>
      <c r="BT2282" s="113"/>
      <c r="BU2282" s="113"/>
      <c r="BV2282" s="113"/>
      <c r="BW2282" s="113"/>
      <c r="BX2282" s="113"/>
      <c r="BY2282" s="113"/>
      <c r="BZ2282" s="113"/>
      <c r="CA2282" s="113"/>
      <c r="CB2282" s="113"/>
    </row>
    <row r="2283" spans="9:80" s="114" customFormat="1">
      <c r="I2283" s="113"/>
      <c r="J2283" s="113"/>
      <c r="K2283" s="113"/>
      <c r="L2283" s="113"/>
      <c r="M2283" s="113"/>
      <c r="N2283" s="113"/>
      <c r="O2283" s="113"/>
      <c r="P2283" s="113"/>
      <c r="Q2283" s="113"/>
      <c r="R2283" s="113"/>
      <c r="S2283" s="113"/>
      <c r="T2283" s="113"/>
      <c r="U2283" s="113"/>
      <c r="V2283" s="113"/>
      <c r="W2283" s="113"/>
      <c r="X2283" s="113"/>
      <c r="Y2283" s="113"/>
      <c r="Z2283" s="113"/>
      <c r="AA2283" s="113"/>
      <c r="AB2283" s="113"/>
      <c r="AC2283" s="113"/>
      <c r="AD2283" s="113"/>
      <c r="AE2283" s="113"/>
      <c r="AF2283" s="113"/>
      <c r="AG2283" s="113"/>
      <c r="AH2283" s="113"/>
      <c r="AI2283" s="113"/>
      <c r="AJ2283" s="113"/>
      <c r="AK2283" s="113"/>
      <c r="AL2283" s="113"/>
      <c r="AM2283" s="113"/>
      <c r="AN2283" s="113"/>
      <c r="AO2283" s="113"/>
      <c r="AP2283" s="113"/>
      <c r="AQ2283" s="113"/>
      <c r="AR2283" s="113"/>
      <c r="AS2283" s="113"/>
      <c r="AT2283" s="113"/>
      <c r="AU2283" s="113"/>
      <c r="AV2283" s="113"/>
      <c r="AW2283" s="113"/>
      <c r="AX2283" s="113"/>
      <c r="AY2283" s="113"/>
      <c r="AZ2283" s="113"/>
      <c r="BA2283" s="113"/>
      <c r="BB2283" s="113"/>
      <c r="BC2283" s="113"/>
      <c r="BD2283" s="113"/>
      <c r="BE2283" s="113"/>
      <c r="BF2283" s="113"/>
      <c r="BG2283" s="113"/>
      <c r="BH2283" s="113"/>
      <c r="BI2283" s="113"/>
      <c r="BJ2283" s="113"/>
      <c r="BK2283" s="113"/>
      <c r="BL2283" s="113"/>
      <c r="BM2283" s="113"/>
      <c r="BN2283" s="113"/>
      <c r="BO2283" s="113"/>
      <c r="BP2283" s="113"/>
      <c r="BQ2283" s="113"/>
      <c r="BR2283" s="113"/>
      <c r="BS2283" s="113"/>
      <c r="BT2283" s="113"/>
      <c r="BU2283" s="113"/>
      <c r="BV2283" s="113"/>
      <c r="BW2283" s="113"/>
      <c r="BX2283" s="113"/>
      <c r="BY2283" s="113"/>
      <c r="BZ2283" s="113"/>
      <c r="CA2283" s="113"/>
      <c r="CB2283" s="113"/>
    </row>
    <row r="2284" spans="9:80" s="114" customFormat="1">
      <c r="I2284" s="113"/>
      <c r="J2284" s="113"/>
      <c r="K2284" s="113"/>
      <c r="L2284" s="113"/>
      <c r="M2284" s="113"/>
      <c r="N2284" s="113"/>
      <c r="O2284" s="113"/>
      <c r="P2284" s="113"/>
      <c r="Q2284" s="113"/>
      <c r="R2284" s="113"/>
      <c r="S2284" s="113"/>
      <c r="T2284" s="113"/>
      <c r="U2284" s="113"/>
      <c r="V2284" s="113"/>
      <c r="W2284" s="113"/>
      <c r="X2284" s="113"/>
      <c r="Y2284" s="113"/>
      <c r="Z2284" s="113"/>
      <c r="AA2284" s="113"/>
      <c r="AB2284" s="113"/>
      <c r="AC2284" s="113"/>
      <c r="AD2284" s="113"/>
      <c r="AE2284" s="113"/>
      <c r="AF2284" s="113"/>
      <c r="AG2284" s="113"/>
      <c r="AH2284" s="113"/>
      <c r="AI2284" s="113"/>
      <c r="AJ2284" s="113"/>
      <c r="AK2284" s="113"/>
      <c r="AL2284" s="113"/>
      <c r="AM2284" s="113"/>
      <c r="AN2284" s="113"/>
      <c r="AO2284" s="113"/>
      <c r="AP2284" s="113"/>
      <c r="AQ2284" s="113"/>
      <c r="AR2284" s="113"/>
      <c r="AS2284" s="113"/>
      <c r="AT2284" s="113"/>
      <c r="AU2284" s="113"/>
      <c r="AV2284" s="113"/>
      <c r="AW2284" s="113"/>
      <c r="AX2284" s="113"/>
      <c r="AY2284" s="113"/>
      <c r="AZ2284" s="113"/>
      <c r="BA2284" s="113"/>
      <c r="BB2284" s="113"/>
      <c r="BC2284" s="113"/>
      <c r="BD2284" s="113"/>
      <c r="BE2284" s="113"/>
      <c r="BF2284" s="113"/>
      <c r="BG2284" s="113"/>
      <c r="BH2284" s="113"/>
      <c r="BI2284" s="113"/>
      <c r="BJ2284" s="113"/>
      <c r="BK2284" s="113"/>
      <c r="BL2284" s="113"/>
      <c r="BM2284" s="113"/>
      <c r="BN2284" s="113"/>
      <c r="BO2284" s="113"/>
      <c r="BP2284" s="113"/>
      <c r="BQ2284" s="113"/>
      <c r="BR2284" s="113"/>
      <c r="BS2284" s="113"/>
      <c r="BT2284" s="113"/>
      <c r="BU2284" s="113"/>
      <c r="BV2284" s="113"/>
      <c r="BW2284" s="113"/>
      <c r="BX2284" s="113"/>
      <c r="BY2284" s="113"/>
      <c r="BZ2284" s="113"/>
      <c r="CA2284" s="113"/>
      <c r="CB2284" s="113"/>
    </row>
    <row r="2285" spans="9:80" s="114" customFormat="1">
      <c r="I2285" s="113"/>
      <c r="J2285" s="113"/>
      <c r="K2285" s="113"/>
      <c r="L2285" s="113"/>
      <c r="M2285" s="113"/>
      <c r="N2285" s="113"/>
      <c r="O2285" s="113"/>
      <c r="P2285" s="113"/>
      <c r="Q2285" s="113"/>
      <c r="R2285" s="113"/>
      <c r="S2285" s="113"/>
      <c r="T2285" s="113"/>
      <c r="U2285" s="113"/>
      <c r="V2285" s="113"/>
      <c r="W2285" s="113"/>
      <c r="X2285" s="113"/>
      <c r="Y2285" s="113"/>
      <c r="Z2285" s="113"/>
      <c r="AA2285" s="113"/>
      <c r="AB2285" s="113"/>
      <c r="AC2285" s="113"/>
      <c r="AD2285" s="113"/>
      <c r="AE2285" s="113"/>
      <c r="AF2285" s="113"/>
      <c r="AG2285" s="113"/>
      <c r="AH2285" s="113"/>
      <c r="AI2285" s="113"/>
      <c r="AJ2285" s="113"/>
      <c r="AK2285" s="113"/>
      <c r="AL2285" s="113"/>
      <c r="AM2285" s="113"/>
      <c r="AN2285" s="113"/>
      <c r="AO2285" s="113"/>
      <c r="AP2285" s="113"/>
      <c r="AQ2285" s="113"/>
      <c r="AR2285" s="113"/>
      <c r="AS2285" s="113"/>
      <c r="AT2285" s="113"/>
      <c r="AU2285" s="113"/>
      <c r="AV2285" s="113"/>
      <c r="AW2285" s="113"/>
      <c r="AX2285" s="113"/>
      <c r="AY2285" s="113"/>
      <c r="AZ2285" s="113"/>
      <c r="BA2285" s="113"/>
      <c r="BB2285" s="113"/>
      <c r="BC2285" s="113"/>
      <c r="BD2285" s="113"/>
      <c r="BE2285" s="113"/>
      <c r="BF2285" s="113"/>
      <c r="BG2285" s="113"/>
      <c r="BH2285" s="113"/>
      <c r="BI2285" s="113"/>
      <c r="BJ2285" s="113"/>
      <c r="BK2285" s="113"/>
      <c r="BL2285" s="113"/>
      <c r="BM2285" s="113"/>
      <c r="BN2285" s="113"/>
      <c r="BO2285" s="113"/>
      <c r="BP2285" s="113"/>
      <c r="BQ2285" s="113"/>
      <c r="BR2285" s="113"/>
      <c r="BS2285" s="113"/>
      <c r="BT2285" s="113"/>
      <c r="BU2285" s="113"/>
      <c r="BV2285" s="113"/>
      <c r="BW2285" s="113"/>
      <c r="BX2285" s="113"/>
      <c r="BY2285" s="113"/>
      <c r="BZ2285" s="113"/>
      <c r="CA2285" s="113"/>
      <c r="CB2285" s="113"/>
    </row>
    <row r="2286" spans="9:80" s="114" customFormat="1">
      <c r="I2286" s="113"/>
      <c r="J2286" s="113"/>
      <c r="K2286" s="113"/>
      <c r="L2286" s="113"/>
      <c r="M2286" s="113"/>
      <c r="N2286" s="113"/>
      <c r="O2286" s="113"/>
      <c r="P2286" s="113"/>
      <c r="Q2286" s="113"/>
      <c r="R2286" s="113"/>
      <c r="S2286" s="113"/>
      <c r="T2286" s="113"/>
      <c r="U2286" s="113"/>
      <c r="V2286" s="113"/>
      <c r="W2286" s="113"/>
      <c r="X2286" s="113"/>
      <c r="Y2286" s="113"/>
      <c r="Z2286" s="113"/>
      <c r="AA2286" s="113"/>
      <c r="AB2286" s="113"/>
      <c r="AC2286" s="113"/>
      <c r="AD2286" s="113"/>
      <c r="AE2286" s="113"/>
      <c r="AF2286" s="113"/>
      <c r="AG2286" s="113"/>
      <c r="AH2286" s="113"/>
      <c r="AI2286" s="113"/>
      <c r="AJ2286" s="113"/>
      <c r="AK2286" s="113"/>
      <c r="AL2286" s="113"/>
      <c r="AM2286" s="113"/>
      <c r="AN2286" s="113"/>
      <c r="AO2286" s="113"/>
      <c r="AP2286" s="113"/>
      <c r="AQ2286" s="113"/>
      <c r="AR2286" s="113"/>
      <c r="AS2286" s="113"/>
      <c r="AT2286" s="113"/>
      <c r="AU2286" s="113"/>
      <c r="AV2286" s="113"/>
      <c r="AW2286" s="113"/>
      <c r="AX2286" s="113"/>
      <c r="AY2286" s="113"/>
      <c r="AZ2286" s="113"/>
      <c r="BA2286" s="113"/>
      <c r="BB2286" s="113"/>
      <c r="BC2286" s="113"/>
      <c r="BD2286" s="113"/>
      <c r="BE2286" s="113"/>
      <c r="BF2286" s="113"/>
      <c r="BG2286" s="113"/>
      <c r="BH2286" s="113"/>
      <c r="BI2286" s="113"/>
      <c r="BJ2286" s="113"/>
      <c r="BK2286" s="113"/>
      <c r="BL2286" s="113"/>
      <c r="BM2286" s="113"/>
      <c r="BN2286" s="113"/>
      <c r="BO2286" s="113"/>
      <c r="BP2286" s="113"/>
      <c r="BQ2286" s="113"/>
      <c r="BR2286" s="113"/>
      <c r="BS2286" s="113"/>
      <c r="BT2286" s="113"/>
      <c r="BU2286" s="113"/>
      <c r="BV2286" s="113"/>
      <c r="BW2286" s="113"/>
      <c r="BX2286" s="113"/>
      <c r="BY2286" s="113"/>
      <c r="BZ2286" s="113"/>
      <c r="CA2286" s="113"/>
      <c r="CB2286" s="113"/>
    </row>
    <row r="2287" spans="9:80" s="114" customFormat="1">
      <c r="I2287" s="113"/>
      <c r="J2287" s="113"/>
      <c r="K2287" s="113"/>
      <c r="L2287" s="113"/>
      <c r="M2287" s="113"/>
      <c r="N2287" s="113"/>
      <c r="O2287" s="113"/>
      <c r="P2287" s="113"/>
      <c r="Q2287" s="113"/>
      <c r="R2287" s="113"/>
      <c r="S2287" s="113"/>
      <c r="T2287" s="113"/>
      <c r="U2287" s="113"/>
      <c r="V2287" s="113"/>
      <c r="W2287" s="113"/>
      <c r="X2287" s="113"/>
      <c r="Y2287" s="113"/>
      <c r="Z2287" s="113"/>
      <c r="AA2287" s="113"/>
      <c r="AB2287" s="113"/>
      <c r="AC2287" s="113"/>
      <c r="AD2287" s="113"/>
      <c r="AE2287" s="113"/>
      <c r="AF2287" s="113"/>
      <c r="AG2287" s="113"/>
      <c r="AH2287" s="113"/>
      <c r="AI2287" s="113"/>
      <c r="AJ2287" s="113"/>
      <c r="AK2287" s="113"/>
      <c r="AL2287" s="113"/>
      <c r="AM2287" s="113"/>
      <c r="AN2287" s="113"/>
      <c r="AO2287" s="113"/>
      <c r="AP2287" s="113"/>
      <c r="AQ2287" s="113"/>
      <c r="AR2287" s="113"/>
      <c r="AS2287" s="113"/>
      <c r="AT2287" s="113"/>
      <c r="AU2287" s="113"/>
      <c r="AV2287" s="113"/>
      <c r="AW2287" s="113"/>
      <c r="AX2287" s="113"/>
      <c r="AY2287" s="113"/>
      <c r="AZ2287" s="113"/>
      <c r="BA2287" s="113"/>
      <c r="BB2287" s="113"/>
      <c r="BC2287" s="113"/>
      <c r="BD2287" s="113"/>
      <c r="BE2287" s="113"/>
      <c r="BF2287" s="113"/>
      <c r="BG2287" s="113"/>
      <c r="BH2287" s="113"/>
      <c r="BI2287" s="113"/>
      <c r="BJ2287" s="113"/>
      <c r="BK2287" s="113"/>
      <c r="BL2287" s="113"/>
      <c r="BM2287" s="113"/>
      <c r="BN2287" s="113"/>
      <c r="BO2287" s="113"/>
      <c r="BP2287" s="113"/>
      <c r="BQ2287" s="113"/>
      <c r="BR2287" s="113"/>
      <c r="BS2287" s="113"/>
      <c r="BT2287" s="113"/>
      <c r="BU2287" s="113"/>
      <c r="BV2287" s="113"/>
      <c r="BW2287" s="113"/>
      <c r="BX2287" s="113"/>
      <c r="BY2287" s="113"/>
      <c r="BZ2287" s="113"/>
      <c r="CA2287" s="113"/>
      <c r="CB2287" s="113"/>
    </row>
    <row r="2288" spans="9:80" s="114" customFormat="1">
      <c r="I2288" s="113"/>
      <c r="J2288" s="113"/>
      <c r="K2288" s="113"/>
      <c r="L2288" s="113"/>
      <c r="M2288" s="113"/>
      <c r="N2288" s="113"/>
      <c r="O2288" s="113"/>
      <c r="P2288" s="113"/>
      <c r="Q2288" s="113"/>
      <c r="R2288" s="113"/>
      <c r="S2288" s="113"/>
      <c r="T2288" s="113"/>
      <c r="U2288" s="113"/>
      <c r="V2288" s="113"/>
      <c r="W2288" s="113"/>
      <c r="X2288" s="113"/>
      <c r="Y2288" s="113"/>
      <c r="Z2288" s="113"/>
      <c r="AA2288" s="113"/>
      <c r="AB2288" s="113"/>
      <c r="AC2288" s="113"/>
      <c r="AD2288" s="113"/>
      <c r="AE2288" s="113"/>
      <c r="AF2288" s="113"/>
      <c r="AG2288" s="113"/>
      <c r="AH2288" s="113"/>
      <c r="AI2288" s="113"/>
      <c r="AJ2288" s="113"/>
      <c r="AK2288" s="113"/>
      <c r="AL2288" s="113"/>
      <c r="AM2288" s="113"/>
      <c r="AN2288" s="113"/>
      <c r="AO2288" s="113"/>
      <c r="AP2288" s="113"/>
      <c r="AQ2288" s="113"/>
      <c r="AR2288" s="113"/>
      <c r="AS2288" s="113"/>
      <c r="AT2288" s="113"/>
      <c r="AU2288" s="113"/>
      <c r="AV2288" s="113"/>
      <c r="AW2288" s="113"/>
      <c r="AX2288" s="113"/>
      <c r="AY2288" s="113"/>
      <c r="AZ2288" s="113"/>
      <c r="BA2288" s="113"/>
      <c r="BB2288" s="113"/>
      <c r="BC2288" s="113"/>
      <c r="BD2288" s="113"/>
      <c r="BE2288" s="113"/>
      <c r="BF2288" s="113"/>
      <c r="BG2288" s="113"/>
      <c r="BH2288" s="113"/>
      <c r="BI2288" s="113"/>
      <c r="BJ2288" s="113"/>
      <c r="BK2288" s="113"/>
      <c r="BL2288" s="113"/>
      <c r="BM2288" s="113"/>
      <c r="BN2288" s="113"/>
      <c r="BO2288" s="113"/>
      <c r="BP2288" s="113"/>
      <c r="BQ2288" s="113"/>
      <c r="BR2288" s="113"/>
      <c r="BS2288" s="113"/>
      <c r="BT2288" s="113"/>
      <c r="BU2288" s="113"/>
      <c r="BV2288" s="113"/>
      <c r="BW2288" s="113"/>
      <c r="BX2288" s="113"/>
      <c r="BY2288" s="113"/>
      <c r="BZ2288" s="113"/>
      <c r="CA2288" s="113"/>
      <c r="CB2288" s="113"/>
    </row>
    <row r="2289" spans="9:80" s="114" customFormat="1">
      <c r="I2289" s="113"/>
      <c r="J2289" s="113"/>
      <c r="K2289" s="113"/>
      <c r="L2289" s="113"/>
      <c r="M2289" s="113"/>
      <c r="N2289" s="113"/>
      <c r="O2289" s="113"/>
      <c r="P2289" s="113"/>
      <c r="Q2289" s="113"/>
      <c r="R2289" s="113"/>
      <c r="S2289" s="113"/>
      <c r="T2289" s="113"/>
      <c r="U2289" s="113"/>
      <c r="V2289" s="113"/>
      <c r="W2289" s="113"/>
      <c r="X2289" s="113"/>
      <c r="Y2289" s="113"/>
      <c r="Z2289" s="113"/>
      <c r="AA2289" s="113"/>
      <c r="AB2289" s="113"/>
      <c r="AC2289" s="113"/>
      <c r="AD2289" s="113"/>
      <c r="AE2289" s="113"/>
      <c r="AF2289" s="113"/>
      <c r="AG2289" s="113"/>
      <c r="AH2289" s="113"/>
      <c r="AI2289" s="113"/>
      <c r="AJ2289" s="113"/>
      <c r="AK2289" s="113"/>
      <c r="AL2289" s="113"/>
      <c r="AM2289" s="113"/>
      <c r="AN2289" s="113"/>
      <c r="AO2289" s="113"/>
      <c r="AP2289" s="113"/>
      <c r="AQ2289" s="113"/>
      <c r="AR2289" s="113"/>
      <c r="AS2289" s="113"/>
      <c r="AT2289" s="113"/>
      <c r="AU2289" s="113"/>
      <c r="AV2289" s="113"/>
      <c r="AW2289" s="113"/>
      <c r="AX2289" s="113"/>
      <c r="AY2289" s="113"/>
      <c r="AZ2289" s="113"/>
      <c r="BA2289" s="113"/>
      <c r="BB2289" s="113"/>
      <c r="BC2289" s="113"/>
      <c r="BD2289" s="113"/>
      <c r="BE2289" s="113"/>
      <c r="BF2289" s="113"/>
      <c r="BG2289" s="113"/>
      <c r="BH2289" s="113"/>
      <c r="BI2289" s="113"/>
      <c r="BJ2289" s="113"/>
      <c r="BK2289" s="113"/>
      <c r="BL2289" s="113"/>
      <c r="BM2289" s="113"/>
      <c r="BN2289" s="113"/>
      <c r="BO2289" s="113"/>
      <c r="BP2289" s="113"/>
      <c r="BQ2289" s="113"/>
      <c r="BR2289" s="113"/>
      <c r="BS2289" s="113"/>
      <c r="BT2289" s="113"/>
      <c r="BU2289" s="113"/>
      <c r="BV2289" s="113"/>
      <c r="BW2289" s="113"/>
      <c r="BX2289" s="113"/>
      <c r="BY2289" s="113"/>
      <c r="BZ2289" s="113"/>
      <c r="CA2289" s="113"/>
      <c r="CB2289" s="113"/>
    </row>
    <row r="2290" spans="9:80" s="114" customFormat="1">
      <c r="I2290" s="113"/>
      <c r="J2290" s="113"/>
      <c r="K2290" s="113"/>
      <c r="L2290" s="113"/>
      <c r="M2290" s="113"/>
      <c r="N2290" s="113"/>
      <c r="O2290" s="113"/>
      <c r="P2290" s="113"/>
      <c r="Q2290" s="113"/>
      <c r="R2290" s="113"/>
      <c r="S2290" s="113"/>
      <c r="T2290" s="113"/>
      <c r="U2290" s="113"/>
      <c r="V2290" s="113"/>
      <c r="W2290" s="113"/>
      <c r="X2290" s="113"/>
      <c r="Y2290" s="113"/>
      <c r="Z2290" s="113"/>
      <c r="AA2290" s="113"/>
      <c r="AB2290" s="113"/>
      <c r="AC2290" s="113"/>
      <c r="AD2290" s="113"/>
      <c r="AE2290" s="113"/>
      <c r="AF2290" s="113"/>
      <c r="AG2290" s="113"/>
      <c r="AH2290" s="113"/>
      <c r="AI2290" s="113"/>
      <c r="AJ2290" s="113"/>
      <c r="AK2290" s="113"/>
      <c r="AL2290" s="113"/>
      <c r="AM2290" s="113"/>
      <c r="AN2290" s="113"/>
      <c r="AO2290" s="113"/>
      <c r="AP2290" s="113"/>
      <c r="AQ2290" s="113"/>
      <c r="AR2290" s="113"/>
      <c r="AS2290" s="113"/>
      <c r="AT2290" s="113"/>
      <c r="AU2290" s="113"/>
      <c r="AV2290" s="113"/>
      <c r="AW2290" s="113"/>
      <c r="AX2290" s="113"/>
      <c r="AY2290" s="113"/>
      <c r="AZ2290" s="113"/>
      <c r="BA2290" s="113"/>
      <c r="BB2290" s="113"/>
      <c r="BC2290" s="113"/>
      <c r="BD2290" s="113"/>
      <c r="BE2290" s="113"/>
      <c r="BF2290" s="113"/>
      <c r="BG2290" s="113"/>
      <c r="BH2290" s="113"/>
      <c r="BI2290" s="113"/>
      <c r="BJ2290" s="113"/>
      <c r="BK2290" s="113"/>
      <c r="BL2290" s="113"/>
      <c r="BM2290" s="113"/>
      <c r="BN2290" s="113"/>
      <c r="BO2290" s="113"/>
      <c r="BP2290" s="113"/>
      <c r="BQ2290" s="113"/>
      <c r="BR2290" s="113"/>
      <c r="BS2290" s="113"/>
      <c r="BT2290" s="113"/>
      <c r="BU2290" s="113"/>
      <c r="BV2290" s="113"/>
      <c r="BW2290" s="113"/>
      <c r="BX2290" s="113"/>
      <c r="BY2290" s="113"/>
      <c r="BZ2290" s="113"/>
      <c r="CA2290" s="113"/>
      <c r="CB2290" s="113"/>
    </row>
    <row r="2291" spans="9:80" s="114" customFormat="1">
      <c r="I2291" s="113"/>
      <c r="J2291" s="113"/>
      <c r="K2291" s="113"/>
      <c r="L2291" s="113"/>
      <c r="M2291" s="113"/>
      <c r="N2291" s="113"/>
      <c r="O2291" s="113"/>
      <c r="P2291" s="113"/>
      <c r="Q2291" s="113"/>
      <c r="R2291" s="113"/>
      <c r="S2291" s="113"/>
      <c r="T2291" s="113"/>
      <c r="U2291" s="113"/>
      <c r="V2291" s="113"/>
      <c r="W2291" s="113"/>
      <c r="X2291" s="113"/>
      <c r="Y2291" s="113"/>
      <c r="Z2291" s="113"/>
      <c r="AA2291" s="113"/>
      <c r="AB2291" s="113"/>
      <c r="AC2291" s="113"/>
      <c r="AD2291" s="113"/>
      <c r="AE2291" s="113"/>
      <c r="AF2291" s="113"/>
      <c r="AG2291" s="113"/>
      <c r="AH2291" s="113"/>
      <c r="AI2291" s="113"/>
      <c r="AJ2291" s="113"/>
      <c r="AK2291" s="113"/>
      <c r="AL2291" s="113"/>
      <c r="AM2291" s="113"/>
      <c r="AN2291" s="113"/>
      <c r="AO2291" s="113"/>
      <c r="AP2291" s="113"/>
      <c r="AQ2291" s="113"/>
      <c r="AR2291" s="113"/>
      <c r="AS2291" s="113"/>
      <c r="AT2291" s="113"/>
      <c r="AU2291" s="113"/>
      <c r="AV2291" s="113"/>
      <c r="AW2291" s="113"/>
      <c r="AX2291" s="113"/>
      <c r="AY2291" s="113"/>
      <c r="AZ2291" s="113"/>
      <c r="BA2291" s="113"/>
      <c r="BB2291" s="113"/>
      <c r="BC2291" s="113"/>
      <c r="BD2291" s="113"/>
      <c r="BE2291" s="113"/>
      <c r="BF2291" s="113"/>
      <c r="BG2291" s="113"/>
      <c r="BH2291" s="113"/>
      <c r="BI2291" s="113"/>
      <c r="BJ2291" s="113"/>
      <c r="BK2291" s="113"/>
      <c r="BL2291" s="113"/>
      <c r="BM2291" s="113"/>
      <c r="BN2291" s="113"/>
      <c r="BO2291" s="113"/>
      <c r="BP2291" s="113"/>
      <c r="BQ2291" s="113"/>
      <c r="BR2291" s="113"/>
      <c r="BS2291" s="113"/>
      <c r="BT2291" s="113"/>
      <c r="BU2291" s="113"/>
      <c r="BV2291" s="113"/>
      <c r="BW2291" s="113"/>
      <c r="BX2291" s="113"/>
      <c r="BY2291" s="113"/>
      <c r="BZ2291" s="113"/>
      <c r="CA2291" s="113"/>
      <c r="CB2291" s="113"/>
    </row>
    <row r="2292" spans="9:80" s="114" customFormat="1">
      <c r="I2292" s="113"/>
      <c r="J2292" s="113"/>
      <c r="K2292" s="113"/>
      <c r="L2292" s="113"/>
      <c r="M2292" s="113"/>
      <c r="N2292" s="113"/>
      <c r="O2292" s="113"/>
      <c r="P2292" s="113"/>
      <c r="Q2292" s="113"/>
      <c r="R2292" s="113"/>
      <c r="S2292" s="113"/>
      <c r="T2292" s="113"/>
      <c r="U2292" s="113"/>
      <c r="V2292" s="113"/>
      <c r="W2292" s="113"/>
      <c r="X2292" s="113"/>
      <c r="Y2292" s="113"/>
      <c r="Z2292" s="113"/>
      <c r="AA2292" s="113"/>
      <c r="AB2292" s="113"/>
      <c r="AC2292" s="113"/>
      <c r="AD2292" s="113"/>
      <c r="AE2292" s="113"/>
      <c r="AF2292" s="113"/>
      <c r="AG2292" s="113"/>
      <c r="AH2292" s="113"/>
      <c r="AI2292" s="113"/>
      <c r="AJ2292" s="113"/>
      <c r="AK2292" s="113"/>
      <c r="AL2292" s="113"/>
      <c r="AM2292" s="113"/>
      <c r="AN2292" s="113"/>
      <c r="AO2292" s="113"/>
      <c r="AP2292" s="113"/>
      <c r="AQ2292" s="113"/>
      <c r="AR2292" s="113"/>
      <c r="AS2292" s="113"/>
      <c r="AT2292" s="113"/>
      <c r="AU2292" s="113"/>
      <c r="AV2292" s="113"/>
      <c r="AW2292" s="113"/>
      <c r="AX2292" s="113"/>
      <c r="AY2292" s="113"/>
      <c r="AZ2292" s="113"/>
      <c r="BA2292" s="113"/>
      <c r="BB2292" s="113"/>
      <c r="BC2292" s="113"/>
      <c r="BD2292" s="113"/>
      <c r="BE2292" s="113"/>
      <c r="BF2292" s="113"/>
      <c r="BG2292" s="113"/>
      <c r="BH2292" s="113"/>
      <c r="BI2292" s="113"/>
      <c r="BJ2292" s="113"/>
      <c r="BK2292" s="113"/>
      <c r="BL2292" s="113"/>
      <c r="BM2292" s="113"/>
      <c r="BN2292" s="113"/>
      <c r="BO2292" s="113"/>
      <c r="BP2292" s="113"/>
      <c r="BQ2292" s="113"/>
      <c r="BR2292" s="113"/>
      <c r="BS2292" s="113"/>
      <c r="BT2292" s="113"/>
      <c r="BU2292" s="113"/>
      <c r="BV2292" s="113"/>
      <c r="BW2292" s="113"/>
      <c r="BX2292" s="113"/>
      <c r="BY2292" s="113"/>
      <c r="BZ2292" s="113"/>
      <c r="CA2292" s="113"/>
      <c r="CB2292" s="113"/>
    </row>
    <row r="2293" spans="9:80" s="114" customFormat="1">
      <c r="I2293" s="113"/>
      <c r="J2293" s="113"/>
      <c r="K2293" s="113"/>
      <c r="L2293" s="113"/>
      <c r="M2293" s="113"/>
      <c r="N2293" s="113"/>
      <c r="O2293" s="113"/>
      <c r="P2293" s="113"/>
      <c r="Q2293" s="113"/>
      <c r="R2293" s="113"/>
      <c r="S2293" s="113"/>
      <c r="T2293" s="113"/>
      <c r="U2293" s="113"/>
      <c r="V2293" s="113"/>
      <c r="W2293" s="113"/>
      <c r="X2293" s="113"/>
      <c r="Y2293" s="113"/>
      <c r="Z2293" s="113"/>
      <c r="AA2293" s="113"/>
      <c r="AB2293" s="113"/>
      <c r="AC2293" s="113"/>
      <c r="AD2293" s="113"/>
      <c r="AE2293" s="113"/>
      <c r="AF2293" s="113"/>
      <c r="AG2293" s="113"/>
      <c r="AH2293" s="113"/>
      <c r="AI2293" s="113"/>
      <c r="AJ2293" s="113"/>
      <c r="AK2293" s="113"/>
      <c r="AL2293" s="113"/>
      <c r="AM2293" s="113"/>
      <c r="AN2293" s="113"/>
      <c r="AO2293" s="113"/>
      <c r="AP2293" s="113"/>
      <c r="AQ2293" s="113"/>
      <c r="AR2293" s="113"/>
      <c r="AS2293" s="113"/>
      <c r="AT2293" s="113"/>
      <c r="AU2293" s="113"/>
      <c r="AV2293" s="113"/>
      <c r="AW2293" s="113"/>
      <c r="AX2293" s="113"/>
      <c r="AY2293" s="113"/>
      <c r="AZ2293" s="113"/>
      <c r="BA2293" s="113"/>
      <c r="BB2293" s="113"/>
      <c r="BC2293" s="113"/>
      <c r="BD2293" s="113"/>
      <c r="BE2293" s="113"/>
      <c r="BF2293" s="113"/>
      <c r="BG2293" s="113"/>
      <c r="BH2293" s="113"/>
      <c r="BI2293" s="113"/>
      <c r="BJ2293" s="113"/>
      <c r="BK2293" s="113"/>
      <c r="BL2293" s="113"/>
      <c r="BM2293" s="113"/>
      <c r="BN2293" s="113"/>
      <c r="BO2293" s="113"/>
      <c r="BP2293" s="113"/>
      <c r="BQ2293" s="113"/>
      <c r="BR2293" s="113"/>
      <c r="BS2293" s="113"/>
      <c r="BT2293" s="113"/>
      <c r="BU2293" s="113"/>
      <c r="BV2293" s="113"/>
      <c r="BW2293" s="113"/>
      <c r="BX2293" s="113"/>
      <c r="BY2293" s="113"/>
      <c r="BZ2293" s="113"/>
      <c r="CA2293" s="113"/>
      <c r="CB2293" s="113"/>
    </row>
    <row r="2294" spans="9:80" s="114" customFormat="1">
      <c r="I2294" s="113"/>
      <c r="J2294" s="113"/>
      <c r="K2294" s="113"/>
      <c r="L2294" s="113"/>
      <c r="M2294" s="113"/>
      <c r="N2294" s="113"/>
      <c r="O2294" s="113"/>
      <c r="P2294" s="113"/>
      <c r="Q2294" s="113"/>
      <c r="R2294" s="113"/>
      <c r="S2294" s="113"/>
      <c r="T2294" s="113"/>
      <c r="U2294" s="113"/>
      <c r="V2294" s="113"/>
      <c r="W2294" s="113"/>
      <c r="X2294" s="113"/>
      <c r="Y2294" s="113"/>
      <c r="Z2294" s="113"/>
      <c r="AA2294" s="113"/>
      <c r="AB2294" s="113"/>
      <c r="AC2294" s="113"/>
      <c r="AD2294" s="113"/>
      <c r="AE2294" s="113"/>
      <c r="AF2294" s="113"/>
      <c r="AG2294" s="113"/>
      <c r="AH2294" s="113"/>
      <c r="AI2294" s="113"/>
      <c r="AJ2294" s="113"/>
      <c r="AK2294" s="113"/>
      <c r="AL2294" s="113"/>
      <c r="AM2294" s="113"/>
      <c r="AN2294" s="113"/>
      <c r="AO2294" s="113"/>
      <c r="AP2294" s="113"/>
      <c r="AQ2294" s="113"/>
      <c r="AR2294" s="113"/>
      <c r="AS2294" s="113"/>
      <c r="AT2294" s="113"/>
      <c r="AU2294" s="113"/>
      <c r="AV2294" s="113"/>
      <c r="AW2294" s="113"/>
      <c r="AX2294" s="113"/>
      <c r="AY2294" s="113"/>
      <c r="AZ2294" s="113"/>
      <c r="BA2294" s="113"/>
      <c r="BB2294" s="113"/>
      <c r="BC2294" s="113"/>
      <c r="BD2294" s="113"/>
      <c r="BE2294" s="113"/>
      <c r="BF2294" s="113"/>
      <c r="BG2294" s="113"/>
      <c r="BH2294" s="113"/>
      <c r="BI2294" s="113"/>
      <c r="BJ2294" s="113"/>
      <c r="BK2294" s="113"/>
      <c r="BL2294" s="113"/>
      <c r="BM2294" s="113"/>
      <c r="BN2294" s="113"/>
      <c r="BO2294" s="113"/>
      <c r="BP2294" s="113"/>
      <c r="BQ2294" s="113"/>
      <c r="BR2294" s="113"/>
      <c r="BS2294" s="113"/>
      <c r="BT2294" s="113"/>
      <c r="BU2294" s="113"/>
      <c r="BV2294" s="113"/>
      <c r="BW2294" s="113"/>
      <c r="BX2294" s="113"/>
      <c r="BY2294" s="113"/>
      <c r="BZ2294" s="113"/>
      <c r="CA2294" s="113"/>
      <c r="CB2294" s="113"/>
    </row>
    <row r="2295" spans="9:80" s="114" customFormat="1">
      <c r="I2295" s="113"/>
      <c r="J2295" s="113"/>
      <c r="K2295" s="113"/>
      <c r="L2295" s="113"/>
      <c r="M2295" s="113"/>
      <c r="N2295" s="113"/>
      <c r="O2295" s="113"/>
      <c r="P2295" s="113"/>
      <c r="Q2295" s="113"/>
      <c r="R2295" s="113"/>
      <c r="S2295" s="113"/>
      <c r="T2295" s="113"/>
      <c r="U2295" s="113"/>
      <c r="V2295" s="113"/>
      <c r="W2295" s="113"/>
      <c r="X2295" s="113"/>
      <c r="Y2295" s="113"/>
      <c r="Z2295" s="113"/>
      <c r="AA2295" s="113"/>
      <c r="AB2295" s="113"/>
      <c r="AC2295" s="113"/>
      <c r="AD2295" s="113"/>
      <c r="AE2295" s="113"/>
      <c r="AF2295" s="113"/>
      <c r="AG2295" s="113"/>
      <c r="AH2295" s="113"/>
      <c r="AI2295" s="113"/>
      <c r="AJ2295" s="113"/>
      <c r="AK2295" s="113"/>
      <c r="AL2295" s="113"/>
      <c r="AM2295" s="113"/>
      <c r="AN2295" s="113"/>
      <c r="AO2295" s="113"/>
      <c r="AP2295" s="113"/>
      <c r="AQ2295" s="113"/>
      <c r="AR2295" s="113"/>
      <c r="AS2295" s="113"/>
      <c r="AT2295" s="113"/>
      <c r="AU2295" s="113"/>
      <c r="AV2295" s="113"/>
      <c r="AW2295" s="113"/>
      <c r="AX2295" s="113"/>
      <c r="AY2295" s="113"/>
      <c r="AZ2295" s="113"/>
      <c r="BA2295" s="113"/>
      <c r="BB2295" s="113"/>
      <c r="BC2295" s="113"/>
      <c r="BD2295" s="113"/>
      <c r="BE2295" s="113"/>
      <c r="BF2295" s="113"/>
      <c r="BG2295" s="113"/>
      <c r="BH2295" s="113"/>
      <c r="BI2295" s="113"/>
      <c r="BJ2295" s="113"/>
      <c r="BK2295" s="113"/>
      <c r="BL2295" s="113"/>
      <c r="BM2295" s="113"/>
      <c r="BN2295" s="113"/>
      <c r="BO2295" s="113"/>
      <c r="BP2295" s="113"/>
      <c r="BQ2295" s="113"/>
      <c r="BR2295" s="113"/>
      <c r="BS2295" s="113"/>
      <c r="BT2295" s="113"/>
      <c r="BU2295" s="113"/>
      <c r="BV2295" s="113"/>
      <c r="BW2295" s="113"/>
      <c r="BX2295" s="113"/>
      <c r="BY2295" s="113"/>
      <c r="BZ2295" s="113"/>
      <c r="CA2295" s="113"/>
      <c r="CB2295" s="113"/>
    </row>
    <row r="2296" spans="9:80" s="114" customFormat="1">
      <c r="I2296" s="113"/>
      <c r="J2296" s="113"/>
      <c r="K2296" s="113"/>
      <c r="L2296" s="113"/>
      <c r="M2296" s="113"/>
      <c r="N2296" s="113"/>
      <c r="O2296" s="113"/>
      <c r="P2296" s="113"/>
      <c r="Q2296" s="113"/>
      <c r="R2296" s="113"/>
      <c r="S2296" s="113"/>
      <c r="T2296" s="113"/>
      <c r="U2296" s="113"/>
      <c r="V2296" s="113"/>
      <c r="W2296" s="113"/>
      <c r="X2296" s="113"/>
      <c r="Y2296" s="113"/>
      <c r="Z2296" s="113"/>
      <c r="AA2296" s="113"/>
      <c r="AB2296" s="113"/>
      <c r="AC2296" s="113"/>
      <c r="AD2296" s="113"/>
      <c r="AE2296" s="113"/>
      <c r="AF2296" s="113"/>
      <c r="AG2296" s="113"/>
      <c r="AH2296" s="113"/>
      <c r="AI2296" s="113"/>
      <c r="AJ2296" s="113"/>
      <c r="AK2296" s="113"/>
      <c r="AL2296" s="113"/>
      <c r="AM2296" s="113"/>
      <c r="AN2296" s="113"/>
      <c r="AO2296" s="113"/>
      <c r="AP2296" s="113"/>
      <c r="AQ2296" s="113"/>
      <c r="AR2296" s="113"/>
      <c r="AS2296" s="113"/>
      <c r="AT2296" s="113"/>
      <c r="AU2296" s="113"/>
      <c r="AV2296" s="113"/>
      <c r="AW2296" s="113"/>
      <c r="AX2296" s="113"/>
      <c r="AY2296" s="113"/>
      <c r="AZ2296" s="113"/>
      <c r="BA2296" s="113"/>
      <c r="BB2296" s="113"/>
      <c r="BC2296" s="113"/>
      <c r="BD2296" s="113"/>
      <c r="BE2296" s="113"/>
      <c r="BF2296" s="113"/>
      <c r="BG2296" s="113"/>
      <c r="BH2296" s="113"/>
      <c r="BI2296" s="113"/>
      <c r="BJ2296" s="113"/>
      <c r="BK2296" s="113"/>
      <c r="BL2296" s="113"/>
      <c r="BM2296" s="113"/>
      <c r="BN2296" s="113"/>
      <c r="BO2296" s="113"/>
      <c r="BP2296" s="113"/>
      <c r="BQ2296" s="113"/>
      <c r="BR2296" s="113"/>
      <c r="BS2296" s="113"/>
      <c r="BT2296" s="113"/>
      <c r="BU2296" s="113"/>
      <c r="BV2296" s="113"/>
      <c r="BW2296" s="113"/>
      <c r="BX2296" s="113"/>
      <c r="BY2296" s="113"/>
      <c r="BZ2296" s="113"/>
      <c r="CA2296" s="113"/>
      <c r="CB2296" s="113"/>
    </row>
    <row r="2297" spans="9:80" s="114" customFormat="1">
      <c r="I2297" s="113"/>
      <c r="J2297" s="113"/>
      <c r="K2297" s="113"/>
      <c r="L2297" s="113"/>
      <c r="M2297" s="113"/>
      <c r="N2297" s="113"/>
      <c r="O2297" s="113"/>
      <c r="P2297" s="113"/>
      <c r="Q2297" s="113"/>
      <c r="R2297" s="113"/>
      <c r="S2297" s="113"/>
      <c r="T2297" s="113"/>
      <c r="U2297" s="113"/>
      <c r="V2297" s="113"/>
      <c r="W2297" s="113"/>
      <c r="X2297" s="113"/>
      <c r="Y2297" s="113"/>
      <c r="Z2297" s="113"/>
      <c r="AA2297" s="113"/>
      <c r="AB2297" s="113"/>
      <c r="AC2297" s="113"/>
      <c r="AD2297" s="113"/>
      <c r="AE2297" s="113"/>
      <c r="AF2297" s="113"/>
      <c r="AG2297" s="113"/>
      <c r="AH2297" s="113"/>
      <c r="AI2297" s="113"/>
      <c r="AJ2297" s="113"/>
      <c r="AK2297" s="113"/>
      <c r="AL2297" s="113"/>
      <c r="AM2297" s="113"/>
      <c r="AN2297" s="113"/>
      <c r="AO2297" s="113"/>
      <c r="AP2297" s="113"/>
      <c r="AQ2297" s="113"/>
      <c r="AR2297" s="113"/>
      <c r="AS2297" s="113"/>
      <c r="AT2297" s="113"/>
      <c r="AU2297" s="113"/>
      <c r="AV2297" s="113"/>
      <c r="AW2297" s="113"/>
      <c r="AX2297" s="113"/>
      <c r="AY2297" s="113"/>
      <c r="AZ2297" s="113"/>
      <c r="BA2297" s="113"/>
      <c r="BB2297" s="113"/>
      <c r="BC2297" s="113"/>
      <c r="BD2297" s="113"/>
      <c r="BE2297" s="113"/>
      <c r="BF2297" s="113"/>
      <c r="BG2297" s="113"/>
      <c r="BH2297" s="113"/>
      <c r="BI2297" s="113"/>
      <c r="BJ2297" s="113"/>
      <c r="BK2297" s="113"/>
      <c r="BL2297" s="113"/>
      <c r="BM2297" s="113"/>
      <c r="BN2297" s="113"/>
      <c r="BO2297" s="113"/>
      <c r="BP2297" s="113"/>
      <c r="BQ2297" s="113"/>
      <c r="BR2297" s="113"/>
      <c r="BS2297" s="113"/>
      <c r="BT2297" s="113"/>
      <c r="BU2297" s="113"/>
      <c r="BV2297" s="113"/>
      <c r="BW2297" s="113"/>
      <c r="BX2297" s="113"/>
      <c r="BY2297" s="113"/>
      <c r="BZ2297" s="113"/>
      <c r="CA2297" s="113"/>
      <c r="CB2297" s="113"/>
    </row>
    <row r="2298" spans="9:80" s="114" customFormat="1">
      <c r="I2298" s="113"/>
      <c r="J2298" s="113"/>
      <c r="K2298" s="113"/>
      <c r="L2298" s="113"/>
      <c r="M2298" s="113"/>
      <c r="N2298" s="113"/>
      <c r="O2298" s="113"/>
      <c r="P2298" s="113"/>
      <c r="Q2298" s="113"/>
      <c r="R2298" s="113"/>
      <c r="S2298" s="113"/>
      <c r="T2298" s="113"/>
      <c r="U2298" s="113"/>
      <c r="V2298" s="113"/>
      <c r="W2298" s="113"/>
      <c r="X2298" s="113"/>
      <c r="Y2298" s="113"/>
      <c r="Z2298" s="113"/>
      <c r="AA2298" s="113"/>
      <c r="AB2298" s="113"/>
      <c r="AC2298" s="113"/>
      <c r="AD2298" s="113"/>
      <c r="AE2298" s="113"/>
      <c r="AF2298" s="113"/>
      <c r="AG2298" s="113"/>
      <c r="AH2298" s="113"/>
      <c r="AI2298" s="113"/>
      <c r="AJ2298" s="113"/>
      <c r="AK2298" s="113"/>
      <c r="AL2298" s="113"/>
      <c r="AM2298" s="113"/>
      <c r="AN2298" s="113"/>
      <c r="AO2298" s="113"/>
      <c r="AP2298" s="113"/>
      <c r="AQ2298" s="113"/>
      <c r="AR2298" s="113"/>
      <c r="AS2298" s="113"/>
      <c r="AT2298" s="113"/>
      <c r="AU2298" s="113"/>
      <c r="AV2298" s="113"/>
      <c r="AW2298" s="113"/>
      <c r="AX2298" s="113"/>
      <c r="AY2298" s="113"/>
      <c r="AZ2298" s="113"/>
      <c r="BA2298" s="113"/>
      <c r="BB2298" s="113"/>
      <c r="BC2298" s="113"/>
      <c r="BD2298" s="113"/>
      <c r="BE2298" s="113"/>
      <c r="BF2298" s="113"/>
      <c r="BG2298" s="113"/>
      <c r="BH2298" s="113"/>
      <c r="BI2298" s="113"/>
      <c r="BJ2298" s="113"/>
      <c r="BK2298" s="113"/>
      <c r="BL2298" s="113"/>
      <c r="BM2298" s="113"/>
      <c r="BN2298" s="113"/>
      <c r="BO2298" s="113"/>
      <c r="BP2298" s="113"/>
      <c r="BQ2298" s="113"/>
      <c r="BR2298" s="113"/>
      <c r="BS2298" s="113"/>
      <c r="BT2298" s="113"/>
      <c r="BU2298" s="113"/>
      <c r="BV2298" s="113"/>
      <c r="BW2298" s="113"/>
      <c r="BX2298" s="113"/>
      <c r="BY2298" s="113"/>
      <c r="BZ2298" s="113"/>
      <c r="CA2298" s="113"/>
      <c r="CB2298" s="113"/>
    </row>
    <row r="2299" spans="9:80" s="114" customFormat="1">
      <c r="I2299" s="113"/>
      <c r="J2299" s="113"/>
      <c r="K2299" s="113"/>
      <c r="L2299" s="113"/>
      <c r="M2299" s="113"/>
      <c r="N2299" s="113"/>
      <c r="O2299" s="113"/>
      <c r="P2299" s="113"/>
      <c r="Q2299" s="113"/>
      <c r="R2299" s="113"/>
      <c r="S2299" s="113"/>
      <c r="T2299" s="113"/>
      <c r="U2299" s="113"/>
      <c r="V2299" s="113"/>
      <c r="W2299" s="113"/>
      <c r="X2299" s="113"/>
      <c r="Y2299" s="113"/>
      <c r="Z2299" s="113"/>
      <c r="AA2299" s="113"/>
      <c r="AB2299" s="113"/>
      <c r="AC2299" s="113"/>
      <c r="AD2299" s="113"/>
      <c r="AE2299" s="113"/>
      <c r="AF2299" s="113"/>
      <c r="AG2299" s="113"/>
      <c r="AH2299" s="113"/>
      <c r="AI2299" s="113"/>
      <c r="AJ2299" s="113"/>
      <c r="AK2299" s="113"/>
      <c r="AL2299" s="113"/>
      <c r="AM2299" s="113"/>
      <c r="AN2299" s="113"/>
      <c r="AO2299" s="113"/>
      <c r="AP2299" s="113"/>
      <c r="AQ2299" s="113"/>
      <c r="AR2299" s="113"/>
      <c r="AS2299" s="113"/>
      <c r="AT2299" s="113"/>
      <c r="AU2299" s="113"/>
      <c r="AV2299" s="113"/>
      <c r="AW2299" s="113"/>
      <c r="AX2299" s="113"/>
      <c r="AY2299" s="113"/>
      <c r="AZ2299" s="113"/>
      <c r="BA2299" s="113"/>
      <c r="BB2299" s="113"/>
      <c r="BC2299" s="113"/>
      <c r="BD2299" s="113"/>
      <c r="BE2299" s="113"/>
      <c r="BF2299" s="113"/>
      <c r="BG2299" s="113"/>
      <c r="BH2299" s="113"/>
      <c r="BI2299" s="113"/>
      <c r="BJ2299" s="113"/>
      <c r="BK2299" s="113"/>
      <c r="BL2299" s="113"/>
      <c r="BM2299" s="113"/>
      <c r="BN2299" s="113"/>
      <c r="BO2299" s="113"/>
      <c r="BP2299" s="113"/>
      <c r="BQ2299" s="113"/>
      <c r="BR2299" s="113"/>
      <c r="BS2299" s="113"/>
      <c r="BT2299" s="113"/>
      <c r="BU2299" s="113"/>
      <c r="BV2299" s="113"/>
      <c r="BW2299" s="113"/>
      <c r="BX2299" s="113"/>
      <c r="BY2299" s="113"/>
      <c r="BZ2299" s="113"/>
      <c r="CA2299" s="113"/>
      <c r="CB2299" s="113"/>
    </row>
    <row r="2300" spans="9:80" s="114" customFormat="1">
      <c r="I2300" s="113"/>
      <c r="J2300" s="113"/>
      <c r="K2300" s="113"/>
      <c r="L2300" s="113"/>
      <c r="M2300" s="113"/>
      <c r="N2300" s="113"/>
      <c r="O2300" s="113"/>
      <c r="P2300" s="113"/>
      <c r="Q2300" s="113"/>
      <c r="R2300" s="113"/>
      <c r="S2300" s="113"/>
      <c r="T2300" s="113"/>
      <c r="U2300" s="113"/>
      <c r="V2300" s="113"/>
      <c r="W2300" s="113"/>
      <c r="X2300" s="113"/>
      <c r="Y2300" s="113"/>
      <c r="Z2300" s="113"/>
      <c r="AA2300" s="113"/>
      <c r="AB2300" s="113"/>
      <c r="AC2300" s="113"/>
      <c r="AD2300" s="113"/>
      <c r="AE2300" s="113"/>
      <c r="AF2300" s="113"/>
      <c r="AG2300" s="113"/>
      <c r="AH2300" s="113"/>
      <c r="AI2300" s="113"/>
      <c r="AJ2300" s="113"/>
      <c r="AK2300" s="113"/>
      <c r="AL2300" s="113"/>
      <c r="AM2300" s="113"/>
      <c r="AN2300" s="113"/>
      <c r="AO2300" s="113"/>
      <c r="AP2300" s="113"/>
      <c r="AQ2300" s="113"/>
      <c r="AR2300" s="113"/>
      <c r="AS2300" s="113"/>
      <c r="AT2300" s="113"/>
      <c r="AU2300" s="113"/>
      <c r="AV2300" s="113"/>
      <c r="AW2300" s="113"/>
      <c r="AX2300" s="113"/>
      <c r="AY2300" s="113"/>
      <c r="AZ2300" s="113"/>
      <c r="BA2300" s="113"/>
      <c r="BB2300" s="113"/>
      <c r="BC2300" s="113"/>
      <c r="BD2300" s="113"/>
      <c r="BE2300" s="113"/>
      <c r="BF2300" s="113"/>
      <c r="BG2300" s="113"/>
      <c r="BH2300" s="113"/>
      <c r="BI2300" s="113"/>
      <c r="BJ2300" s="113"/>
      <c r="BK2300" s="113"/>
      <c r="BL2300" s="113"/>
      <c r="BM2300" s="113"/>
      <c r="BN2300" s="113"/>
      <c r="BO2300" s="113"/>
      <c r="BP2300" s="113"/>
      <c r="BQ2300" s="113"/>
      <c r="BR2300" s="113"/>
      <c r="BS2300" s="113"/>
      <c r="BT2300" s="113"/>
      <c r="BU2300" s="113"/>
      <c r="BV2300" s="113"/>
      <c r="BW2300" s="113"/>
      <c r="BX2300" s="113"/>
      <c r="BY2300" s="113"/>
      <c r="BZ2300" s="113"/>
      <c r="CA2300" s="113"/>
      <c r="CB2300" s="113"/>
    </row>
    <row r="2301" spans="9:80" s="114" customFormat="1">
      <c r="I2301" s="113"/>
      <c r="J2301" s="113"/>
      <c r="K2301" s="113"/>
      <c r="L2301" s="113"/>
      <c r="M2301" s="113"/>
      <c r="N2301" s="113"/>
      <c r="O2301" s="113"/>
      <c r="P2301" s="113"/>
      <c r="Q2301" s="113"/>
      <c r="R2301" s="113"/>
      <c r="S2301" s="113"/>
      <c r="T2301" s="113"/>
      <c r="U2301" s="113"/>
      <c r="V2301" s="113"/>
      <c r="W2301" s="113"/>
      <c r="X2301" s="113"/>
      <c r="Y2301" s="113"/>
      <c r="Z2301" s="113"/>
      <c r="AA2301" s="113"/>
      <c r="AB2301" s="113"/>
      <c r="AC2301" s="113"/>
      <c r="AD2301" s="113"/>
      <c r="AE2301" s="113"/>
      <c r="AF2301" s="113"/>
      <c r="AG2301" s="113"/>
      <c r="AH2301" s="113"/>
      <c r="AI2301" s="113"/>
      <c r="AJ2301" s="113"/>
      <c r="AK2301" s="113"/>
      <c r="AL2301" s="113"/>
      <c r="AM2301" s="113"/>
      <c r="AN2301" s="113"/>
      <c r="AO2301" s="113"/>
      <c r="AP2301" s="113"/>
      <c r="AQ2301" s="113"/>
      <c r="AR2301" s="113"/>
      <c r="AS2301" s="113"/>
      <c r="AT2301" s="113"/>
      <c r="AU2301" s="113"/>
      <c r="AV2301" s="113"/>
      <c r="AW2301" s="113"/>
      <c r="AX2301" s="113"/>
      <c r="AY2301" s="113"/>
      <c r="AZ2301" s="113"/>
      <c r="BA2301" s="113"/>
      <c r="BB2301" s="113"/>
      <c r="BC2301" s="113"/>
      <c r="BD2301" s="113"/>
      <c r="BE2301" s="113"/>
      <c r="BF2301" s="113"/>
      <c r="BG2301" s="113"/>
      <c r="BH2301" s="113"/>
      <c r="BI2301" s="113"/>
      <c r="BJ2301" s="113"/>
      <c r="BK2301" s="113"/>
      <c r="BL2301" s="113"/>
      <c r="BM2301" s="113"/>
      <c r="BN2301" s="113"/>
      <c r="BO2301" s="113"/>
      <c r="BP2301" s="113"/>
      <c r="BQ2301" s="113"/>
      <c r="BR2301" s="113"/>
      <c r="BS2301" s="113"/>
      <c r="BT2301" s="113"/>
      <c r="BU2301" s="113"/>
      <c r="BV2301" s="113"/>
      <c r="BW2301" s="113"/>
      <c r="BX2301" s="113"/>
      <c r="BY2301" s="113"/>
      <c r="BZ2301" s="113"/>
      <c r="CA2301" s="113"/>
      <c r="CB2301" s="113"/>
    </row>
    <row r="2302" spans="9:80" s="114" customFormat="1">
      <c r="I2302" s="113"/>
      <c r="J2302" s="113"/>
      <c r="K2302" s="113"/>
      <c r="L2302" s="113"/>
      <c r="M2302" s="113"/>
      <c r="N2302" s="113"/>
      <c r="O2302" s="113"/>
      <c r="P2302" s="113"/>
      <c r="Q2302" s="113"/>
      <c r="R2302" s="113"/>
      <c r="S2302" s="113"/>
      <c r="T2302" s="113"/>
      <c r="U2302" s="113"/>
      <c r="V2302" s="113"/>
      <c r="W2302" s="113"/>
      <c r="X2302" s="113"/>
      <c r="Y2302" s="113"/>
      <c r="Z2302" s="113"/>
      <c r="AA2302" s="113"/>
      <c r="AB2302" s="113"/>
      <c r="AC2302" s="113"/>
      <c r="AD2302" s="113"/>
      <c r="AE2302" s="113"/>
      <c r="AF2302" s="113"/>
      <c r="AG2302" s="113"/>
      <c r="AH2302" s="113"/>
      <c r="AI2302" s="113"/>
      <c r="AJ2302" s="113"/>
      <c r="AK2302" s="113"/>
      <c r="AL2302" s="113"/>
      <c r="AM2302" s="113"/>
      <c r="AN2302" s="113"/>
      <c r="AO2302" s="113"/>
      <c r="AP2302" s="113"/>
      <c r="AQ2302" s="113"/>
      <c r="AR2302" s="113"/>
      <c r="AS2302" s="113"/>
      <c r="AT2302" s="113"/>
      <c r="AU2302" s="113"/>
      <c r="AV2302" s="113"/>
      <c r="AW2302" s="113"/>
      <c r="AX2302" s="113"/>
      <c r="AY2302" s="113"/>
      <c r="AZ2302" s="113"/>
      <c r="BA2302" s="113"/>
      <c r="BB2302" s="113"/>
      <c r="BC2302" s="113"/>
      <c r="BD2302" s="113"/>
      <c r="BE2302" s="113"/>
      <c r="BF2302" s="113"/>
      <c r="BG2302" s="113"/>
      <c r="BH2302" s="113"/>
      <c r="BI2302" s="113"/>
      <c r="BJ2302" s="113"/>
      <c r="BK2302" s="113"/>
      <c r="BL2302" s="113"/>
      <c r="BM2302" s="113"/>
      <c r="BN2302" s="113"/>
      <c r="BO2302" s="113"/>
      <c r="BP2302" s="113"/>
      <c r="BQ2302" s="113"/>
      <c r="BR2302" s="113"/>
      <c r="BS2302" s="113"/>
      <c r="BT2302" s="113"/>
      <c r="BU2302" s="113"/>
      <c r="BV2302" s="113"/>
      <c r="BW2302" s="113"/>
      <c r="BX2302" s="113"/>
      <c r="BY2302" s="113"/>
      <c r="BZ2302" s="113"/>
      <c r="CA2302" s="113"/>
      <c r="CB2302" s="113"/>
    </row>
    <row r="2303" spans="9:80" s="114" customFormat="1">
      <c r="I2303" s="113"/>
      <c r="J2303" s="113"/>
      <c r="K2303" s="113"/>
      <c r="L2303" s="113"/>
      <c r="M2303" s="113"/>
      <c r="N2303" s="113"/>
      <c r="O2303" s="113"/>
      <c r="P2303" s="113"/>
      <c r="Q2303" s="113"/>
      <c r="R2303" s="113"/>
      <c r="S2303" s="113"/>
      <c r="T2303" s="113"/>
      <c r="U2303" s="113"/>
      <c r="V2303" s="113"/>
      <c r="W2303" s="113"/>
      <c r="X2303" s="113"/>
      <c r="Y2303" s="113"/>
      <c r="Z2303" s="113"/>
      <c r="AA2303" s="113"/>
      <c r="AB2303" s="113"/>
      <c r="AC2303" s="113"/>
      <c r="AD2303" s="113"/>
      <c r="AE2303" s="113"/>
      <c r="AF2303" s="113"/>
      <c r="AG2303" s="113"/>
      <c r="AH2303" s="113"/>
      <c r="AI2303" s="113"/>
      <c r="AJ2303" s="113"/>
      <c r="AK2303" s="113"/>
      <c r="AL2303" s="113"/>
      <c r="AM2303" s="113"/>
      <c r="AN2303" s="113"/>
      <c r="AO2303" s="113"/>
      <c r="AP2303" s="113"/>
      <c r="AQ2303" s="113"/>
      <c r="AR2303" s="113"/>
      <c r="AS2303" s="113"/>
      <c r="AT2303" s="113"/>
      <c r="AU2303" s="113"/>
      <c r="AV2303" s="113"/>
      <c r="AW2303" s="113"/>
      <c r="AX2303" s="113"/>
      <c r="AY2303" s="113"/>
      <c r="AZ2303" s="113"/>
      <c r="BA2303" s="113"/>
      <c r="BB2303" s="113"/>
      <c r="BC2303" s="113"/>
      <c r="BD2303" s="113"/>
      <c r="BE2303" s="113"/>
      <c r="BF2303" s="113"/>
      <c r="BG2303" s="113"/>
      <c r="BH2303" s="113"/>
      <c r="BI2303" s="113"/>
      <c r="BJ2303" s="113"/>
      <c r="BK2303" s="113"/>
      <c r="BL2303" s="113"/>
      <c r="BM2303" s="113"/>
      <c r="BN2303" s="113"/>
      <c r="BO2303" s="113"/>
      <c r="BP2303" s="113"/>
      <c r="BQ2303" s="113"/>
      <c r="BR2303" s="113"/>
      <c r="BS2303" s="113"/>
      <c r="BT2303" s="113"/>
      <c r="BU2303" s="113"/>
      <c r="BV2303" s="113"/>
      <c r="BW2303" s="113"/>
      <c r="BX2303" s="113"/>
      <c r="BY2303" s="113"/>
      <c r="BZ2303" s="113"/>
      <c r="CA2303" s="113"/>
      <c r="CB2303" s="113"/>
    </row>
    <row r="2304" spans="9:80" s="114" customFormat="1">
      <c r="I2304" s="113"/>
      <c r="J2304" s="113"/>
      <c r="K2304" s="113"/>
      <c r="L2304" s="113"/>
      <c r="M2304" s="113"/>
      <c r="N2304" s="113"/>
      <c r="O2304" s="113"/>
      <c r="P2304" s="113"/>
      <c r="Q2304" s="113"/>
      <c r="R2304" s="113"/>
      <c r="S2304" s="113"/>
      <c r="T2304" s="113"/>
      <c r="U2304" s="113"/>
      <c r="V2304" s="113"/>
      <c r="W2304" s="113"/>
      <c r="X2304" s="113"/>
      <c r="Y2304" s="113"/>
      <c r="Z2304" s="113"/>
      <c r="AA2304" s="113"/>
      <c r="AB2304" s="113"/>
      <c r="AC2304" s="113"/>
      <c r="AD2304" s="113"/>
      <c r="AE2304" s="113"/>
      <c r="AF2304" s="113"/>
      <c r="AG2304" s="113"/>
      <c r="AH2304" s="113"/>
      <c r="AI2304" s="113"/>
      <c r="AJ2304" s="113"/>
      <c r="AK2304" s="113"/>
      <c r="AL2304" s="113"/>
      <c r="AM2304" s="113"/>
      <c r="AN2304" s="113"/>
      <c r="AO2304" s="113"/>
      <c r="AP2304" s="113"/>
      <c r="AQ2304" s="113"/>
      <c r="AR2304" s="113"/>
      <c r="AS2304" s="113"/>
      <c r="AT2304" s="113"/>
      <c r="AU2304" s="113"/>
      <c r="AV2304" s="113"/>
      <c r="AW2304" s="113"/>
      <c r="AX2304" s="113"/>
      <c r="AY2304" s="113"/>
      <c r="AZ2304" s="113"/>
      <c r="BA2304" s="113"/>
      <c r="BB2304" s="113"/>
      <c r="BC2304" s="113"/>
      <c r="BD2304" s="113"/>
      <c r="BE2304" s="113"/>
      <c r="BF2304" s="113"/>
      <c r="BG2304" s="113"/>
      <c r="BH2304" s="113"/>
      <c r="BI2304" s="113"/>
      <c r="BJ2304" s="113"/>
      <c r="BK2304" s="113"/>
      <c r="BL2304" s="113"/>
      <c r="BM2304" s="113"/>
      <c r="BN2304" s="113"/>
      <c r="BO2304" s="113"/>
      <c r="BP2304" s="113"/>
      <c r="BQ2304" s="113"/>
      <c r="BR2304" s="113"/>
      <c r="BS2304" s="113"/>
      <c r="BT2304" s="113"/>
      <c r="BU2304" s="113"/>
      <c r="BV2304" s="113"/>
      <c r="BW2304" s="113"/>
      <c r="BX2304" s="113"/>
      <c r="BY2304" s="113"/>
      <c r="BZ2304" s="113"/>
      <c r="CA2304" s="113"/>
      <c r="CB2304" s="113"/>
    </row>
    <row r="2305" spans="9:80" s="114" customFormat="1">
      <c r="I2305" s="113"/>
      <c r="J2305" s="113"/>
      <c r="K2305" s="113"/>
      <c r="L2305" s="113"/>
      <c r="M2305" s="113"/>
      <c r="N2305" s="113"/>
      <c r="O2305" s="113"/>
      <c r="P2305" s="113"/>
      <c r="Q2305" s="113"/>
      <c r="R2305" s="113"/>
      <c r="S2305" s="113"/>
      <c r="T2305" s="113"/>
      <c r="U2305" s="113"/>
      <c r="V2305" s="113"/>
      <c r="W2305" s="113"/>
      <c r="X2305" s="113"/>
      <c r="Y2305" s="113"/>
      <c r="Z2305" s="113"/>
      <c r="AA2305" s="113"/>
      <c r="AB2305" s="113"/>
      <c r="AC2305" s="113"/>
      <c r="AD2305" s="113"/>
      <c r="AE2305" s="113"/>
      <c r="AF2305" s="113"/>
      <c r="AG2305" s="113"/>
      <c r="AH2305" s="113"/>
      <c r="AI2305" s="113"/>
      <c r="AJ2305" s="113"/>
      <c r="AK2305" s="113"/>
      <c r="AL2305" s="113"/>
      <c r="AM2305" s="113"/>
      <c r="AN2305" s="113"/>
      <c r="AO2305" s="113"/>
      <c r="AP2305" s="113"/>
      <c r="AQ2305" s="113"/>
      <c r="AR2305" s="113"/>
      <c r="AS2305" s="113"/>
      <c r="AT2305" s="113"/>
      <c r="AU2305" s="113"/>
      <c r="AV2305" s="113"/>
      <c r="AW2305" s="113"/>
      <c r="AX2305" s="113"/>
      <c r="AY2305" s="113"/>
      <c r="AZ2305" s="113"/>
      <c r="BA2305" s="113"/>
      <c r="BB2305" s="113"/>
      <c r="BC2305" s="113"/>
      <c r="BD2305" s="113"/>
      <c r="BE2305" s="113"/>
      <c r="BF2305" s="113"/>
      <c r="BG2305" s="113"/>
      <c r="BH2305" s="113"/>
      <c r="BI2305" s="113"/>
      <c r="BJ2305" s="113"/>
      <c r="BK2305" s="113"/>
      <c r="BL2305" s="113"/>
      <c r="BM2305" s="113"/>
      <c r="BN2305" s="113"/>
      <c r="BO2305" s="113"/>
      <c r="BP2305" s="113"/>
      <c r="BQ2305" s="113"/>
      <c r="BR2305" s="113"/>
      <c r="BS2305" s="113"/>
      <c r="BT2305" s="113"/>
      <c r="BU2305" s="113"/>
      <c r="BV2305" s="113"/>
      <c r="BW2305" s="113"/>
      <c r="BX2305" s="113"/>
      <c r="BY2305" s="113"/>
      <c r="BZ2305" s="113"/>
      <c r="CA2305" s="113"/>
      <c r="CB2305" s="113"/>
    </row>
    <row r="2306" spans="9:80" s="114" customFormat="1">
      <c r="I2306" s="113"/>
      <c r="J2306" s="113"/>
      <c r="K2306" s="113"/>
      <c r="L2306" s="113"/>
      <c r="M2306" s="113"/>
      <c r="N2306" s="113"/>
      <c r="O2306" s="113"/>
      <c r="P2306" s="113"/>
      <c r="Q2306" s="113"/>
      <c r="R2306" s="113"/>
      <c r="S2306" s="113"/>
      <c r="T2306" s="113"/>
      <c r="U2306" s="113"/>
      <c r="V2306" s="113"/>
      <c r="W2306" s="113"/>
      <c r="X2306" s="113"/>
      <c r="Y2306" s="113"/>
      <c r="Z2306" s="113"/>
      <c r="AA2306" s="113"/>
      <c r="AB2306" s="113"/>
      <c r="AC2306" s="113"/>
      <c r="AD2306" s="113"/>
      <c r="AE2306" s="113"/>
      <c r="AF2306" s="113"/>
      <c r="AG2306" s="113"/>
      <c r="AH2306" s="113"/>
      <c r="AI2306" s="113"/>
      <c r="AJ2306" s="113"/>
      <c r="AK2306" s="113"/>
      <c r="AL2306" s="113"/>
      <c r="AM2306" s="113"/>
      <c r="AN2306" s="113"/>
      <c r="AO2306" s="113"/>
      <c r="AP2306" s="113"/>
      <c r="AQ2306" s="113"/>
      <c r="AR2306" s="113"/>
      <c r="AS2306" s="113"/>
      <c r="AT2306" s="113"/>
      <c r="AU2306" s="113"/>
      <c r="AV2306" s="113"/>
      <c r="AW2306" s="113"/>
      <c r="AX2306" s="113"/>
      <c r="AY2306" s="113"/>
      <c r="AZ2306" s="113"/>
      <c r="BA2306" s="113"/>
      <c r="BB2306" s="113"/>
      <c r="BC2306" s="113"/>
      <c r="BD2306" s="113"/>
      <c r="BE2306" s="113"/>
      <c r="BF2306" s="113"/>
      <c r="BG2306" s="113"/>
      <c r="BH2306" s="113"/>
      <c r="BI2306" s="113"/>
      <c r="BJ2306" s="113"/>
      <c r="BK2306" s="113"/>
      <c r="BL2306" s="113"/>
      <c r="BM2306" s="113"/>
      <c r="BN2306" s="113"/>
      <c r="BO2306" s="113"/>
      <c r="BP2306" s="113"/>
      <c r="BQ2306" s="113"/>
      <c r="BR2306" s="113"/>
      <c r="BS2306" s="113"/>
      <c r="BT2306" s="113"/>
      <c r="BU2306" s="113"/>
      <c r="BV2306" s="113"/>
      <c r="BW2306" s="113"/>
      <c r="BX2306" s="113"/>
      <c r="BY2306" s="113"/>
      <c r="BZ2306" s="113"/>
      <c r="CA2306" s="113"/>
      <c r="CB2306" s="113"/>
    </row>
    <row r="2307" spans="9:80" s="114" customFormat="1">
      <c r="I2307" s="113"/>
      <c r="J2307" s="113"/>
      <c r="K2307" s="113"/>
      <c r="L2307" s="113"/>
      <c r="M2307" s="113"/>
      <c r="N2307" s="113"/>
      <c r="O2307" s="113"/>
      <c r="P2307" s="113"/>
      <c r="Q2307" s="113"/>
      <c r="R2307" s="113"/>
      <c r="S2307" s="113"/>
      <c r="T2307" s="113"/>
      <c r="U2307" s="113"/>
      <c r="V2307" s="113"/>
      <c r="W2307" s="113"/>
      <c r="X2307" s="113"/>
      <c r="Y2307" s="113"/>
      <c r="Z2307" s="113"/>
      <c r="AA2307" s="113"/>
      <c r="AB2307" s="113"/>
      <c r="AC2307" s="113"/>
      <c r="AD2307" s="113"/>
      <c r="AE2307" s="113"/>
      <c r="AF2307" s="113"/>
      <c r="AG2307" s="113"/>
      <c r="AH2307" s="113"/>
      <c r="AI2307" s="113"/>
      <c r="AJ2307" s="113"/>
      <c r="AK2307" s="113"/>
      <c r="AL2307" s="113"/>
      <c r="AM2307" s="113"/>
      <c r="AN2307" s="113"/>
      <c r="AO2307" s="113"/>
      <c r="AP2307" s="113"/>
      <c r="AQ2307" s="113"/>
      <c r="AR2307" s="113"/>
      <c r="AS2307" s="113"/>
      <c r="AT2307" s="113"/>
      <c r="AU2307" s="113"/>
      <c r="AV2307" s="113"/>
      <c r="AW2307" s="113"/>
      <c r="AX2307" s="113"/>
      <c r="AY2307" s="113"/>
      <c r="AZ2307" s="113"/>
      <c r="BA2307" s="113"/>
      <c r="BB2307" s="113"/>
      <c r="BC2307" s="113"/>
      <c r="BD2307" s="113"/>
      <c r="BE2307" s="113"/>
      <c r="BF2307" s="113"/>
      <c r="BG2307" s="113"/>
      <c r="BH2307" s="113"/>
      <c r="BI2307" s="113"/>
      <c r="BJ2307" s="113"/>
      <c r="BK2307" s="113"/>
      <c r="BL2307" s="113"/>
      <c r="BM2307" s="113"/>
      <c r="BN2307" s="113"/>
      <c r="BO2307" s="113"/>
      <c r="BP2307" s="113"/>
      <c r="BQ2307" s="113"/>
      <c r="BR2307" s="113"/>
      <c r="BS2307" s="113"/>
      <c r="BT2307" s="113"/>
      <c r="BU2307" s="113"/>
      <c r="BV2307" s="113"/>
      <c r="BW2307" s="113"/>
      <c r="BX2307" s="113"/>
      <c r="BY2307" s="113"/>
      <c r="BZ2307" s="113"/>
      <c r="CA2307" s="113"/>
      <c r="CB2307" s="113"/>
    </row>
    <row r="2308" spans="9:80" s="114" customFormat="1">
      <c r="I2308" s="113"/>
      <c r="J2308" s="113"/>
      <c r="K2308" s="113"/>
      <c r="L2308" s="113"/>
      <c r="M2308" s="113"/>
      <c r="N2308" s="113"/>
      <c r="O2308" s="113"/>
      <c r="P2308" s="113"/>
      <c r="Q2308" s="113"/>
      <c r="R2308" s="113"/>
      <c r="S2308" s="113"/>
      <c r="T2308" s="113"/>
      <c r="U2308" s="113"/>
      <c r="V2308" s="113"/>
      <c r="W2308" s="113"/>
      <c r="X2308" s="113"/>
      <c r="Y2308" s="113"/>
      <c r="Z2308" s="113"/>
      <c r="AA2308" s="113"/>
      <c r="AB2308" s="113"/>
      <c r="AC2308" s="113"/>
      <c r="AD2308" s="113"/>
      <c r="AE2308" s="113"/>
      <c r="AF2308" s="113"/>
      <c r="AG2308" s="113"/>
      <c r="AH2308" s="113"/>
      <c r="AI2308" s="113"/>
      <c r="AJ2308" s="113"/>
      <c r="AK2308" s="113"/>
      <c r="AL2308" s="113"/>
      <c r="AM2308" s="113"/>
      <c r="AN2308" s="113"/>
      <c r="AO2308" s="113"/>
      <c r="AP2308" s="113"/>
      <c r="AQ2308" s="113"/>
      <c r="AR2308" s="113"/>
      <c r="AS2308" s="113"/>
      <c r="AT2308" s="113"/>
      <c r="AU2308" s="113"/>
      <c r="AV2308" s="113"/>
      <c r="AW2308" s="113"/>
      <c r="AX2308" s="113"/>
      <c r="AY2308" s="113"/>
      <c r="AZ2308" s="113"/>
      <c r="BA2308" s="113"/>
      <c r="BB2308" s="113"/>
      <c r="BC2308" s="113"/>
      <c r="BD2308" s="113"/>
      <c r="BE2308" s="113"/>
      <c r="BF2308" s="113"/>
      <c r="BG2308" s="113"/>
      <c r="BH2308" s="113"/>
      <c r="BI2308" s="113"/>
      <c r="BJ2308" s="113"/>
      <c r="BK2308" s="113"/>
      <c r="BL2308" s="113"/>
      <c r="BM2308" s="113"/>
      <c r="BN2308" s="113"/>
      <c r="BO2308" s="113"/>
      <c r="BP2308" s="113"/>
      <c r="BQ2308" s="113"/>
      <c r="BR2308" s="113"/>
      <c r="BS2308" s="113"/>
      <c r="BT2308" s="113"/>
      <c r="BU2308" s="113"/>
      <c r="BV2308" s="113"/>
      <c r="BW2308" s="113"/>
      <c r="BX2308" s="113"/>
      <c r="BY2308" s="113"/>
      <c r="BZ2308" s="113"/>
      <c r="CA2308" s="113"/>
      <c r="CB2308" s="113"/>
    </row>
    <row r="2309" spans="9:80" s="114" customFormat="1">
      <c r="I2309" s="113"/>
      <c r="J2309" s="113"/>
      <c r="K2309" s="113"/>
      <c r="L2309" s="113"/>
      <c r="M2309" s="113"/>
      <c r="N2309" s="113"/>
      <c r="O2309" s="113"/>
      <c r="P2309" s="113"/>
      <c r="Q2309" s="113"/>
      <c r="R2309" s="113"/>
      <c r="S2309" s="113"/>
      <c r="T2309" s="113"/>
      <c r="U2309" s="113"/>
      <c r="V2309" s="113"/>
      <c r="W2309" s="113"/>
      <c r="X2309" s="113"/>
      <c r="Y2309" s="113"/>
      <c r="Z2309" s="113"/>
      <c r="AA2309" s="113"/>
      <c r="AB2309" s="113"/>
      <c r="AC2309" s="113"/>
      <c r="AD2309" s="113"/>
      <c r="AE2309" s="113"/>
      <c r="AF2309" s="113"/>
      <c r="AG2309" s="113"/>
      <c r="AH2309" s="113"/>
      <c r="AI2309" s="113"/>
      <c r="AJ2309" s="113"/>
      <c r="AK2309" s="113"/>
      <c r="AL2309" s="113"/>
      <c r="AM2309" s="113"/>
      <c r="AN2309" s="113"/>
      <c r="AO2309" s="113"/>
      <c r="AP2309" s="113"/>
      <c r="AQ2309" s="113"/>
      <c r="AR2309" s="113"/>
      <c r="AS2309" s="113"/>
      <c r="AT2309" s="113"/>
      <c r="AU2309" s="113"/>
      <c r="AV2309" s="113"/>
      <c r="AW2309" s="113"/>
      <c r="AX2309" s="113"/>
      <c r="AY2309" s="113"/>
      <c r="AZ2309" s="113"/>
      <c r="BA2309" s="113"/>
      <c r="BB2309" s="113"/>
      <c r="BC2309" s="113"/>
      <c r="BD2309" s="113"/>
      <c r="BE2309" s="113"/>
      <c r="BF2309" s="113"/>
      <c r="BG2309" s="113"/>
      <c r="BH2309" s="113"/>
      <c r="BI2309" s="113"/>
      <c r="BJ2309" s="113"/>
      <c r="BK2309" s="113"/>
      <c r="BL2309" s="113"/>
      <c r="BM2309" s="113"/>
      <c r="BN2309" s="113"/>
      <c r="BO2309" s="113"/>
      <c r="BP2309" s="113"/>
      <c r="BQ2309" s="113"/>
      <c r="BR2309" s="113"/>
      <c r="BS2309" s="113"/>
      <c r="BT2309" s="113"/>
      <c r="BU2309" s="113"/>
      <c r="BV2309" s="113"/>
      <c r="BW2309" s="113"/>
      <c r="BX2309" s="113"/>
      <c r="BY2309" s="113"/>
      <c r="BZ2309" s="113"/>
      <c r="CA2309" s="113"/>
      <c r="CB2309" s="113"/>
    </row>
    <row r="2310" spans="9:80" s="114" customFormat="1">
      <c r="I2310" s="113"/>
      <c r="J2310" s="113"/>
      <c r="K2310" s="113"/>
      <c r="L2310" s="113"/>
      <c r="M2310" s="113"/>
      <c r="N2310" s="113"/>
      <c r="O2310" s="113"/>
      <c r="P2310" s="113"/>
      <c r="Q2310" s="113"/>
      <c r="R2310" s="113"/>
      <c r="S2310" s="113"/>
      <c r="T2310" s="113"/>
      <c r="U2310" s="113"/>
      <c r="V2310" s="113"/>
      <c r="W2310" s="113"/>
      <c r="X2310" s="113"/>
      <c r="Y2310" s="113"/>
      <c r="Z2310" s="113"/>
      <c r="AA2310" s="113"/>
      <c r="AB2310" s="113"/>
      <c r="AC2310" s="113"/>
      <c r="AD2310" s="113"/>
      <c r="AE2310" s="113"/>
      <c r="AF2310" s="113"/>
      <c r="AG2310" s="113"/>
      <c r="AH2310" s="113"/>
      <c r="AI2310" s="113"/>
      <c r="AJ2310" s="113"/>
      <c r="AK2310" s="113"/>
      <c r="AL2310" s="113"/>
      <c r="AM2310" s="113"/>
      <c r="AN2310" s="113"/>
      <c r="AO2310" s="113"/>
      <c r="AP2310" s="113"/>
      <c r="AQ2310" s="113"/>
      <c r="AR2310" s="113"/>
      <c r="AS2310" s="113"/>
      <c r="AT2310" s="113"/>
      <c r="AU2310" s="113"/>
      <c r="AV2310" s="113"/>
      <c r="AW2310" s="113"/>
      <c r="AX2310" s="113"/>
      <c r="AY2310" s="113"/>
      <c r="AZ2310" s="113"/>
      <c r="BA2310" s="113"/>
      <c r="BB2310" s="113"/>
      <c r="BC2310" s="113"/>
      <c r="BD2310" s="113"/>
      <c r="BE2310" s="113"/>
      <c r="BF2310" s="113"/>
      <c r="BG2310" s="113"/>
      <c r="BH2310" s="113"/>
      <c r="BI2310" s="113"/>
      <c r="BJ2310" s="113"/>
      <c r="BK2310" s="113"/>
      <c r="BL2310" s="113"/>
      <c r="BM2310" s="113"/>
      <c r="BN2310" s="113"/>
      <c r="BO2310" s="113"/>
      <c r="BP2310" s="113"/>
      <c r="BQ2310" s="113"/>
      <c r="BR2310" s="113"/>
      <c r="BS2310" s="113"/>
      <c r="BT2310" s="113"/>
      <c r="BU2310" s="113"/>
      <c r="BV2310" s="113"/>
      <c r="BW2310" s="113"/>
      <c r="BX2310" s="113"/>
      <c r="BY2310" s="113"/>
      <c r="BZ2310" s="113"/>
      <c r="CA2310" s="113"/>
      <c r="CB2310" s="113"/>
    </row>
    <row r="2311" spans="9:80" s="114" customFormat="1">
      <c r="I2311" s="113"/>
      <c r="J2311" s="113"/>
      <c r="K2311" s="113"/>
      <c r="L2311" s="113"/>
      <c r="M2311" s="113"/>
      <c r="N2311" s="113"/>
      <c r="O2311" s="113"/>
      <c r="P2311" s="113"/>
      <c r="Q2311" s="113"/>
      <c r="R2311" s="113"/>
      <c r="S2311" s="113"/>
      <c r="T2311" s="113"/>
      <c r="U2311" s="113"/>
      <c r="V2311" s="113"/>
      <c r="W2311" s="113"/>
      <c r="X2311" s="113"/>
      <c r="Y2311" s="113"/>
      <c r="Z2311" s="113"/>
      <c r="AA2311" s="113"/>
      <c r="AB2311" s="113"/>
      <c r="AC2311" s="113"/>
      <c r="AD2311" s="113"/>
      <c r="AE2311" s="113"/>
      <c r="AF2311" s="113"/>
      <c r="AG2311" s="113"/>
      <c r="AH2311" s="113"/>
      <c r="AI2311" s="113"/>
      <c r="AJ2311" s="113"/>
      <c r="AK2311" s="113"/>
      <c r="AL2311" s="113"/>
      <c r="AM2311" s="113"/>
      <c r="AN2311" s="113"/>
      <c r="AO2311" s="113"/>
      <c r="AP2311" s="113"/>
      <c r="AQ2311" s="113"/>
      <c r="AR2311" s="113"/>
      <c r="AS2311" s="113"/>
      <c r="AT2311" s="113"/>
      <c r="AU2311" s="113"/>
      <c r="AV2311" s="113"/>
      <c r="AW2311" s="113"/>
      <c r="AX2311" s="113"/>
      <c r="AY2311" s="113"/>
      <c r="AZ2311" s="113"/>
      <c r="BA2311" s="113"/>
      <c r="BB2311" s="113"/>
      <c r="BC2311" s="113"/>
      <c r="BD2311" s="113"/>
      <c r="BE2311" s="113"/>
      <c r="BF2311" s="113"/>
      <c r="BG2311" s="113"/>
      <c r="BH2311" s="113"/>
      <c r="BI2311" s="113"/>
      <c r="BJ2311" s="113"/>
      <c r="BK2311" s="113"/>
      <c r="BL2311" s="113"/>
      <c r="BM2311" s="113"/>
      <c r="BN2311" s="113"/>
      <c r="BO2311" s="113"/>
      <c r="BP2311" s="113"/>
      <c r="BQ2311" s="113"/>
      <c r="BR2311" s="113"/>
      <c r="BS2311" s="113"/>
      <c r="BT2311" s="113"/>
      <c r="BU2311" s="113"/>
      <c r="BV2311" s="113"/>
      <c r="BW2311" s="113"/>
      <c r="BX2311" s="113"/>
      <c r="BY2311" s="113"/>
      <c r="BZ2311" s="113"/>
      <c r="CA2311" s="113"/>
      <c r="CB2311" s="113"/>
    </row>
    <row r="2312" spans="9:80" s="114" customFormat="1">
      <c r="I2312" s="113"/>
      <c r="J2312" s="113"/>
      <c r="K2312" s="113"/>
      <c r="L2312" s="113"/>
      <c r="M2312" s="113"/>
      <c r="N2312" s="113"/>
      <c r="O2312" s="113"/>
      <c r="P2312" s="113"/>
      <c r="Q2312" s="113"/>
      <c r="R2312" s="113"/>
      <c r="S2312" s="113"/>
      <c r="T2312" s="113"/>
      <c r="U2312" s="113"/>
      <c r="V2312" s="113"/>
      <c r="W2312" s="113"/>
      <c r="X2312" s="113"/>
      <c r="Y2312" s="113"/>
      <c r="Z2312" s="113"/>
      <c r="AA2312" s="113"/>
      <c r="AB2312" s="113"/>
      <c r="AC2312" s="113"/>
      <c r="AD2312" s="113"/>
      <c r="AE2312" s="113"/>
      <c r="AF2312" s="113"/>
      <c r="AG2312" s="113"/>
      <c r="AH2312" s="113"/>
      <c r="AI2312" s="113"/>
      <c r="AJ2312" s="113"/>
      <c r="AK2312" s="113"/>
      <c r="AL2312" s="113"/>
      <c r="AM2312" s="113"/>
      <c r="AN2312" s="113"/>
      <c r="AO2312" s="113"/>
      <c r="AP2312" s="113"/>
      <c r="AQ2312" s="113"/>
      <c r="AR2312" s="113"/>
      <c r="AS2312" s="113"/>
      <c r="AT2312" s="113"/>
      <c r="AU2312" s="113"/>
      <c r="AV2312" s="113"/>
      <c r="AW2312" s="113"/>
      <c r="AX2312" s="113"/>
      <c r="AY2312" s="113"/>
      <c r="AZ2312" s="113"/>
      <c r="BA2312" s="113"/>
      <c r="BB2312" s="113"/>
      <c r="BC2312" s="113"/>
      <c r="BD2312" s="113"/>
      <c r="BE2312" s="113"/>
      <c r="BF2312" s="113"/>
      <c r="BG2312" s="113"/>
      <c r="BH2312" s="113"/>
      <c r="BI2312" s="113"/>
      <c r="BJ2312" s="113"/>
      <c r="BK2312" s="113"/>
      <c r="BL2312" s="113"/>
      <c r="BM2312" s="113"/>
      <c r="BN2312" s="113"/>
      <c r="BO2312" s="113"/>
      <c r="BP2312" s="113"/>
      <c r="BQ2312" s="113"/>
      <c r="BR2312" s="113"/>
      <c r="BS2312" s="113"/>
      <c r="BT2312" s="113"/>
      <c r="BU2312" s="113"/>
      <c r="BV2312" s="113"/>
      <c r="BW2312" s="113"/>
      <c r="BX2312" s="113"/>
      <c r="BY2312" s="113"/>
      <c r="BZ2312" s="113"/>
      <c r="CA2312" s="113"/>
      <c r="CB2312" s="113"/>
    </row>
    <row r="2313" spans="9:80" s="114" customFormat="1">
      <c r="I2313" s="113"/>
      <c r="J2313" s="113"/>
      <c r="K2313" s="113"/>
      <c r="L2313" s="113"/>
      <c r="M2313" s="113"/>
      <c r="N2313" s="113"/>
      <c r="O2313" s="113"/>
      <c r="P2313" s="113"/>
      <c r="Q2313" s="113"/>
      <c r="R2313" s="113"/>
      <c r="S2313" s="113"/>
      <c r="T2313" s="113"/>
      <c r="U2313" s="113"/>
      <c r="V2313" s="113"/>
      <c r="W2313" s="113"/>
      <c r="X2313" s="113"/>
      <c r="Y2313" s="113"/>
      <c r="Z2313" s="113"/>
      <c r="AA2313" s="113"/>
      <c r="AB2313" s="113"/>
      <c r="AC2313" s="113"/>
      <c r="AD2313" s="113"/>
      <c r="AE2313" s="113"/>
      <c r="AF2313" s="113"/>
      <c r="AG2313" s="113"/>
      <c r="AH2313" s="113"/>
      <c r="AI2313" s="113"/>
      <c r="AJ2313" s="113"/>
      <c r="AK2313" s="113"/>
      <c r="AL2313" s="113"/>
      <c r="AM2313" s="113"/>
      <c r="AN2313" s="113"/>
      <c r="AO2313" s="113"/>
      <c r="AP2313" s="113"/>
      <c r="AQ2313" s="113"/>
      <c r="AR2313" s="113"/>
      <c r="AS2313" s="113"/>
      <c r="AT2313" s="113"/>
      <c r="AU2313" s="113"/>
      <c r="AV2313" s="113"/>
      <c r="AW2313" s="113"/>
      <c r="AX2313" s="113"/>
      <c r="AY2313" s="113"/>
      <c r="AZ2313" s="113"/>
      <c r="BA2313" s="113"/>
      <c r="BB2313" s="113"/>
      <c r="BC2313" s="113"/>
      <c r="BD2313" s="113"/>
      <c r="BE2313" s="113"/>
      <c r="BF2313" s="113"/>
      <c r="BG2313" s="113"/>
      <c r="BH2313" s="113"/>
      <c r="BI2313" s="113"/>
      <c r="BJ2313" s="113"/>
      <c r="BK2313" s="113"/>
      <c r="BL2313" s="113"/>
      <c r="BM2313" s="113"/>
      <c r="BN2313" s="113"/>
      <c r="BO2313" s="113"/>
      <c r="BP2313" s="113"/>
      <c r="BQ2313" s="113"/>
      <c r="BR2313" s="113"/>
      <c r="BS2313" s="113"/>
      <c r="BT2313" s="113"/>
      <c r="BU2313" s="113"/>
      <c r="BV2313" s="113"/>
      <c r="BW2313" s="113"/>
      <c r="BX2313" s="113"/>
      <c r="BY2313" s="113"/>
      <c r="BZ2313" s="113"/>
      <c r="CA2313" s="113"/>
      <c r="CB2313" s="113"/>
    </row>
    <row r="2314" spans="9:80" s="114" customFormat="1">
      <c r="I2314" s="113"/>
      <c r="J2314" s="113"/>
      <c r="K2314" s="113"/>
      <c r="L2314" s="113"/>
      <c r="M2314" s="113"/>
      <c r="N2314" s="113"/>
      <c r="O2314" s="113"/>
      <c r="P2314" s="113"/>
      <c r="Q2314" s="113"/>
      <c r="R2314" s="113"/>
      <c r="S2314" s="113"/>
      <c r="T2314" s="113"/>
      <c r="U2314" s="113"/>
      <c r="V2314" s="113"/>
      <c r="W2314" s="113"/>
      <c r="X2314" s="113"/>
      <c r="Y2314" s="113"/>
      <c r="Z2314" s="113"/>
      <c r="AA2314" s="113"/>
      <c r="AB2314" s="113"/>
      <c r="AC2314" s="113"/>
      <c r="AD2314" s="113"/>
      <c r="AE2314" s="113"/>
      <c r="AF2314" s="113"/>
      <c r="AG2314" s="113"/>
      <c r="AH2314" s="113"/>
      <c r="AI2314" s="113"/>
      <c r="AJ2314" s="113"/>
      <c r="AK2314" s="113"/>
      <c r="AL2314" s="113"/>
      <c r="AM2314" s="113"/>
      <c r="AN2314" s="113"/>
      <c r="AO2314" s="113"/>
      <c r="AP2314" s="113"/>
      <c r="AQ2314" s="113"/>
      <c r="AR2314" s="113"/>
      <c r="AS2314" s="113"/>
      <c r="AT2314" s="113"/>
      <c r="AU2314" s="113"/>
      <c r="AV2314" s="113"/>
      <c r="AW2314" s="113"/>
      <c r="AX2314" s="113"/>
      <c r="AY2314" s="113"/>
      <c r="AZ2314" s="113"/>
      <c r="BA2314" s="113"/>
      <c r="BB2314" s="113"/>
      <c r="BC2314" s="113"/>
      <c r="BD2314" s="113"/>
      <c r="BE2314" s="113"/>
      <c r="BF2314" s="113"/>
      <c r="BG2314" s="113"/>
      <c r="BH2314" s="113"/>
      <c r="BI2314" s="113"/>
      <c r="BJ2314" s="113"/>
      <c r="BK2314" s="113"/>
      <c r="BL2314" s="113"/>
      <c r="BM2314" s="113"/>
      <c r="BN2314" s="113"/>
      <c r="BO2314" s="113"/>
      <c r="BP2314" s="113"/>
      <c r="BQ2314" s="113"/>
      <c r="BR2314" s="113"/>
      <c r="BS2314" s="113"/>
      <c r="BT2314" s="113"/>
      <c r="BU2314" s="113"/>
      <c r="BV2314" s="113"/>
      <c r="BW2314" s="113"/>
      <c r="BX2314" s="113"/>
      <c r="BY2314" s="113"/>
      <c r="BZ2314" s="113"/>
      <c r="CA2314" s="113"/>
      <c r="CB2314" s="113"/>
    </row>
    <row r="2315" spans="9:80" s="114" customFormat="1">
      <c r="I2315" s="113"/>
      <c r="J2315" s="113"/>
      <c r="K2315" s="113"/>
      <c r="L2315" s="113"/>
      <c r="M2315" s="113"/>
      <c r="N2315" s="113"/>
      <c r="O2315" s="113"/>
      <c r="P2315" s="113"/>
      <c r="Q2315" s="113"/>
      <c r="R2315" s="113"/>
      <c r="S2315" s="113"/>
      <c r="T2315" s="113"/>
      <c r="U2315" s="113"/>
      <c r="V2315" s="113"/>
      <c r="W2315" s="113"/>
      <c r="X2315" s="113"/>
      <c r="Y2315" s="113"/>
      <c r="Z2315" s="113"/>
      <c r="AA2315" s="113"/>
      <c r="AB2315" s="113"/>
      <c r="AC2315" s="113"/>
      <c r="AD2315" s="113"/>
      <c r="AE2315" s="113"/>
      <c r="AF2315" s="113"/>
      <c r="AG2315" s="113"/>
      <c r="AH2315" s="113"/>
      <c r="AI2315" s="113"/>
      <c r="AJ2315" s="113"/>
      <c r="AK2315" s="113"/>
      <c r="AL2315" s="113"/>
      <c r="AM2315" s="113"/>
      <c r="AN2315" s="113"/>
      <c r="AO2315" s="113"/>
      <c r="AP2315" s="113"/>
      <c r="AQ2315" s="113"/>
      <c r="AR2315" s="113"/>
      <c r="AS2315" s="113"/>
      <c r="AT2315" s="113"/>
      <c r="AU2315" s="113"/>
      <c r="AV2315" s="113"/>
      <c r="AW2315" s="113"/>
      <c r="AX2315" s="113"/>
      <c r="AY2315" s="113"/>
      <c r="AZ2315" s="113"/>
      <c r="BA2315" s="113"/>
      <c r="BB2315" s="113"/>
      <c r="BC2315" s="113"/>
      <c r="BD2315" s="113"/>
      <c r="BE2315" s="113"/>
      <c r="BF2315" s="113"/>
      <c r="BG2315" s="113"/>
      <c r="BH2315" s="113"/>
      <c r="BI2315" s="113"/>
      <c r="BJ2315" s="113"/>
      <c r="BK2315" s="113"/>
      <c r="BL2315" s="113"/>
      <c r="BM2315" s="113"/>
      <c r="BN2315" s="113"/>
      <c r="BO2315" s="113"/>
      <c r="BP2315" s="113"/>
      <c r="BQ2315" s="113"/>
      <c r="BR2315" s="113"/>
      <c r="BS2315" s="113"/>
      <c r="BT2315" s="113"/>
      <c r="BU2315" s="113"/>
      <c r="BV2315" s="113"/>
      <c r="BW2315" s="113"/>
      <c r="BX2315" s="113"/>
      <c r="BY2315" s="113"/>
      <c r="BZ2315" s="113"/>
      <c r="CA2315" s="113"/>
      <c r="CB2315" s="113"/>
    </row>
    <row r="2316" spans="9:80" s="114" customFormat="1">
      <c r="I2316" s="113"/>
      <c r="J2316" s="113"/>
      <c r="K2316" s="113"/>
      <c r="L2316" s="113"/>
      <c r="M2316" s="113"/>
      <c r="N2316" s="113"/>
      <c r="O2316" s="113"/>
      <c r="P2316" s="113"/>
      <c r="Q2316" s="113"/>
      <c r="R2316" s="113"/>
      <c r="S2316" s="113"/>
      <c r="T2316" s="113"/>
      <c r="U2316" s="113"/>
      <c r="V2316" s="113"/>
      <c r="W2316" s="113"/>
      <c r="X2316" s="113"/>
      <c r="Y2316" s="113"/>
      <c r="Z2316" s="113"/>
      <c r="AA2316" s="113"/>
      <c r="AB2316" s="113"/>
      <c r="AC2316" s="113"/>
      <c r="AD2316" s="113"/>
      <c r="AE2316" s="113"/>
      <c r="AF2316" s="113"/>
      <c r="AG2316" s="113"/>
      <c r="AH2316" s="113"/>
      <c r="AI2316" s="113"/>
      <c r="AJ2316" s="113"/>
      <c r="AK2316" s="113"/>
      <c r="AL2316" s="113"/>
      <c r="AM2316" s="113"/>
      <c r="AN2316" s="113"/>
      <c r="AO2316" s="113"/>
      <c r="AP2316" s="113"/>
      <c r="AQ2316" s="113"/>
      <c r="AR2316" s="113"/>
      <c r="AS2316" s="113"/>
      <c r="AT2316" s="113"/>
      <c r="AU2316" s="113"/>
      <c r="AV2316" s="113"/>
      <c r="AW2316" s="113"/>
      <c r="AX2316" s="113"/>
      <c r="AY2316" s="113"/>
      <c r="AZ2316" s="113"/>
      <c r="BA2316" s="113"/>
      <c r="BB2316" s="113"/>
      <c r="BC2316" s="113"/>
      <c r="BD2316" s="113"/>
      <c r="BE2316" s="113"/>
      <c r="BF2316" s="113"/>
      <c r="BG2316" s="113"/>
      <c r="BH2316" s="113"/>
      <c r="BI2316" s="113"/>
      <c r="BJ2316" s="113"/>
      <c r="BK2316" s="113"/>
      <c r="BL2316" s="113"/>
      <c r="BM2316" s="113"/>
      <c r="BN2316" s="113"/>
      <c r="BO2316" s="113"/>
      <c r="BP2316" s="113"/>
      <c r="BQ2316" s="113"/>
      <c r="BR2316" s="113"/>
      <c r="BS2316" s="113"/>
      <c r="BT2316" s="113"/>
      <c r="BU2316" s="113"/>
      <c r="BV2316" s="113"/>
      <c r="BW2316" s="113"/>
      <c r="BX2316" s="113"/>
      <c r="BY2316" s="113"/>
      <c r="BZ2316" s="113"/>
      <c r="CA2316" s="113"/>
      <c r="CB2316" s="113"/>
    </row>
    <row r="2317" spans="9:80" s="114" customFormat="1">
      <c r="I2317" s="113"/>
      <c r="J2317" s="113"/>
      <c r="K2317" s="113"/>
      <c r="L2317" s="113"/>
      <c r="M2317" s="113"/>
      <c r="N2317" s="113"/>
      <c r="O2317" s="113"/>
      <c r="P2317" s="113"/>
      <c r="Q2317" s="113"/>
      <c r="R2317" s="113"/>
      <c r="S2317" s="113"/>
      <c r="T2317" s="113"/>
      <c r="U2317" s="113"/>
      <c r="V2317" s="113"/>
      <c r="W2317" s="113"/>
      <c r="X2317" s="113"/>
      <c r="Y2317" s="113"/>
      <c r="Z2317" s="113"/>
      <c r="AA2317" s="113"/>
      <c r="AB2317" s="113"/>
      <c r="AC2317" s="113"/>
      <c r="AD2317" s="113"/>
      <c r="AE2317" s="113"/>
      <c r="AF2317" s="113"/>
      <c r="AG2317" s="113"/>
      <c r="AH2317" s="113"/>
      <c r="AI2317" s="113"/>
      <c r="AJ2317" s="113"/>
      <c r="AK2317" s="113"/>
      <c r="AL2317" s="113"/>
      <c r="AM2317" s="113"/>
      <c r="AN2317" s="113"/>
      <c r="AO2317" s="113"/>
      <c r="AP2317" s="113"/>
      <c r="AQ2317" s="113"/>
      <c r="AR2317" s="113"/>
      <c r="AS2317" s="113"/>
      <c r="AT2317" s="113"/>
      <c r="AU2317" s="113"/>
      <c r="AV2317" s="113"/>
      <c r="AW2317" s="113"/>
      <c r="AX2317" s="113"/>
      <c r="AY2317" s="113"/>
      <c r="AZ2317" s="113"/>
      <c r="BA2317" s="113"/>
      <c r="BB2317" s="113"/>
      <c r="BC2317" s="113"/>
      <c r="BD2317" s="113"/>
      <c r="BE2317" s="113"/>
      <c r="BF2317" s="113"/>
      <c r="BG2317" s="113"/>
      <c r="BH2317" s="113"/>
      <c r="BI2317" s="113"/>
      <c r="BJ2317" s="113"/>
      <c r="BK2317" s="113"/>
      <c r="BL2317" s="113"/>
      <c r="BM2317" s="113"/>
      <c r="BN2317" s="113"/>
      <c r="BO2317" s="113"/>
      <c r="BP2317" s="113"/>
      <c r="BQ2317" s="113"/>
      <c r="BR2317" s="113"/>
      <c r="BS2317" s="113"/>
      <c r="BT2317" s="113"/>
      <c r="BU2317" s="113"/>
      <c r="BV2317" s="113"/>
      <c r="BW2317" s="113"/>
      <c r="BX2317" s="113"/>
      <c r="BY2317" s="113"/>
      <c r="BZ2317" s="113"/>
      <c r="CA2317" s="113"/>
      <c r="CB2317" s="113"/>
    </row>
    <row r="2318" spans="9:80" s="114" customFormat="1">
      <c r="I2318" s="113"/>
      <c r="J2318" s="113"/>
      <c r="K2318" s="113"/>
      <c r="L2318" s="113"/>
      <c r="M2318" s="113"/>
      <c r="N2318" s="113"/>
      <c r="O2318" s="113"/>
      <c r="P2318" s="113"/>
      <c r="Q2318" s="113"/>
      <c r="R2318" s="113"/>
      <c r="S2318" s="113"/>
      <c r="T2318" s="113"/>
      <c r="U2318" s="113"/>
      <c r="V2318" s="113"/>
      <c r="W2318" s="113"/>
      <c r="X2318" s="113"/>
      <c r="Y2318" s="113"/>
      <c r="Z2318" s="113"/>
      <c r="AA2318" s="113"/>
      <c r="AB2318" s="113"/>
      <c r="AC2318" s="113"/>
      <c r="AD2318" s="113"/>
      <c r="AE2318" s="113"/>
      <c r="AF2318" s="113"/>
      <c r="AG2318" s="113"/>
      <c r="AH2318" s="113"/>
      <c r="AI2318" s="113"/>
      <c r="AJ2318" s="113"/>
      <c r="AK2318" s="113"/>
      <c r="AL2318" s="113"/>
      <c r="AM2318" s="113"/>
      <c r="AN2318" s="113"/>
      <c r="AO2318" s="113"/>
      <c r="AP2318" s="113"/>
      <c r="AQ2318" s="113"/>
      <c r="AR2318" s="113"/>
      <c r="AS2318" s="113"/>
      <c r="AT2318" s="113"/>
      <c r="AU2318" s="113"/>
      <c r="AV2318" s="113"/>
      <c r="AW2318" s="113"/>
      <c r="AX2318" s="113"/>
      <c r="AY2318" s="113"/>
      <c r="AZ2318" s="113"/>
      <c r="BA2318" s="113"/>
      <c r="BB2318" s="113"/>
      <c r="BC2318" s="113"/>
      <c r="BD2318" s="113"/>
      <c r="BE2318" s="113"/>
      <c r="BF2318" s="113"/>
      <c r="BG2318" s="113"/>
      <c r="BH2318" s="113"/>
      <c r="BI2318" s="113"/>
      <c r="BJ2318" s="113"/>
      <c r="BK2318" s="113"/>
      <c r="BL2318" s="113"/>
      <c r="BM2318" s="113"/>
      <c r="BN2318" s="113"/>
      <c r="BO2318" s="113"/>
      <c r="BP2318" s="113"/>
      <c r="BQ2318" s="113"/>
      <c r="BR2318" s="113"/>
      <c r="BS2318" s="113"/>
      <c r="BT2318" s="113"/>
      <c r="BU2318" s="113"/>
      <c r="BV2318" s="113"/>
      <c r="BW2318" s="113"/>
      <c r="BX2318" s="113"/>
      <c r="BY2318" s="113"/>
      <c r="BZ2318" s="113"/>
      <c r="CA2318" s="113"/>
      <c r="CB2318" s="113"/>
    </row>
    <row r="2319" spans="9:80" s="114" customFormat="1">
      <c r="I2319" s="113"/>
      <c r="J2319" s="113"/>
      <c r="K2319" s="113"/>
      <c r="L2319" s="113"/>
      <c r="M2319" s="113"/>
      <c r="N2319" s="113"/>
      <c r="O2319" s="113"/>
      <c r="P2319" s="113"/>
      <c r="Q2319" s="113"/>
      <c r="R2319" s="113"/>
      <c r="S2319" s="113"/>
      <c r="T2319" s="113"/>
      <c r="U2319" s="113"/>
      <c r="V2319" s="113"/>
      <c r="W2319" s="113"/>
      <c r="X2319" s="113"/>
      <c r="Y2319" s="113"/>
      <c r="Z2319" s="113"/>
      <c r="AA2319" s="113"/>
      <c r="AB2319" s="113"/>
      <c r="AC2319" s="113"/>
      <c r="AD2319" s="113"/>
      <c r="AE2319" s="113"/>
      <c r="AF2319" s="113"/>
      <c r="AG2319" s="113"/>
      <c r="AH2319" s="113"/>
      <c r="AI2319" s="113"/>
      <c r="AJ2319" s="113"/>
      <c r="AK2319" s="113"/>
      <c r="AL2319" s="113"/>
      <c r="AM2319" s="113"/>
      <c r="AN2319" s="113"/>
      <c r="AO2319" s="113"/>
      <c r="AP2319" s="113"/>
      <c r="AQ2319" s="113"/>
      <c r="AR2319" s="113"/>
      <c r="AS2319" s="113"/>
      <c r="AT2319" s="113"/>
      <c r="AU2319" s="113"/>
      <c r="AV2319" s="113"/>
      <c r="AW2319" s="113"/>
      <c r="AX2319" s="113"/>
      <c r="AY2319" s="113"/>
      <c r="AZ2319" s="113"/>
      <c r="BA2319" s="113"/>
      <c r="BB2319" s="113"/>
      <c r="BC2319" s="113"/>
      <c r="BD2319" s="113"/>
      <c r="BE2319" s="113"/>
      <c r="BF2319" s="113"/>
      <c r="BG2319" s="113"/>
      <c r="BH2319" s="113"/>
      <c r="BI2319" s="113"/>
      <c r="BJ2319" s="113"/>
      <c r="BK2319" s="113"/>
      <c r="BL2319" s="113"/>
      <c r="BM2319" s="113"/>
      <c r="BN2319" s="113"/>
      <c r="BO2319" s="113"/>
      <c r="BP2319" s="113"/>
      <c r="BQ2319" s="113"/>
      <c r="BR2319" s="113"/>
      <c r="BS2319" s="113"/>
      <c r="BT2319" s="113"/>
      <c r="BU2319" s="113"/>
      <c r="BV2319" s="113"/>
      <c r="BW2319" s="113"/>
      <c r="BX2319" s="113"/>
      <c r="BY2319" s="113"/>
      <c r="BZ2319" s="113"/>
      <c r="CA2319" s="113"/>
      <c r="CB2319" s="113"/>
    </row>
    <row r="2320" spans="9:80" s="114" customFormat="1">
      <c r="I2320" s="113"/>
      <c r="J2320" s="113"/>
      <c r="K2320" s="113"/>
      <c r="L2320" s="113"/>
      <c r="M2320" s="113"/>
      <c r="N2320" s="113"/>
      <c r="O2320" s="113"/>
      <c r="P2320" s="113"/>
      <c r="Q2320" s="113"/>
      <c r="R2320" s="113"/>
      <c r="S2320" s="113"/>
      <c r="T2320" s="113"/>
      <c r="U2320" s="113"/>
      <c r="V2320" s="113"/>
      <c r="W2320" s="113"/>
      <c r="X2320" s="113"/>
      <c r="Y2320" s="113"/>
      <c r="Z2320" s="113"/>
      <c r="AA2320" s="113"/>
      <c r="AB2320" s="113"/>
      <c r="AC2320" s="113"/>
      <c r="AD2320" s="113"/>
      <c r="AE2320" s="113"/>
      <c r="AF2320" s="113"/>
      <c r="AG2320" s="113"/>
      <c r="AH2320" s="113"/>
      <c r="AI2320" s="113"/>
      <c r="AJ2320" s="113"/>
      <c r="AK2320" s="113"/>
      <c r="AL2320" s="113"/>
      <c r="AM2320" s="113"/>
      <c r="AN2320" s="113"/>
      <c r="AO2320" s="113"/>
      <c r="AP2320" s="113"/>
      <c r="AQ2320" s="113"/>
      <c r="AR2320" s="113"/>
      <c r="AS2320" s="113"/>
      <c r="AT2320" s="113"/>
      <c r="AU2320" s="113"/>
      <c r="AV2320" s="113"/>
      <c r="AW2320" s="113"/>
      <c r="AX2320" s="113"/>
      <c r="AY2320" s="113"/>
      <c r="AZ2320" s="113"/>
      <c r="BA2320" s="113"/>
      <c r="BB2320" s="113"/>
      <c r="BC2320" s="113"/>
      <c r="BD2320" s="113"/>
      <c r="BE2320" s="113"/>
      <c r="BF2320" s="113"/>
      <c r="BG2320" s="113"/>
      <c r="BH2320" s="113"/>
      <c r="BI2320" s="113"/>
      <c r="BJ2320" s="113"/>
      <c r="BK2320" s="113"/>
      <c r="BL2320" s="113"/>
      <c r="BM2320" s="113"/>
      <c r="BN2320" s="113"/>
      <c r="BO2320" s="113"/>
      <c r="BP2320" s="113"/>
      <c r="BQ2320" s="113"/>
      <c r="BR2320" s="113"/>
      <c r="BS2320" s="113"/>
      <c r="BT2320" s="113"/>
      <c r="BU2320" s="113"/>
      <c r="BV2320" s="113"/>
      <c r="BW2320" s="113"/>
      <c r="BX2320" s="113"/>
      <c r="BY2320" s="113"/>
      <c r="BZ2320" s="113"/>
      <c r="CA2320" s="113"/>
      <c r="CB2320" s="113"/>
    </row>
    <row r="2321" spans="9:80" s="114" customFormat="1">
      <c r="I2321" s="113"/>
      <c r="J2321" s="113"/>
      <c r="K2321" s="113"/>
      <c r="L2321" s="113"/>
      <c r="M2321" s="113"/>
      <c r="N2321" s="113"/>
      <c r="O2321" s="113"/>
      <c r="P2321" s="113"/>
      <c r="Q2321" s="113"/>
      <c r="R2321" s="113"/>
      <c r="S2321" s="113"/>
      <c r="T2321" s="113"/>
      <c r="U2321" s="113"/>
      <c r="V2321" s="113"/>
      <c r="W2321" s="113"/>
      <c r="X2321" s="113"/>
      <c r="Y2321" s="113"/>
      <c r="Z2321" s="113"/>
      <c r="AA2321" s="113"/>
      <c r="AB2321" s="113"/>
      <c r="AC2321" s="113"/>
      <c r="AD2321" s="113"/>
      <c r="AE2321" s="113"/>
      <c r="AF2321" s="113"/>
      <c r="AG2321" s="113"/>
      <c r="AH2321" s="113"/>
      <c r="AI2321" s="113"/>
      <c r="AJ2321" s="113"/>
      <c r="AK2321" s="113"/>
      <c r="AL2321" s="113"/>
      <c r="AM2321" s="113"/>
      <c r="AN2321" s="113"/>
      <c r="AO2321" s="113"/>
      <c r="AP2321" s="113"/>
      <c r="AQ2321" s="113"/>
      <c r="AR2321" s="113"/>
      <c r="AS2321" s="113"/>
      <c r="AT2321" s="113"/>
      <c r="AU2321" s="113"/>
      <c r="AV2321" s="113"/>
      <c r="AW2321" s="113"/>
      <c r="AX2321" s="113"/>
      <c r="AY2321" s="113"/>
      <c r="AZ2321" s="113"/>
      <c r="BA2321" s="113"/>
      <c r="BB2321" s="113"/>
      <c r="BC2321" s="113"/>
      <c r="BD2321" s="113"/>
      <c r="BE2321" s="113"/>
      <c r="BF2321" s="113"/>
      <c r="BG2321" s="113"/>
      <c r="BH2321" s="113"/>
      <c r="BI2321" s="113"/>
      <c r="BJ2321" s="113"/>
      <c r="BK2321" s="113"/>
      <c r="BL2321" s="113"/>
      <c r="BM2321" s="113"/>
      <c r="BN2321" s="113"/>
      <c r="BO2321" s="113"/>
      <c r="BP2321" s="113"/>
      <c r="BQ2321" s="113"/>
      <c r="BR2321" s="113"/>
      <c r="BS2321" s="113"/>
      <c r="BT2321" s="113"/>
      <c r="BU2321" s="113"/>
      <c r="BV2321" s="113"/>
      <c r="BW2321" s="113"/>
      <c r="BX2321" s="113"/>
      <c r="BY2321" s="113"/>
      <c r="BZ2321" s="113"/>
      <c r="CA2321" s="113"/>
      <c r="CB2321" s="113"/>
    </row>
    <row r="2322" spans="9:80" s="114" customFormat="1">
      <c r="I2322" s="113"/>
      <c r="J2322" s="113"/>
      <c r="K2322" s="113"/>
      <c r="L2322" s="113"/>
      <c r="M2322" s="113"/>
      <c r="N2322" s="113"/>
      <c r="O2322" s="113"/>
      <c r="P2322" s="113"/>
      <c r="Q2322" s="113"/>
      <c r="R2322" s="113"/>
      <c r="S2322" s="113"/>
      <c r="T2322" s="113"/>
      <c r="U2322" s="113"/>
      <c r="V2322" s="113"/>
      <c r="W2322" s="113"/>
      <c r="X2322" s="113"/>
      <c r="Y2322" s="113"/>
      <c r="Z2322" s="113"/>
      <c r="AA2322" s="113"/>
      <c r="AB2322" s="113"/>
      <c r="AC2322" s="113"/>
      <c r="AD2322" s="113"/>
      <c r="AE2322" s="113"/>
      <c r="AF2322" s="113"/>
      <c r="AG2322" s="113"/>
      <c r="AH2322" s="113"/>
      <c r="AI2322" s="113"/>
      <c r="AJ2322" s="113"/>
      <c r="AK2322" s="113"/>
      <c r="AL2322" s="113"/>
      <c r="AM2322" s="113"/>
      <c r="AN2322" s="113"/>
      <c r="AO2322" s="113"/>
      <c r="AP2322" s="113"/>
      <c r="AQ2322" s="113"/>
      <c r="AR2322" s="113"/>
      <c r="AS2322" s="113"/>
      <c r="AT2322" s="113"/>
      <c r="AU2322" s="113"/>
      <c r="AV2322" s="113"/>
      <c r="AW2322" s="113"/>
      <c r="AX2322" s="113"/>
      <c r="AY2322" s="113"/>
      <c r="AZ2322" s="113"/>
      <c r="BA2322" s="113"/>
      <c r="BB2322" s="113"/>
      <c r="BC2322" s="113"/>
      <c r="BD2322" s="113"/>
      <c r="BE2322" s="113"/>
      <c r="BF2322" s="113"/>
      <c r="BG2322" s="113"/>
      <c r="BH2322" s="113"/>
      <c r="BI2322" s="113"/>
      <c r="BJ2322" s="113"/>
      <c r="BK2322" s="113"/>
      <c r="BL2322" s="113"/>
      <c r="BM2322" s="113"/>
      <c r="BN2322" s="113"/>
      <c r="BO2322" s="113"/>
      <c r="BP2322" s="113"/>
      <c r="BQ2322" s="113"/>
      <c r="BR2322" s="113"/>
      <c r="BS2322" s="113"/>
      <c r="BT2322" s="113"/>
      <c r="BU2322" s="113"/>
      <c r="BV2322" s="113"/>
      <c r="BW2322" s="113"/>
      <c r="BX2322" s="113"/>
      <c r="BY2322" s="113"/>
      <c r="BZ2322" s="113"/>
      <c r="CA2322" s="113"/>
      <c r="CB2322" s="113"/>
    </row>
    <row r="2323" spans="9:80" s="114" customFormat="1">
      <c r="I2323" s="113"/>
      <c r="J2323" s="113"/>
      <c r="K2323" s="113"/>
      <c r="L2323" s="113"/>
      <c r="M2323" s="113"/>
      <c r="N2323" s="113"/>
      <c r="O2323" s="113"/>
      <c r="P2323" s="113"/>
      <c r="Q2323" s="113"/>
      <c r="R2323" s="113"/>
      <c r="S2323" s="113"/>
      <c r="T2323" s="113"/>
      <c r="U2323" s="113"/>
      <c r="V2323" s="113"/>
      <c r="W2323" s="113"/>
      <c r="X2323" s="113"/>
      <c r="Y2323" s="113"/>
      <c r="Z2323" s="113"/>
      <c r="AA2323" s="113"/>
      <c r="AB2323" s="113"/>
      <c r="AC2323" s="113"/>
      <c r="AD2323" s="113"/>
      <c r="AE2323" s="113"/>
      <c r="AF2323" s="113"/>
      <c r="AG2323" s="113"/>
      <c r="AH2323" s="113"/>
      <c r="AI2323" s="113"/>
      <c r="AJ2323" s="113"/>
      <c r="AK2323" s="113"/>
      <c r="AL2323" s="113"/>
      <c r="AM2323" s="113"/>
      <c r="AN2323" s="113"/>
      <c r="AO2323" s="113"/>
      <c r="AP2323" s="113"/>
      <c r="AQ2323" s="113"/>
      <c r="AR2323" s="113"/>
      <c r="AS2323" s="113"/>
      <c r="AT2323" s="113"/>
      <c r="AU2323" s="113"/>
      <c r="AV2323" s="113"/>
      <c r="AW2323" s="113"/>
      <c r="AX2323" s="113"/>
      <c r="AY2323" s="113"/>
      <c r="AZ2323" s="113"/>
      <c r="BA2323" s="113"/>
      <c r="BB2323" s="113"/>
      <c r="BC2323" s="113"/>
      <c r="BD2323" s="113"/>
      <c r="BE2323" s="113"/>
      <c r="BF2323" s="113"/>
      <c r="BG2323" s="113"/>
      <c r="BH2323" s="113"/>
      <c r="BI2323" s="113"/>
      <c r="BJ2323" s="113"/>
      <c r="BK2323" s="113"/>
      <c r="BL2323" s="113"/>
      <c r="BM2323" s="113"/>
      <c r="BN2323" s="113"/>
      <c r="BO2323" s="113"/>
      <c r="BP2323" s="113"/>
      <c r="BQ2323" s="113"/>
      <c r="BR2323" s="113"/>
      <c r="BS2323" s="113"/>
      <c r="BT2323" s="113"/>
      <c r="BU2323" s="113"/>
      <c r="BV2323" s="113"/>
      <c r="BW2323" s="113"/>
      <c r="BX2323" s="113"/>
      <c r="BY2323" s="113"/>
      <c r="BZ2323" s="113"/>
      <c r="CA2323" s="113"/>
      <c r="CB2323" s="113"/>
    </row>
    <row r="2324" spans="9:80" s="114" customFormat="1">
      <c r="I2324" s="113"/>
      <c r="J2324" s="113"/>
      <c r="K2324" s="113"/>
      <c r="L2324" s="113"/>
      <c r="M2324" s="113"/>
      <c r="N2324" s="113"/>
      <c r="O2324" s="113"/>
      <c r="P2324" s="113"/>
      <c r="Q2324" s="113"/>
      <c r="R2324" s="113"/>
      <c r="S2324" s="113"/>
      <c r="T2324" s="113"/>
      <c r="U2324" s="113"/>
      <c r="V2324" s="113"/>
      <c r="W2324" s="113"/>
      <c r="X2324" s="113"/>
      <c r="Y2324" s="113"/>
      <c r="Z2324" s="113"/>
      <c r="AA2324" s="113"/>
      <c r="AB2324" s="113"/>
      <c r="AC2324" s="113"/>
      <c r="AD2324" s="113"/>
      <c r="AE2324" s="113"/>
      <c r="AF2324" s="113"/>
      <c r="AG2324" s="113"/>
      <c r="AH2324" s="113"/>
      <c r="AI2324" s="113"/>
      <c r="AJ2324" s="113"/>
      <c r="AK2324" s="113"/>
      <c r="AL2324" s="113"/>
      <c r="AM2324" s="113"/>
      <c r="AN2324" s="113"/>
      <c r="AO2324" s="113"/>
      <c r="AP2324" s="113"/>
      <c r="AQ2324" s="113"/>
      <c r="AR2324" s="113"/>
      <c r="AS2324" s="113"/>
      <c r="AT2324" s="113"/>
      <c r="AU2324" s="113"/>
      <c r="AV2324" s="113"/>
      <c r="AW2324" s="113"/>
      <c r="AX2324" s="113"/>
      <c r="AY2324" s="113"/>
      <c r="AZ2324" s="113"/>
      <c r="BA2324" s="113"/>
      <c r="BB2324" s="113"/>
      <c r="BC2324" s="113"/>
      <c r="BD2324" s="113"/>
      <c r="BE2324" s="113"/>
      <c r="BF2324" s="113"/>
      <c r="BG2324" s="113"/>
      <c r="BH2324" s="113"/>
      <c r="BI2324" s="113"/>
      <c r="BJ2324" s="113"/>
      <c r="BK2324" s="113"/>
      <c r="BL2324" s="113"/>
      <c r="BM2324" s="113"/>
      <c r="BN2324" s="113"/>
      <c r="BO2324" s="113"/>
      <c r="BP2324" s="113"/>
      <c r="BQ2324" s="113"/>
      <c r="BR2324" s="113"/>
      <c r="BS2324" s="113"/>
      <c r="BT2324" s="113"/>
      <c r="BU2324" s="113"/>
      <c r="BV2324" s="113"/>
      <c r="BW2324" s="113"/>
      <c r="BX2324" s="113"/>
      <c r="BY2324" s="113"/>
      <c r="BZ2324" s="113"/>
      <c r="CA2324" s="113"/>
      <c r="CB2324" s="113"/>
    </row>
    <row r="2325" spans="9:80" s="114" customFormat="1">
      <c r="I2325" s="113"/>
      <c r="J2325" s="113"/>
      <c r="K2325" s="113"/>
      <c r="L2325" s="113"/>
      <c r="M2325" s="113"/>
      <c r="N2325" s="113"/>
      <c r="O2325" s="113"/>
      <c r="P2325" s="113"/>
      <c r="Q2325" s="113"/>
      <c r="R2325" s="113"/>
      <c r="S2325" s="113"/>
      <c r="T2325" s="113"/>
      <c r="U2325" s="113"/>
      <c r="V2325" s="113"/>
      <c r="W2325" s="113"/>
      <c r="X2325" s="113"/>
      <c r="Y2325" s="113"/>
      <c r="Z2325" s="113"/>
      <c r="AA2325" s="113"/>
      <c r="AB2325" s="113"/>
      <c r="AC2325" s="113"/>
      <c r="AD2325" s="113"/>
      <c r="AE2325" s="113"/>
      <c r="AF2325" s="113"/>
      <c r="AG2325" s="113"/>
      <c r="AH2325" s="113"/>
      <c r="AI2325" s="113"/>
      <c r="AJ2325" s="113"/>
      <c r="AK2325" s="113"/>
      <c r="AL2325" s="113"/>
      <c r="AM2325" s="113"/>
      <c r="AN2325" s="113"/>
      <c r="AO2325" s="113"/>
      <c r="AP2325" s="113"/>
      <c r="AQ2325" s="113"/>
      <c r="AR2325" s="113"/>
      <c r="AS2325" s="113"/>
      <c r="AT2325" s="113"/>
      <c r="AU2325" s="113"/>
      <c r="AV2325" s="113"/>
      <c r="AW2325" s="113"/>
      <c r="AX2325" s="113"/>
      <c r="AY2325" s="113"/>
      <c r="AZ2325" s="113"/>
      <c r="BA2325" s="113"/>
      <c r="BB2325" s="113"/>
      <c r="BC2325" s="113"/>
      <c r="BD2325" s="113"/>
      <c r="BE2325" s="113"/>
      <c r="BF2325" s="113"/>
      <c r="BG2325" s="113"/>
      <c r="BH2325" s="113"/>
      <c r="BI2325" s="113"/>
      <c r="BJ2325" s="113"/>
      <c r="BK2325" s="113"/>
      <c r="BL2325" s="113"/>
      <c r="BM2325" s="113"/>
      <c r="BN2325" s="113"/>
      <c r="BO2325" s="113"/>
      <c r="BP2325" s="113"/>
      <c r="BQ2325" s="113"/>
      <c r="BR2325" s="113"/>
      <c r="BS2325" s="113"/>
      <c r="BT2325" s="113"/>
      <c r="BU2325" s="113"/>
      <c r="BV2325" s="113"/>
      <c r="BW2325" s="113"/>
      <c r="BX2325" s="113"/>
      <c r="BY2325" s="113"/>
      <c r="BZ2325" s="113"/>
      <c r="CA2325" s="113"/>
      <c r="CB2325" s="113"/>
    </row>
    <row r="2326" spans="9:80" s="114" customFormat="1">
      <c r="I2326" s="113"/>
      <c r="J2326" s="113"/>
      <c r="K2326" s="113"/>
      <c r="L2326" s="113"/>
      <c r="M2326" s="113"/>
      <c r="N2326" s="113"/>
      <c r="O2326" s="113"/>
      <c r="P2326" s="113"/>
      <c r="Q2326" s="113"/>
      <c r="R2326" s="113"/>
      <c r="S2326" s="113"/>
      <c r="T2326" s="113"/>
      <c r="U2326" s="113"/>
      <c r="V2326" s="113"/>
      <c r="W2326" s="113"/>
      <c r="X2326" s="113"/>
      <c r="Y2326" s="113"/>
      <c r="Z2326" s="113"/>
      <c r="AA2326" s="113"/>
      <c r="AB2326" s="113"/>
      <c r="AC2326" s="113"/>
      <c r="AD2326" s="113"/>
      <c r="AE2326" s="113"/>
      <c r="AF2326" s="113"/>
      <c r="AG2326" s="113"/>
      <c r="AH2326" s="113"/>
      <c r="AI2326" s="113"/>
      <c r="AJ2326" s="113"/>
      <c r="AK2326" s="113"/>
      <c r="AL2326" s="113"/>
      <c r="AM2326" s="113"/>
      <c r="AN2326" s="113"/>
      <c r="AO2326" s="113"/>
      <c r="AP2326" s="113"/>
      <c r="AQ2326" s="113"/>
      <c r="AR2326" s="113"/>
      <c r="AS2326" s="113"/>
      <c r="AT2326" s="113"/>
      <c r="AU2326" s="113"/>
      <c r="AV2326" s="113"/>
      <c r="AW2326" s="113"/>
      <c r="AX2326" s="113"/>
      <c r="AY2326" s="113"/>
      <c r="AZ2326" s="113"/>
      <c r="BA2326" s="113"/>
      <c r="BB2326" s="113"/>
      <c r="BC2326" s="113"/>
      <c r="BD2326" s="113"/>
      <c r="BE2326" s="113"/>
      <c r="BF2326" s="113"/>
      <c r="BG2326" s="113"/>
      <c r="BH2326" s="113"/>
      <c r="BI2326" s="113"/>
      <c r="BJ2326" s="113"/>
      <c r="BK2326" s="113"/>
      <c r="BL2326" s="113"/>
      <c r="BM2326" s="113"/>
      <c r="BN2326" s="113"/>
      <c r="BO2326" s="113"/>
      <c r="BP2326" s="113"/>
      <c r="BQ2326" s="113"/>
      <c r="BR2326" s="113"/>
      <c r="BS2326" s="113"/>
      <c r="BT2326" s="113"/>
      <c r="BU2326" s="113"/>
      <c r="BV2326" s="113"/>
      <c r="BW2326" s="113"/>
      <c r="BX2326" s="113"/>
      <c r="BY2326" s="113"/>
      <c r="BZ2326" s="113"/>
      <c r="CA2326" s="113"/>
      <c r="CB2326" s="113"/>
    </row>
    <row r="2327" spans="9:80" s="114" customFormat="1">
      <c r="I2327" s="113"/>
      <c r="J2327" s="113"/>
      <c r="K2327" s="113"/>
      <c r="L2327" s="113"/>
      <c r="M2327" s="113"/>
      <c r="N2327" s="113"/>
      <c r="O2327" s="113"/>
      <c r="P2327" s="113"/>
      <c r="Q2327" s="113"/>
      <c r="R2327" s="113"/>
      <c r="S2327" s="113"/>
      <c r="T2327" s="113"/>
      <c r="U2327" s="113"/>
      <c r="V2327" s="113"/>
      <c r="W2327" s="113"/>
      <c r="X2327" s="113"/>
      <c r="Y2327" s="113"/>
      <c r="Z2327" s="113"/>
      <c r="AA2327" s="113"/>
      <c r="AB2327" s="113"/>
      <c r="AC2327" s="113"/>
      <c r="AD2327" s="113"/>
      <c r="AE2327" s="113"/>
      <c r="AF2327" s="113"/>
      <c r="AG2327" s="113"/>
      <c r="AH2327" s="113"/>
      <c r="AI2327" s="113"/>
      <c r="AJ2327" s="113"/>
      <c r="AK2327" s="113"/>
      <c r="AL2327" s="113"/>
      <c r="AM2327" s="113"/>
      <c r="AN2327" s="113"/>
      <c r="AO2327" s="113"/>
      <c r="AP2327" s="113"/>
      <c r="AQ2327" s="113"/>
      <c r="AR2327" s="113"/>
      <c r="AS2327" s="113"/>
      <c r="AT2327" s="113"/>
      <c r="AU2327" s="113"/>
      <c r="AV2327" s="113"/>
      <c r="AW2327" s="113"/>
      <c r="AX2327" s="113"/>
      <c r="AY2327" s="113"/>
      <c r="AZ2327" s="113"/>
      <c r="BA2327" s="113"/>
      <c r="BB2327" s="113"/>
      <c r="BC2327" s="113"/>
      <c r="BD2327" s="113"/>
      <c r="BE2327" s="113"/>
      <c r="BF2327" s="113"/>
      <c r="BG2327" s="113"/>
      <c r="BH2327" s="113"/>
      <c r="BI2327" s="113"/>
      <c r="BJ2327" s="113"/>
      <c r="BK2327" s="113"/>
      <c r="BL2327" s="113"/>
      <c r="BM2327" s="113"/>
      <c r="BN2327" s="113"/>
      <c r="BO2327" s="113"/>
      <c r="BP2327" s="113"/>
      <c r="BQ2327" s="113"/>
      <c r="BR2327" s="113"/>
      <c r="BS2327" s="113"/>
      <c r="BT2327" s="113"/>
      <c r="BU2327" s="113"/>
      <c r="BV2327" s="113"/>
      <c r="BW2327" s="113"/>
      <c r="BX2327" s="113"/>
      <c r="BY2327" s="113"/>
      <c r="BZ2327" s="113"/>
      <c r="CA2327" s="113"/>
      <c r="CB2327" s="113"/>
    </row>
    <row r="2328" spans="9:80" s="114" customFormat="1">
      <c r="I2328" s="113"/>
      <c r="J2328" s="113"/>
      <c r="K2328" s="113"/>
      <c r="L2328" s="113"/>
      <c r="M2328" s="113"/>
      <c r="N2328" s="113"/>
      <c r="O2328" s="113"/>
      <c r="P2328" s="113"/>
      <c r="Q2328" s="113"/>
      <c r="R2328" s="113"/>
      <c r="S2328" s="113"/>
      <c r="T2328" s="113"/>
      <c r="U2328" s="113"/>
      <c r="V2328" s="113"/>
      <c r="W2328" s="113"/>
      <c r="X2328" s="113"/>
      <c r="Y2328" s="113"/>
      <c r="Z2328" s="113"/>
      <c r="AA2328" s="113"/>
      <c r="AB2328" s="113"/>
      <c r="AC2328" s="113"/>
      <c r="AD2328" s="113"/>
      <c r="AE2328" s="113"/>
      <c r="AF2328" s="113"/>
      <c r="AG2328" s="113"/>
      <c r="AH2328" s="113"/>
      <c r="AI2328" s="113"/>
      <c r="AJ2328" s="113"/>
      <c r="AK2328" s="113"/>
      <c r="AL2328" s="113"/>
      <c r="AM2328" s="113"/>
      <c r="AN2328" s="113"/>
      <c r="AO2328" s="113"/>
      <c r="AP2328" s="113"/>
      <c r="AQ2328" s="113"/>
      <c r="AR2328" s="113"/>
      <c r="AS2328" s="113"/>
      <c r="AT2328" s="113"/>
      <c r="AU2328" s="113"/>
      <c r="AV2328" s="113"/>
      <c r="AW2328" s="113"/>
      <c r="AX2328" s="113"/>
      <c r="AY2328" s="113"/>
      <c r="AZ2328" s="113"/>
      <c r="BA2328" s="113"/>
      <c r="BB2328" s="113"/>
      <c r="BC2328" s="113"/>
      <c r="BD2328" s="113"/>
      <c r="BE2328" s="113"/>
      <c r="BF2328" s="113"/>
      <c r="BG2328" s="113"/>
      <c r="BH2328" s="113"/>
      <c r="BI2328" s="113"/>
      <c r="BJ2328" s="113"/>
      <c r="BK2328" s="113"/>
      <c r="BL2328" s="113"/>
      <c r="BM2328" s="113"/>
      <c r="BN2328" s="113"/>
      <c r="BO2328" s="113"/>
      <c r="BP2328" s="113"/>
      <c r="BQ2328" s="113"/>
      <c r="BR2328" s="113"/>
      <c r="BS2328" s="113"/>
      <c r="BT2328" s="113"/>
      <c r="BU2328" s="113"/>
      <c r="BV2328" s="113"/>
      <c r="BW2328" s="113"/>
      <c r="BX2328" s="113"/>
      <c r="BY2328" s="113"/>
      <c r="BZ2328" s="113"/>
      <c r="CA2328" s="113"/>
      <c r="CB2328" s="113"/>
    </row>
    <row r="2329" spans="9:80" s="114" customFormat="1">
      <c r="I2329" s="113"/>
      <c r="J2329" s="113"/>
      <c r="K2329" s="113"/>
      <c r="L2329" s="113"/>
      <c r="M2329" s="113"/>
      <c r="N2329" s="113"/>
      <c r="O2329" s="113"/>
      <c r="P2329" s="113"/>
      <c r="Q2329" s="113"/>
      <c r="R2329" s="113"/>
      <c r="S2329" s="113"/>
      <c r="T2329" s="113"/>
      <c r="U2329" s="113"/>
      <c r="V2329" s="113"/>
      <c r="W2329" s="113"/>
      <c r="X2329" s="113"/>
      <c r="Y2329" s="113"/>
      <c r="Z2329" s="113"/>
      <c r="AA2329" s="113"/>
      <c r="AB2329" s="113"/>
      <c r="AC2329" s="113"/>
      <c r="AD2329" s="113"/>
      <c r="AE2329" s="113"/>
      <c r="AF2329" s="113"/>
      <c r="AG2329" s="113"/>
      <c r="AH2329" s="113"/>
      <c r="AI2329" s="113"/>
      <c r="AJ2329" s="113"/>
      <c r="AK2329" s="113"/>
      <c r="AL2329" s="113"/>
      <c r="AM2329" s="113"/>
      <c r="AN2329" s="113"/>
      <c r="AO2329" s="113"/>
      <c r="AP2329" s="113"/>
      <c r="AQ2329" s="113"/>
      <c r="AR2329" s="113"/>
      <c r="AS2329" s="113"/>
      <c r="AT2329" s="113"/>
      <c r="AU2329" s="113"/>
      <c r="AV2329" s="113"/>
      <c r="AW2329" s="113"/>
      <c r="AX2329" s="113"/>
      <c r="AY2329" s="113"/>
      <c r="AZ2329" s="113"/>
      <c r="BA2329" s="113"/>
      <c r="BB2329" s="113"/>
      <c r="BC2329" s="113"/>
      <c r="BD2329" s="113"/>
      <c r="BE2329" s="113"/>
      <c r="BF2329" s="113"/>
      <c r="BG2329" s="113"/>
      <c r="BH2329" s="113"/>
      <c r="BI2329" s="113"/>
      <c r="BJ2329" s="113"/>
      <c r="BK2329" s="113"/>
      <c r="BL2329" s="113"/>
      <c r="BM2329" s="113"/>
      <c r="BN2329" s="113"/>
      <c r="BO2329" s="113"/>
      <c r="BP2329" s="113"/>
      <c r="BQ2329" s="113"/>
      <c r="BR2329" s="113"/>
      <c r="BS2329" s="113"/>
      <c r="BT2329" s="113"/>
      <c r="BU2329" s="113"/>
      <c r="BV2329" s="113"/>
      <c r="BW2329" s="113"/>
      <c r="BX2329" s="113"/>
      <c r="BY2329" s="113"/>
      <c r="BZ2329" s="113"/>
      <c r="CA2329" s="113"/>
      <c r="CB2329" s="113"/>
    </row>
    <row r="2330" spans="9:80" s="114" customFormat="1">
      <c r="I2330" s="113"/>
      <c r="J2330" s="113"/>
      <c r="K2330" s="113"/>
      <c r="L2330" s="113"/>
      <c r="M2330" s="113"/>
      <c r="N2330" s="113"/>
      <c r="O2330" s="113"/>
      <c r="P2330" s="113"/>
      <c r="Q2330" s="113"/>
      <c r="R2330" s="113"/>
      <c r="S2330" s="113"/>
      <c r="T2330" s="113"/>
      <c r="U2330" s="113"/>
      <c r="V2330" s="113"/>
      <c r="W2330" s="113"/>
      <c r="X2330" s="113"/>
      <c r="Y2330" s="113"/>
      <c r="Z2330" s="113"/>
      <c r="AA2330" s="113"/>
      <c r="AB2330" s="113"/>
      <c r="AC2330" s="113"/>
      <c r="AD2330" s="113"/>
      <c r="AE2330" s="113"/>
      <c r="AF2330" s="113"/>
      <c r="AG2330" s="113"/>
      <c r="AH2330" s="113"/>
      <c r="AI2330" s="113"/>
      <c r="AJ2330" s="113"/>
      <c r="AK2330" s="113"/>
      <c r="AL2330" s="113"/>
      <c r="AM2330" s="113"/>
      <c r="AN2330" s="113"/>
      <c r="AO2330" s="113"/>
      <c r="AP2330" s="113"/>
      <c r="AQ2330" s="113"/>
      <c r="AR2330" s="113"/>
      <c r="AS2330" s="113"/>
      <c r="AT2330" s="113"/>
      <c r="AU2330" s="113"/>
      <c r="AV2330" s="113"/>
      <c r="AW2330" s="113"/>
      <c r="AX2330" s="113"/>
      <c r="AY2330" s="113"/>
      <c r="AZ2330" s="113"/>
      <c r="BA2330" s="113"/>
      <c r="BB2330" s="113"/>
      <c r="BC2330" s="113"/>
      <c r="BD2330" s="113"/>
      <c r="BE2330" s="113"/>
      <c r="BF2330" s="113"/>
      <c r="BG2330" s="113"/>
      <c r="BH2330" s="113"/>
      <c r="BI2330" s="113"/>
      <c r="BJ2330" s="113"/>
      <c r="BK2330" s="113"/>
      <c r="BL2330" s="113"/>
      <c r="BM2330" s="113"/>
      <c r="BN2330" s="113"/>
      <c r="BO2330" s="113"/>
      <c r="BP2330" s="113"/>
      <c r="BQ2330" s="113"/>
      <c r="BR2330" s="113"/>
      <c r="BS2330" s="113"/>
      <c r="BT2330" s="113"/>
      <c r="BU2330" s="113"/>
      <c r="BV2330" s="113"/>
      <c r="BW2330" s="113"/>
      <c r="BX2330" s="113"/>
      <c r="BY2330" s="113"/>
      <c r="BZ2330" s="113"/>
      <c r="CA2330" s="113"/>
      <c r="CB2330" s="113"/>
    </row>
    <row r="2331" spans="9:80" s="114" customFormat="1">
      <c r="I2331" s="113"/>
      <c r="J2331" s="113"/>
      <c r="K2331" s="113"/>
      <c r="L2331" s="113"/>
      <c r="M2331" s="113"/>
      <c r="N2331" s="113"/>
      <c r="O2331" s="113"/>
      <c r="P2331" s="113"/>
      <c r="Q2331" s="113"/>
      <c r="R2331" s="113"/>
      <c r="S2331" s="113"/>
      <c r="T2331" s="113"/>
      <c r="U2331" s="113"/>
      <c r="V2331" s="113"/>
      <c r="W2331" s="113"/>
      <c r="X2331" s="113"/>
      <c r="Y2331" s="113"/>
      <c r="Z2331" s="113"/>
      <c r="AA2331" s="113"/>
      <c r="AB2331" s="113"/>
      <c r="AC2331" s="113"/>
      <c r="AD2331" s="113"/>
      <c r="AE2331" s="113"/>
      <c r="AF2331" s="113"/>
      <c r="AG2331" s="113"/>
      <c r="AH2331" s="113"/>
      <c r="AI2331" s="113"/>
      <c r="AJ2331" s="113"/>
      <c r="AK2331" s="113"/>
      <c r="AL2331" s="113"/>
      <c r="AM2331" s="113"/>
      <c r="AN2331" s="113"/>
      <c r="AO2331" s="113"/>
      <c r="AP2331" s="113"/>
      <c r="AQ2331" s="113"/>
      <c r="AR2331" s="113"/>
      <c r="AS2331" s="113"/>
      <c r="AT2331" s="113"/>
      <c r="AU2331" s="113"/>
      <c r="AV2331" s="113"/>
      <c r="AW2331" s="113"/>
      <c r="AX2331" s="113"/>
      <c r="AY2331" s="113"/>
      <c r="AZ2331" s="113"/>
      <c r="BA2331" s="113"/>
      <c r="BB2331" s="113"/>
      <c r="BC2331" s="113"/>
      <c r="BD2331" s="113"/>
      <c r="BE2331" s="113"/>
      <c r="BF2331" s="113"/>
      <c r="BG2331" s="113"/>
      <c r="BH2331" s="113"/>
      <c r="BI2331" s="113"/>
      <c r="BJ2331" s="113"/>
      <c r="BK2331" s="113"/>
      <c r="BL2331" s="113"/>
      <c r="BM2331" s="113"/>
      <c r="BN2331" s="113"/>
      <c r="BO2331" s="113"/>
      <c r="BP2331" s="113"/>
      <c r="BQ2331" s="113"/>
      <c r="BR2331" s="113"/>
      <c r="BS2331" s="113"/>
      <c r="BT2331" s="113"/>
      <c r="BU2331" s="113"/>
      <c r="BV2331" s="113"/>
      <c r="BW2331" s="113"/>
      <c r="BX2331" s="113"/>
      <c r="BY2331" s="113"/>
      <c r="BZ2331" s="113"/>
      <c r="CA2331" s="113"/>
      <c r="CB2331" s="113"/>
    </row>
    <row r="2332" spans="9:80" s="114" customFormat="1">
      <c r="I2332" s="113"/>
      <c r="J2332" s="113"/>
      <c r="K2332" s="113"/>
      <c r="L2332" s="113"/>
      <c r="M2332" s="113"/>
      <c r="N2332" s="113"/>
      <c r="O2332" s="113"/>
      <c r="P2332" s="113"/>
      <c r="Q2332" s="113"/>
      <c r="R2332" s="113"/>
      <c r="S2332" s="113"/>
      <c r="T2332" s="113"/>
      <c r="U2332" s="113"/>
      <c r="V2332" s="113"/>
      <c r="W2332" s="113"/>
      <c r="X2332" s="113"/>
      <c r="Y2332" s="113"/>
      <c r="Z2332" s="113"/>
      <c r="AA2332" s="113"/>
      <c r="AB2332" s="113"/>
      <c r="AC2332" s="113"/>
      <c r="AD2332" s="113"/>
      <c r="AE2332" s="113"/>
      <c r="AF2332" s="113"/>
      <c r="AG2332" s="113"/>
      <c r="AH2332" s="113"/>
      <c r="AI2332" s="113"/>
      <c r="AJ2332" s="113"/>
      <c r="AK2332" s="113"/>
      <c r="AL2332" s="113"/>
      <c r="AM2332" s="113"/>
      <c r="AN2332" s="113"/>
      <c r="AO2332" s="113"/>
      <c r="AP2332" s="113"/>
      <c r="AQ2332" s="113"/>
      <c r="AR2332" s="113"/>
      <c r="AS2332" s="113"/>
      <c r="AT2332" s="113"/>
      <c r="AU2332" s="113"/>
      <c r="AV2332" s="113"/>
      <c r="AW2332" s="113"/>
      <c r="AX2332" s="113"/>
      <c r="AY2332" s="113"/>
      <c r="AZ2332" s="113"/>
      <c r="BA2332" s="113"/>
      <c r="BB2332" s="113"/>
      <c r="BC2332" s="113"/>
      <c r="BD2332" s="113"/>
      <c r="BE2332" s="113"/>
      <c r="BF2332" s="113"/>
      <c r="BG2332" s="113"/>
      <c r="BH2332" s="113"/>
      <c r="BI2332" s="113"/>
      <c r="BJ2332" s="113"/>
      <c r="BK2332" s="113"/>
      <c r="BL2332" s="113"/>
      <c r="BM2332" s="113"/>
      <c r="BN2332" s="113"/>
      <c r="BO2332" s="113"/>
      <c r="BP2332" s="113"/>
      <c r="BQ2332" s="113"/>
      <c r="BR2332" s="113"/>
      <c r="BS2332" s="113"/>
      <c r="BT2332" s="113"/>
      <c r="BU2332" s="113"/>
      <c r="BV2332" s="113"/>
      <c r="BW2332" s="113"/>
      <c r="BX2332" s="113"/>
      <c r="BY2332" s="113"/>
      <c r="BZ2332" s="113"/>
      <c r="CA2332" s="113"/>
      <c r="CB2332" s="113"/>
    </row>
    <row r="2333" spans="9:80" s="114" customFormat="1">
      <c r="I2333" s="113"/>
      <c r="J2333" s="113"/>
      <c r="K2333" s="113"/>
      <c r="L2333" s="113"/>
      <c r="M2333" s="113"/>
      <c r="N2333" s="113"/>
      <c r="O2333" s="113"/>
      <c r="P2333" s="113"/>
      <c r="Q2333" s="113"/>
      <c r="R2333" s="113"/>
      <c r="S2333" s="113"/>
      <c r="T2333" s="113"/>
      <c r="U2333" s="113"/>
      <c r="V2333" s="113"/>
      <c r="W2333" s="113"/>
      <c r="X2333" s="113"/>
      <c r="Y2333" s="113"/>
      <c r="Z2333" s="113"/>
      <c r="AA2333" s="113"/>
      <c r="AB2333" s="113"/>
      <c r="AC2333" s="113"/>
      <c r="AD2333" s="113"/>
      <c r="AE2333" s="113"/>
      <c r="AF2333" s="113"/>
      <c r="AG2333" s="113"/>
      <c r="AH2333" s="113"/>
      <c r="AI2333" s="113"/>
      <c r="AJ2333" s="113"/>
      <c r="AK2333" s="113"/>
      <c r="AL2333" s="113"/>
      <c r="AM2333" s="113"/>
      <c r="AN2333" s="113"/>
      <c r="AO2333" s="113"/>
      <c r="AP2333" s="113"/>
      <c r="AQ2333" s="113"/>
      <c r="AR2333" s="113"/>
      <c r="AS2333" s="113"/>
      <c r="AT2333" s="113"/>
      <c r="AU2333" s="113"/>
      <c r="AV2333" s="113"/>
      <c r="AW2333" s="113"/>
      <c r="AX2333" s="113"/>
      <c r="AY2333" s="113"/>
      <c r="AZ2333" s="113"/>
      <c r="BA2333" s="113"/>
      <c r="BB2333" s="113"/>
      <c r="BC2333" s="113"/>
      <c r="BD2333" s="113"/>
      <c r="BE2333" s="113"/>
      <c r="BF2333" s="113"/>
      <c r="BG2333" s="113"/>
      <c r="BH2333" s="113"/>
      <c r="BI2333" s="113"/>
      <c r="BJ2333" s="113"/>
      <c r="BK2333" s="113"/>
      <c r="BL2333" s="113"/>
      <c r="BM2333" s="113"/>
      <c r="BN2333" s="113"/>
      <c r="BO2333" s="113"/>
      <c r="BP2333" s="113"/>
      <c r="BQ2333" s="113"/>
      <c r="BR2333" s="113"/>
      <c r="BS2333" s="113"/>
      <c r="BT2333" s="113"/>
      <c r="BU2333" s="113"/>
      <c r="BV2333" s="113"/>
      <c r="BW2333" s="113"/>
      <c r="BX2333" s="113"/>
      <c r="BY2333" s="113"/>
      <c r="BZ2333" s="113"/>
      <c r="CA2333" s="113"/>
      <c r="CB2333" s="113"/>
    </row>
    <row r="2334" spans="9:80" s="114" customFormat="1">
      <c r="I2334" s="113"/>
      <c r="J2334" s="113"/>
      <c r="K2334" s="113"/>
      <c r="L2334" s="113"/>
      <c r="M2334" s="113"/>
      <c r="N2334" s="113"/>
      <c r="O2334" s="113"/>
      <c r="P2334" s="113"/>
      <c r="Q2334" s="113"/>
      <c r="R2334" s="113"/>
      <c r="S2334" s="113"/>
      <c r="T2334" s="113"/>
      <c r="U2334" s="113"/>
      <c r="V2334" s="113"/>
      <c r="W2334" s="113"/>
      <c r="X2334" s="113"/>
      <c r="Y2334" s="113"/>
      <c r="Z2334" s="113"/>
      <c r="AA2334" s="113"/>
      <c r="AB2334" s="113"/>
      <c r="AC2334" s="113"/>
      <c r="AD2334" s="113"/>
      <c r="AE2334" s="113"/>
      <c r="AF2334" s="113"/>
      <c r="AG2334" s="113"/>
      <c r="AH2334" s="113"/>
      <c r="AI2334" s="113"/>
      <c r="AJ2334" s="113"/>
      <c r="AK2334" s="113"/>
      <c r="AL2334" s="113"/>
      <c r="AM2334" s="113"/>
      <c r="AN2334" s="113"/>
      <c r="AO2334" s="113"/>
      <c r="AP2334" s="113"/>
      <c r="AQ2334" s="113"/>
      <c r="AR2334" s="113"/>
      <c r="AS2334" s="113"/>
      <c r="AT2334" s="113"/>
      <c r="AU2334" s="113"/>
      <c r="AV2334" s="113"/>
      <c r="AW2334" s="113"/>
      <c r="AX2334" s="113"/>
      <c r="AY2334" s="113"/>
      <c r="AZ2334" s="113"/>
      <c r="BA2334" s="113"/>
      <c r="BB2334" s="113"/>
      <c r="BC2334" s="113"/>
      <c r="BD2334" s="113"/>
      <c r="BE2334" s="113"/>
      <c r="BF2334" s="113"/>
      <c r="BG2334" s="113"/>
      <c r="BH2334" s="113"/>
      <c r="BI2334" s="113"/>
      <c r="BJ2334" s="113"/>
      <c r="BK2334" s="113"/>
      <c r="BL2334" s="113"/>
      <c r="BM2334" s="113"/>
      <c r="BN2334" s="113"/>
      <c r="BO2334" s="113"/>
      <c r="BP2334" s="113"/>
      <c r="BQ2334" s="113"/>
      <c r="BR2334" s="113"/>
      <c r="BS2334" s="113"/>
      <c r="BT2334" s="113"/>
      <c r="BU2334" s="113"/>
      <c r="BV2334" s="113"/>
      <c r="BW2334" s="113"/>
      <c r="BX2334" s="113"/>
      <c r="BY2334" s="113"/>
      <c r="BZ2334" s="113"/>
      <c r="CA2334" s="113"/>
      <c r="CB2334" s="113"/>
    </row>
    <row r="2335" spans="9:80" s="114" customFormat="1">
      <c r="I2335" s="113"/>
      <c r="J2335" s="113"/>
      <c r="K2335" s="113"/>
      <c r="L2335" s="113"/>
      <c r="M2335" s="113"/>
      <c r="N2335" s="113"/>
      <c r="O2335" s="113"/>
      <c r="P2335" s="113"/>
      <c r="Q2335" s="113"/>
      <c r="R2335" s="113"/>
      <c r="S2335" s="113"/>
      <c r="T2335" s="113"/>
      <c r="U2335" s="113"/>
      <c r="V2335" s="113"/>
      <c r="W2335" s="113"/>
      <c r="X2335" s="113"/>
      <c r="Y2335" s="113"/>
      <c r="Z2335" s="113"/>
      <c r="AA2335" s="113"/>
      <c r="AB2335" s="113"/>
      <c r="AC2335" s="113"/>
      <c r="AD2335" s="113"/>
      <c r="AE2335" s="113"/>
      <c r="AF2335" s="113"/>
      <c r="AG2335" s="113"/>
      <c r="AH2335" s="113"/>
      <c r="AI2335" s="113"/>
      <c r="AJ2335" s="113"/>
      <c r="AK2335" s="113"/>
      <c r="AL2335" s="113"/>
      <c r="AM2335" s="113"/>
      <c r="AN2335" s="113"/>
      <c r="AO2335" s="113"/>
      <c r="AP2335" s="113"/>
      <c r="AQ2335" s="113"/>
      <c r="AR2335" s="113"/>
      <c r="AS2335" s="113"/>
      <c r="AT2335" s="113"/>
      <c r="AU2335" s="113"/>
      <c r="AV2335" s="113"/>
      <c r="AW2335" s="113"/>
      <c r="AX2335" s="113"/>
      <c r="AY2335" s="113"/>
      <c r="AZ2335" s="113"/>
      <c r="BA2335" s="113"/>
      <c r="BB2335" s="113"/>
      <c r="BC2335" s="113"/>
      <c r="BD2335" s="113"/>
      <c r="BE2335" s="113"/>
      <c r="BF2335" s="113"/>
      <c r="BG2335" s="113"/>
      <c r="BH2335" s="113"/>
      <c r="BI2335" s="113"/>
      <c r="BJ2335" s="113"/>
      <c r="BK2335" s="113"/>
      <c r="BL2335" s="113"/>
      <c r="BM2335" s="113"/>
      <c r="BN2335" s="113"/>
      <c r="BO2335" s="113"/>
      <c r="BP2335" s="113"/>
      <c r="BQ2335" s="113"/>
      <c r="BR2335" s="113"/>
      <c r="BS2335" s="113"/>
      <c r="BT2335" s="113"/>
      <c r="BU2335" s="113"/>
      <c r="BV2335" s="113"/>
      <c r="BW2335" s="113"/>
      <c r="BX2335" s="113"/>
      <c r="BY2335" s="113"/>
      <c r="BZ2335" s="113"/>
      <c r="CA2335" s="113"/>
      <c r="CB2335" s="113"/>
    </row>
    <row r="2336" spans="9:80" s="114" customFormat="1">
      <c r="I2336" s="113"/>
      <c r="J2336" s="113"/>
      <c r="K2336" s="113"/>
      <c r="L2336" s="113"/>
      <c r="M2336" s="113"/>
      <c r="N2336" s="113"/>
      <c r="O2336" s="113"/>
      <c r="P2336" s="113"/>
      <c r="Q2336" s="113"/>
      <c r="R2336" s="113"/>
      <c r="S2336" s="113"/>
      <c r="T2336" s="113"/>
      <c r="U2336" s="113"/>
      <c r="V2336" s="113"/>
      <c r="W2336" s="113"/>
      <c r="X2336" s="113"/>
      <c r="Y2336" s="113"/>
      <c r="Z2336" s="113"/>
      <c r="AA2336" s="113"/>
      <c r="AB2336" s="113"/>
      <c r="AC2336" s="113"/>
      <c r="AD2336" s="113"/>
      <c r="AE2336" s="113"/>
      <c r="AF2336" s="113"/>
      <c r="AG2336" s="113"/>
      <c r="AH2336" s="113"/>
      <c r="AI2336" s="113"/>
      <c r="AJ2336" s="113"/>
      <c r="AK2336" s="113"/>
      <c r="AL2336" s="113"/>
      <c r="AM2336" s="113"/>
      <c r="AN2336" s="113"/>
      <c r="AO2336" s="113"/>
      <c r="AP2336" s="113"/>
      <c r="AQ2336" s="113"/>
      <c r="AR2336" s="113"/>
      <c r="AS2336" s="113"/>
      <c r="AT2336" s="113"/>
      <c r="AU2336" s="113"/>
      <c r="AV2336" s="113"/>
      <c r="AW2336" s="113"/>
      <c r="AX2336" s="113"/>
      <c r="AY2336" s="113"/>
      <c r="AZ2336" s="113"/>
      <c r="BA2336" s="113"/>
      <c r="BB2336" s="113"/>
      <c r="BC2336" s="113"/>
      <c r="BD2336" s="113"/>
      <c r="BE2336" s="113"/>
      <c r="BF2336" s="113"/>
      <c r="BG2336" s="113"/>
      <c r="BH2336" s="113"/>
      <c r="BI2336" s="113"/>
      <c r="BJ2336" s="113"/>
      <c r="BK2336" s="113"/>
      <c r="BL2336" s="113"/>
      <c r="BM2336" s="113"/>
      <c r="BN2336" s="113"/>
      <c r="BO2336" s="113"/>
      <c r="BP2336" s="113"/>
      <c r="BQ2336" s="113"/>
      <c r="BR2336" s="113"/>
      <c r="BS2336" s="113"/>
      <c r="BT2336" s="113"/>
      <c r="BU2336" s="113"/>
      <c r="BV2336" s="113"/>
      <c r="BW2336" s="113"/>
      <c r="BX2336" s="113"/>
      <c r="BY2336" s="113"/>
      <c r="BZ2336" s="113"/>
      <c r="CA2336" s="113"/>
      <c r="CB2336" s="113"/>
    </row>
    <row r="2337" spans="9:80" s="114" customFormat="1">
      <c r="I2337" s="113"/>
      <c r="J2337" s="113"/>
      <c r="K2337" s="113"/>
      <c r="L2337" s="113"/>
      <c r="M2337" s="113"/>
      <c r="N2337" s="113"/>
      <c r="O2337" s="113"/>
      <c r="P2337" s="113"/>
      <c r="Q2337" s="113"/>
      <c r="R2337" s="113"/>
      <c r="S2337" s="113"/>
      <c r="T2337" s="113"/>
      <c r="U2337" s="113"/>
      <c r="V2337" s="113"/>
      <c r="W2337" s="113"/>
      <c r="X2337" s="113"/>
      <c r="Y2337" s="113"/>
      <c r="Z2337" s="113"/>
      <c r="AA2337" s="113"/>
      <c r="AB2337" s="113"/>
      <c r="AC2337" s="113"/>
      <c r="AD2337" s="113"/>
      <c r="AE2337" s="113"/>
      <c r="AF2337" s="113"/>
      <c r="AG2337" s="113"/>
      <c r="AH2337" s="113"/>
      <c r="AI2337" s="113"/>
      <c r="AJ2337" s="113"/>
      <c r="AK2337" s="113"/>
      <c r="AL2337" s="113"/>
      <c r="AM2337" s="113"/>
      <c r="AN2337" s="113"/>
      <c r="AO2337" s="113"/>
      <c r="AP2337" s="113"/>
      <c r="AQ2337" s="113"/>
      <c r="AR2337" s="113"/>
      <c r="AS2337" s="113"/>
      <c r="AT2337" s="113"/>
      <c r="AU2337" s="113"/>
      <c r="AV2337" s="113"/>
      <c r="AW2337" s="113"/>
      <c r="AX2337" s="113"/>
      <c r="AY2337" s="113"/>
      <c r="AZ2337" s="113"/>
      <c r="BA2337" s="113"/>
      <c r="BB2337" s="113"/>
      <c r="BC2337" s="113"/>
      <c r="BD2337" s="113"/>
      <c r="BE2337" s="113"/>
      <c r="BF2337" s="113"/>
      <c r="BG2337" s="113"/>
      <c r="BH2337" s="113"/>
      <c r="BI2337" s="113"/>
      <c r="BJ2337" s="113"/>
      <c r="BK2337" s="113"/>
      <c r="BL2337" s="113"/>
      <c r="BM2337" s="113"/>
      <c r="BN2337" s="113"/>
      <c r="BO2337" s="113"/>
      <c r="BP2337" s="113"/>
      <c r="BQ2337" s="113"/>
      <c r="BR2337" s="113"/>
      <c r="BS2337" s="113"/>
      <c r="BT2337" s="113"/>
      <c r="BU2337" s="113"/>
      <c r="BV2337" s="113"/>
      <c r="BW2337" s="113"/>
      <c r="BX2337" s="113"/>
      <c r="BY2337" s="113"/>
      <c r="BZ2337" s="113"/>
      <c r="CA2337" s="113"/>
      <c r="CB2337" s="113"/>
    </row>
    <row r="2338" spans="9:80" s="114" customFormat="1">
      <c r="I2338" s="113"/>
      <c r="J2338" s="113"/>
      <c r="K2338" s="113"/>
      <c r="L2338" s="113"/>
      <c r="M2338" s="113"/>
      <c r="N2338" s="113"/>
      <c r="O2338" s="113"/>
      <c r="P2338" s="113"/>
      <c r="Q2338" s="113"/>
      <c r="R2338" s="113"/>
      <c r="S2338" s="113"/>
      <c r="T2338" s="113"/>
      <c r="U2338" s="113"/>
      <c r="V2338" s="113"/>
      <c r="W2338" s="113"/>
      <c r="X2338" s="113"/>
      <c r="Y2338" s="113"/>
      <c r="Z2338" s="113"/>
      <c r="AA2338" s="113"/>
      <c r="AB2338" s="113"/>
      <c r="AC2338" s="113"/>
      <c r="AD2338" s="113"/>
      <c r="AE2338" s="113"/>
      <c r="AF2338" s="113"/>
      <c r="AG2338" s="113"/>
      <c r="AH2338" s="113"/>
      <c r="AI2338" s="113"/>
      <c r="AJ2338" s="113"/>
      <c r="AK2338" s="113"/>
      <c r="AL2338" s="113"/>
      <c r="AM2338" s="113"/>
      <c r="AN2338" s="113"/>
      <c r="AO2338" s="113"/>
      <c r="AP2338" s="113"/>
      <c r="AQ2338" s="113"/>
      <c r="AR2338" s="113"/>
      <c r="AS2338" s="113"/>
      <c r="AT2338" s="113"/>
      <c r="AU2338" s="113"/>
      <c r="AV2338" s="113"/>
      <c r="AW2338" s="113"/>
      <c r="AX2338" s="113"/>
      <c r="AY2338" s="113"/>
      <c r="AZ2338" s="113"/>
      <c r="BA2338" s="113"/>
      <c r="BB2338" s="113"/>
      <c r="BC2338" s="113"/>
      <c r="BD2338" s="113"/>
      <c r="BE2338" s="113"/>
      <c r="BF2338" s="113"/>
      <c r="BG2338" s="113"/>
      <c r="BH2338" s="113"/>
      <c r="BI2338" s="113"/>
      <c r="BJ2338" s="113"/>
      <c r="BK2338" s="113"/>
      <c r="BL2338" s="113"/>
      <c r="BM2338" s="113"/>
      <c r="BN2338" s="113"/>
      <c r="BO2338" s="113"/>
      <c r="BP2338" s="113"/>
      <c r="BQ2338" s="113"/>
      <c r="BR2338" s="113"/>
      <c r="BS2338" s="113"/>
      <c r="BT2338" s="113"/>
      <c r="BU2338" s="113"/>
      <c r="BV2338" s="113"/>
      <c r="BW2338" s="113"/>
      <c r="BX2338" s="113"/>
      <c r="BY2338" s="113"/>
      <c r="BZ2338" s="113"/>
      <c r="CA2338" s="113"/>
      <c r="CB2338" s="113"/>
    </row>
    <row r="2339" spans="9:80" s="114" customFormat="1">
      <c r="I2339" s="113"/>
      <c r="J2339" s="113"/>
      <c r="K2339" s="113"/>
      <c r="L2339" s="113"/>
      <c r="M2339" s="113"/>
      <c r="N2339" s="113"/>
      <c r="O2339" s="113"/>
      <c r="P2339" s="113"/>
      <c r="Q2339" s="113"/>
      <c r="R2339" s="113"/>
      <c r="S2339" s="113"/>
      <c r="T2339" s="113"/>
      <c r="U2339" s="113"/>
      <c r="V2339" s="113"/>
      <c r="W2339" s="113"/>
      <c r="X2339" s="113"/>
      <c r="Y2339" s="113"/>
      <c r="Z2339" s="113"/>
      <c r="AA2339" s="113"/>
      <c r="AB2339" s="113"/>
      <c r="AC2339" s="113"/>
      <c r="AD2339" s="113"/>
      <c r="AE2339" s="113"/>
      <c r="AF2339" s="113"/>
      <c r="AG2339" s="113"/>
      <c r="AH2339" s="113"/>
      <c r="AI2339" s="113"/>
      <c r="AJ2339" s="113"/>
      <c r="AK2339" s="113"/>
      <c r="AL2339" s="113"/>
      <c r="AM2339" s="113"/>
      <c r="AN2339" s="113"/>
      <c r="AO2339" s="113"/>
      <c r="AP2339" s="113"/>
      <c r="AQ2339" s="113"/>
      <c r="AR2339" s="113"/>
      <c r="AS2339" s="113"/>
      <c r="AT2339" s="113"/>
      <c r="AU2339" s="113"/>
      <c r="AV2339" s="113"/>
      <c r="AW2339" s="113"/>
      <c r="AX2339" s="113"/>
      <c r="AY2339" s="113"/>
      <c r="AZ2339" s="113"/>
      <c r="BA2339" s="113"/>
      <c r="BB2339" s="113"/>
      <c r="BC2339" s="113"/>
      <c r="BD2339" s="113"/>
      <c r="BE2339" s="113"/>
      <c r="BF2339" s="113"/>
      <c r="BG2339" s="113"/>
      <c r="BH2339" s="113"/>
      <c r="BI2339" s="113"/>
      <c r="BJ2339" s="113"/>
      <c r="BK2339" s="113"/>
      <c r="BL2339" s="113"/>
      <c r="BM2339" s="113"/>
      <c r="BN2339" s="113"/>
      <c r="BO2339" s="113"/>
      <c r="BP2339" s="113"/>
      <c r="BQ2339" s="113"/>
      <c r="BR2339" s="113"/>
      <c r="BS2339" s="113"/>
      <c r="BT2339" s="113"/>
      <c r="BU2339" s="113"/>
      <c r="BV2339" s="113"/>
      <c r="BW2339" s="113"/>
      <c r="BX2339" s="113"/>
      <c r="BY2339" s="113"/>
      <c r="BZ2339" s="113"/>
      <c r="CA2339" s="113"/>
      <c r="CB2339" s="113"/>
    </row>
    <row r="2340" spans="9:80" s="114" customFormat="1">
      <c r="I2340" s="113"/>
      <c r="J2340" s="113"/>
      <c r="K2340" s="113"/>
      <c r="L2340" s="113"/>
      <c r="M2340" s="113"/>
      <c r="N2340" s="113"/>
      <c r="O2340" s="113"/>
      <c r="P2340" s="113"/>
      <c r="Q2340" s="113"/>
      <c r="R2340" s="113"/>
      <c r="S2340" s="113"/>
      <c r="T2340" s="113"/>
      <c r="U2340" s="113"/>
      <c r="V2340" s="113"/>
      <c r="W2340" s="113"/>
      <c r="X2340" s="113"/>
      <c r="Y2340" s="113"/>
      <c r="Z2340" s="113"/>
      <c r="AA2340" s="113"/>
      <c r="AB2340" s="113"/>
      <c r="AC2340" s="113"/>
      <c r="AD2340" s="113"/>
      <c r="AE2340" s="113"/>
      <c r="AF2340" s="113"/>
      <c r="AG2340" s="113"/>
      <c r="AH2340" s="113"/>
      <c r="AI2340" s="113"/>
      <c r="AJ2340" s="113"/>
      <c r="AK2340" s="113"/>
      <c r="AL2340" s="113"/>
      <c r="AM2340" s="113"/>
      <c r="AN2340" s="113"/>
      <c r="AO2340" s="113"/>
      <c r="AP2340" s="113"/>
      <c r="AQ2340" s="113"/>
      <c r="AR2340" s="113"/>
      <c r="AS2340" s="113"/>
      <c r="AT2340" s="113"/>
      <c r="AU2340" s="113"/>
      <c r="AV2340" s="113"/>
      <c r="AW2340" s="113"/>
      <c r="AX2340" s="113"/>
      <c r="AY2340" s="113"/>
      <c r="AZ2340" s="113"/>
      <c r="BA2340" s="113"/>
      <c r="BB2340" s="113"/>
      <c r="BC2340" s="113"/>
      <c r="BD2340" s="113"/>
      <c r="BE2340" s="113"/>
      <c r="BF2340" s="113"/>
      <c r="BG2340" s="113"/>
      <c r="BH2340" s="113"/>
      <c r="BI2340" s="113"/>
      <c r="BJ2340" s="113"/>
      <c r="BK2340" s="113"/>
      <c r="BL2340" s="113"/>
      <c r="BM2340" s="113"/>
      <c r="BN2340" s="113"/>
      <c r="BO2340" s="113"/>
      <c r="BP2340" s="113"/>
      <c r="BQ2340" s="113"/>
      <c r="BR2340" s="113"/>
      <c r="BS2340" s="113"/>
      <c r="BT2340" s="113"/>
      <c r="BU2340" s="113"/>
      <c r="BV2340" s="113"/>
      <c r="BW2340" s="113"/>
      <c r="BX2340" s="113"/>
      <c r="BY2340" s="113"/>
      <c r="BZ2340" s="113"/>
      <c r="CA2340" s="113"/>
      <c r="CB2340" s="113"/>
    </row>
    <row r="2341" spans="9:80" s="114" customFormat="1">
      <c r="I2341" s="113"/>
      <c r="J2341" s="113"/>
      <c r="K2341" s="113"/>
      <c r="L2341" s="113"/>
      <c r="M2341" s="113"/>
      <c r="N2341" s="113"/>
      <c r="O2341" s="113"/>
      <c r="P2341" s="113"/>
      <c r="Q2341" s="113"/>
      <c r="R2341" s="113"/>
      <c r="S2341" s="113"/>
      <c r="T2341" s="113"/>
      <c r="U2341" s="113"/>
      <c r="V2341" s="113"/>
      <c r="W2341" s="113"/>
      <c r="X2341" s="113"/>
      <c r="Y2341" s="113"/>
      <c r="Z2341" s="113"/>
      <c r="AA2341" s="113"/>
      <c r="AB2341" s="113"/>
      <c r="AC2341" s="113"/>
      <c r="AD2341" s="113"/>
      <c r="AE2341" s="113"/>
      <c r="AF2341" s="113"/>
      <c r="AG2341" s="113"/>
      <c r="AH2341" s="113"/>
      <c r="AI2341" s="113"/>
      <c r="AJ2341" s="113"/>
      <c r="AK2341" s="113"/>
      <c r="AL2341" s="113"/>
      <c r="AM2341" s="113"/>
      <c r="AN2341" s="113"/>
      <c r="AO2341" s="113"/>
      <c r="AP2341" s="113"/>
      <c r="AQ2341" s="113"/>
      <c r="AR2341" s="113"/>
      <c r="AS2341" s="113"/>
      <c r="AT2341" s="113"/>
      <c r="AU2341" s="113"/>
      <c r="AV2341" s="113"/>
      <c r="AW2341" s="113"/>
      <c r="AX2341" s="113"/>
      <c r="AY2341" s="113"/>
      <c r="AZ2341" s="113"/>
      <c r="BA2341" s="113"/>
      <c r="BB2341" s="113"/>
      <c r="BC2341" s="113"/>
      <c r="BD2341" s="113"/>
      <c r="BE2341" s="113"/>
      <c r="BF2341" s="113"/>
      <c r="BG2341" s="113"/>
      <c r="BH2341" s="113"/>
      <c r="BI2341" s="113"/>
      <c r="BJ2341" s="113"/>
      <c r="BK2341" s="113"/>
      <c r="BL2341" s="113"/>
      <c r="BM2341" s="113"/>
      <c r="BN2341" s="113"/>
      <c r="BO2341" s="113"/>
      <c r="BP2341" s="113"/>
      <c r="BQ2341" s="113"/>
      <c r="BR2341" s="113"/>
      <c r="BS2341" s="113"/>
      <c r="BT2341" s="113"/>
      <c r="BU2341" s="113"/>
      <c r="BV2341" s="113"/>
      <c r="BW2341" s="113"/>
      <c r="BX2341" s="113"/>
      <c r="BY2341" s="113"/>
      <c r="BZ2341" s="113"/>
      <c r="CA2341" s="113"/>
      <c r="CB2341" s="113"/>
    </row>
    <row r="2342" spans="9:80" s="114" customFormat="1">
      <c r="I2342" s="113"/>
      <c r="J2342" s="113"/>
      <c r="K2342" s="113"/>
      <c r="L2342" s="113"/>
      <c r="M2342" s="113"/>
      <c r="N2342" s="113"/>
      <c r="O2342" s="113"/>
      <c r="P2342" s="113"/>
      <c r="Q2342" s="113"/>
      <c r="R2342" s="113"/>
      <c r="S2342" s="113"/>
      <c r="T2342" s="113"/>
      <c r="U2342" s="113"/>
      <c r="V2342" s="113"/>
      <c r="W2342" s="113"/>
      <c r="X2342" s="113"/>
      <c r="Y2342" s="113"/>
      <c r="Z2342" s="113"/>
      <c r="AA2342" s="113"/>
      <c r="AB2342" s="113"/>
      <c r="AC2342" s="113"/>
      <c r="AD2342" s="113"/>
      <c r="AE2342" s="113"/>
      <c r="AF2342" s="113"/>
      <c r="AG2342" s="113"/>
      <c r="AH2342" s="113"/>
      <c r="AI2342" s="113"/>
      <c r="AJ2342" s="113"/>
      <c r="AK2342" s="113"/>
      <c r="AL2342" s="113"/>
      <c r="AM2342" s="113"/>
      <c r="AN2342" s="113"/>
      <c r="AO2342" s="113"/>
      <c r="AP2342" s="113"/>
      <c r="AQ2342" s="113"/>
      <c r="AR2342" s="113"/>
      <c r="AS2342" s="113"/>
      <c r="AT2342" s="113"/>
      <c r="AU2342" s="113"/>
      <c r="AV2342" s="113"/>
      <c r="AW2342" s="113"/>
      <c r="AX2342" s="113"/>
      <c r="AY2342" s="113"/>
      <c r="AZ2342" s="113"/>
      <c r="BA2342" s="113"/>
      <c r="BB2342" s="113"/>
      <c r="BC2342" s="113"/>
      <c r="BD2342" s="113"/>
      <c r="BE2342" s="113"/>
      <c r="BF2342" s="113"/>
      <c r="BG2342" s="113"/>
      <c r="BH2342" s="113"/>
      <c r="BI2342" s="113"/>
      <c r="BJ2342" s="113"/>
      <c r="BK2342" s="113"/>
      <c r="BL2342" s="113"/>
      <c r="BM2342" s="113"/>
      <c r="BN2342" s="113"/>
      <c r="BO2342" s="113"/>
      <c r="BP2342" s="113"/>
      <c r="BQ2342" s="113"/>
      <c r="BR2342" s="113"/>
      <c r="BS2342" s="113"/>
      <c r="BT2342" s="113"/>
      <c r="BU2342" s="113"/>
      <c r="BV2342" s="113"/>
      <c r="BW2342" s="113"/>
      <c r="BX2342" s="113"/>
      <c r="BY2342" s="113"/>
      <c r="BZ2342" s="113"/>
      <c r="CA2342" s="113"/>
      <c r="CB2342" s="113"/>
    </row>
    <row r="2343" spans="9:80" s="114" customFormat="1">
      <c r="I2343" s="113"/>
      <c r="J2343" s="113"/>
      <c r="K2343" s="113"/>
      <c r="L2343" s="113"/>
      <c r="M2343" s="113"/>
      <c r="N2343" s="113"/>
      <c r="O2343" s="113"/>
      <c r="P2343" s="113"/>
      <c r="Q2343" s="113"/>
      <c r="R2343" s="113"/>
      <c r="S2343" s="113"/>
      <c r="T2343" s="113"/>
      <c r="U2343" s="113"/>
      <c r="V2343" s="113"/>
      <c r="W2343" s="113"/>
      <c r="X2343" s="113"/>
      <c r="Y2343" s="113"/>
      <c r="Z2343" s="113"/>
      <c r="AA2343" s="113"/>
      <c r="AB2343" s="113"/>
      <c r="AC2343" s="113"/>
      <c r="AD2343" s="113"/>
      <c r="AE2343" s="113"/>
      <c r="AF2343" s="113"/>
      <c r="AG2343" s="113"/>
      <c r="AH2343" s="113"/>
      <c r="AI2343" s="113"/>
      <c r="AJ2343" s="113"/>
      <c r="AK2343" s="113"/>
      <c r="AL2343" s="113"/>
      <c r="AM2343" s="113"/>
      <c r="AN2343" s="113"/>
      <c r="AO2343" s="113"/>
      <c r="AP2343" s="113"/>
      <c r="AQ2343" s="113"/>
      <c r="AR2343" s="113"/>
      <c r="AS2343" s="113"/>
      <c r="AT2343" s="113"/>
      <c r="AU2343" s="113"/>
      <c r="AV2343" s="113"/>
      <c r="AW2343" s="113"/>
      <c r="AX2343" s="113"/>
      <c r="AY2343" s="113"/>
      <c r="AZ2343" s="113"/>
      <c r="BA2343" s="113"/>
      <c r="BB2343" s="113"/>
      <c r="BC2343" s="113"/>
      <c r="BD2343" s="113"/>
      <c r="BE2343" s="113"/>
      <c r="BF2343" s="113"/>
      <c r="BG2343" s="113"/>
      <c r="BH2343" s="113"/>
      <c r="BI2343" s="113"/>
      <c r="BJ2343" s="113"/>
      <c r="BK2343" s="113"/>
      <c r="BL2343" s="113"/>
      <c r="BM2343" s="113"/>
      <c r="BN2343" s="113"/>
      <c r="BO2343" s="113"/>
      <c r="BP2343" s="113"/>
      <c r="BQ2343" s="113"/>
      <c r="BR2343" s="113"/>
      <c r="BS2343" s="113"/>
      <c r="BT2343" s="113"/>
      <c r="BU2343" s="113"/>
      <c r="BV2343" s="113"/>
      <c r="BW2343" s="113"/>
      <c r="BX2343" s="113"/>
      <c r="BY2343" s="113"/>
      <c r="BZ2343" s="113"/>
      <c r="CA2343" s="113"/>
      <c r="CB2343" s="113"/>
    </row>
    <row r="2344" spans="9:80" s="114" customFormat="1">
      <c r="I2344" s="113"/>
      <c r="J2344" s="113"/>
      <c r="K2344" s="113"/>
      <c r="L2344" s="113"/>
      <c r="M2344" s="113"/>
      <c r="N2344" s="113"/>
      <c r="O2344" s="113"/>
      <c r="P2344" s="113"/>
      <c r="Q2344" s="113"/>
      <c r="R2344" s="113"/>
      <c r="S2344" s="113"/>
      <c r="T2344" s="113"/>
      <c r="U2344" s="113"/>
      <c r="V2344" s="113"/>
      <c r="W2344" s="113"/>
      <c r="X2344" s="113"/>
      <c r="Y2344" s="113"/>
      <c r="Z2344" s="113"/>
      <c r="AA2344" s="113"/>
      <c r="AB2344" s="113"/>
      <c r="AC2344" s="113"/>
      <c r="AD2344" s="113"/>
      <c r="AE2344" s="113"/>
      <c r="AF2344" s="113"/>
      <c r="AG2344" s="113"/>
      <c r="AH2344" s="113"/>
      <c r="AI2344" s="113"/>
      <c r="AJ2344" s="113"/>
      <c r="AK2344" s="113"/>
      <c r="AL2344" s="113"/>
      <c r="AM2344" s="113"/>
      <c r="AN2344" s="113"/>
      <c r="AO2344" s="113"/>
      <c r="AP2344" s="113"/>
      <c r="AQ2344" s="113"/>
      <c r="AR2344" s="113"/>
      <c r="AS2344" s="113"/>
      <c r="AT2344" s="113"/>
      <c r="AU2344" s="113"/>
      <c r="AV2344" s="113"/>
      <c r="AW2344" s="113"/>
      <c r="AX2344" s="113"/>
      <c r="AY2344" s="113"/>
      <c r="AZ2344" s="113"/>
      <c r="BA2344" s="113"/>
      <c r="BB2344" s="113"/>
      <c r="BC2344" s="113"/>
      <c r="BD2344" s="113"/>
      <c r="BE2344" s="113"/>
      <c r="BF2344" s="113"/>
      <c r="BG2344" s="113"/>
      <c r="BH2344" s="113"/>
      <c r="BI2344" s="113"/>
      <c r="BJ2344" s="113"/>
      <c r="BK2344" s="113"/>
      <c r="BL2344" s="113"/>
      <c r="BM2344" s="113"/>
      <c r="BN2344" s="113"/>
      <c r="BO2344" s="113"/>
      <c r="BP2344" s="113"/>
      <c r="BQ2344" s="113"/>
      <c r="BR2344" s="113"/>
      <c r="BS2344" s="113"/>
      <c r="BT2344" s="113"/>
      <c r="BU2344" s="113"/>
      <c r="BV2344" s="113"/>
      <c r="BW2344" s="113"/>
      <c r="BX2344" s="113"/>
      <c r="BY2344" s="113"/>
      <c r="BZ2344" s="113"/>
      <c r="CA2344" s="113"/>
      <c r="CB2344" s="113"/>
    </row>
    <row r="2345" spans="9:80" s="114" customFormat="1">
      <c r="I2345" s="113"/>
      <c r="J2345" s="113"/>
      <c r="K2345" s="113"/>
      <c r="L2345" s="113"/>
      <c r="M2345" s="113"/>
      <c r="N2345" s="113"/>
      <c r="O2345" s="113"/>
      <c r="P2345" s="113"/>
      <c r="Q2345" s="113"/>
      <c r="R2345" s="113"/>
      <c r="S2345" s="113"/>
      <c r="T2345" s="113"/>
      <c r="U2345" s="113"/>
      <c r="V2345" s="113"/>
      <c r="W2345" s="113"/>
      <c r="X2345" s="113"/>
      <c r="Y2345" s="113"/>
      <c r="Z2345" s="113"/>
      <c r="AA2345" s="113"/>
      <c r="AB2345" s="113"/>
      <c r="AC2345" s="113"/>
      <c r="AD2345" s="113"/>
      <c r="AE2345" s="113"/>
      <c r="AF2345" s="113"/>
      <c r="AG2345" s="113"/>
      <c r="AH2345" s="113"/>
      <c r="AI2345" s="113"/>
      <c r="AJ2345" s="113"/>
      <c r="AK2345" s="113"/>
      <c r="AL2345" s="113"/>
      <c r="AM2345" s="113"/>
      <c r="AN2345" s="113"/>
      <c r="AO2345" s="113"/>
      <c r="AP2345" s="113"/>
      <c r="AQ2345" s="113"/>
      <c r="AR2345" s="113"/>
      <c r="AS2345" s="113"/>
      <c r="AT2345" s="113"/>
      <c r="AU2345" s="113"/>
      <c r="AV2345" s="113"/>
      <c r="AW2345" s="113"/>
      <c r="AX2345" s="113"/>
      <c r="AY2345" s="113"/>
      <c r="AZ2345" s="113"/>
      <c r="BA2345" s="113"/>
      <c r="BB2345" s="113"/>
      <c r="BC2345" s="113"/>
      <c r="BD2345" s="113"/>
      <c r="BE2345" s="113"/>
      <c r="BF2345" s="113"/>
      <c r="BG2345" s="113"/>
      <c r="BH2345" s="113"/>
      <c r="BI2345" s="113"/>
      <c r="BJ2345" s="113"/>
      <c r="BK2345" s="113"/>
      <c r="BL2345" s="113"/>
      <c r="BM2345" s="113"/>
      <c r="BN2345" s="113"/>
      <c r="BO2345" s="113"/>
      <c r="BP2345" s="113"/>
      <c r="BQ2345" s="113"/>
      <c r="BR2345" s="113"/>
      <c r="BS2345" s="113"/>
      <c r="BT2345" s="113"/>
      <c r="BU2345" s="113"/>
      <c r="BV2345" s="113"/>
      <c r="BW2345" s="113"/>
      <c r="BX2345" s="113"/>
      <c r="BY2345" s="113"/>
      <c r="BZ2345" s="113"/>
      <c r="CA2345" s="113"/>
      <c r="CB2345" s="113"/>
    </row>
    <row r="2346" spans="9:80" s="114" customFormat="1">
      <c r="I2346" s="113"/>
      <c r="J2346" s="113"/>
      <c r="K2346" s="113"/>
      <c r="L2346" s="113"/>
      <c r="M2346" s="113"/>
      <c r="N2346" s="113"/>
      <c r="O2346" s="113"/>
      <c r="P2346" s="113"/>
      <c r="Q2346" s="113"/>
      <c r="R2346" s="113"/>
      <c r="S2346" s="113"/>
      <c r="T2346" s="113"/>
      <c r="U2346" s="113"/>
      <c r="V2346" s="113"/>
      <c r="W2346" s="113"/>
      <c r="X2346" s="113"/>
      <c r="Y2346" s="113"/>
      <c r="Z2346" s="113"/>
      <c r="AA2346" s="113"/>
      <c r="AB2346" s="113"/>
      <c r="AC2346" s="113"/>
      <c r="AD2346" s="113"/>
      <c r="AE2346" s="113"/>
      <c r="AF2346" s="113"/>
      <c r="AG2346" s="113"/>
      <c r="AH2346" s="113"/>
      <c r="AI2346" s="113"/>
      <c r="AJ2346" s="113"/>
      <c r="AK2346" s="113"/>
      <c r="AL2346" s="113"/>
      <c r="AM2346" s="113"/>
      <c r="AN2346" s="113"/>
      <c r="AO2346" s="113"/>
      <c r="AP2346" s="113"/>
      <c r="AQ2346" s="113"/>
      <c r="AR2346" s="113"/>
      <c r="AS2346" s="113"/>
      <c r="AT2346" s="113"/>
      <c r="AU2346" s="113"/>
      <c r="AV2346" s="113"/>
      <c r="AW2346" s="113"/>
      <c r="AX2346" s="113"/>
      <c r="AY2346" s="113"/>
      <c r="AZ2346" s="113"/>
      <c r="BA2346" s="113"/>
      <c r="BB2346" s="113"/>
      <c r="BC2346" s="113"/>
      <c r="BD2346" s="113"/>
      <c r="BE2346" s="113"/>
      <c r="BF2346" s="113"/>
      <c r="BG2346" s="113"/>
      <c r="BH2346" s="113"/>
      <c r="BI2346" s="113"/>
      <c r="BJ2346" s="113"/>
      <c r="BK2346" s="113"/>
      <c r="BL2346" s="113"/>
      <c r="BM2346" s="113"/>
      <c r="BN2346" s="113"/>
      <c r="BO2346" s="113"/>
      <c r="BP2346" s="113"/>
      <c r="BQ2346" s="113"/>
      <c r="BR2346" s="113"/>
      <c r="BS2346" s="113"/>
      <c r="BT2346" s="113"/>
      <c r="BU2346" s="113"/>
      <c r="BV2346" s="113"/>
      <c r="BW2346" s="113"/>
      <c r="BX2346" s="113"/>
      <c r="BY2346" s="113"/>
      <c r="BZ2346" s="113"/>
      <c r="CA2346" s="113"/>
      <c r="CB2346" s="113"/>
    </row>
    <row r="2347" spans="9:80" s="114" customFormat="1">
      <c r="I2347" s="113"/>
      <c r="J2347" s="113"/>
      <c r="K2347" s="113"/>
      <c r="L2347" s="113"/>
      <c r="M2347" s="113"/>
      <c r="N2347" s="113"/>
      <c r="O2347" s="113"/>
      <c r="P2347" s="113"/>
      <c r="Q2347" s="113"/>
      <c r="R2347" s="113"/>
      <c r="S2347" s="113"/>
      <c r="T2347" s="113"/>
      <c r="U2347" s="113"/>
      <c r="V2347" s="113"/>
      <c r="W2347" s="113"/>
      <c r="X2347" s="113"/>
      <c r="Y2347" s="113"/>
      <c r="Z2347" s="113"/>
      <c r="AA2347" s="113"/>
      <c r="AB2347" s="113"/>
      <c r="AC2347" s="113"/>
      <c r="AD2347" s="113"/>
      <c r="AE2347" s="113"/>
      <c r="AF2347" s="113"/>
      <c r="AG2347" s="113"/>
      <c r="AH2347" s="113"/>
      <c r="AI2347" s="113"/>
      <c r="AJ2347" s="113"/>
      <c r="AK2347" s="113"/>
      <c r="AL2347" s="113"/>
      <c r="AM2347" s="113"/>
      <c r="AN2347" s="113"/>
      <c r="AO2347" s="113"/>
      <c r="AP2347" s="113"/>
      <c r="AQ2347" s="113"/>
      <c r="AR2347" s="113"/>
      <c r="AS2347" s="113"/>
      <c r="AT2347" s="113"/>
      <c r="AU2347" s="113"/>
      <c r="AV2347" s="113"/>
      <c r="AW2347" s="113"/>
      <c r="AX2347" s="113"/>
      <c r="AY2347" s="113"/>
      <c r="AZ2347" s="113"/>
      <c r="BA2347" s="113"/>
      <c r="BB2347" s="113"/>
      <c r="BC2347" s="113"/>
      <c r="BD2347" s="113"/>
      <c r="BE2347" s="113"/>
      <c r="BF2347" s="113"/>
      <c r="BG2347" s="113"/>
      <c r="BH2347" s="113"/>
      <c r="BI2347" s="113"/>
      <c r="BJ2347" s="113"/>
      <c r="BK2347" s="113"/>
      <c r="BL2347" s="113"/>
      <c r="BM2347" s="113"/>
      <c r="BN2347" s="113"/>
      <c r="BO2347" s="113"/>
      <c r="BP2347" s="113"/>
      <c r="BQ2347" s="113"/>
      <c r="BR2347" s="113"/>
      <c r="BS2347" s="113"/>
      <c r="BT2347" s="113"/>
      <c r="BU2347" s="113"/>
      <c r="BV2347" s="113"/>
      <c r="BW2347" s="113"/>
      <c r="BX2347" s="113"/>
      <c r="BY2347" s="113"/>
      <c r="BZ2347" s="113"/>
      <c r="CA2347" s="113"/>
      <c r="CB2347" s="113"/>
    </row>
    <row r="2348" spans="9:80" s="114" customFormat="1">
      <c r="I2348" s="113"/>
      <c r="J2348" s="113"/>
      <c r="K2348" s="113"/>
      <c r="L2348" s="113"/>
      <c r="M2348" s="113"/>
      <c r="N2348" s="113"/>
      <c r="O2348" s="113"/>
      <c r="P2348" s="113"/>
      <c r="Q2348" s="113"/>
      <c r="R2348" s="113"/>
      <c r="S2348" s="113"/>
      <c r="T2348" s="113"/>
      <c r="U2348" s="113"/>
      <c r="V2348" s="113"/>
      <c r="W2348" s="113"/>
      <c r="X2348" s="113"/>
      <c r="Y2348" s="113"/>
      <c r="Z2348" s="113"/>
      <c r="AA2348" s="113"/>
      <c r="AB2348" s="113"/>
      <c r="AC2348" s="113"/>
      <c r="AD2348" s="113"/>
      <c r="AE2348" s="113"/>
      <c r="AF2348" s="113"/>
      <c r="AG2348" s="113"/>
      <c r="AH2348" s="113"/>
      <c r="AI2348" s="113"/>
      <c r="AJ2348" s="113"/>
      <c r="AK2348" s="113"/>
      <c r="AL2348" s="113"/>
      <c r="AM2348" s="113"/>
      <c r="AN2348" s="113"/>
      <c r="AO2348" s="113"/>
      <c r="AP2348" s="113"/>
      <c r="AQ2348" s="113"/>
      <c r="AR2348" s="113"/>
      <c r="AS2348" s="113"/>
      <c r="AT2348" s="113"/>
      <c r="AU2348" s="113"/>
      <c r="AV2348" s="113"/>
      <c r="AW2348" s="113"/>
      <c r="AX2348" s="113"/>
      <c r="AY2348" s="113"/>
      <c r="AZ2348" s="113"/>
      <c r="BA2348" s="113"/>
      <c r="BB2348" s="113"/>
      <c r="BC2348" s="113"/>
      <c r="BD2348" s="113"/>
      <c r="BE2348" s="113"/>
      <c r="BF2348" s="113"/>
      <c r="BG2348" s="113"/>
      <c r="BH2348" s="113"/>
      <c r="BI2348" s="113"/>
      <c r="BJ2348" s="113"/>
      <c r="BK2348" s="113"/>
      <c r="BL2348" s="113"/>
      <c r="BM2348" s="113"/>
      <c r="BN2348" s="113"/>
      <c r="BO2348" s="113"/>
      <c r="BP2348" s="113"/>
      <c r="BQ2348" s="113"/>
      <c r="BR2348" s="113"/>
      <c r="BS2348" s="113"/>
      <c r="BT2348" s="113"/>
      <c r="BU2348" s="113"/>
      <c r="BV2348" s="113"/>
      <c r="BW2348" s="113"/>
      <c r="BX2348" s="113"/>
      <c r="BY2348" s="113"/>
      <c r="BZ2348" s="113"/>
      <c r="CA2348" s="113"/>
      <c r="CB2348" s="113"/>
    </row>
    <row r="2349" spans="9:80" s="114" customFormat="1">
      <c r="I2349" s="113"/>
      <c r="J2349" s="113"/>
      <c r="K2349" s="113"/>
      <c r="L2349" s="113"/>
      <c r="M2349" s="113"/>
      <c r="N2349" s="113"/>
      <c r="O2349" s="113"/>
      <c r="P2349" s="113"/>
      <c r="Q2349" s="113"/>
      <c r="R2349" s="113"/>
      <c r="S2349" s="113"/>
      <c r="T2349" s="113"/>
      <c r="U2349" s="113"/>
      <c r="V2349" s="113"/>
      <c r="W2349" s="113"/>
      <c r="X2349" s="113"/>
      <c r="Y2349" s="113"/>
      <c r="Z2349" s="113"/>
      <c r="AA2349" s="113"/>
      <c r="AB2349" s="113"/>
      <c r="AC2349" s="113"/>
      <c r="AD2349" s="113"/>
      <c r="AE2349" s="113"/>
      <c r="AF2349" s="113"/>
      <c r="AG2349" s="113"/>
      <c r="AH2349" s="113"/>
      <c r="AI2349" s="113"/>
      <c r="AJ2349" s="113"/>
      <c r="AK2349" s="113"/>
      <c r="AL2349" s="113"/>
      <c r="AM2349" s="113"/>
      <c r="AN2349" s="113"/>
      <c r="AO2349" s="113"/>
      <c r="AP2349" s="113"/>
      <c r="AQ2349" s="113"/>
      <c r="AR2349" s="113"/>
      <c r="AS2349" s="113"/>
      <c r="AT2349" s="113"/>
      <c r="AU2349" s="113"/>
      <c r="AV2349" s="113"/>
      <c r="AW2349" s="113"/>
      <c r="AX2349" s="113"/>
      <c r="AY2349" s="113"/>
      <c r="AZ2349" s="113"/>
      <c r="BA2349" s="113"/>
      <c r="BB2349" s="113"/>
      <c r="BC2349" s="113"/>
      <c r="BD2349" s="113"/>
      <c r="BE2349" s="113"/>
      <c r="BF2349" s="113"/>
      <c r="BG2349" s="113"/>
      <c r="BH2349" s="113"/>
      <c r="BI2349" s="113"/>
      <c r="BJ2349" s="113"/>
      <c r="BK2349" s="113"/>
      <c r="BL2349" s="113"/>
      <c r="BM2349" s="113"/>
      <c r="BN2349" s="113"/>
      <c r="BO2349" s="113"/>
      <c r="BP2349" s="113"/>
      <c r="BQ2349" s="113"/>
      <c r="BR2349" s="113"/>
      <c r="BS2349" s="113"/>
      <c r="BT2349" s="113"/>
      <c r="BU2349" s="113"/>
      <c r="BV2349" s="113"/>
      <c r="BW2349" s="113"/>
      <c r="BX2349" s="113"/>
      <c r="BY2349" s="113"/>
      <c r="BZ2349" s="113"/>
      <c r="CA2349" s="113"/>
      <c r="CB2349" s="113"/>
    </row>
    <row r="2350" spans="9:80" s="114" customFormat="1">
      <c r="I2350" s="113"/>
      <c r="J2350" s="113"/>
      <c r="K2350" s="113"/>
      <c r="L2350" s="113"/>
      <c r="M2350" s="113"/>
      <c r="N2350" s="113"/>
      <c r="O2350" s="113"/>
      <c r="P2350" s="113"/>
      <c r="Q2350" s="113"/>
      <c r="R2350" s="113"/>
      <c r="S2350" s="113"/>
      <c r="T2350" s="113"/>
      <c r="U2350" s="113"/>
      <c r="V2350" s="113"/>
      <c r="W2350" s="113"/>
      <c r="X2350" s="113"/>
      <c r="Y2350" s="113"/>
      <c r="Z2350" s="113"/>
      <c r="AA2350" s="113"/>
      <c r="AB2350" s="113"/>
      <c r="AC2350" s="113"/>
      <c r="AD2350" s="113"/>
      <c r="AE2350" s="113"/>
      <c r="AF2350" s="113"/>
      <c r="AG2350" s="113"/>
      <c r="AH2350" s="113"/>
      <c r="AI2350" s="113"/>
      <c r="AJ2350" s="113"/>
      <c r="AK2350" s="113"/>
      <c r="AL2350" s="113"/>
      <c r="AM2350" s="113"/>
      <c r="AN2350" s="113"/>
      <c r="AO2350" s="113"/>
      <c r="AP2350" s="113"/>
      <c r="AQ2350" s="113"/>
      <c r="AR2350" s="113"/>
      <c r="AS2350" s="113"/>
      <c r="AT2350" s="113"/>
      <c r="AU2350" s="113"/>
      <c r="AV2350" s="113"/>
      <c r="AW2350" s="113"/>
      <c r="AX2350" s="113"/>
      <c r="AY2350" s="113"/>
      <c r="AZ2350" s="113"/>
      <c r="BA2350" s="113"/>
      <c r="BB2350" s="113"/>
      <c r="BC2350" s="113"/>
      <c r="BD2350" s="113"/>
      <c r="BE2350" s="113"/>
      <c r="BF2350" s="113"/>
      <c r="BG2350" s="113"/>
      <c r="BH2350" s="113"/>
      <c r="BI2350" s="113"/>
      <c r="BJ2350" s="113"/>
      <c r="BK2350" s="113"/>
      <c r="BL2350" s="113"/>
      <c r="BM2350" s="113"/>
      <c r="BN2350" s="113"/>
      <c r="BO2350" s="113"/>
      <c r="BP2350" s="113"/>
      <c r="BQ2350" s="113"/>
      <c r="BR2350" s="113"/>
      <c r="BS2350" s="113"/>
      <c r="BT2350" s="113"/>
      <c r="BU2350" s="113"/>
      <c r="BV2350" s="113"/>
      <c r="BW2350" s="113"/>
      <c r="BX2350" s="113"/>
      <c r="BY2350" s="113"/>
      <c r="BZ2350" s="113"/>
      <c r="CA2350" s="113"/>
      <c r="CB2350" s="113"/>
    </row>
    <row r="2351" spans="9:80" s="114" customFormat="1">
      <c r="I2351" s="113"/>
      <c r="J2351" s="113"/>
      <c r="K2351" s="113"/>
      <c r="L2351" s="113"/>
      <c r="M2351" s="113"/>
      <c r="N2351" s="113"/>
      <c r="O2351" s="113"/>
      <c r="P2351" s="113"/>
      <c r="Q2351" s="113"/>
      <c r="R2351" s="113"/>
      <c r="S2351" s="113"/>
      <c r="T2351" s="113"/>
      <c r="U2351" s="113"/>
      <c r="V2351" s="113"/>
      <c r="W2351" s="113"/>
      <c r="X2351" s="113"/>
      <c r="Y2351" s="113"/>
      <c r="Z2351" s="113"/>
      <c r="AA2351" s="113"/>
      <c r="AB2351" s="113"/>
      <c r="AC2351" s="113"/>
      <c r="AD2351" s="113"/>
      <c r="AE2351" s="113"/>
      <c r="AF2351" s="113"/>
      <c r="AG2351" s="113"/>
      <c r="AH2351" s="113"/>
      <c r="AI2351" s="113"/>
      <c r="AJ2351" s="113"/>
      <c r="AK2351" s="113"/>
      <c r="AL2351" s="113"/>
      <c r="AM2351" s="113"/>
      <c r="AN2351" s="113"/>
      <c r="AO2351" s="113"/>
      <c r="AP2351" s="113"/>
      <c r="AQ2351" s="113"/>
      <c r="AR2351" s="113"/>
      <c r="AS2351" s="113"/>
      <c r="AT2351" s="113"/>
      <c r="AU2351" s="113"/>
      <c r="AV2351" s="113"/>
      <c r="AW2351" s="113"/>
      <c r="AX2351" s="113"/>
      <c r="AY2351" s="113"/>
      <c r="AZ2351" s="113"/>
      <c r="BA2351" s="113"/>
      <c r="BB2351" s="113"/>
      <c r="BC2351" s="113"/>
      <c r="BD2351" s="113"/>
      <c r="BE2351" s="113"/>
      <c r="BF2351" s="113"/>
      <c r="BG2351" s="113"/>
      <c r="BH2351" s="113"/>
      <c r="BI2351" s="113"/>
      <c r="BJ2351" s="113"/>
      <c r="BK2351" s="113"/>
      <c r="BL2351" s="113"/>
      <c r="BM2351" s="113"/>
      <c r="BN2351" s="113"/>
      <c r="BO2351" s="113"/>
      <c r="BP2351" s="113"/>
      <c r="BQ2351" s="113"/>
      <c r="BR2351" s="113"/>
      <c r="BS2351" s="113"/>
      <c r="BT2351" s="113"/>
      <c r="BU2351" s="113"/>
      <c r="BV2351" s="113"/>
      <c r="BW2351" s="113"/>
      <c r="BX2351" s="113"/>
      <c r="BY2351" s="113"/>
      <c r="BZ2351" s="113"/>
      <c r="CA2351" s="113"/>
      <c r="CB2351" s="113"/>
    </row>
    <row r="2352" spans="9:80" s="114" customFormat="1">
      <c r="I2352" s="113"/>
      <c r="J2352" s="113"/>
      <c r="K2352" s="113"/>
      <c r="L2352" s="113"/>
      <c r="M2352" s="113"/>
      <c r="N2352" s="113"/>
      <c r="O2352" s="113"/>
      <c r="P2352" s="113"/>
      <c r="Q2352" s="113"/>
      <c r="R2352" s="113"/>
      <c r="S2352" s="113"/>
      <c r="T2352" s="113"/>
      <c r="U2352" s="113"/>
      <c r="V2352" s="113"/>
      <c r="W2352" s="113"/>
      <c r="X2352" s="113"/>
      <c r="Y2352" s="113"/>
      <c r="Z2352" s="113"/>
      <c r="AA2352" s="113"/>
      <c r="AB2352" s="113"/>
      <c r="AC2352" s="113"/>
      <c r="AD2352" s="113"/>
      <c r="AE2352" s="113"/>
      <c r="AF2352" s="113"/>
      <c r="AG2352" s="113"/>
      <c r="AH2352" s="113"/>
      <c r="AI2352" s="113"/>
      <c r="AJ2352" s="113"/>
      <c r="AK2352" s="113"/>
      <c r="AL2352" s="113"/>
      <c r="AM2352" s="113"/>
      <c r="AN2352" s="113"/>
      <c r="AO2352" s="113"/>
      <c r="AP2352" s="113"/>
      <c r="AQ2352" s="113"/>
      <c r="AR2352" s="113"/>
      <c r="AS2352" s="113"/>
      <c r="AT2352" s="113"/>
      <c r="AU2352" s="113"/>
      <c r="AV2352" s="113"/>
      <c r="AW2352" s="113"/>
      <c r="AX2352" s="113"/>
      <c r="AY2352" s="113"/>
      <c r="AZ2352" s="113"/>
      <c r="BA2352" s="113"/>
      <c r="BB2352" s="113"/>
      <c r="BC2352" s="113"/>
      <c r="BD2352" s="113"/>
      <c r="BE2352" s="113"/>
      <c r="BF2352" s="113"/>
      <c r="BG2352" s="113"/>
      <c r="BH2352" s="113"/>
      <c r="BI2352" s="113"/>
      <c r="BJ2352" s="113"/>
      <c r="BK2352" s="113"/>
      <c r="BL2352" s="113"/>
      <c r="BM2352" s="113"/>
      <c r="BN2352" s="113"/>
      <c r="BO2352" s="113"/>
      <c r="BP2352" s="113"/>
      <c r="BQ2352" s="113"/>
      <c r="BR2352" s="113"/>
      <c r="BS2352" s="113"/>
      <c r="BT2352" s="113"/>
      <c r="BU2352" s="113"/>
      <c r="BV2352" s="113"/>
      <c r="BW2352" s="113"/>
      <c r="BX2352" s="113"/>
      <c r="BY2352" s="113"/>
      <c r="BZ2352" s="113"/>
      <c r="CA2352" s="113"/>
      <c r="CB2352" s="113"/>
    </row>
    <row r="2353" spans="9:80" s="114" customFormat="1">
      <c r="I2353" s="113"/>
      <c r="J2353" s="113"/>
      <c r="K2353" s="113"/>
      <c r="L2353" s="113"/>
      <c r="M2353" s="113"/>
      <c r="N2353" s="113"/>
      <c r="O2353" s="113"/>
      <c r="P2353" s="113"/>
      <c r="Q2353" s="113"/>
      <c r="R2353" s="113"/>
      <c r="S2353" s="113"/>
      <c r="T2353" s="113"/>
      <c r="U2353" s="113"/>
      <c r="V2353" s="113"/>
      <c r="W2353" s="113"/>
      <c r="X2353" s="113"/>
      <c r="Y2353" s="113"/>
      <c r="Z2353" s="113"/>
      <c r="AA2353" s="113"/>
      <c r="AB2353" s="113"/>
      <c r="AC2353" s="113"/>
      <c r="AD2353" s="113"/>
      <c r="AE2353" s="113"/>
      <c r="AF2353" s="113"/>
      <c r="AG2353" s="113"/>
      <c r="AH2353" s="113"/>
      <c r="AI2353" s="113"/>
      <c r="AJ2353" s="113"/>
      <c r="AK2353" s="113"/>
      <c r="AL2353" s="113"/>
      <c r="AM2353" s="113"/>
      <c r="AN2353" s="113"/>
      <c r="AO2353" s="113"/>
      <c r="AP2353" s="113"/>
      <c r="AQ2353" s="113"/>
      <c r="AR2353" s="113"/>
      <c r="AS2353" s="113"/>
      <c r="AT2353" s="113"/>
      <c r="AU2353" s="113"/>
      <c r="AV2353" s="113"/>
      <c r="AW2353" s="113"/>
      <c r="AX2353" s="113"/>
      <c r="AY2353" s="113"/>
      <c r="AZ2353" s="113"/>
      <c r="BA2353" s="113"/>
      <c r="BB2353" s="113"/>
      <c r="BC2353" s="113"/>
      <c r="BD2353" s="113"/>
      <c r="BE2353" s="113"/>
      <c r="BF2353" s="113"/>
      <c r="BG2353" s="113"/>
      <c r="BH2353" s="113"/>
      <c r="BI2353" s="113"/>
      <c r="BJ2353" s="113"/>
      <c r="BK2353" s="113"/>
      <c r="BL2353" s="113"/>
      <c r="BM2353" s="113"/>
      <c r="BN2353" s="113"/>
      <c r="BO2353" s="113"/>
      <c r="BP2353" s="113"/>
      <c r="BQ2353" s="113"/>
      <c r="BR2353" s="113"/>
      <c r="BS2353" s="113"/>
      <c r="BT2353" s="113"/>
      <c r="BU2353" s="113"/>
      <c r="BV2353" s="113"/>
      <c r="BW2353" s="113"/>
      <c r="BX2353" s="113"/>
      <c r="BY2353" s="113"/>
      <c r="BZ2353" s="113"/>
      <c r="CA2353" s="113"/>
      <c r="CB2353" s="113"/>
    </row>
    <row r="2354" spans="9:80" s="114" customFormat="1">
      <c r="I2354" s="113"/>
      <c r="J2354" s="113"/>
      <c r="K2354" s="113"/>
      <c r="L2354" s="113"/>
      <c r="M2354" s="113"/>
      <c r="N2354" s="113"/>
      <c r="O2354" s="113"/>
      <c r="P2354" s="113"/>
      <c r="Q2354" s="113"/>
      <c r="R2354" s="113"/>
      <c r="S2354" s="113"/>
      <c r="T2354" s="113"/>
      <c r="U2354" s="113"/>
      <c r="V2354" s="113"/>
      <c r="W2354" s="113"/>
      <c r="X2354" s="113"/>
      <c r="Y2354" s="113"/>
      <c r="Z2354" s="113"/>
      <c r="AA2354" s="113"/>
      <c r="AB2354" s="113"/>
      <c r="AC2354" s="113"/>
      <c r="AD2354" s="113"/>
      <c r="AE2354" s="113"/>
      <c r="AF2354" s="113"/>
      <c r="AG2354" s="113"/>
      <c r="AH2354" s="113"/>
      <c r="AI2354" s="113"/>
      <c r="AJ2354" s="113"/>
      <c r="AK2354" s="113"/>
      <c r="AL2354" s="113"/>
      <c r="AM2354" s="113"/>
      <c r="AN2354" s="113"/>
      <c r="AO2354" s="113"/>
      <c r="AP2354" s="113"/>
      <c r="AQ2354" s="113"/>
      <c r="AR2354" s="113"/>
      <c r="AS2354" s="113"/>
      <c r="AT2354" s="113"/>
      <c r="AU2354" s="113"/>
      <c r="AV2354" s="113"/>
      <c r="AW2354" s="113"/>
      <c r="AX2354" s="113"/>
      <c r="AY2354" s="113"/>
      <c r="AZ2354" s="113"/>
      <c r="BA2354" s="113"/>
      <c r="BB2354" s="113"/>
      <c r="BC2354" s="113"/>
      <c r="BD2354" s="113"/>
      <c r="BE2354" s="113"/>
      <c r="BF2354" s="113"/>
      <c r="BG2354" s="113"/>
      <c r="BH2354" s="113"/>
      <c r="BI2354" s="113"/>
      <c r="BJ2354" s="113"/>
      <c r="BK2354" s="113"/>
      <c r="BL2354" s="113"/>
      <c r="BM2354" s="113"/>
      <c r="BN2354" s="113"/>
      <c r="BO2354" s="113"/>
      <c r="BP2354" s="113"/>
      <c r="BQ2354" s="113"/>
      <c r="BR2354" s="113"/>
      <c r="BS2354" s="113"/>
      <c r="BT2354" s="113"/>
      <c r="BU2354" s="113"/>
      <c r="BV2354" s="113"/>
      <c r="BW2354" s="113"/>
      <c r="BX2354" s="113"/>
      <c r="BY2354" s="113"/>
      <c r="BZ2354" s="113"/>
      <c r="CA2354" s="113"/>
      <c r="CB2354" s="113"/>
    </row>
    <row r="2355" spans="9:80" s="114" customFormat="1">
      <c r="I2355" s="113"/>
      <c r="J2355" s="113"/>
      <c r="K2355" s="113"/>
      <c r="L2355" s="113"/>
      <c r="M2355" s="113"/>
      <c r="N2355" s="113"/>
      <c r="O2355" s="113"/>
      <c r="P2355" s="113"/>
      <c r="Q2355" s="113"/>
      <c r="R2355" s="113"/>
      <c r="S2355" s="113"/>
      <c r="T2355" s="113"/>
      <c r="U2355" s="113"/>
      <c r="V2355" s="113"/>
      <c r="W2355" s="113"/>
      <c r="X2355" s="113"/>
      <c r="Y2355" s="113"/>
      <c r="Z2355" s="113"/>
      <c r="AA2355" s="113"/>
      <c r="AB2355" s="113"/>
      <c r="AC2355" s="113"/>
      <c r="AD2355" s="113"/>
      <c r="AE2355" s="113"/>
      <c r="AF2355" s="113"/>
      <c r="AG2355" s="113"/>
      <c r="AH2355" s="113"/>
      <c r="AI2355" s="113"/>
      <c r="AJ2355" s="113"/>
      <c r="AK2355" s="113"/>
      <c r="AL2355" s="113"/>
      <c r="AM2355" s="113"/>
      <c r="AN2355" s="113"/>
      <c r="AO2355" s="113"/>
      <c r="AP2355" s="113"/>
      <c r="AQ2355" s="113"/>
      <c r="AR2355" s="113"/>
      <c r="AS2355" s="113"/>
      <c r="AT2355" s="113"/>
      <c r="AU2355" s="113"/>
      <c r="AV2355" s="113"/>
      <c r="AW2355" s="113"/>
      <c r="AX2355" s="113"/>
      <c r="AY2355" s="113"/>
      <c r="AZ2355" s="113"/>
      <c r="BA2355" s="113"/>
      <c r="BB2355" s="113"/>
      <c r="BC2355" s="113"/>
      <c r="BD2355" s="113"/>
      <c r="BE2355" s="113"/>
      <c r="BF2355" s="113"/>
      <c r="BG2355" s="113"/>
      <c r="BH2355" s="113"/>
      <c r="BI2355" s="113"/>
      <c r="BJ2355" s="113"/>
      <c r="BK2355" s="113"/>
      <c r="BL2355" s="113"/>
      <c r="BM2355" s="113"/>
      <c r="BN2355" s="113"/>
      <c r="BO2355" s="113"/>
      <c r="BP2355" s="113"/>
      <c r="BQ2355" s="113"/>
      <c r="BR2355" s="113"/>
      <c r="BS2355" s="113"/>
      <c r="BT2355" s="113"/>
      <c r="BU2355" s="113"/>
      <c r="BV2355" s="113"/>
      <c r="BW2355" s="113"/>
      <c r="BX2355" s="113"/>
      <c r="BY2355" s="113"/>
      <c r="BZ2355" s="113"/>
      <c r="CA2355" s="113"/>
      <c r="CB2355" s="113"/>
    </row>
    <row r="2356" spans="9:80" s="114" customFormat="1">
      <c r="I2356" s="113"/>
      <c r="J2356" s="113"/>
      <c r="K2356" s="113"/>
      <c r="L2356" s="113"/>
      <c r="M2356" s="113"/>
      <c r="N2356" s="113"/>
      <c r="O2356" s="113"/>
      <c r="P2356" s="113"/>
      <c r="Q2356" s="113"/>
      <c r="R2356" s="113"/>
      <c r="S2356" s="113"/>
      <c r="T2356" s="113"/>
      <c r="U2356" s="113"/>
      <c r="V2356" s="113"/>
      <c r="W2356" s="113"/>
      <c r="X2356" s="113"/>
      <c r="Y2356" s="113"/>
      <c r="Z2356" s="113"/>
      <c r="AA2356" s="113"/>
      <c r="AB2356" s="113"/>
      <c r="AC2356" s="113"/>
      <c r="AD2356" s="113"/>
      <c r="AE2356" s="113"/>
      <c r="AF2356" s="113"/>
      <c r="AG2356" s="113"/>
      <c r="AH2356" s="113"/>
      <c r="AI2356" s="113"/>
      <c r="AJ2356" s="113"/>
      <c r="AK2356" s="113"/>
      <c r="AL2356" s="113"/>
      <c r="AM2356" s="113"/>
      <c r="AN2356" s="113"/>
      <c r="AO2356" s="113"/>
      <c r="AP2356" s="113"/>
      <c r="AQ2356" s="113"/>
      <c r="AR2356" s="113"/>
      <c r="AS2356" s="113"/>
      <c r="AT2356" s="113"/>
      <c r="AU2356" s="113"/>
      <c r="AV2356" s="113"/>
      <c r="AW2356" s="113"/>
      <c r="AX2356" s="113"/>
      <c r="AY2356" s="113"/>
      <c r="AZ2356" s="113"/>
      <c r="BA2356" s="113"/>
      <c r="BB2356" s="113"/>
      <c r="BC2356" s="113"/>
      <c r="BD2356" s="113"/>
      <c r="BE2356" s="113"/>
      <c r="BF2356" s="113"/>
      <c r="BG2356" s="113"/>
      <c r="BH2356" s="113"/>
      <c r="BI2356" s="113"/>
      <c r="BJ2356" s="113"/>
      <c r="BK2356" s="113"/>
      <c r="BL2356" s="113"/>
      <c r="BM2356" s="113"/>
      <c r="BN2356" s="113"/>
      <c r="BO2356" s="113"/>
      <c r="BP2356" s="113"/>
      <c r="BQ2356" s="113"/>
      <c r="BR2356" s="113"/>
      <c r="BS2356" s="113"/>
      <c r="BT2356" s="113"/>
      <c r="BU2356" s="113"/>
      <c r="BV2356" s="113"/>
      <c r="BW2356" s="113"/>
      <c r="BX2356" s="113"/>
      <c r="BY2356" s="113"/>
      <c r="BZ2356" s="113"/>
      <c r="CA2356" s="113"/>
      <c r="CB2356" s="113"/>
    </row>
    <row r="2357" spans="9:80" s="114" customFormat="1">
      <c r="I2357" s="113"/>
      <c r="J2357" s="113"/>
      <c r="K2357" s="113"/>
      <c r="L2357" s="113"/>
      <c r="M2357" s="113"/>
      <c r="N2357" s="113"/>
      <c r="O2357" s="113"/>
      <c r="P2357" s="113"/>
      <c r="Q2357" s="113"/>
      <c r="R2357" s="113"/>
      <c r="S2357" s="113"/>
      <c r="T2357" s="113"/>
      <c r="U2357" s="113"/>
      <c r="V2357" s="113"/>
      <c r="W2357" s="113"/>
      <c r="X2357" s="113"/>
      <c r="Y2357" s="113"/>
      <c r="Z2357" s="113"/>
      <c r="AA2357" s="113"/>
      <c r="AB2357" s="113"/>
      <c r="AC2357" s="113"/>
      <c r="AD2357" s="113"/>
      <c r="AE2357" s="113"/>
      <c r="AF2357" s="113"/>
      <c r="AG2357" s="113"/>
      <c r="AH2357" s="113"/>
      <c r="AI2357" s="113"/>
      <c r="AJ2357" s="113"/>
      <c r="AK2357" s="113"/>
      <c r="AL2357" s="113"/>
      <c r="AM2357" s="113"/>
      <c r="AN2357" s="113"/>
      <c r="AO2357" s="113"/>
      <c r="AP2357" s="113"/>
      <c r="AQ2357" s="113"/>
      <c r="AR2357" s="113"/>
      <c r="AS2357" s="113"/>
      <c r="AT2357" s="113"/>
      <c r="AU2357" s="113"/>
      <c r="AV2357" s="113"/>
      <c r="AW2357" s="113"/>
      <c r="AX2357" s="113"/>
      <c r="AY2357" s="113"/>
      <c r="AZ2357" s="113"/>
      <c r="BA2357" s="113"/>
      <c r="BB2357" s="113"/>
      <c r="BC2357" s="113"/>
      <c r="BD2357" s="113"/>
      <c r="BE2357" s="113"/>
      <c r="BF2357" s="113"/>
      <c r="BG2357" s="113"/>
      <c r="BH2357" s="113"/>
      <c r="BI2357" s="113"/>
      <c r="BJ2357" s="113"/>
      <c r="BK2357" s="113"/>
      <c r="BL2357" s="113"/>
      <c r="BM2357" s="113"/>
      <c r="BN2357" s="113"/>
      <c r="BO2357" s="113"/>
      <c r="BP2357" s="113"/>
      <c r="BQ2357" s="113"/>
      <c r="BR2357" s="113"/>
      <c r="BS2357" s="113"/>
      <c r="BT2357" s="113"/>
      <c r="BU2357" s="113"/>
      <c r="BV2357" s="113"/>
      <c r="BW2357" s="113"/>
      <c r="BX2357" s="113"/>
      <c r="BY2357" s="113"/>
      <c r="BZ2357" s="113"/>
      <c r="CA2357" s="113"/>
      <c r="CB2357" s="113"/>
    </row>
    <row r="2358" spans="9:80" s="114" customFormat="1">
      <c r="I2358" s="113"/>
      <c r="J2358" s="113"/>
      <c r="K2358" s="113"/>
      <c r="L2358" s="113"/>
      <c r="M2358" s="113"/>
      <c r="N2358" s="113"/>
      <c r="O2358" s="113"/>
      <c r="P2358" s="113"/>
      <c r="Q2358" s="113"/>
      <c r="R2358" s="113"/>
      <c r="S2358" s="113"/>
      <c r="T2358" s="113"/>
      <c r="U2358" s="113"/>
      <c r="V2358" s="113"/>
      <c r="W2358" s="113"/>
      <c r="X2358" s="113"/>
      <c r="Y2358" s="113"/>
      <c r="Z2358" s="113"/>
      <c r="AA2358" s="113"/>
      <c r="AB2358" s="113"/>
      <c r="AC2358" s="113"/>
      <c r="AD2358" s="113"/>
      <c r="AE2358" s="113"/>
      <c r="AF2358" s="113"/>
      <c r="AG2358" s="113"/>
      <c r="AH2358" s="113"/>
      <c r="AI2358" s="113"/>
      <c r="AJ2358" s="113"/>
      <c r="AK2358" s="113"/>
      <c r="AL2358" s="113"/>
      <c r="AM2358" s="113"/>
      <c r="AN2358" s="113"/>
      <c r="AO2358" s="113"/>
      <c r="AP2358" s="113"/>
      <c r="AQ2358" s="113"/>
      <c r="AR2358" s="113"/>
      <c r="AS2358" s="113"/>
      <c r="AT2358" s="113"/>
      <c r="AU2358" s="113"/>
      <c r="AV2358" s="113"/>
      <c r="AW2358" s="113"/>
      <c r="AX2358" s="113"/>
      <c r="AY2358" s="113"/>
      <c r="AZ2358" s="113"/>
      <c r="BA2358" s="113"/>
      <c r="BB2358" s="113"/>
      <c r="BC2358" s="113"/>
      <c r="BD2358" s="113"/>
      <c r="BE2358" s="113"/>
      <c r="BF2358" s="113"/>
      <c r="BG2358" s="113"/>
      <c r="BH2358" s="113"/>
      <c r="BI2358" s="113"/>
      <c r="BJ2358" s="113"/>
      <c r="BK2358" s="113"/>
      <c r="BL2358" s="113"/>
      <c r="BM2358" s="113"/>
      <c r="BN2358" s="113"/>
      <c r="BO2358" s="113"/>
      <c r="BP2358" s="113"/>
      <c r="BQ2358" s="113"/>
      <c r="BR2358" s="113"/>
      <c r="BS2358" s="113"/>
      <c r="BT2358" s="113"/>
      <c r="BU2358" s="113"/>
      <c r="BV2358" s="113"/>
      <c r="BW2358" s="113"/>
      <c r="BX2358" s="113"/>
      <c r="BY2358" s="113"/>
      <c r="BZ2358" s="113"/>
      <c r="CA2358" s="113"/>
      <c r="CB2358" s="113"/>
    </row>
    <row r="2359" spans="9:80" s="114" customFormat="1">
      <c r="I2359" s="113"/>
      <c r="J2359" s="113"/>
      <c r="K2359" s="113"/>
      <c r="L2359" s="113"/>
      <c r="M2359" s="113"/>
      <c r="N2359" s="113"/>
      <c r="O2359" s="113"/>
      <c r="P2359" s="113"/>
      <c r="Q2359" s="113"/>
      <c r="R2359" s="113"/>
      <c r="S2359" s="113"/>
      <c r="T2359" s="113"/>
      <c r="U2359" s="113"/>
      <c r="V2359" s="113"/>
      <c r="W2359" s="113"/>
      <c r="X2359" s="113"/>
      <c r="Y2359" s="113"/>
      <c r="Z2359" s="113"/>
      <c r="AA2359" s="113"/>
      <c r="AB2359" s="113"/>
      <c r="AC2359" s="113"/>
      <c r="AD2359" s="113"/>
      <c r="AE2359" s="113"/>
      <c r="AF2359" s="113"/>
      <c r="AG2359" s="113"/>
      <c r="AH2359" s="113"/>
      <c r="AI2359" s="113"/>
      <c r="AJ2359" s="113"/>
      <c r="AK2359" s="113"/>
      <c r="AL2359" s="113"/>
      <c r="AM2359" s="113"/>
      <c r="AN2359" s="113"/>
      <c r="AO2359" s="113"/>
      <c r="AP2359" s="113"/>
      <c r="AQ2359" s="113"/>
      <c r="AR2359" s="113"/>
      <c r="AS2359" s="113"/>
      <c r="AT2359" s="113"/>
      <c r="AU2359" s="113"/>
      <c r="AV2359" s="113"/>
      <c r="AW2359" s="113"/>
      <c r="AX2359" s="113"/>
      <c r="AY2359" s="113"/>
      <c r="AZ2359" s="113"/>
      <c r="BA2359" s="113"/>
      <c r="BB2359" s="113"/>
      <c r="BC2359" s="113"/>
      <c r="BD2359" s="113"/>
      <c r="BE2359" s="113"/>
      <c r="BF2359" s="113"/>
      <c r="BG2359" s="113"/>
      <c r="BH2359" s="113"/>
      <c r="BI2359" s="113"/>
      <c r="BJ2359" s="113"/>
      <c r="BK2359" s="113"/>
      <c r="BL2359" s="113"/>
      <c r="BM2359" s="113"/>
      <c r="BN2359" s="113"/>
      <c r="BO2359" s="113"/>
      <c r="BP2359" s="113"/>
      <c r="BQ2359" s="113"/>
      <c r="BR2359" s="113"/>
      <c r="BS2359" s="113"/>
      <c r="BT2359" s="113"/>
      <c r="BU2359" s="113"/>
      <c r="BV2359" s="113"/>
      <c r="BW2359" s="113"/>
      <c r="BX2359" s="113"/>
      <c r="BY2359" s="113"/>
      <c r="BZ2359" s="113"/>
      <c r="CA2359" s="113"/>
      <c r="CB2359" s="113"/>
    </row>
    <row r="2360" spans="9:80" s="114" customFormat="1">
      <c r="I2360" s="113"/>
      <c r="J2360" s="113"/>
      <c r="K2360" s="113"/>
      <c r="L2360" s="113"/>
      <c r="M2360" s="113"/>
      <c r="N2360" s="113"/>
      <c r="O2360" s="113"/>
      <c r="P2360" s="113"/>
      <c r="Q2360" s="113"/>
      <c r="R2360" s="113"/>
      <c r="S2360" s="113"/>
      <c r="T2360" s="113"/>
      <c r="U2360" s="113"/>
      <c r="V2360" s="113"/>
      <c r="W2360" s="113"/>
      <c r="X2360" s="113"/>
      <c r="Y2360" s="113"/>
      <c r="Z2360" s="113"/>
      <c r="AA2360" s="113"/>
      <c r="AB2360" s="113"/>
      <c r="AC2360" s="113"/>
      <c r="AD2360" s="113"/>
      <c r="AE2360" s="113"/>
      <c r="AF2360" s="113"/>
      <c r="AG2360" s="113"/>
      <c r="AH2360" s="113"/>
      <c r="AI2360" s="113"/>
      <c r="AJ2360" s="113"/>
      <c r="AK2360" s="113"/>
      <c r="AL2360" s="113"/>
      <c r="AM2360" s="113"/>
      <c r="AN2360" s="113"/>
      <c r="AO2360" s="113"/>
      <c r="AP2360" s="113"/>
      <c r="AQ2360" s="113"/>
      <c r="AR2360" s="113"/>
      <c r="AS2360" s="113"/>
      <c r="AT2360" s="113"/>
      <c r="AU2360" s="113"/>
      <c r="AV2360" s="113"/>
      <c r="AW2360" s="113"/>
      <c r="AX2360" s="113"/>
      <c r="AY2360" s="113"/>
      <c r="AZ2360" s="113"/>
      <c r="BA2360" s="113"/>
      <c r="BB2360" s="113"/>
      <c r="BC2360" s="113"/>
      <c r="BD2360" s="113"/>
      <c r="BE2360" s="113"/>
      <c r="BF2360" s="113"/>
      <c r="BG2360" s="113"/>
      <c r="BH2360" s="113"/>
      <c r="BI2360" s="113"/>
      <c r="BJ2360" s="113"/>
      <c r="BK2360" s="113"/>
      <c r="BL2360" s="113"/>
      <c r="BM2360" s="113"/>
      <c r="BN2360" s="113"/>
      <c r="BO2360" s="113"/>
      <c r="BP2360" s="113"/>
      <c r="BQ2360" s="113"/>
      <c r="BR2360" s="113"/>
      <c r="BS2360" s="113"/>
      <c r="BT2360" s="113"/>
      <c r="BU2360" s="113"/>
      <c r="BV2360" s="113"/>
      <c r="BW2360" s="113"/>
      <c r="BX2360" s="113"/>
      <c r="BY2360" s="113"/>
      <c r="BZ2360" s="113"/>
      <c r="CA2360" s="113"/>
      <c r="CB2360" s="113"/>
    </row>
    <row r="2361" spans="9:80" s="114" customFormat="1">
      <c r="I2361" s="113"/>
      <c r="J2361" s="113"/>
      <c r="K2361" s="113"/>
      <c r="L2361" s="113"/>
      <c r="M2361" s="113"/>
      <c r="N2361" s="113"/>
      <c r="O2361" s="113"/>
      <c r="P2361" s="113"/>
      <c r="Q2361" s="113"/>
      <c r="R2361" s="113"/>
      <c r="S2361" s="113"/>
      <c r="T2361" s="113"/>
      <c r="U2361" s="113"/>
      <c r="V2361" s="113"/>
      <c r="W2361" s="113"/>
      <c r="X2361" s="113"/>
      <c r="Y2361" s="113"/>
      <c r="Z2361" s="113"/>
      <c r="AA2361" s="113"/>
      <c r="AB2361" s="113"/>
      <c r="AC2361" s="113"/>
      <c r="AD2361" s="113"/>
      <c r="AE2361" s="113"/>
      <c r="AF2361" s="113"/>
      <c r="AG2361" s="113"/>
      <c r="AH2361" s="113"/>
      <c r="AI2361" s="113"/>
      <c r="AJ2361" s="113"/>
      <c r="AK2361" s="113"/>
      <c r="AL2361" s="113"/>
      <c r="AM2361" s="113"/>
      <c r="AN2361" s="113"/>
      <c r="AO2361" s="113"/>
      <c r="AP2361" s="113"/>
      <c r="AQ2361" s="113"/>
      <c r="AR2361" s="113"/>
      <c r="AS2361" s="113"/>
      <c r="AT2361" s="113"/>
      <c r="AU2361" s="113"/>
      <c r="AV2361" s="113"/>
      <c r="AW2361" s="113"/>
      <c r="AX2361" s="113"/>
      <c r="AY2361" s="113"/>
      <c r="AZ2361" s="113"/>
      <c r="BA2361" s="113"/>
      <c r="BB2361" s="113"/>
      <c r="BC2361" s="113"/>
      <c r="BD2361" s="113"/>
      <c r="BE2361" s="113"/>
      <c r="BF2361" s="113"/>
      <c r="BG2361" s="113"/>
      <c r="BH2361" s="113"/>
      <c r="BI2361" s="113"/>
      <c r="BJ2361" s="113"/>
      <c r="BK2361" s="113"/>
      <c r="BL2361" s="113"/>
      <c r="BM2361" s="113"/>
      <c r="BN2361" s="113"/>
      <c r="BO2361" s="113"/>
      <c r="BP2361" s="113"/>
      <c r="BQ2361" s="113"/>
      <c r="BR2361" s="113"/>
      <c r="BS2361" s="113"/>
      <c r="BT2361" s="113"/>
      <c r="BU2361" s="113"/>
      <c r="BV2361" s="113"/>
      <c r="BW2361" s="113"/>
      <c r="BX2361" s="113"/>
      <c r="BY2361" s="113"/>
      <c r="BZ2361" s="113"/>
      <c r="CA2361" s="113"/>
      <c r="CB2361" s="113"/>
    </row>
    <row r="2362" spans="9:80" s="114" customFormat="1">
      <c r="I2362" s="113"/>
      <c r="J2362" s="113"/>
      <c r="K2362" s="113"/>
      <c r="L2362" s="113"/>
      <c r="M2362" s="113"/>
      <c r="N2362" s="113"/>
      <c r="O2362" s="113"/>
      <c r="P2362" s="113"/>
      <c r="Q2362" s="113"/>
      <c r="R2362" s="113"/>
      <c r="S2362" s="113"/>
      <c r="T2362" s="113"/>
      <c r="U2362" s="113"/>
      <c r="V2362" s="113"/>
      <c r="W2362" s="113"/>
      <c r="X2362" s="113"/>
      <c r="Y2362" s="113"/>
      <c r="Z2362" s="113"/>
      <c r="AA2362" s="113"/>
      <c r="AB2362" s="113"/>
      <c r="AC2362" s="113"/>
      <c r="AD2362" s="113"/>
      <c r="AE2362" s="113"/>
      <c r="AF2362" s="113"/>
      <c r="AG2362" s="113"/>
      <c r="AH2362" s="113"/>
      <c r="AI2362" s="113"/>
      <c r="AJ2362" s="113"/>
      <c r="AK2362" s="113"/>
      <c r="AL2362" s="113"/>
      <c r="AM2362" s="113"/>
      <c r="AN2362" s="113"/>
      <c r="AO2362" s="113"/>
      <c r="AP2362" s="113"/>
      <c r="AQ2362" s="113"/>
      <c r="AR2362" s="113"/>
      <c r="AS2362" s="113"/>
      <c r="AT2362" s="113"/>
      <c r="AU2362" s="113"/>
      <c r="AV2362" s="113"/>
      <c r="AW2362" s="113"/>
      <c r="AX2362" s="113"/>
      <c r="AY2362" s="113"/>
      <c r="AZ2362" s="113"/>
      <c r="BA2362" s="113"/>
      <c r="BB2362" s="113"/>
      <c r="BC2362" s="113"/>
      <c r="BD2362" s="113"/>
      <c r="BE2362" s="113"/>
      <c r="BF2362" s="113"/>
      <c r="BG2362" s="113"/>
      <c r="BH2362" s="113"/>
      <c r="BI2362" s="113"/>
      <c r="BJ2362" s="113"/>
      <c r="BK2362" s="113"/>
      <c r="BL2362" s="113"/>
      <c r="BM2362" s="113"/>
      <c r="BN2362" s="113"/>
      <c r="BO2362" s="113"/>
      <c r="BP2362" s="113"/>
      <c r="BQ2362" s="113"/>
      <c r="BR2362" s="113"/>
      <c r="BS2362" s="113"/>
      <c r="BT2362" s="113"/>
      <c r="BU2362" s="113"/>
      <c r="BV2362" s="113"/>
      <c r="BW2362" s="113"/>
      <c r="BX2362" s="113"/>
      <c r="BY2362" s="113"/>
      <c r="BZ2362" s="113"/>
      <c r="CA2362" s="113"/>
      <c r="CB2362" s="113"/>
    </row>
    <row r="2363" spans="9:80" s="114" customFormat="1">
      <c r="I2363" s="113"/>
      <c r="J2363" s="113"/>
      <c r="K2363" s="113"/>
      <c r="L2363" s="113"/>
      <c r="M2363" s="113"/>
      <c r="N2363" s="113"/>
      <c r="O2363" s="113"/>
      <c r="P2363" s="113"/>
      <c r="Q2363" s="113"/>
      <c r="R2363" s="113"/>
      <c r="S2363" s="113"/>
      <c r="T2363" s="113"/>
      <c r="U2363" s="113"/>
      <c r="V2363" s="113"/>
      <c r="W2363" s="113"/>
      <c r="X2363" s="113"/>
      <c r="Y2363" s="113"/>
      <c r="Z2363" s="113"/>
      <c r="AA2363" s="113"/>
      <c r="AB2363" s="113"/>
      <c r="AC2363" s="113"/>
      <c r="AD2363" s="113"/>
      <c r="AE2363" s="113"/>
      <c r="AF2363" s="113"/>
      <c r="AG2363" s="113"/>
      <c r="AH2363" s="113"/>
      <c r="AI2363" s="113"/>
      <c r="AJ2363" s="113"/>
      <c r="AK2363" s="113"/>
      <c r="AL2363" s="113"/>
      <c r="AM2363" s="113"/>
      <c r="AN2363" s="113"/>
      <c r="AO2363" s="113"/>
      <c r="AP2363" s="113"/>
      <c r="AQ2363" s="113"/>
      <c r="AR2363" s="113"/>
      <c r="AS2363" s="113"/>
      <c r="AT2363" s="113"/>
      <c r="AU2363" s="113"/>
      <c r="AV2363" s="113"/>
      <c r="AW2363" s="113"/>
      <c r="AX2363" s="113"/>
      <c r="AY2363" s="113"/>
      <c r="AZ2363" s="113"/>
      <c r="BA2363" s="113"/>
      <c r="BB2363" s="113"/>
      <c r="BC2363" s="113"/>
      <c r="BD2363" s="113"/>
      <c r="BE2363" s="113"/>
      <c r="BF2363" s="113"/>
      <c r="BG2363" s="113"/>
      <c r="BH2363" s="113"/>
      <c r="BI2363" s="113"/>
      <c r="BJ2363" s="113"/>
      <c r="BK2363" s="113"/>
      <c r="BL2363" s="113"/>
      <c r="BM2363" s="113"/>
      <c r="BN2363" s="113"/>
      <c r="BO2363" s="113"/>
      <c r="BP2363" s="113"/>
      <c r="BQ2363" s="113"/>
      <c r="BR2363" s="113"/>
      <c r="BS2363" s="113"/>
      <c r="BT2363" s="113"/>
      <c r="BU2363" s="113"/>
      <c r="BV2363" s="113"/>
      <c r="BW2363" s="113"/>
      <c r="BX2363" s="113"/>
      <c r="BY2363" s="113"/>
      <c r="BZ2363" s="113"/>
      <c r="CA2363" s="113"/>
      <c r="CB2363" s="113"/>
    </row>
    <row r="2364" spans="9:80" s="114" customFormat="1">
      <c r="I2364" s="113"/>
      <c r="J2364" s="113"/>
      <c r="K2364" s="113"/>
      <c r="L2364" s="113"/>
      <c r="M2364" s="113"/>
      <c r="N2364" s="113"/>
      <c r="O2364" s="113"/>
      <c r="P2364" s="113"/>
      <c r="Q2364" s="113"/>
      <c r="R2364" s="113"/>
      <c r="S2364" s="113"/>
      <c r="T2364" s="113"/>
      <c r="U2364" s="113"/>
      <c r="V2364" s="113"/>
      <c r="W2364" s="113"/>
      <c r="X2364" s="113"/>
      <c r="Y2364" s="113"/>
      <c r="Z2364" s="113"/>
      <c r="AA2364" s="113"/>
      <c r="AB2364" s="113"/>
      <c r="AC2364" s="113"/>
      <c r="AD2364" s="113"/>
      <c r="AE2364" s="113"/>
      <c r="AF2364" s="113"/>
      <c r="AG2364" s="113"/>
      <c r="AH2364" s="113"/>
      <c r="AI2364" s="113"/>
      <c r="AJ2364" s="113"/>
      <c r="AK2364" s="113"/>
      <c r="AL2364" s="113"/>
      <c r="AM2364" s="113"/>
      <c r="AN2364" s="113"/>
      <c r="AO2364" s="113"/>
      <c r="AP2364" s="113"/>
      <c r="AQ2364" s="113"/>
      <c r="AR2364" s="113"/>
      <c r="AS2364" s="113"/>
      <c r="AT2364" s="113"/>
      <c r="AU2364" s="113"/>
      <c r="AV2364" s="113"/>
      <c r="AW2364" s="113"/>
      <c r="AX2364" s="113"/>
      <c r="AY2364" s="113"/>
      <c r="AZ2364" s="113"/>
      <c r="BA2364" s="113"/>
      <c r="BB2364" s="113"/>
      <c r="BC2364" s="113"/>
      <c r="BD2364" s="113"/>
      <c r="BE2364" s="113"/>
      <c r="BF2364" s="113"/>
      <c r="BG2364" s="113"/>
      <c r="BH2364" s="113"/>
      <c r="BI2364" s="113"/>
      <c r="BJ2364" s="113"/>
      <c r="BK2364" s="113"/>
      <c r="BL2364" s="113"/>
      <c r="BM2364" s="113"/>
      <c r="BN2364" s="113"/>
      <c r="BO2364" s="113"/>
      <c r="BP2364" s="113"/>
      <c r="BQ2364" s="113"/>
      <c r="BR2364" s="113"/>
      <c r="BS2364" s="113"/>
      <c r="BT2364" s="113"/>
      <c r="BU2364" s="113"/>
      <c r="BV2364" s="113"/>
      <c r="BW2364" s="113"/>
      <c r="BX2364" s="113"/>
      <c r="BY2364" s="113"/>
      <c r="BZ2364" s="113"/>
      <c r="CA2364" s="113"/>
      <c r="CB2364" s="113"/>
    </row>
    <row r="2365" spans="9:80" s="114" customFormat="1">
      <c r="I2365" s="113"/>
      <c r="J2365" s="113"/>
      <c r="K2365" s="113"/>
      <c r="L2365" s="113"/>
      <c r="M2365" s="113"/>
      <c r="N2365" s="113"/>
      <c r="O2365" s="113"/>
      <c r="P2365" s="113"/>
      <c r="Q2365" s="113"/>
      <c r="R2365" s="113"/>
      <c r="S2365" s="113"/>
      <c r="T2365" s="113"/>
      <c r="U2365" s="113"/>
      <c r="V2365" s="113"/>
      <c r="W2365" s="113"/>
      <c r="X2365" s="113"/>
      <c r="Y2365" s="113"/>
      <c r="Z2365" s="113"/>
      <c r="AA2365" s="113"/>
      <c r="AB2365" s="113"/>
      <c r="AC2365" s="113"/>
      <c r="AD2365" s="113"/>
      <c r="AE2365" s="113"/>
      <c r="AF2365" s="113"/>
      <c r="AG2365" s="113"/>
      <c r="AH2365" s="113"/>
      <c r="AI2365" s="113"/>
      <c r="AJ2365" s="113"/>
      <c r="AK2365" s="113"/>
      <c r="AL2365" s="113"/>
      <c r="AM2365" s="113"/>
      <c r="AN2365" s="113"/>
      <c r="AO2365" s="113"/>
      <c r="AP2365" s="113"/>
      <c r="AQ2365" s="113"/>
      <c r="AR2365" s="113"/>
      <c r="AS2365" s="113"/>
      <c r="AT2365" s="113"/>
      <c r="AU2365" s="113"/>
      <c r="AV2365" s="113"/>
      <c r="AW2365" s="113"/>
      <c r="AX2365" s="113"/>
      <c r="AY2365" s="113"/>
      <c r="AZ2365" s="113"/>
      <c r="BA2365" s="113"/>
      <c r="BB2365" s="113"/>
      <c r="BC2365" s="113"/>
      <c r="BD2365" s="113"/>
      <c r="BE2365" s="113"/>
      <c r="BF2365" s="113"/>
      <c r="BG2365" s="113"/>
      <c r="BH2365" s="113"/>
      <c r="BI2365" s="113"/>
      <c r="BJ2365" s="113"/>
      <c r="BK2365" s="113"/>
      <c r="BL2365" s="113"/>
      <c r="BM2365" s="113"/>
      <c r="BN2365" s="113"/>
      <c r="BO2365" s="113"/>
      <c r="BP2365" s="113"/>
      <c r="BQ2365" s="113"/>
      <c r="BR2365" s="113"/>
      <c r="BS2365" s="113"/>
      <c r="BT2365" s="113"/>
      <c r="BU2365" s="113"/>
      <c r="BV2365" s="113"/>
      <c r="BW2365" s="113"/>
      <c r="BX2365" s="113"/>
      <c r="BY2365" s="113"/>
      <c r="BZ2365" s="113"/>
      <c r="CA2365" s="113"/>
      <c r="CB2365" s="113"/>
    </row>
    <row r="2366" spans="9:80" s="114" customFormat="1">
      <c r="I2366" s="113"/>
      <c r="J2366" s="113"/>
      <c r="K2366" s="113"/>
      <c r="L2366" s="113"/>
      <c r="M2366" s="113"/>
      <c r="N2366" s="113"/>
      <c r="O2366" s="113"/>
      <c r="P2366" s="113"/>
      <c r="Q2366" s="113"/>
      <c r="R2366" s="113"/>
      <c r="S2366" s="113"/>
      <c r="T2366" s="113"/>
      <c r="U2366" s="113"/>
      <c r="V2366" s="113"/>
      <c r="W2366" s="113"/>
      <c r="X2366" s="113"/>
      <c r="Y2366" s="113"/>
      <c r="Z2366" s="113"/>
      <c r="AA2366" s="113"/>
      <c r="AB2366" s="113"/>
      <c r="AC2366" s="113"/>
      <c r="AD2366" s="113"/>
      <c r="AE2366" s="113"/>
      <c r="AF2366" s="113"/>
      <c r="AG2366" s="113"/>
      <c r="AH2366" s="113"/>
      <c r="AI2366" s="113"/>
      <c r="AJ2366" s="113"/>
      <c r="AK2366" s="113"/>
      <c r="AL2366" s="113"/>
      <c r="AM2366" s="113"/>
      <c r="AN2366" s="113"/>
      <c r="AO2366" s="113"/>
      <c r="AP2366" s="113"/>
      <c r="AQ2366" s="113"/>
      <c r="AR2366" s="113"/>
      <c r="AS2366" s="113"/>
      <c r="AT2366" s="113"/>
      <c r="AU2366" s="113"/>
      <c r="AV2366" s="113"/>
      <c r="AW2366" s="113"/>
      <c r="AX2366" s="113"/>
      <c r="AY2366" s="113"/>
      <c r="AZ2366" s="113"/>
      <c r="BA2366" s="113"/>
      <c r="BB2366" s="113"/>
      <c r="BC2366" s="113"/>
      <c r="BD2366" s="113"/>
      <c r="BE2366" s="113"/>
      <c r="BF2366" s="113"/>
      <c r="BG2366" s="113"/>
      <c r="BH2366" s="113"/>
      <c r="BI2366" s="113"/>
      <c r="BJ2366" s="113"/>
      <c r="BK2366" s="113"/>
      <c r="BL2366" s="113"/>
      <c r="BM2366" s="113"/>
      <c r="BN2366" s="113"/>
      <c r="BO2366" s="113"/>
      <c r="BP2366" s="113"/>
      <c r="BQ2366" s="113"/>
      <c r="BR2366" s="113"/>
      <c r="BS2366" s="113"/>
      <c r="BT2366" s="113"/>
      <c r="BU2366" s="113"/>
      <c r="BV2366" s="113"/>
      <c r="BW2366" s="113"/>
      <c r="BX2366" s="113"/>
      <c r="BY2366" s="113"/>
      <c r="BZ2366" s="113"/>
      <c r="CA2366" s="113"/>
      <c r="CB2366" s="113"/>
    </row>
    <row r="2367" spans="9:80" s="114" customFormat="1">
      <c r="I2367" s="113"/>
      <c r="J2367" s="113"/>
      <c r="K2367" s="113"/>
      <c r="L2367" s="113"/>
      <c r="M2367" s="113"/>
      <c r="N2367" s="113"/>
      <c r="O2367" s="113"/>
      <c r="P2367" s="113"/>
      <c r="Q2367" s="113"/>
      <c r="R2367" s="113"/>
      <c r="S2367" s="113"/>
      <c r="T2367" s="113"/>
      <c r="U2367" s="113"/>
      <c r="V2367" s="113"/>
      <c r="W2367" s="113"/>
      <c r="X2367" s="113"/>
      <c r="Y2367" s="113"/>
      <c r="Z2367" s="113"/>
      <c r="AA2367" s="113"/>
      <c r="AB2367" s="113"/>
      <c r="AC2367" s="113"/>
      <c r="AD2367" s="113"/>
      <c r="AE2367" s="113"/>
      <c r="AF2367" s="113"/>
      <c r="AG2367" s="113"/>
      <c r="AH2367" s="113"/>
      <c r="AI2367" s="113"/>
      <c r="AJ2367" s="113"/>
      <c r="AK2367" s="113"/>
      <c r="AL2367" s="113"/>
      <c r="AM2367" s="113"/>
      <c r="AN2367" s="113"/>
      <c r="AO2367" s="113"/>
      <c r="AP2367" s="113"/>
      <c r="AQ2367" s="113"/>
      <c r="AR2367" s="113"/>
      <c r="AS2367" s="113"/>
      <c r="AT2367" s="113"/>
      <c r="AU2367" s="113"/>
      <c r="AV2367" s="113"/>
      <c r="AW2367" s="113"/>
      <c r="AX2367" s="113"/>
      <c r="AY2367" s="113"/>
      <c r="AZ2367" s="113"/>
      <c r="BA2367" s="113"/>
      <c r="BB2367" s="113"/>
      <c r="BC2367" s="113"/>
      <c r="BD2367" s="113"/>
      <c r="BE2367" s="113"/>
      <c r="BF2367" s="113"/>
      <c r="BG2367" s="113"/>
      <c r="BH2367" s="113"/>
      <c r="BI2367" s="113"/>
      <c r="BJ2367" s="113"/>
      <c r="BK2367" s="113"/>
      <c r="BL2367" s="113"/>
      <c r="BM2367" s="113"/>
      <c r="BN2367" s="113"/>
      <c r="BO2367" s="113"/>
      <c r="BP2367" s="113"/>
      <c r="BQ2367" s="113"/>
      <c r="BR2367" s="113"/>
      <c r="BS2367" s="113"/>
      <c r="BT2367" s="113"/>
      <c r="BU2367" s="113"/>
      <c r="BV2367" s="113"/>
      <c r="BW2367" s="113"/>
      <c r="BX2367" s="113"/>
      <c r="BY2367" s="113"/>
      <c r="BZ2367" s="113"/>
      <c r="CA2367" s="113"/>
      <c r="CB2367" s="113"/>
    </row>
    <row r="2368" spans="9:80" s="114" customFormat="1">
      <c r="I2368" s="113"/>
      <c r="J2368" s="113"/>
      <c r="K2368" s="113"/>
      <c r="L2368" s="113"/>
      <c r="M2368" s="113"/>
      <c r="N2368" s="113"/>
      <c r="O2368" s="113"/>
      <c r="P2368" s="113"/>
      <c r="Q2368" s="113"/>
      <c r="R2368" s="113"/>
      <c r="S2368" s="113"/>
      <c r="T2368" s="113"/>
      <c r="U2368" s="113"/>
      <c r="V2368" s="113"/>
      <c r="W2368" s="113"/>
      <c r="X2368" s="113"/>
      <c r="Y2368" s="113"/>
      <c r="Z2368" s="113"/>
      <c r="AA2368" s="113"/>
      <c r="AB2368" s="113"/>
      <c r="AC2368" s="113"/>
      <c r="AD2368" s="113"/>
      <c r="AE2368" s="113"/>
      <c r="AF2368" s="113"/>
      <c r="AG2368" s="113"/>
      <c r="AH2368" s="113"/>
      <c r="AI2368" s="113"/>
      <c r="AJ2368" s="113"/>
      <c r="AK2368" s="113"/>
      <c r="AL2368" s="113"/>
      <c r="AM2368" s="113"/>
      <c r="AN2368" s="113"/>
      <c r="AO2368" s="113"/>
      <c r="AP2368" s="113"/>
      <c r="AQ2368" s="113"/>
      <c r="AR2368" s="113"/>
      <c r="AS2368" s="113"/>
      <c r="AT2368" s="113"/>
      <c r="AU2368" s="113"/>
      <c r="AV2368" s="113"/>
      <c r="AW2368" s="113"/>
      <c r="AX2368" s="113"/>
      <c r="AY2368" s="113"/>
      <c r="AZ2368" s="113"/>
      <c r="BA2368" s="113"/>
      <c r="BB2368" s="113"/>
      <c r="BC2368" s="113"/>
      <c r="BD2368" s="113"/>
      <c r="BE2368" s="113"/>
      <c r="BF2368" s="113"/>
      <c r="BG2368" s="113"/>
      <c r="BH2368" s="113"/>
      <c r="BI2368" s="113"/>
      <c r="BJ2368" s="113"/>
      <c r="BK2368" s="113"/>
      <c r="BL2368" s="113"/>
      <c r="BM2368" s="113"/>
      <c r="BN2368" s="113"/>
      <c r="BO2368" s="113"/>
      <c r="BP2368" s="113"/>
      <c r="BQ2368" s="113"/>
      <c r="BR2368" s="113"/>
      <c r="BS2368" s="113"/>
      <c r="BT2368" s="113"/>
      <c r="BU2368" s="113"/>
      <c r="BV2368" s="113"/>
      <c r="BW2368" s="113"/>
      <c r="BX2368" s="113"/>
      <c r="BY2368" s="113"/>
      <c r="BZ2368" s="113"/>
      <c r="CA2368" s="113"/>
      <c r="CB2368" s="113"/>
    </row>
    <row r="2369" spans="9:80" s="114" customFormat="1">
      <c r="I2369" s="113"/>
      <c r="J2369" s="113"/>
      <c r="K2369" s="113"/>
      <c r="L2369" s="113"/>
      <c r="M2369" s="113"/>
      <c r="N2369" s="113"/>
      <c r="O2369" s="113"/>
      <c r="P2369" s="113"/>
      <c r="Q2369" s="113"/>
      <c r="R2369" s="113"/>
      <c r="S2369" s="113"/>
      <c r="T2369" s="113"/>
      <c r="U2369" s="113"/>
      <c r="V2369" s="113"/>
      <c r="W2369" s="113"/>
      <c r="X2369" s="113"/>
      <c r="Y2369" s="113"/>
      <c r="Z2369" s="113"/>
      <c r="AA2369" s="113"/>
      <c r="AB2369" s="113"/>
      <c r="AC2369" s="113"/>
      <c r="AD2369" s="113"/>
      <c r="AE2369" s="113"/>
      <c r="AF2369" s="113"/>
      <c r="AG2369" s="113"/>
      <c r="AH2369" s="113"/>
      <c r="AI2369" s="113"/>
      <c r="AJ2369" s="113"/>
      <c r="AK2369" s="113"/>
      <c r="AL2369" s="113"/>
      <c r="AM2369" s="113"/>
      <c r="AN2369" s="113"/>
      <c r="AO2369" s="113"/>
      <c r="AP2369" s="113"/>
      <c r="AQ2369" s="113"/>
      <c r="AR2369" s="113"/>
      <c r="AS2369" s="113"/>
      <c r="AT2369" s="113"/>
      <c r="AU2369" s="113"/>
      <c r="AV2369" s="113"/>
      <c r="AW2369" s="113"/>
      <c r="AX2369" s="113"/>
      <c r="AY2369" s="113"/>
      <c r="AZ2369" s="113"/>
      <c r="BA2369" s="113"/>
      <c r="BB2369" s="113"/>
      <c r="BC2369" s="113"/>
      <c r="BD2369" s="113"/>
      <c r="BE2369" s="113"/>
      <c r="BF2369" s="113"/>
      <c r="BG2369" s="113"/>
      <c r="BH2369" s="113"/>
      <c r="BI2369" s="113"/>
      <c r="BJ2369" s="113"/>
      <c r="BK2369" s="113"/>
      <c r="BL2369" s="113"/>
      <c r="BM2369" s="113"/>
      <c r="BN2369" s="113"/>
      <c r="BO2369" s="113"/>
      <c r="BP2369" s="113"/>
      <c r="BQ2369" s="113"/>
      <c r="BR2369" s="113"/>
      <c r="BS2369" s="113"/>
      <c r="BT2369" s="113"/>
      <c r="BU2369" s="113"/>
      <c r="BV2369" s="113"/>
      <c r="BW2369" s="113"/>
      <c r="BX2369" s="113"/>
      <c r="BY2369" s="113"/>
      <c r="BZ2369" s="113"/>
      <c r="CA2369" s="113"/>
      <c r="CB2369" s="113"/>
    </row>
    <row r="2370" spans="9:80" s="114" customFormat="1">
      <c r="I2370" s="113"/>
      <c r="J2370" s="113"/>
      <c r="K2370" s="113"/>
      <c r="L2370" s="113"/>
      <c r="M2370" s="113"/>
      <c r="N2370" s="113"/>
      <c r="O2370" s="113"/>
      <c r="P2370" s="113"/>
      <c r="Q2370" s="113"/>
      <c r="R2370" s="113"/>
      <c r="S2370" s="113"/>
      <c r="T2370" s="113"/>
      <c r="U2370" s="113"/>
      <c r="V2370" s="113"/>
      <c r="W2370" s="113"/>
      <c r="X2370" s="113"/>
      <c r="Y2370" s="113"/>
      <c r="Z2370" s="113"/>
      <c r="AA2370" s="113"/>
      <c r="AB2370" s="113"/>
      <c r="AC2370" s="113"/>
      <c r="AD2370" s="113"/>
      <c r="AE2370" s="113"/>
      <c r="AF2370" s="113"/>
      <c r="AG2370" s="113"/>
      <c r="AH2370" s="113"/>
      <c r="AI2370" s="113"/>
      <c r="AJ2370" s="113"/>
      <c r="AK2370" s="113"/>
      <c r="AL2370" s="113"/>
      <c r="AM2370" s="113"/>
      <c r="AN2370" s="113"/>
      <c r="AO2370" s="113"/>
      <c r="AP2370" s="113"/>
      <c r="AQ2370" s="113"/>
      <c r="AR2370" s="113"/>
      <c r="AS2370" s="113"/>
      <c r="AT2370" s="113"/>
      <c r="AU2370" s="113"/>
      <c r="AV2370" s="113"/>
      <c r="AW2370" s="113"/>
      <c r="AX2370" s="113"/>
      <c r="AY2370" s="113"/>
      <c r="AZ2370" s="113"/>
      <c r="BA2370" s="113"/>
      <c r="BB2370" s="113"/>
      <c r="BC2370" s="113"/>
      <c r="BD2370" s="113"/>
      <c r="BE2370" s="113"/>
      <c r="BF2370" s="113"/>
      <c r="BG2370" s="113"/>
      <c r="BH2370" s="113"/>
      <c r="BI2370" s="113"/>
      <c r="BJ2370" s="113"/>
      <c r="BK2370" s="113"/>
      <c r="BL2370" s="113"/>
      <c r="BM2370" s="113"/>
      <c r="BN2370" s="113"/>
      <c r="BO2370" s="113"/>
      <c r="BP2370" s="113"/>
      <c r="BQ2370" s="113"/>
      <c r="BR2370" s="113"/>
      <c r="BS2370" s="113"/>
      <c r="BT2370" s="113"/>
      <c r="BU2370" s="113"/>
      <c r="BV2370" s="113"/>
      <c r="BW2370" s="113"/>
      <c r="BX2370" s="113"/>
      <c r="BY2370" s="113"/>
      <c r="BZ2370" s="113"/>
      <c r="CA2370" s="113"/>
      <c r="CB2370" s="113"/>
    </row>
    <row r="2371" spans="9:80" s="114" customFormat="1">
      <c r="I2371" s="113"/>
      <c r="J2371" s="113"/>
      <c r="K2371" s="113"/>
      <c r="L2371" s="113"/>
      <c r="M2371" s="113"/>
      <c r="N2371" s="113"/>
      <c r="O2371" s="113"/>
      <c r="P2371" s="113"/>
      <c r="Q2371" s="113"/>
      <c r="R2371" s="113"/>
      <c r="S2371" s="113"/>
      <c r="T2371" s="113"/>
      <c r="U2371" s="113"/>
      <c r="V2371" s="113"/>
      <c r="W2371" s="113"/>
      <c r="X2371" s="113"/>
      <c r="Y2371" s="113"/>
      <c r="Z2371" s="113"/>
      <c r="AA2371" s="113"/>
      <c r="AB2371" s="113"/>
      <c r="AC2371" s="113"/>
      <c r="AD2371" s="113"/>
      <c r="AE2371" s="113"/>
      <c r="AF2371" s="113"/>
      <c r="AG2371" s="113"/>
      <c r="AH2371" s="113"/>
      <c r="AI2371" s="113"/>
      <c r="AJ2371" s="113"/>
      <c r="AK2371" s="113"/>
      <c r="AL2371" s="113"/>
      <c r="AM2371" s="113"/>
      <c r="AN2371" s="113"/>
      <c r="AO2371" s="113"/>
      <c r="AP2371" s="113"/>
      <c r="AQ2371" s="113"/>
      <c r="AR2371" s="113"/>
      <c r="AS2371" s="113"/>
      <c r="AT2371" s="113"/>
      <c r="AU2371" s="113"/>
      <c r="AV2371" s="113"/>
      <c r="AW2371" s="113"/>
      <c r="AX2371" s="113"/>
      <c r="AY2371" s="113"/>
      <c r="AZ2371" s="113"/>
      <c r="BA2371" s="113"/>
      <c r="BB2371" s="113"/>
      <c r="BC2371" s="113"/>
      <c r="BD2371" s="113"/>
      <c r="BE2371" s="113"/>
      <c r="BF2371" s="113"/>
      <c r="BG2371" s="113"/>
      <c r="BH2371" s="113"/>
      <c r="BI2371" s="113"/>
      <c r="BJ2371" s="113"/>
      <c r="BK2371" s="113"/>
      <c r="BL2371" s="113"/>
      <c r="BM2371" s="113"/>
      <c r="BN2371" s="113"/>
      <c r="BO2371" s="113"/>
      <c r="BP2371" s="113"/>
      <c r="BQ2371" s="113"/>
      <c r="BR2371" s="113"/>
      <c r="BS2371" s="113"/>
      <c r="BT2371" s="113"/>
      <c r="BU2371" s="113"/>
      <c r="BV2371" s="113"/>
      <c r="BW2371" s="113"/>
      <c r="BX2371" s="113"/>
      <c r="BY2371" s="113"/>
      <c r="BZ2371" s="113"/>
      <c r="CA2371" s="113"/>
      <c r="CB2371" s="113"/>
    </row>
    <row r="2372" spans="9:80" s="114" customFormat="1">
      <c r="I2372" s="113"/>
      <c r="J2372" s="113"/>
      <c r="K2372" s="113"/>
      <c r="L2372" s="113"/>
      <c r="M2372" s="113"/>
      <c r="N2372" s="113"/>
      <c r="O2372" s="113"/>
      <c r="P2372" s="113"/>
      <c r="Q2372" s="113"/>
      <c r="R2372" s="113"/>
      <c r="S2372" s="113"/>
      <c r="T2372" s="113"/>
      <c r="U2372" s="113"/>
      <c r="V2372" s="113"/>
      <c r="W2372" s="113"/>
      <c r="X2372" s="113"/>
      <c r="Y2372" s="113"/>
      <c r="Z2372" s="113"/>
      <c r="AA2372" s="113"/>
      <c r="AB2372" s="113"/>
      <c r="AC2372" s="113"/>
      <c r="AD2372" s="113"/>
      <c r="AE2372" s="113"/>
      <c r="AF2372" s="113"/>
      <c r="AG2372" s="113"/>
      <c r="AH2372" s="113"/>
      <c r="AI2372" s="113"/>
      <c r="AJ2372" s="113"/>
      <c r="AK2372" s="113"/>
      <c r="AL2372" s="113"/>
      <c r="AM2372" s="113"/>
      <c r="AN2372" s="113"/>
      <c r="AO2372" s="113"/>
      <c r="AP2372" s="113"/>
      <c r="AQ2372" s="113"/>
      <c r="AR2372" s="113"/>
      <c r="AS2372" s="113"/>
      <c r="AT2372" s="113"/>
      <c r="AU2372" s="113"/>
      <c r="AV2372" s="113"/>
      <c r="AW2372" s="113"/>
      <c r="AX2372" s="113"/>
      <c r="AY2372" s="113"/>
      <c r="AZ2372" s="113"/>
      <c r="BA2372" s="113"/>
      <c r="BB2372" s="113"/>
      <c r="BC2372" s="113"/>
      <c r="BD2372" s="113"/>
      <c r="BE2372" s="113"/>
      <c r="BF2372" s="113"/>
      <c r="BG2372" s="113"/>
      <c r="BH2372" s="113"/>
      <c r="BI2372" s="113"/>
      <c r="BJ2372" s="113"/>
      <c r="BK2372" s="113"/>
      <c r="BL2372" s="113"/>
      <c r="BM2372" s="113"/>
      <c r="BN2372" s="113"/>
      <c r="BO2372" s="113"/>
      <c r="BP2372" s="113"/>
      <c r="BQ2372" s="113"/>
      <c r="BR2372" s="113"/>
      <c r="BS2372" s="113"/>
      <c r="BT2372" s="113"/>
      <c r="BU2372" s="113"/>
      <c r="BV2372" s="113"/>
      <c r="BW2372" s="113"/>
      <c r="BX2372" s="113"/>
      <c r="BY2372" s="113"/>
      <c r="BZ2372" s="113"/>
      <c r="CA2372" s="113"/>
      <c r="CB2372" s="113"/>
    </row>
    <row r="2373" spans="9:80" s="114" customFormat="1">
      <c r="I2373" s="113"/>
      <c r="J2373" s="113"/>
      <c r="K2373" s="113"/>
      <c r="L2373" s="113"/>
      <c r="M2373" s="113"/>
      <c r="N2373" s="113"/>
      <c r="O2373" s="113"/>
      <c r="P2373" s="113"/>
      <c r="Q2373" s="113"/>
      <c r="R2373" s="113"/>
      <c r="S2373" s="113"/>
      <c r="T2373" s="113"/>
      <c r="U2373" s="113"/>
      <c r="V2373" s="113"/>
      <c r="W2373" s="113"/>
      <c r="X2373" s="113"/>
      <c r="Y2373" s="113"/>
      <c r="Z2373" s="113"/>
      <c r="AA2373" s="113"/>
      <c r="AB2373" s="113"/>
      <c r="AC2373" s="113"/>
      <c r="AD2373" s="113"/>
      <c r="AE2373" s="113"/>
      <c r="AF2373" s="113"/>
      <c r="AG2373" s="113"/>
      <c r="AH2373" s="113"/>
      <c r="AI2373" s="113"/>
      <c r="AJ2373" s="113"/>
      <c r="AK2373" s="113"/>
      <c r="AL2373" s="113"/>
      <c r="AM2373" s="113"/>
      <c r="AN2373" s="113"/>
      <c r="AO2373" s="113"/>
      <c r="AP2373" s="113"/>
      <c r="AQ2373" s="113"/>
      <c r="AR2373" s="113"/>
      <c r="AS2373" s="113"/>
      <c r="AT2373" s="113"/>
      <c r="AU2373" s="113"/>
      <c r="AV2373" s="113"/>
      <c r="AW2373" s="113"/>
      <c r="AX2373" s="113"/>
      <c r="AY2373" s="113"/>
      <c r="AZ2373" s="113"/>
      <c r="BA2373" s="113"/>
      <c r="BB2373" s="113"/>
      <c r="BC2373" s="113"/>
      <c r="BD2373" s="113"/>
      <c r="BE2373" s="113"/>
      <c r="BF2373" s="113"/>
      <c r="BG2373" s="113"/>
      <c r="BH2373" s="113"/>
      <c r="BI2373" s="113"/>
      <c r="BJ2373" s="113"/>
      <c r="BK2373" s="113"/>
      <c r="BL2373" s="113"/>
      <c r="BM2373" s="113"/>
      <c r="BN2373" s="113"/>
      <c r="BO2373" s="113"/>
      <c r="BP2373" s="113"/>
      <c r="BQ2373" s="113"/>
      <c r="BR2373" s="113"/>
      <c r="BS2373" s="113"/>
      <c r="BT2373" s="113"/>
      <c r="BU2373" s="113"/>
      <c r="BV2373" s="113"/>
      <c r="BW2373" s="113"/>
      <c r="BX2373" s="113"/>
      <c r="BY2373" s="113"/>
      <c r="BZ2373" s="113"/>
      <c r="CA2373" s="113"/>
      <c r="CB2373" s="113"/>
    </row>
    <row r="2374" spans="9:80" s="114" customFormat="1">
      <c r="I2374" s="113"/>
      <c r="J2374" s="113"/>
      <c r="K2374" s="113"/>
      <c r="L2374" s="113"/>
      <c r="M2374" s="113"/>
      <c r="N2374" s="113"/>
      <c r="O2374" s="113"/>
      <c r="P2374" s="113"/>
      <c r="Q2374" s="113"/>
      <c r="R2374" s="113"/>
      <c r="S2374" s="113"/>
      <c r="T2374" s="113"/>
      <c r="U2374" s="113"/>
      <c r="V2374" s="113"/>
      <c r="W2374" s="113"/>
      <c r="X2374" s="113"/>
      <c r="Y2374" s="113"/>
      <c r="Z2374" s="113"/>
      <c r="AA2374" s="113"/>
      <c r="AB2374" s="113"/>
      <c r="AC2374" s="113"/>
      <c r="AD2374" s="113"/>
      <c r="AE2374" s="113"/>
      <c r="AF2374" s="113"/>
      <c r="AG2374" s="113"/>
      <c r="AH2374" s="113"/>
      <c r="AI2374" s="113"/>
      <c r="AJ2374" s="113"/>
      <c r="AK2374" s="113"/>
      <c r="AL2374" s="113"/>
      <c r="AM2374" s="113"/>
      <c r="AN2374" s="113"/>
      <c r="AO2374" s="113"/>
      <c r="AP2374" s="113"/>
      <c r="AQ2374" s="113"/>
      <c r="AR2374" s="113"/>
      <c r="AS2374" s="113"/>
      <c r="AT2374" s="113"/>
      <c r="AU2374" s="113"/>
      <c r="AV2374" s="113"/>
      <c r="AW2374" s="113"/>
      <c r="AX2374" s="113"/>
      <c r="AY2374" s="113"/>
      <c r="AZ2374" s="113"/>
      <c r="BA2374" s="113"/>
      <c r="BB2374" s="113"/>
      <c r="BC2374" s="113"/>
      <c r="BD2374" s="113"/>
      <c r="BE2374" s="113"/>
      <c r="BF2374" s="113"/>
      <c r="BG2374" s="113"/>
      <c r="BH2374" s="113"/>
      <c r="BI2374" s="113"/>
      <c r="BJ2374" s="113"/>
      <c r="BK2374" s="113"/>
      <c r="BL2374" s="113"/>
      <c r="BM2374" s="113"/>
      <c r="BN2374" s="113"/>
      <c r="BO2374" s="113"/>
      <c r="BP2374" s="113"/>
      <c r="BQ2374" s="113"/>
      <c r="BR2374" s="113"/>
      <c r="BS2374" s="113"/>
      <c r="BT2374" s="113"/>
      <c r="BU2374" s="113"/>
      <c r="BV2374" s="113"/>
      <c r="BW2374" s="113"/>
      <c r="BX2374" s="113"/>
      <c r="BY2374" s="113"/>
      <c r="BZ2374" s="113"/>
      <c r="CA2374" s="113"/>
      <c r="CB2374" s="113"/>
    </row>
    <row r="2375" spans="9:80" s="114" customFormat="1">
      <c r="I2375" s="113"/>
      <c r="J2375" s="113"/>
      <c r="K2375" s="113"/>
      <c r="L2375" s="113"/>
      <c r="M2375" s="113"/>
      <c r="N2375" s="113"/>
      <c r="O2375" s="113"/>
      <c r="P2375" s="113"/>
      <c r="Q2375" s="113"/>
      <c r="R2375" s="113"/>
      <c r="S2375" s="113"/>
      <c r="T2375" s="113"/>
      <c r="U2375" s="113"/>
      <c r="V2375" s="113"/>
      <c r="W2375" s="113"/>
      <c r="X2375" s="113"/>
      <c r="Y2375" s="113"/>
      <c r="Z2375" s="113"/>
      <c r="AA2375" s="113"/>
      <c r="AB2375" s="113"/>
      <c r="AC2375" s="113"/>
      <c r="AD2375" s="113"/>
      <c r="AE2375" s="113"/>
      <c r="AF2375" s="113"/>
      <c r="AG2375" s="113"/>
      <c r="AH2375" s="113"/>
      <c r="AI2375" s="113"/>
      <c r="AJ2375" s="113"/>
      <c r="AK2375" s="113"/>
      <c r="AL2375" s="113"/>
      <c r="AM2375" s="113"/>
      <c r="AN2375" s="113"/>
      <c r="AO2375" s="113"/>
      <c r="AP2375" s="113"/>
      <c r="AQ2375" s="113"/>
      <c r="AR2375" s="113"/>
      <c r="AS2375" s="113"/>
      <c r="AT2375" s="113"/>
      <c r="AU2375" s="113"/>
      <c r="AV2375" s="113"/>
      <c r="AW2375" s="113"/>
      <c r="AX2375" s="113"/>
      <c r="AY2375" s="113"/>
      <c r="AZ2375" s="113"/>
      <c r="BA2375" s="113"/>
      <c r="BB2375" s="113"/>
      <c r="BC2375" s="113"/>
      <c r="BD2375" s="113"/>
      <c r="BE2375" s="113"/>
      <c r="BF2375" s="113"/>
      <c r="BG2375" s="113"/>
      <c r="BH2375" s="113"/>
      <c r="BI2375" s="113"/>
      <c r="BJ2375" s="113"/>
      <c r="BK2375" s="113"/>
      <c r="BL2375" s="113"/>
      <c r="BM2375" s="113"/>
      <c r="BN2375" s="113"/>
      <c r="BO2375" s="113"/>
      <c r="BP2375" s="113"/>
      <c r="BQ2375" s="113"/>
      <c r="BR2375" s="113"/>
      <c r="BS2375" s="113"/>
      <c r="BT2375" s="113"/>
      <c r="BU2375" s="113"/>
      <c r="BV2375" s="113"/>
      <c r="BW2375" s="113"/>
      <c r="BX2375" s="113"/>
      <c r="BY2375" s="113"/>
      <c r="BZ2375" s="113"/>
      <c r="CA2375" s="113"/>
      <c r="CB2375" s="113"/>
    </row>
    <row r="2376" spans="9:80" s="114" customFormat="1">
      <c r="I2376" s="113"/>
      <c r="J2376" s="113"/>
      <c r="K2376" s="113"/>
      <c r="L2376" s="113"/>
      <c r="M2376" s="113"/>
      <c r="N2376" s="113"/>
      <c r="O2376" s="113"/>
      <c r="P2376" s="113"/>
      <c r="Q2376" s="113"/>
      <c r="R2376" s="113"/>
      <c r="S2376" s="113"/>
      <c r="T2376" s="113"/>
      <c r="U2376" s="113"/>
      <c r="V2376" s="113"/>
      <c r="W2376" s="113"/>
      <c r="X2376" s="113"/>
      <c r="Y2376" s="113"/>
      <c r="Z2376" s="113"/>
      <c r="AA2376" s="113"/>
      <c r="AB2376" s="113"/>
      <c r="AC2376" s="113"/>
      <c r="AD2376" s="113"/>
      <c r="AE2376" s="113"/>
      <c r="AF2376" s="113"/>
      <c r="AG2376" s="113"/>
      <c r="AH2376" s="113"/>
      <c r="AI2376" s="113"/>
      <c r="AJ2376" s="113"/>
      <c r="AK2376" s="113"/>
      <c r="AL2376" s="113"/>
      <c r="AM2376" s="113"/>
      <c r="AN2376" s="113"/>
      <c r="AO2376" s="113"/>
      <c r="AP2376" s="113"/>
      <c r="AQ2376" s="113"/>
      <c r="AR2376" s="113"/>
      <c r="AS2376" s="113"/>
      <c r="AT2376" s="113"/>
      <c r="AU2376" s="113"/>
      <c r="AV2376" s="113"/>
      <c r="AW2376" s="113"/>
      <c r="AX2376" s="113"/>
      <c r="AY2376" s="113"/>
      <c r="AZ2376" s="113"/>
      <c r="BA2376" s="113"/>
      <c r="BB2376" s="113"/>
      <c r="BC2376" s="113"/>
      <c r="BD2376" s="113"/>
      <c r="BE2376" s="113"/>
      <c r="BF2376" s="113"/>
      <c r="BG2376" s="113"/>
      <c r="BH2376" s="113"/>
      <c r="BI2376" s="113"/>
      <c r="BJ2376" s="113"/>
      <c r="BK2376" s="113"/>
      <c r="BL2376" s="113"/>
      <c r="BM2376" s="113"/>
      <c r="BN2376" s="113"/>
      <c r="BO2376" s="113"/>
      <c r="BP2376" s="113"/>
      <c r="BQ2376" s="113"/>
      <c r="BR2376" s="113"/>
      <c r="BS2376" s="113"/>
      <c r="BT2376" s="113"/>
      <c r="BU2376" s="113"/>
      <c r="BV2376" s="113"/>
      <c r="BW2376" s="113"/>
      <c r="BX2376" s="113"/>
      <c r="BY2376" s="113"/>
      <c r="BZ2376" s="113"/>
      <c r="CA2376" s="113"/>
      <c r="CB2376" s="113"/>
    </row>
    <row r="2377" spans="9:80" s="114" customFormat="1">
      <c r="I2377" s="113"/>
      <c r="J2377" s="113"/>
      <c r="K2377" s="113"/>
      <c r="L2377" s="113"/>
      <c r="M2377" s="113"/>
      <c r="N2377" s="113"/>
      <c r="O2377" s="113"/>
      <c r="P2377" s="113"/>
      <c r="Q2377" s="113"/>
      <c r="R2377" s="113"/>
      <c r="S2377" s="113"/>
      <c r="T2377" s="113"/>
      <c r="U2377" s="113"/>
      <c r="V2377" s="113"/>
      <c r="W2377" s="113"/>
      <c r="X2377" s="113"/>
      <c r="Y2377" s="113"/>
      <c r="Z2377" s="113"/>
      <c r="AA2377" s="113"/>
      <c r="AB2377" s="113"/>
      <c r="AC2377" s="113"/>
      <c r="AD2377" s="113"/>
      <c r="AE2377" s="113"/>
      <c r="AF2377" s="113"/>
      <c r="AG2377" s="113"/>
      <c r="AH2377" s="113"/>
      <c r="AI2377" s="113"/>
      <c r="AJ2377" s="113"/>
      <c r="AK2377" s="113"/>
      <c r="AL2377" s="113"/>
      <c r="AM2377" s="113"/>
      <c r="AN2377" s="113"/>
      <c r="AO2377" s="113"/>
      <c r="AP2377" s="113"/>
      <c r="AQ2377" s="113"/>
      <c r="AR2377" s="113"/>
      <c r="AS2377" s="113"/>
      <c r="AT2377" s="113"/>
      <c r="AU2377" s="113"/>
      <c r="AV2377" s="113"/>
      <c r="AW2377" s="113"/>
      <c r="AX2377" s="113"/>
      <c r="AY2377" s="113"/>
      <c r="AZ2377" s="113"/>
      <c r="BA2377" s="113"/>
      <c r="BB2377" s="113"/>
      <c r="BC2377" s="113"/>
      <c r="BD2377" s="113"/>
      <c r="BE2377" s="113"/>
      <c r="BF2377" s="113"/>
      <c r="BG2377" s="113"/>
      <c r="BH2377" s="113"/>
      <c r="BI2377" s="113"/>
      <c r="BJ2377" s="113"/>
      <c r="BK2377" s="113"/>
      <c r="BL2377" s="113"/>
      <c r="BM2377" s="113"/>
      <c r="BN2377" s="113"/>
      <c r="BO2377" s="113"/>
      <c r="BP2377" s="113"/>
      <c r="BQ2377" s="113"/>
      <c r="BR2377" s="113"/>
      <c r="BS2377" s="113"/>
      <c r="BT2377" s="113"/>
      <c r="BU2377" s="113"/>
      <c r="BV2377" s="113"/>
      <c r="BW2377" s="113"/>
      <c r="BX2377" s="113"/>
      <c r="BY2377" s="113"/>
      <c r="BZ2377" s="113"/>
      <c r="CA2377" s="113"/>
      <c r="CB2377" s="113"/>
    </row>
    <row r="2378" spans="9:80" s="114" customFormat="1">
      <c r="I2378" s="113"/>
      <c r="J2378" s="113"/>
      <c r="K2378" s="113"/>
      <c r="L2378" s="113"/>
      <c r="M2378" s="113"/>
      <c r="N2378" s="113"/>
      <c r="O2378" s="113"/>
      <c r="P2378" s="113"/>
      <c r="Q2378" s="113"/>
      <c r="R2378" s="113"/>
      <c r="S2378" s="113"/>
      <c r="T2378" s="113"/>
      <c r="U2378" s="113"/>
      <c r="V2378" s="113"/>
      <c r="W2378" s="113"/>
      <c r="X2378" s="113"/>
      <c r="Y2378" s="113"/>
      <c r="Z2378" s="113"/>
      <c r="AA2378" s="113"/>
      <c r="AB2378" s="113"/>
      <c r="AC2378" s="113"/>
      <c r="AD2378" s="113"/>
      <c r="AE2378" s="113"/>
      <c r="AF2378" s="113"/>
      <c r="AG2378" s="113"/>
      <c r="AH2378" s="113"/>
      <c r="AI2378" s="113"/>
      <c r="AJ2378" s="113"/>
      <c r="AK2378" s="113"/>
      <c r="AL2378" s="113"/>
      <c r="AM2378" s="113"/>
      <c r="AN2378" s="113"/>
      <c r="AO2378" s="113"/>
      <c r="AP2378" s="113"/>
      <c r="AQ2378" s="113"/>
      <c r="AR2378" s="113"/>
      <c r="AS2378" s="113"/>
      <c r="AT2378" s="113"/>
      <c r="AU2378" s="113"/>
      <c r="AV2378" s="113"/>
      <c r="AW2378" s="113"/>
      <c r="AX2378" s="113"/>
      <c r="AY2378" s="113"/>
      <c r="AZ2378" s="113"/>
      <c r="BA2378" s="113"/>
      <c r="BB2378" s="113"/>
      <c r="BC2378" s="113"/>
      <c r="BD2378" s="113"/>
      <c r="BE2378" s="113"/>
      <c r="BF2378" s="113"/>
      <c r="BG2378" s="113"/>
      <c r="BH2378" s="113"/>
      <c r="BI2378" s="113"/>
      <c r="BJ2378" s="113"/>
      <c r="BK2378" s="113"/>
      <c r="BL2378" s="113"/>
      <c r="BM2378" s="113"/>
      <c r="BN2378" s="113"/>
      <c r="BO2378" s="113"/>
      <c r="BP2378" s="113"/>
      <c r="BQ2378" s="113"/>
      <c r="BR2378" s="113"/>
      <c r="BS2378" s="113"/>
      <c r="BT2378" s="113"/>
      <c r="BU2378" s="113"/>
      <c r="BV2378" s="113"/>
      <c r="BW2378" s="113"/>
      <c r="BX2378" s="113"/>
      <c r="BY2378" s="113"/>
      <c r="BZ2378" s="113"/>
      <c r="CA2378" s="113"/>
      <c r="CB2378" s="113"/>
    </row>
    <row r="2379" spans="9:80" s="114" customFormat="1">
      <c r="I2379" s="113"/>
      <c r="J2379" s="113"/>
      <c r="K2379" s="113"/>
      <c r="L2379" s="113"/>
      <c r="M2379" s="113"/>
      <c r="N2379" s="113"/>
      <c r="O2379" s="113"/>
      <c r="P2379" s="113"/>
      <c r="Q2379" s="113"/>
      <c r="R2379" s="113"/>
      <c r="S2379" s="113"/>
      <c r="T2379" s="113"/>
      <c r="U2379" s="113"/>
      <c r="V2379" s="113"/>
      <c r="W2379" s="113"/>
      <c r="X2379" s="113"/>
      <c r="Y2379" s="113"/>
      <c r="Z2379" s="113"/>
      <c r="AA2379" s="113"/>
      <c r="AB2379" s="113"/>
      <c r="AC2379" s="113"/>
      <c r="AD2379" s="113"/>
      <c r="AE2379" s="113"/>
      <c r="AF2379" s="113"/>
      <c r="AG2379" s="113"/>
      <c r="AH2379" s="113"/>
      <c r="AI2379" s="113"/>
      <c r="AJ2379" s="113"/>
      <c r="AK2379" s="113"/>
      <c r="AL2379" s="113"/>
      <c r="AM2379" s="113"/>
      <c r="AN2379" s="113"/>
      <c r="AO2379" s="113"/>
      <c r="AP2379" s="113"/>
      <c r="AQ2379" s="113"/>
      <c r="AR2379" s="113"/>
      <c r="AS2379" s="113"/>
      <c r="AT2379" s="113"/>
      <c r="AU2379" s="113"/>
      <c r="AV2379" s="113"/>
      <c r="AW2379" s="113"/>
      <c r="AX2379" s="113"/>
      <c r="AY2379" s="113"/>
      <c r="AZ2379" s="113"/>
      <c r="BA2379" s="113"/>
      <c r="BB2379" s="113"/>
      <c r="BC2379" s="113"/>
      <c r="BD2379" s="113"/>
      <c r="BE2379" s="113"/>
      <c r="BF2379" s="113"/>
      <c r="BG2379" s="113"/>
      <c r="BH2379" s="113"/>
      <c r="BI2379" s="113"/>
      <c r="BJ2379" s="113"/>
      <c r="BK2379" s="113"/>
      <c r="BL2379" s="113"/>
      <c r="BM2379" s="113"/>
      <c r="BN2379" s="113"/>
      <c r="BO2379" s="113"/>
      <c r="BP2379" s="113"/>
      <c r="BQ2379" s="113"/>
      <c r="BR2379" s="113"/>
      <c r="BS2379" s="113"/>
      <c r="BT2379" s="113"/>
      <c r="BU2379" s="113"/>
      <c r="BV2379" s="113"/>
      <c r="BW2379" s="113"/>
      <c r="BX2379" s="113"/>
      <c r="BY2379" s="113"/>
      <c r="BZ2379" s="113"/>
      <c r="CA2379" s="113"/>
      <c r="CB2379" s="113"/>
    </row>
    <row r="2380" spans="9:80" s="114" customFormat="1">
      <c r="I2380" s="113"/>
      <c r="J2380" s="113"/>
      <c r="K2380" s="113"/>
      <c r="L2380" s="113"/>
      <c r="M2380" s="113"/>
      <c r="N2380" s="113"/>
      <c r="O2380" s="113"/>
      <c r="P2380" s="113"/>
      <c r="Q2380" s="113"/>
      <c r="R2380" s="113"/>
      <c r="S2380" s="113"/>
      <c r="T2380" s="113"/>
      <c r="U2380" s="113"/>
      <c r="V2380" s="113"/>
      <c r="W2380" s="113"/>
      <c r="X2380" s="113"/>
      <c r="Y2380" s="113"/>
      <c r="Z2380" s="113"/>
      <c r="AA2380" s="113"/>
      <c r="AB2380" s="113"/>
      <c r="AC2380" s="113"/>
      <c r="AD2380" s="113"/>
      <c r="AE2380" s="113"/>
      <c r="AF2380" s="113"/>
      <c r="AG2380" s="113"/>
      <c r="AH2380" s="113"/>
      <c r="AI2380" s="113"/>
      <c r="AJ2380" s="113"/>
      <c r="AK2380" s="113"/>
      <c r="AL2380" s="113"/>
      <c r="AM2380" s="113"/>
      <c r="AN2380" s="113"/>
      <c r="AO2380" s="113"/>
      <c r="AP2380" s="113"/>
      <c r="AQ2380" s="113"/>
      <c r="AR2380" s="113"/>
      <c r="AS2380" s="113"/>
      <c r="AT2380" s="113"/>
      <c r="AU2380" s="113"/>
      <c r="AV2380" s="113"/>
      <c r="AW2380" s="113"/>
      <c r="AX2380" s="113"/>
      <c r="AY2380" s="113"/>
      <c r="AZ2380" s="113"/>
      <c r="BA2380" s="113"/>
      <c r="BB2380" s="113"/>
      <c r="BC2380" s="113"/>
      <c r="BD2380" s="113"/>
      <c r="BE2380" s="113"/>
      <c r="BF2380" s="113"/>
      <c r="BG2380" s="113"/>
      <c r="BH2380" s="113"/>
      <c r="BI2380" s="113"/>
      <c r="BJ2380" s="113"/>
      <c r="BK2380" s="113"/>
      <c r="BL2380" s="113"/>
      <c r="BM2380" s="113"/>
      <c r="BN2380" s="113"/>
      <c r="BO2380" s="113"/>
      <c r="BP2380" s="113"/>
      <c r="BQ2380" s="113"/>
      <c r="BR2380" s="113"/>
      <c r="BS2380" s="113"/>
      <c r="BT2380" s="113"/>
      <c r="BU2380" s="113"/>
      <c r="BV2380" s="113"/>
      <c r="BW2380" s="113"/>
      <c r="BX2380" s="113"/>
      <c r="BY2380" s="113"/>
      <c r="BZ2380" s="113"/>
      <c r="CA2380" s="113"/>
      <c r="CB2380" s="113"/>
    </row>
    <row r="2381" spans="9:80" s="114" customFormat="1">
      <c r="I2381" s="113"/>
      <c r="J2381" s="113"/>
      <c r="K2381" s="113"/>
      <c r="L2381" s="113"/>
      <c r="M2381" s="113"/>
      <c r="N2381" s="113"/>
      <c r="O2381" s="113"/>
      <c r="P2381" s="113"/>
      <c r="Q2381" s="113"/>
      <c r="R2381" s="113"/>
      <c r="S2381" s="113"/>
      <c r="T2381" s="113"/>
      <c r="U2381" s="113"/>
      <c r="V2381" s="113"/>
      <c r="W2381" s="113"/>
      <c r="X2381" s="113"/>
      <c r="Y2381" s="113"/>
      <c r="Z2381" s="113"/>
      <c r="AA2381" s="113"/>
      <c r="AB2381" s="113"/>
      <c r="AC2381" s="113"/>
      <c r="AD2381" s="113"/>
      <c r="AE2381" s="113"/>
      <c r="AF2381" s="113"/>
      <c r="AG2381" s="113"/>
      <c r="AH2381" s="113"/>
      <c r="AI2381" s="113"/>
      <c r="AJ2381" s="113"/>
      <c r="AK2381" s="113"/>
      <c r="AL2381" s="113"/>
      <c r="AM2381" s="113"/>
      <c r="AN2381" s="113"/>
      <c r="AO2381" s="113"/>
      <c r="AP2381" s="113"/>
      <c r="AQ2381" s="113"/>
      <c r="AR2381" s="113"/>
      <c r="AS2381" s="113"/>
      <c r="AT2381" s="113"/>
      <c r="AU2381" s="113"/>
      <c r="AV2381" s="113"/>
      <c r="AW2381" s="113"/>
      <c r="AX2381" s="113"/>
      <c r="AY2381" s="113"/>
      <c r="AZ2381" s="113"/>
      <c r="BA2381" s="113"/>
      <c r="BB2381" s="113"/>
      <c r="BC2381" s="113"/>
      <c r="BD2381" s="113"/>
      <c r="BE2381" s="113"/>
      <c r="BF2381" s="113"/>
      <c r="BG2381" s="113"/>
      <c r="BH2381" s="113"/>
      <c r="BI2381" s="113"/>
      <c r="BJ2381" s="113"/>
      <c r="BK2381" s="113"/>
      <c r="BL2381" s="113"/>
      <c r="BM2381" s="113"/>
      <c r="BN2381" s="113"/>
      <c r="BO2381" s="113"/>
      <c r="BP2381" s="113"/>
      <c r="BQ2381" s="113"/>
      <c r="BR2381" s="113"/>
      <c r="BS2381" s="113"/>
      <c r="BT2381" s="113"/>
      <c r="BU2381" s="113"/>
      <c r="BV2381" s="113"/>
      <c r="BW2381" s="113"/>
      <c r="BX2381" s="113"/>
      <c r="BY2381" s="113"/>
      <c r="BZ2381" s="113"/>
      <c r="CA2381" s="113"/>
      <c r="CB2381" s="113"/>
    </row>
    <row r="2382" spans="9:80" s="114" customFormat="1">
      <c r="I2382" s="113"/>
      <c r="J2382" s="113"/>
      <c r="K2382" s="113"/>
      <c r="L2382" s="113"/>
      <c r="M2382" s="113"/>
      <c r="N2382" s="113"/>
      <c r="O2382" s="113"/>
      <c r="P2382" s="113"/>
      <c r="Q2382" s="113"/>
      <c r="R2382" s="113"/>
      <c r="S2382" s="113"/>
      <c r="T2382" s="113"/>
      <c r="U2382" s="113"/>
      <c r="V2382" s="113"/>
      <c r="W2382" s="113"/>
      <c r="X2382" s="113"/>
      <c r="Y2382" s="113"/>
      <c r="Z2382" s="113"/>
      <c r="AA2382" s="113"/>
      <c r="AB2382" s="113"/>
      <c r="AC2382" s="113"/>
      <c r="AD2382" s="113"/>
      <c r="AE2382" s="113"/>
      <c r="AF2382" s="113"/>
      <c r="AG2382" s="113"/>
      <c r="AH2382" s="113"/>
      <c r="AI2382" s="113"/>
      <c r="AJ2382" s="113"/>
      <c r="AK2382" s="113"/>
      <c r="AL2382" s="113"/>
      <c r="AM2382" s="113"/>
      <c r="AN2382" s="113"/>
      <c r="AO2382" s="113"/>
      <c r="AP2382" s="113"/>
      <c r="AQ2382" s="113"/>
      <c r="AR2382" s="113"/>
      <c r="AS2382" s="113"/>
      <c r="AT2382" s="113"/>
      <c r="AU2382" s="113"/>
      <c r="AV2382" s="113"/>
      <c r="AW2382" s="113"/>
      <c r="AX2382" s="113"/>
      <c r="AY2382" s="113"/>
      <c r="AZ2382" s="113"/>
      <c r="BA2382" s="113"/>
      <c r="BB2382" s="113"/>
      <c r="BC2382" s="113"/>
      <c r="BD2382" s="113"/>
      <c r="BE2382" s="113"/>
      <c r="BF2382" s="113"/>
      <c r="BG2382" s="113"/>
      <c r="BH2382" s="113"/>
      <c r="BI2382" s="113"/>
      <c r="BJ2382" s="113"/>
      <c r="BK2382" s="113"/>
      <c r="BL2382" s="113"/>
      <c r="BM2382" s="113"/>
      <c r="BN2382" s="113"/>
      <c r="BO2382" s="113"/>
      <c r="BP2382" s="113"/>
      <c r="BQ2382" s="113"/>
      <c r="BR2382" s="113"/>
      <c r="BS2382" s="113"/>
      <c r="BT2382" s="113"/>
      <c r="BU2382" s="113"/>
      <c r="BV2382" s="113"/>
      <c r="BW2382" s="113"/>
      <c r="BX2382" s="113"/>
      <c r="BY2382" s="113"/>
      <c r="BZ2382" s="113"/>
      <c r="CA2382" s="113"/>
      <c r="CB2382" s="113"/>
    </row>
    <row r="2383" spans="9:80" s="114" customFormat="1">
      <c r="I2383" s="113"/>
      <c r="J2383" s="113"/>
      <c r="K2383" s="113"/>
      <c r="L2383" s="113"/>
      <c r="M2383" s="113"/>
      <c r="N2383" s="113"/>
      <c r="O2383" s="113"/>
      <c r="P2383" s="113"/>
      <c r="Q2383" s="113"/>
      <c r="R2383" s="113"/>
      <c r="S2383" s="113"/>
      <c r="T2383" s="113"/>
      <c r="U2383" s="113"/>
      <c r="V2383" s="113"/>
      <c r="W2383" s="113"/>
      <c r="X2383" s="113"/>
      <c r="Y2383" s="113"/>
      <c r="Z2383" s="113"/>
      <c r="AA2383" s="113"/>
      <c r="AB2383" s="113"/>
      <c r="AC2383" s="113"/>
      <c r="AD2383" s="113"/>
      <c r="AE2383" s="113"/>
      <c r="AF2383" s="113"/>
      <c r="AG2383" s="113"/>
      <c r="AH2383" s="113"/>
      <c r="AI2383" s="113"/>
      <c r="AJ2383" s="113"/>
      <c r="AK2383" s="113"/>
      <c r="AL2383" s="113"/>
      <c r="AM2383" s="113"/>
      <c r="AN2383" s="113"/>
      <c r="AO2383" s="113"/>
      <c r="AP2383" s="113"/>
      <c r="AQ2383" s="113"/>
      <c r="AR2383" s="113"/>
      <c r="AS2383" s="113"/>
      <c r="AT2383" s="113"/>
      <c r="AU2383" s="113"/>
      <c r="AV2383" s="113"/>
      <c r="AW2383" s="113"/>
      <c r="AX2383" s="113"/>
      <c r="AY2383" s="113"/>
      <c r="AZ2383" s="113"/>
      <c r="BA2383" s="113"/>
      <c r="BB2383" s="113"/>
      <c r="BC2383" s="113"/>
      <c r="BD2383" s="113"/>
      <c r="BE2383" s="113"/>
      <c r="BF2383" s="113"/>
      <c r="BG2383" s="113"/>
      <c r="BH2383" s="113"/>
      <c r="BI2383" s="113"/>
      <c r="BJ2383" s="113"/>
      <c r="BK2383" s="113"/>
      <c r="BL2383" s="113"/>
      <c r="BM2383" s="113"/>
      <c r="BN2383" s="113"/>
      <c r="BO2383" s="113"/>
      <c r="BP2383" s="113"/>
      <c r="BQ2383" s="113"/>
      <c r="BR2383" s="113"/>
      <c r="BS2383" s="113"/>
      <c r="BT2383" s="113"/>
      <c r="BU2383" s="113"/>
      <c r="BV2383" s="113"/>
      <c r="BW2383" s="113"/>
      <c r="BX2383" s="113"/>
      <c r="BY2383" s="113"/>
      <c r="BZ2383" s="113"/>
      <c r="CA2383" s="113"/>
      <c r="CB2383" s="113"/>
    </row>
    <row r="2384" spans="9:80" s="114" customFormat="1">
      <c r="I2384" s="113"/>
      <c r="J2384" s="113"/>
      <c r="K2384" s="113"/>
      <c r="L2384" s="113"/>
      <c r="M2384" s="113"/>
      <c r="N2384" s="113"/>
      <c r="O2384" s="113"/>
      <c r="P2384" s="113"/>
      <c r="Q2384" s="113"/>
      <c r="R2384" s="113"/>
      <c r="S2384" s="113"/>
      <c r="T2384" s="113"/>
      <c r="U2384" s="113"/>
      <c r="V2384" s="113"/>
      <c r="W2384" s="113"/>
      <c r="X2384" s="113"/>
      <c r="Y2384" s="113"/>
      <c r="Z2384" s="113"/>
      <c r="AA2384" s="113"/>
      <c r="AB2384" s="113"/>
      <c r="AC2384" s="113"/>
      <c r="AD2384" s="113"/>
      <c r="AE2384" s="113"/>
      <c r="AF2384" s="113"/>
      <c r="AG2384" s="113"/>
      <c r="AH2384" s="113"/>
      <c r="AI2384" s="113"/>
      <c r="AJ2384" s="113"/>
      <c r="AK2384" s="113"/>
      <c r="AL2384" s="113"/>
      <c r="AM2384" s="113"/>
      <c r="AN2384" s="113"/>
      <c r="AO2384" s="113"/>
      <c r="AP2384" s="113"/>
      <c r="AQ2384" s="113"/>
      <c r="AR2384" s="113"/>
      <c r="AS2384" s="113"/>
      <c r="AT2384" s="113"/>
      <c r="AU2384" s="113"/>
      <c r="AV2384" s="113"/>
      <c r="AW2384" s="113"/>
      <c r="AX2384" s="113"/>
      <c r="AY2384" s="113"/>
      <c r="AZ2384" s="113"/>
      <c r="BA2384" s="113"/>
      <c r="BB2384" s="113"/>
      <c r="BC2384" s="113"/>
      <c r="BD2384" s="113"/>
      <c r="BE2384" s="113"/>
      <c r="BF2384" s="113"/>
      <c r="BG2384" s="113"/>
      <c r="BH2384" s="113"/>
      <c r="BI2384" s="113"/>
      <c r="BJ2384" s="113"/>
      <c r="BK2384" s="113"/>
      <c r="BL2384" s="113"/>
      <c r="BM2384" s="113"/>
      <c r="BN2384" s="113"/>
      <c r="BO2384" s="113"/>
      <c r="BP2384" s="113"/>
      <c r="BQ2384" s="113"/>
      <c r="BR2384" s="113"/>
      <c r="BS2384" s="113"/>
      <c r="BT2384" s="113"/>
      <c r="BU2384" s="113"/>
      <c r="BV2384" s="113"/>
      <c r="BW2384" s="113"/>
      <c r="BX2384" s="113"/>
      <c r="BY2384" s="113"/>
      <c r="BZ2384" s="113"/>
      <c r="CA2384" s="113"/>
      <c r="CB2384" s="113"/>
    </row>
    <row r="2385" spans="9:80" s="114" customFormat="1">
      <c r="I2385" s="113"/>
      <c r="J2385" s="113"/>
      <c r="K2385" s="113"/>
      <c r="L2385" s="113"/>
      <c r="M2385" s="113"/>
      <c r="N2385" s="113"/>
      <c r="O2385" s="113"/>
      <c r="P2385" s="113"/>
      <c r="Q2385" s="113"/>
      <c r="R2385" s="113"/>
      <c r="S2385" s="113"/>
      <c r="T2385" s="113"/>
      <c r="U2385" s="113"/>
      <c r="V2385" s="113"/>
      <c r="W2385" s="113"/>
      <c r="X2385" s="113"/>
      <c r="Y2385" s="113"/>
      <c r="Z2385" s="113"/>
      <c r="AA2385" s="113"/>
      <c r="AB2385" s="113"/>
      <c r="AC2385" s="113"/>
      <c r="AD2385" s="113"/>
      <c r="AE2385" s="113"/>
      <c r="AF2385" s="113"/>
      <c r="AG2385" s="113"/>
      <c r="AH2385" s="113"/>
      <c r="AI2385" s="113"/>
      <c r="AJ2385" s="113"/>
      <c r="AK2385" s="113"/>
      <c r="AL2385" s="113"/>
      <c r="AM2385" s="113"/>
      <c r="AN2385" s="113"/>
      <c r="AO2385" s="113"/>
      <c r="AP2385" s="113"/>
      <c r="AQ2385" s="113"/>
      <c r="AR2385" s="113"/>
      <c r="AS2385" s="113"/>
      <c r="AT2385" s="113"/>
      <c r="AU2385" s="113"/>
      <c r="AV2385" s="113"/>
      <c r="AW2385" s="113"/>
      <c r="AX2385" s="113"/>
      <c r="AY2385" s="113"/>
      <c r="AZ2385" s="113"/>
      <c r="BA2385" s="113"/>
      <c r="BB2385" s="113"/>
      <c r="BC2385" s="113"/>
      <c r="BD2385" s="113"/>
      <c r="BE2385" s="113"/>
      <c r="BF2385" s="113"/>
      <c r="BG2385" s="113"/>
      <c r="BH2385" s="113"/>
      <c r="BI2385" s="113"/>
      <c r="BJ2385" s="113"/>
      <c r="BK2385" s="113"/>
      <c r="BL2385" s="113"/>
      <c r="BM2385" s="113"/>
      <c r="BN2385" s="113"/>
      <c r="BO2385" s="113"/>
      <c r="BP2385" s="113"/>
      <c r="BQ2385" s="113"/>
      <c r="BR2385" s="113"/>
      <c r="BS2385" s="113"/>
      <c r="BT2385" s="113"/>
      <c r="BU2385" s="113"/>
      <c r="BV2385" s="113"/>
      <c r="BW2385" s="113"/>
      <c r="BX2385" s="113"/>
      <c r="BY2385" s="113"/>
      <c r="BZ2385" s="113"/>
      <c r="CA2385" s="113"/>
      <c r="CB2385" s="113"/>
    </row>
    <row r="2386" spans="9:80" s="114" customFormat="1">
      <c r="I2386" s="113"/>
      <c r="J2386" s="113"/>
      <c r="K2386" s="113"/>
      <c r="L2386" s="113"/>
      <c r="M2386" s="113"/>
      <c r="N2386" s="113"/>
      <c r="O2386" s="113"/>
      <c r="P2386" s="113"/>
      <c r="Q2386" s="113"/>
      <c r="R2386" s="113"/>
      <c r="S2386" s="113"/>
      <c r="T2386" s="113"/>
      <c r="U2386" s="113"/>
      <c r="V2386" s="113"/>
      <c r="W2386" s="113"/>
      <c r="X2386" s="113"/>
      <c r="Y2386" s="113"/>
      <c r="Z2386" s="113"/>
      <c r="AA2386" s="113"/>
      <c r="AB2386" s="113"/>
      <c r="AC2386" s="113"/>
      <c r="AD2386" s="113"/>
      <c r="AE2386" s="113"/>
      <c r="AF2386" s="113"/>
      <c r="AG2386" s="113"/>
      <c r="AH2386" s="113"/>
      <c r="AI2386" s="113"/>
      <c r="AJ2386" s="113"/>
      <c r="AK2386" s="113"/>
      <c r="AL2386" s="113"/>
      <c r="AM2386" s="113"/>
      <c r="AN2386" s="113"/>
      <c r="AO2386" s="113"/>
      <c r="AP2386" s="113"/>
      <c r="AQ2386" s="113"/>
      <c r="AR2386" s="113"/>
      <c r="AS2386" s="113"/>
      <c r="AT2386" s="113"/>
      <c r="AU2386" s="113"/>
      <c r="AV2386" s="113"/>
      <c r="AW2386" s="113"/>
      <c r="AX2386" s="113"/>
      <c r="AY2386" s="113"/>
      <c r="AZ2386" s="113"/>
      <c r="BA2386" s="113"/>
      <c r="BB2386" s="113"/>
      <c r="BC2386" s="113"/>
      <c r="BD2386" s="113"/>
      <c r="BE2386" s="113"/>
      <c r="BF2386" s="113"/>
      <c r="BG2386" s="113"/>
      <c r="BH2386" s="113"/>
      <c r="BI2386" s="113"/>
      <c r="BJ2386" s="113"/>
      <c r="BK2386" s="113"/>
      <c r="BL2386" s="113"/>
      <c r="BM2386" s="113"/>
      <c r="BN2386" s="113"/>
      <c r="BO2386" s="113"/>
      <c r="BP2386" s="113"/>
      <c r="BQ2386" s="113"/>
      <c r="BR2386" s="113"/>
      <c r="BS2386" s="113"/>
      <c r="BT2386" s="113"/>
      <c r="BU2386" s="113"/>
      <c r="BV2386" s="113"/>
      <c r="BW2386" s="113"/>
      <c r="BX2386" s="113"/>
      <c r="BY2386" s="113"/>
      <c r="BZ2386" s="113"/>
      <c r="CA2386" s="113"/>
      <c r="CB2386" s="113"/>
    </row>
    <row r="2387" spans="9:80" s="114" customFormat="1">
      <c r="I2387" s="113"/>
      <c r="J2387" s="113"/>
      <c r="K2387" s="113"/>
      <c r="L2387" s="113"/>
      <c r="M2387" s="113"/>
      <c r="N2387" s="113"/>
      <c r="O2387" s="113"/>
      <c r="P2387" s="113"/>
      <c r="Q2387" s="113"/>
      <c r="R2387" s="113"/>
      <c r="S2387" s="113"/>
      <c r="T2387" s="113"/>
      <c r="U2387" s="113"/>
      <c r="V2387" s="113"/>
      <c r="W2387" s="113"/>
      <c r="X2387" s="113"/>
      <c r="Y2387" s="113"/>
      <c r="Z2387" s="113"/>
      <c r="AA2387" s="113"/>
      <c r="AB2387" s="113"/>
      <c r="AC2387" s="113"/>
      <c r="AD2387" s="113"/>
      <c r="AE2387" s="113"/>
      <c r="AF2387" s="113"/>
      <c r="AG2387" s="113"/>
      <c r="AH2387" s="113"/>
      <c r="AI2387" s="113"/>
      <c r="AJ2387" s="113"/>
      <c r="AK2387" s="113"/>
      <c r="AL2387" s="113"/>
      <c r="AM2387" s="113"/>
      <c r="AN2387" s="113"/>
      <c r="AO2387" s="113"/>
      <c r="AP2387" s="113"/>
      <c r="AQ2387" s="113"/>
      <c r="AR2387" s="113"/>
      <c r="AS2387" s="113"/>
      <c r="AT2387" s="113"/>
      <c r="AU2387" s="113"/>
      <c r="AV2387" s="113"/>
      <c r="AW2387" s="113"/>
      <c r="AX2387" s="113"/>
      <c r="AY2387" s="113"/>
      <c r="AZ2387" s="113"/>
      <c r="BA2387" s="113"/>
      <c r="BB2387" s="113"/>
      <c r="BC2387" s="113"/>
      <c r="BD2387" s="113"/>
      <c r="BE2387" s="113"/>
      <c r="BF2387" s="113"/>
      <c r="BG2387" s="113"/>
      <c r="BH2387" s="113"/>
      <c r="BI2387" s="113"/>
      <c r="BJ2387" s="113"/>
      <c r="BK2387" s="113"/>
      <c r="BL2387" s="113"/>
      <c r="BM2387" s="113"/>
      <c r="BN2387" s="113"/>
      <c r="BO2387" s="113"/>
      <c r="BP2387" s="113"/>
      <c r="BQ2387" s="113"/>
      <c r="BR2387" s="113"/>
      <c r="BS2387" s="113"/>
      <c r="BT2387" s="113"/>
      <c r="BU2387" s="113"/>
      <c r="BV2387" s="113"/>
      <c r="BW2387" s="113"/>
      <c r="BX2387" s="113"/>
      <c r="BY2387" s="113"/>
      <c r="BZ2387" s="113"/>
      <c r="CA2387" s="113"/>
      <c r="CB2387" s="113"/>
    </row>
    <row r="2388" spans="9:80" s="114" customFormat="1">
      <c r="I2388" s="113"/>
      <c r="J2388" s="113"/>
      <c r="K2388" s="113"/>
      <c r="L2388" s="113"/>
      <c r="M2388" s="113"/>
      <c r="N2388" s="113"/>
      <c r="O2388" s="113"/>
      <c r="P2388" s="113"/>
      <c r="Q2388" s="113"/>
      <c r="R2388" s="113"/>
      <c r="S2388" s="113"/>
      <c r="T2388" s="113"/>
      <c r="U2388" s="113"/>
      <c r="V2388" s="113"/>
      <c r="W2388" s="113"/>
      <c r="X2388" s="113"/>
      <c r="Y2388" s="113"/>
      <c r="Z2388" s="113"/>
      <c r="AA2388" s="113"/>
      <c r="AB2388" s="113"/>
      <c r="AC2388" s="113"/>
      <c r="AD2388" s="113"/>
      <c r="AE2388" s="113"/>
      <c r="AF2388" s="113"/>
      <c r="AG2388" s="113"/>
      <c r="AH2388" s="113"/>
      <c r="AI2388" s="113"/>
      <c r="AJ2388" s="113"/>
      <c r="AK2388" s="113"/>
      <c r="AL2388" s="113"/>
      <c r="AM2388" s="113"/>
      <c r="AN2388" s="113"/>
      <c r="AO2388" s="113"/>
      <c r="AP2388" s="113"/>
      <c r="AQ2388" s="113"/>
      <c r="AR2388" s="113"/>
      <c r="AS2388" s="113"/>
      <c r="AT2388" s="113"/>
      <c r="AU2388" s="113"/>
      <c r="AV2388" s="113"/>
      <c r="AW2388" s="113"/>
      <c r="AX2388" s="113"/>
      <c r="AY2388" s="113"/>
      <c r="AZ2388" s="113"/>
      <c r="BA2388" s="113"/>
      <c r="BB2388" s="113"/>
      <c r="BC2388" s="113"/>
      <c r="BD2388" s="113"/>
      <c r="BE2388" s="113"/>
      <c r="BF2388" s="113"/>
      <c r="BG2388" s="113"/>
      <c r="BH2388" s="113"/>
      <c r="BI2388" s="113"/>
      <c r="BJ2388" s="113"/>
      <c r="BK2388" s="113"/>
      <c r="BL2388" s="113"/>
      <c r="BM2388" s="113"/>
      <c r="BN2388" s="113"/>
      <c r="BO2388" s="113"/>
      <c r="BP2388" s="113"/>
      <c r="BQ2388" s="113"/>
      <c r="BR2388" s="113"/>
      <c r="BS2388" s="113"/>
      <c r="BT2388" s="113"/>
      <c r="BU2388" s="113"/>
      <c r="BV2388" s="113"/>
      <c r="BW2388" s="113"/>
      <c r="BX2388" s="113"/>
      <c r="BY2388" s="113"/>
      <c r="BZ2388" s="113"/>
      <c r="CA2388" s="113"/>
      <c r="CB2388" s="113"/>
    </row>
    <row r="2389" spans="9:80" s="114" customFormat="1">
      <c r="I2389" s="113"/>
      <c r="J2389" s="113"/>
      <c r="K2389" s="113"/>
      <c r="L2389" s="113"/>
      <c r="M2389" s="113"/>
      <c r="N2389" s="113"/>
      <c r="O2389" s="113"/>
      <c r="P2389" s="113"/>
      <c r="Q2389" s="113"/>
      <c r="R2389" s="113"/>
      <c r="S2389" s="113"/>
      <c r="T2389" s="113"/>
      <c r="U2389" s="113"/>
      <c r="V2389" s="113"/>
      <c r="W2389" s="113"/>
      <c r="X2389" s="113"/>
      <c r="Y2389" s="113"/>
      <c r="Z2389" s="113"/>
      <c r="AA2389" s="113"/>
      <c r="AB2389" s="113"/>
      <c r="AC2389" s="113"/>
      <c r="AD2389" s="113"/>
      <c r="AE2389" s="113"/>
      <c r="AF2389" s="113"/>
      <c r="AG2389" s="113"/>
      <c r="AH2389" s="113"/>
      <c r="AI2389" s="113"/>
      <c r="AJ2389" s="113"/>
      <c r="AK2389" s="113"/>
      <c r="AL2389" s="113"/>
      <c r="AM2389" s="113"/>
      <c r="AN2389" s="113"/>
      <c r="AO2389" s="113"/>
      <c r="AP2389" s="113"/>
      <c r="AQ2389" s="113"/>
      <c r="AR2389" s="113"/>
      <c r="AS2389" s="113"/>
      <c r="AT2389" s="113"/>
      <c r="AU2389" s="113"/>
      <c r="AV2389" s="113"/>
      <c r="AW2389" s="113"/>
      <c r="AX2389" s="113"/>
      <c r="AY2389" s="113"/>
      <c r="AZ2389" s="113"/>
      <c r="BA2389" s="113"/>
      <c r="BB2389" s="113"/>
      <c r="BC2389" s="113"/>
      <c r="BD2389" s="113"/>
      <c r="BE2389" s="113"/>
      <c r="BF2389" s="113"/>
      <c r="BG2389" s="113"/>
      <c r="BH2389" s="113"/>
      <c r="BI2389" s="113"/>
      <c r="BJ2389" s="113"/>
      <c r="BK2389" s="113"/>
      <c r="BL2389" s="113"/>
      <c r="BM2389" s="113"/>
      <c r="BN2389" s="113"/>
      <c r="BO2389" s="113"/>
      <c r="BP2389" s="113"/>
      <c r="BQ2389" s="113"/>
      <c r="BR2389" s="113"/>
      <c r="BS2389" s="113"/>
      <c r="BT2389" s="113"/>
      <c r="BU2389" s="113"/>
      <c r="BV2389" s="113"/>
      <c r="BW2389" s="113"/>
      <c r="BX2389" s="113"/>
      <c r="BY2389" s="113"/>
      <c r="BZ2389" s="113"/>
      <c r="CA2389" s="113"/>
      <c r="CB2389" s="113"/>
    </row>
    <row r="2390" spans="9:80" s="114" customFormat="1">
      <c r="I2390" s="113"/>
      <c r="J2390" s="113"/>
      <c r="K2390" s="113"/>
      <c r="L2390" s="113"/>
      <c r="M2390" s="113"/>
      <c r="N2390" s="113"/>
      <c r="O2390" s="113"/>
      <c r="P2390" s="113"/>
      <c r="Q2390" s="113"/>
      <c r="R2390" s="113"/>
      <c r="S2390" s="113"/>
      <c r="T2390" s="113"/>
      <c r="U2390" s="113"/>
      <c r="V2390" s="113"/>
      <c r="W2390" s="113"/>
      <c r="X2390" s="113"/>
      <c r="Y2390" s="113"/>
      <c r="Z2390" s="113"/>
      <c r="AA2390" s="113"/>
      <c r="AB2390" s="113"/>
      <c r="AC2390" s="113"/>
      <c r="AD2390" s="113"/>
      <c r="AE2390" s="113"/>
      <c r="AF2390" s="113"/>
      <c r="AG2390" s="113"/>
      <c r="AH2390" s="113"/>
      <c r="AI2390" s="113"/>
      <c r="AJ2390" s="113"/>
      <c r="AK2390" s="113"/>
      <c r="AL2390" s="113"/>
      <c r="AM2390" s="113"/>
      <c r="AN2390" s="113"/>
      <c r="AO2390" s="113"/>
      <c r="AP2390" s="113"/>
      <c r="AQ2390" s="113"/>
      <c r="AR2390" s="113"/>
      <c r="AS2390" s="113"/>
      <c r="AT2390" s="113"/>
      <c r="AU2390" s="113"/>
      <c r="AV2390" s="113"/>
      <c r="AW2390" s="113"/>
      <c r="AX2390" s="113"/>
      <c r="AY2390" s="113"/>
      <c r="AZ2390" s="113"/>
      <c r="BA2390" s="113"/>
      <c r="BB2390" s="113"/>
      <c r="BC2390" s="113"/>
      <c r="BD2390" s="113"/>
      <c r="BE2390" s="113"/>
      <c r="BF2390" s="113"/>
      <c r="BG2390" s="113"/>
      <c r="BH2390" s="113"/>
      <c r="BI2390" s="113"/>
      <c r="BJ2390" s="113"/>
      <c r="BK2390" s="113"/>
      <c r="BL2390" s="113"/>
      <c r="BM2390" s="113"/>
      <c r="BN2390" s="113"/>
      <c r="BO2390" s="113"/>
      <c r="BP2390" s="113"/>
      <c r="BQ2390" s="113"/>
      <c r="BR2390" s="113"/>
      <c r="BS2390" s="113"/>
      <c r="BT2390" s="113"/>
      <c r="BU2390" s="113"/>
      <c r="BV2390" s="113"/>
      <c r="BW2390" s="113"/>
      <c r="BX2390" s="113"/>
      <c r="BY2390" s="113"/>
      <c r="BZ2390" s="113"/>
      <c r="CA2390" s="113"/>
      <c r="CB2390" s="113"/>
    </row>
    <row r="2391" spans="9:80" s="114" customFormat="1">
      <c r="I2391" s="113"/>
      <c r="J2391" s="113"/>
      <c r="K2391" s="113"/>
      <c r="L2391" s="113"/>
      <c r="M2391" s="113"/>
      <c r="N2391" s="113"/>
      <c r="O2391" s="113"/>
      <c r="P2391" s="113"/>
      <c r="Q2391" s="113"/>
      <c r="R2391" s="113"/>
      <c r="S2391" s="113"/>
      <c r="T2391" s="113"/>
      <c r="U2391" s="113"/>
      <c r="V2391" s="113"/>
      <c r="W2391" s="113"/>
      <c r="X2391" s="113"/>
      <c r="Y2391" s="113"/>
      <c r="Z2391" s="113"/>
      <c r="AA2391" s="113"/>
      <c r="AB2391" s="113"/>
      <c r="AC2391" s="113"/>
      <c r="AD2391" s="113"/>
      <c r="AE2391" s="113"/>
      <c r="AF2391" s="113"/>
      <c r="AG2391" s="113"/>
      <c r="AH2391" s="113"/>
      <c r="AI2391" s="113"/>
      <c r="AJ2391" s="113"/>
      <c r="AK2391" s="113"/>
      <c r="AL2391" s="113"/>
      <c r="AM2391" s="113"/>
      <c r="AN2391" s="113"/>
      <c r="AO2391" s="113"/>
      <c r="AP2391" s="113"/>
      <c r="AQ2391" s="113"/>
      <c r="AR2391" s="113"/>
      <c r="AS2391" s="113"/>
      <c r="AT2391" s="113"/>
      <c r="AU2391" s="113"/>
      <c r="AV2391" s="113"/>
      <c r="AW2391" s="113"/>
      <c r="AX2391" s="113"/>
      <c r="AY2391" s="113"/>
      <c r="AZ2391" s="113"/>
      <c r="BA2391" s="113"/>
      <c r="BB2391" s="113"/>
      <c r="BC2391" s="113"/>
      <c r="BD2391" s="113"/>
      <c r="BE2391" s="113"/>
      <c r="BF2391" s="113"/>
      <c r="BG2391" s="113"/>
      <c r="BH2391" s="113"/>
      <c r="BI2391" s="113"/>
      <c r="BJ2391" s="113"/>
      <c r="BK2391" s="113"/>
      <c r="BL2391" s="113"/>
      <c r="BM2391" s="113"/>
      <c r="BN2391" s="113"/>
      <c r="BO2391" s="113"/>
      <c r="BP2391" s="113"/>
      <c r="BQ2391" s="113"/>
      <c r="BR2391" s="113"/>
      <c r="BS2391" s="113"/>
      <c r="BT2391" s="113"/>
      <c r="BU2391" s="113"/>
      <c r="BV2391" s="113"/>
      <c r="BW2391" s="113"/>
      <c r="BX2391" s="113"/>
      <c r="BY2391" s="113"/>
      <c r="BZ2391" s="113"/>
      <c r="CA2391" s="113"/>
      <c r="CB2391" s="113"/>
    </row>
    <row r="2392" spans="9:80" s="114" customFormat="1">
      <c r="I2392" s="113"/>
      <c r="J2392" s="113"/>
      <c r="K2392" s="113"/>
      <c r="L2392" s="113"/>
      <c r="M2392" s="113"/>
      <c r="N2392" s="113"/>
      <c r="O2392" s="113"/>
      <c r="P2392" s="113"/>
      <c r="Q2392" s="113"/>
      <c r="R2392" s="113"/>
      <c r="S2392" s="113"/>
      <c r="T2392" s="113"/>
      <c r="U2392" s="113"/>
      <c r="V2392" s="113"/>
      <c r="W2392" s="113"/>
      <c r="X2392" s="113"/>
      <c r="Y2392" s="113"/>
      <c r="Z2392" s="113"/>
      <c r="AA2392" s="113"/>
      <c r="AB2392" s="113"/>
      <c r="AC2392" s="113"/>
      <c r="AD2392" s="113"/>
      <c r="AE2392" s="113"/>
      <c r="AF2392" s="113"/>
      <c r="AG2392" s="113"/>
      <c r="AH2392" s="113"/>
      <c r="AI2392" s="113"/>
      <c r="AJ2392" s="113"/>
      <c r="AK2392" s="113"/>
      <c r="AL2392" s="113"/>
      <c r="AM2392" s="113"/>
      <c r="AN2392" s="113"/>
      <c r="AO2392" s="113"/>
      <c r="AP2392" s="113"/>
      <c r="AQ2392" s="113"/>
      <c r="AR2392" s="113"/>
      <c r="AS2392" s="113"/>
      <c r="AT2392" s="113"/>
      <c r="AU2392" s="113"/>
      <c r="AV2392" s="113"/>
      <c r="AW2392" s="113"/>
      <c r="AX2392" s="113"/>
      <c r="AY2392" s="113"/>
      <c r="AZ2392" s="113"/>
      <c r="BA2392" s="113"/>
      <c r="BB2392" s="113"/>
      <c r="BC2392" s="113"/>
      <c r="BD2392" s="113"/>
      <c r="BE2392" s="113"/>
      <c r="BF2392" s="113"/>
      <c r="BG2392" s="113"/>
      <c r="BH2392" s="113"/>
      <c r="BI2392" s="113"/>
      <c r="BJ2392" s="113"/>
      <c r="BK2392" s="113"/>
      <c r="BL2392" s="113"/>
      <c r="BM2392" s="113"/>
      <c r="BN2392" s="113"/>
      <c r="BO2392" s="113"/>
      <c r="BP2392" s="113"/>
      <c r="BQ2392" s="113"/>
      <c r="BR2392" s="113"/>
      <c r="BS2392" s="113"/>
      <c r="BT2392" s="113"/>
      <c r="BU2392" s="113"/>
      <c r="BV2392" s="113"/>
      <c r="BW2392" s="113"/>
      <c r="BX2392" s="113"/>
      <c r="BY2392" s="113"/>
      <c r="BZ2392" s="113"/>
      <c r="CA2392" s="113"/>
      <c r="CB2392" s="113"/>
    </row>
    <row r="2393" spans="9:80" s="114" customFormat="1">
      <c r="I2393" s="113"/>
      <c r="J2393" s="113"/>
      <c r="K2393" s="113"/>
      <c r="L2393" s="113"/>
      <c r="M2393" s="113"/>
      <c r="N2393" s="113"/>
      <c r="O2393" s="113"/>
      <c r="P2393" s="113"/>
      <c r="Q2393" s="113"/>
      <c r="R2393" s="113"/>
      <c r="S2393" s="113"/>
      <c r="T2393" s="113"/>
      <c r="U2393" s="113"/>
      <c r="V2393" s="113"/>
      <c r="W2393" s="113"/>
      <c r="X2393" s="113"/>
      <c r="Y2393" s="113"/>
      <c r="Z2393" s="113"/>
      <c r="AA2393" s="113"/>
      <c r="AB2393" s="113"/>
      <c r="AC2393" s="113"/>
      <c r="AD2393" s="113"/>
      <c r="AE2393" s="113"/>
      <c r="AF2393" s="113"/>
      <c r="AG2393" s="113"/>
      <c r="AH2393" s="113"/>
      <c r="AI2393" s="113"/>
      <c r="AJ2393" s="113"/>
      <c r="AK2393" s="113"/>
      <c r="AL2393" s="113"/>
      <c r="AM2393" s="113"/>
      <c r="AN2393" s="113"/>
      <c r="AO2393" s="113"/>
      <c r="AP2393" s="113"/>
      <c r="AQ2393" s="113"/>
      <c r="AR2393" s="113"/>
      <c r="AS2393" s="113"/>
      <c r="AT2393" s="113"/>
      <c r="AU2393" s="113"/>
      <c r="AV2393" s="113"/>
      <c r="AW2393" s="113"/>
      <c r="AX2393" s="113"/>
      <c r="AY2393" s="113"/>
      <c r="AZ2393" s="113"/>
      <c r="BA2393" s="113"/>
      <c r="BB2393" s="113"/>
      <c r="BC2393" s="113"/>
      <c r="BD2393" s="113"/>
      <c r="BE2393" s="113"/>
      <c r="BF2393" s="113"/>
      <c r="BG2393" s="113"/>
      <c r="BH2393" s="113"/>
      <c r="BI2393" s="113"/>
      <c r="BJ2393" s="113"/>
      <c r="BK2393" s="113"/>
      <c r="BL2393" s="113"/>
      <c r="BM2393" s="113"/>
      <c r="BN2393" s="113"/>
      <c r="BO2393" s="113"/>
      <c r="BP2393" s="113"/>
      <c r="BQ2393" s="113"/>
      <c r="BR2393" s="113"/>
      <c r="BS2393" s="113"/>
      <c r="BT2393" s="113"/>
      <c r="BU2393" s="113"/>
      <c r="BV2393" s="113"/>
      <c r="BW2393" s="113"/>
      <c r="BX2393" s="113"/>
      <c r="BY2393" s="113"/>
      <c r="BZ2393" s="113"/>
      <c r="CA2393" s="113"/>
      <c r="CB2393" s="113"/>
    </row>
    <row r="2394" spans="9:80" s="114" customFormat="1">
      <c r="I2394" s="113"/>
      <c r="J2394" s="113"/>
      <c r="K2394" s="113"/>
      <c r="L2394" s="113"/>
      <c r="M2394" s="113"/>
      <c r="N2394" s="113"/>
      <c r="O2394" s="113"/>
      <c r="P2394" s="113"/>
      <c r="Q2394" s="113"/>
      <c r="R2394" s="113"/>
      <c r="S2394" s="113"/>
      <c r="T2394" s="113"/>
      <c r="U2394" s="113"/>
      <c r="V2394" s="113"/>
      <c r="W2394" s="113"/>
      <c r="X2394" s="113"/>
      <c r="Y2394" s="113"/>
      <c r="Z2394" s="113"/>
      <c r="AA2394" s="113"/>
      <c r="AB2394" s="113"/>
      <c r="AC2394" s="113"/>
      <c r="AD2394" s="113"/>
      <c r="AE2394" s="113"/>
      <c r="AF2394" s="113"/>
      <c r="AG2394" s="113"/>
      <c r="AH2394" s="113"/>
      <c r="AI2394" s="113"/>
      <c r="AJ2394" s="113"/>
      <c r="AK2394" s="113"/>
      <c r="AL2394" s="113"/>
      <c r="AM2394" s="113"/>
      <c r="AN2394" s="113"/>
      <c r="AO2394" s="113"/>
      <c r="AP2394" s="113"/>
      <c r="AQ2394" s="113"/>
      <c r="AR2394" s="113"/>
      <c r="AS2394" s="113"/>
      <c r="AT2394" s="113"/>
      <c r="AU2394" s="113"/>
      <c r="AV2394" s="113"/>
      <c r="AW2394" s="113"/>
      <c r="AX2394" s="113"/>
      <c r="AY2394" s="113"/>
      <c r="AZ2394" s="113"/>
      <c r="BA2394" s="113"/>
      <c r="BB2394" s="113"/>
      <c r="BC2394" s="113"/>
      <c r="BD2394" s="113"/>
      <c r="BE2394" s="113"/>
      <c r="BF2394" s="113"/>
      <c r="BG2394" s="113"/>
      <c r="BH2394" s="113"/>
      <c r="BI2394" s="113"/>
      <c r="BJ2394" s="113"/>
      <c r="BK2394" s="113"/>
      <c r="BL2394" s="113"/>
      <c r="BM2394" s="113"/>
      <c r="BN2394" s="113"/>
      <c r="BO2394" s="113"/>
      <c r="BP2394" s="113"/>
      <c r="BQ2394" s="113"/>
      <c r="BR2394" s="113"/>
      <c r="BS2394" s="113"/>
      <c r="BT2394" s="113"/>
      <c r="BU2394" s="113"/>
      <c r="BV2394" s="113"/>
      <c r="BW2394" s="113"/>
      <c r="BX2394" s="113"/>
      <c r="BY2394" s="113"/>
      <c r="BZ2394" s="113"/>
      <c r="CA2394" s="113"/>
      <c r="CB2394" s="113"/>
    </row>
    <row r="2395" spans="9:80" s="114" customFormat="1">
      <c r="I2395" s="113"/>
      <c r="J2395" s="113"/>
      <c r="K2395" s="113"/>
      <c r="L2395" s="113"/>
      <c r="M2395" s="113"/>
      <c r="N2395" s="113"/>
      <c r="O2395" s="113"/>
      <c r="P2395" s="113"/>
      <c r="Q2395" s="113"/>
      <c r="R2395" s="113"/>
      <c r="S2395" s="113"/>
      <c r="T2395" s="113"/>
      <c r="U2395" s="113"/>
      <c r="V2395" s="113"/>
      <c r="W2395" s="113"/>
      <c r="X2395" s="113"/>
      <c r="Y2395" s="113"/>
      <c r="Z2395" s="113"/>
      <c r="AA2395" s="113"/>
      <c r="AB2395" s="113"/>
      <c r="AC2395" s="113"/>
      <c r="AD2395" s="113"/>
      <c r="AE2395" s="113"/>
      <c r="AF2395" s="113"/>
      <c r="AG2395" s="113"/>
      <c r="AH2395" s="113"/>
      <c r="AI2395" s="113"/>
      <c r="AJ2395" s="113"/>
      <c r="AK2395" s="113"/>
      <c r="AL2395" s="113"/>
      <c r="AM2395" s="113"/>
      <c r="AN2395" s="113"/>
      <c r="AO2395" s="113"/>
      <c r="AP2395" s="113"/>
      <c r="AQ2395" s="113"/>
      <c r="AR2395" s="113"/>
      <c r="AS2395" s="113"/>
      <c r="AT2395" s="113"/>
      <c r="AU2395" s="113"/>
      <c r="AV2395" s="113"/>
      <c r="AW2395" s="113"/>
      <c r="AX2395" s="113"/>
      <c r="AY2395" s="113"/>
      <c r="AZ2395" s="113"/>
      <c r="BA2395" s="113"/>
      <c r="BB2395" s="113"/>
      <c r="BC2395" s="113"/>
      <c r="BD2395" s="113"/>
      <c r="BE2395" s="113"/>
      <c r="BF2395" s="113"/>
      <c r="BG2395" s="113"/>
      <c r="BH2395" s="113"/>
      <c r="BI2395" s="113"/>
      <c r="BJ2395" s="113"/>
      <c r="BK2395" s="113"/>
      <c r="BL2395" s="113"/>
      <c r="BM2395" s="113"/>
      <c r="BN2395" s="113"/>
      <c r="BO2395" s="113"/>
      <c r="BP2395" s="113"/>
      <c r="BQ2395" s="113"/>
      <c r="BR2395" s="113"/>
      <c r="BS2395" s="113"/>
      <c r="BT2395" s="113"/>
      <c r="BU2395" s="113"/>
      <c r="BV2395" s="113"/>
      <c r="BW2395" s="113"/>
      <c r="BX2395" s="113"/>
      <c r="BY2395" s="113"/>
      <c r="BZ2395" s="113"/>
      <c r="CA2395" s="113"/>
      <c r="CB2395" s="113"/>
    </row>
    <row r="2396" spans="9:80" s="114" customFormat="1">
      <c r="I2396" s="113"/>
      <c r="J2396" s="113"/>
      <c r="K2396" s="113"/>
      <c r="L2396" s="113"/>
      <c r="M2396" s="113"/>
      <c r="N2396" s="113"/>
      <c r="O2396" s="113"/>
      <c r="P2396" s="113"/>
      <c r="Q2396" s="113"/>
      <c r="R2396" s="113"/>
      <c r="S2396" s="113"/>
      <c r="T2396" s="113"/>
      <c r="U2396" s="113"/>
      <c r="V2396" s="113"/>
      <c r="W2396" s="113"/>
      <c r="X2396" s="113"/>
      <c r="Y2396" s="113"/>
      <c r="Z2396" s="113"/>
      <c r="AA2396" s="113"/>
      <c r="AB2396" s="113"/>
      <c r="AC2396" s="113"/>
      <c r="AD2396" s="113"/>
      <c r="AE2396" s="113"/>
      <c r="AF2396" s="113"/>
      <c r="AG2396" s="113"/>
      <c r="AH2396" s="113"/>
      <c r="AI2396" s="113"/>
      <c r="AJ2396" s="113"/>
      <c r="AK2396" s="113"/>
      <c r="AL2396" s="113"/>
      <c r="AM2396" s="113"/>
      <c r="AN2396" s="113"/>
      <c r="AO2396" s="113"/>
      <c r="AP2396" s="113"/>
      <c r="AQ2396" s="113"/>
      <c r="AR2396" s="113"/>
      <c r="AS2396" s="113"/>
      <c r="AT2396" s="113"/>
      <c r="AU2396" s="113"/>
      <c r="AV2396" s="113"/>
      <c r="AW2396" s="113"/>
      <c r="AX2396" s="113"/>
      <c r="AY2396" s="113"/>
      <c r="AZ2396" s="113"/>
      <c r="BA2396" s="113"/>
      <c r="BB2396" s="113"/>
      <c r="BC2396" s="113"/>
      <c r="BD2396" s="113"/>
      <c r="BE2396" s="113"/>
      <c r="BF2396" s="113"/>
      <c r="BG2396" s="113"/>
      <c r="BH2396" s="113"/>
      <c r="BI2396" s="113"/>
      <c r="BJ2396" s="113"/>
      <c r="BK2396" s="113"/>
      <c r="BL2396" s="113"/>
      <c r="BM2396" s="113"/>
      <c r="BN2396" s="113"/>
      <c r="BO2396" s="113"/>
      <c r="BP2396" s="113"/>
      <c r="BQ2396" s="113"/>
      <c r="BR2396" s="113"/>
      <c r="BS2396" s="113"/>
      <c r="BT2396" s="113"/>
      <c r="BU2396" s="113"/>
      <c r="BV2396" s="113"/>
      <c r="BW2396" s="113"/>
      <c r="BX2396" s="113"/>
      <c r="BY2396" s="113"/>
      <c r="BZ2396" s="113"/>
      <c r="CA2396" s="113"/>
      <c r="CB2396" s="113"/>
    </row>
    <row r="2397" spans="9:80" s="114" customFormat="1">
      <c r="I2397" s="113"/>
      <c r="J2397" s="113"/>
      <c r="K2397" s="113"/>
      <c r="L2397" s="113"/>
      <c r="M2397" s="113"/>
      <c r="N2397" s="113"/>
      <c r="O2397" s="113"/>
      <c r="P2397" s="113"/>
      <c r="Q2397" s="113"/>
      <c r="R2397" s="113"/>
      <c r="S2397" s="113"/>
      <c r="T2397" s="113"/>
      <c r="U2397" s="113"/>
      <c r="V2397" s="113"/>
      <c r="W2397" s="113"/>
      <c r="X2397" s="113"/>
      <c r="Y2397" s="113"/>
      <c r="Z2397" s="113"/>
      <c r="AA2397" s="113"/>
      <c r="AB2397" s="113"/>
      <c r="AC2397" s="113"/>
      <c r="AD2397" s="113"/>
      <c r="AE2397" s="113"/>
      <c r="AF2397" s="113"/>
      <c r="AG2397" s="113"/>
      <c r="AH2397" s="113"/>
      <c r="AI2397" s="113"/>
      <c r="AJ2397" s="113"/>
      <c r="AK2397" s="113"/>
      <c r="AL2397" s="113"/>
      <c r="AM2397" s="113"/>
      <c r="AN2397" s="113"/>
      <c r="AO2397" s="113"/>
      <c r="AP2397" s="113"/>
      <c r="AQ2397" s="113"/>
      <c r="AR2397" s="113"/>
      <c r="AS2397" s="113"/>
      <c r="AT2397" s="113"/>
      <c r="AU2397" s="113"/>
      <c r="AV2397" s="113"/>
      <c r="AW2397" s="113"/>
      <c r="AX2397" s="113"/>
      <c r="AY2397" s="113"/>
      <c r="AZ2397" s="113"/>
      <c r="BA2397" s="113"/>
      <c r="BB2397" s="113"/>
      <c r="BC2397" s="113"/>
      <c r="BD2397" s="113"/>
      <c r="BE2397" s="113"/>
      <c r="BF2397" s="113"/>
      <c r="BG2397" s="113"/>
      <c r="BH2397" s="113"/>
      <c r="BI2397" s="113"/>
      <c r="BJ2397" s="113"/>
      <c r="BK2397" s="113"/>
      <c r="BL2397" s="113"/>
      <c r="BM2397" s="113"/>
      <c r="BN2397" s="113"/>
      <c r="BO2397" s="113"/>
      <c r="BP2397" s="113"/>
      <c r="BQ2397" s="113"/>
      <c r="BR2397" s="113"/>
      <c r="BS2397" s="113"/>
      <c r="BT2397" s="113"/>
      <c r="BU2397" s="113"/>
      <c r="BV2397" s="113"/>
      <c r="BW2397" s="113"/>
      <c r="BX2397" s="113"/>
      <c r="BY2397" s="113"/>
      <c r="BZ2397" s="113"/>
      <c r="CA2397" s="113"/>
      <c r="CB2397" s="113"/>
    </row>
    <row r="2398" spans="9:80" s="114" customFormat="1">
      <c r="I2398" s="113"/>
      <c r="J2398" s="113"/>
      <c r="K2398" s="113"/>
      <c r="L2398" s="113"/>
      <c r="M2398" s="113"/>
      <c r="N2398" s="113"/>
      <c r="O2398" s="113"/>
      <c r="P2398" s="113"/>
      <c r="Q2398" s="113"/>
      <c r="R2398" s="113"/>
      <c r="S2398" s="113"/>
      <c r="T2398" s="113"/>
      <c r="U2398" s="113"/>
      <c r="V2398" s="113"/>
      <c r="W2398" s="113"/>
      <c r="X2398" s="113"/>
      <c r="Y2398" s="113"/>
      <c r="Z2398" s="113"/>
      <c r="AA2398" s="113"/>
      <c r="AB2398" s="113"/>
      <c r="AC2398" s="113"/>
      <c r="AD2398" s="113"/>
      <c r="AE2398" s="113"/>
      <c r="AF2398" s="113"/>
      <c r="AG2398" s="113"/>
      <c r="AH2398" s="113"/>
      <c r="AI2398" s="113"/>
      <c r="AJ2398" s="113"/>
      <c r="AK2398" s="113"/>
      <c r="AL2398" s="113"/>
      <c r="AM2398" s="113"/>
      <c r="AN2398" s="113"/>
      <c r="AO2398" s="113"/>
      <c r="AP2398" s="113"/>
      <c r="AQ2398" s="113"/>
      <c r="AR2398" s="113"/>
      <c r="AS2398" s="113"/>
      <c r="AT2398" s="113"/>
      <c r="AU2398" s="113"/>
      <c r="AV2398" s="113"/>
      <c r="AW2398" s="113"/>
      <c r="AX2398" s="113"/>
      <c r="AY2398" s="113"/>
      <c r="AZ2398" s="113"/>
      <c r="BA2398" s="113"/>
      <c r="BB2398" s="113"/>
      <c r="BC2398" s="113"/>
      <c r="BD2398" s="113"/>
      <c r="BE2398" s="113"/>
      <c r="BF2398" s="113"/>
      <c r="BG2398" s="113"/>
      <c r="BH2398" s="113"/>
      <c r="BI2398" s="113"/>
      <c r="BJ2398" s="113"/>
      <c r="BK2398" s="113"/>
      <c r="BL2398" s="113"/>
      <c r="BM2398" s="113"/>
      <c r="BN2398" s="113"/>
      <c r="BO2398" s="113"/>
      <c r="BP2398" s="113"/>
      <c r="BQ2398" s="113"/>
      <c r="BR2398" s="113"/>
      <c r="BS2398" s="113"/>
      <c r="BT2398" s="113"/>
      <c r="BU2398" s="113"/>
      <c r="BV2398" s="113"/>
      <c r="BW2398" s="113"/>
      <c r="BX2398" s="113"/>
      <c r="BY2398" s="113"/>
      <c r="BZ2398" s="113"/>
      <c r="CA2398" s="113"/>
      <c r="CB2398" s="113"/>
    </row>
    <row r="2399" spans="9:80" s="114" customFormat="1">
      <c r="I2399" s="113"/>
      <c r="J2399" s="113"/>
      <c r="K2399" s="113"/>
      <c r="L2399" s="113"/>
      <c r="M2399" s="113"/>
      <c r="N2399" s="113"/>
      <c r="O2399" s="113"/>
      <c r="P2399" s="113"/>
      <c r="Q2399" s="113"/>
      <c r="R2399" s="113"/>
      <c r="S2399" s="113"/>
      <c r="T2399" s="113"/>
      <c r="U2399" s="113"/>
      <c r="V2399" s="113"/>
      <c r="W2399" s="113"/>
      <c r="X2399" s="113"/>
      <c r="Y2399" s="113"/>
      <c r="Z2399" s="113"/>
      <c r="AA2399" s="113"/>
      <c r="AB2399" s="113"/>
      <c r="AC2399" s="113"/>
      <c r="AD2399" s="113"/>
      <c r="AE2399" s="113"/>
      <c r="AF2399" s="113"/>
      <c r="AG2399" s="113"/>
      <c r="AH2399" s="113"/>
      <c r="AI2399" s="113"/>
      <c r="AJ2399" s="113"/>
      <c r="AK2399" s="113"/>
      <c r="AL2399" s="113"/>
      <c r="AM2399" s="113"/>
      <c r="AN2399" s="113"/>
      <c r="AO2399" s="113"/>
      <c r="AP2399" s="113"/>
      <c r="AQ2399" s="113"/>
      <c r="AR2399" s="113"/>
      <c r="AS2399" s="113"/>
      <c r="AT2399" s="113"/>
      <c r="AU2399" s="113"/>
      <c r="AV2399" s="113"/>
      <c r="AW2399" s="113"/>
      <c r="AX2399" s="113"/>
      <c r="AY2399" s="113"/>
      <c r="AZ2399" s="113"/>
      <c r="BA2399" s="113"/>
      <c r="BB2399" s="113"/>
      <c r="BC2399" s="113"/>
      <c r="BD2399" s="113"/>
      <c r="BE2399" s="113"/>
      <c r="BF2399" s="113"/>
      <c r="BG2399" s="113"/>
      <c r="BH2399" s="113"/>
      <c r="BI2399" s="113"/>
      <c r="BJ2399" s="113"/>
      <c r="BK2399" s="113"/>
      <c r="BL2399" s="113"/>
      <c r="BM2399" s="113"/>
      <c r="BN2399" s="113"/>
      <c r="BO2399" s="113"/>
      <c r="BP2399" s="113"/>
      <c r="BQ2399" s="113"/>
      <c r="BR2399" s="113"/>
      <c r="BS2399" s="113"/>
      <c r="BT2399" s="113"/>
      <c r="BU2399" s="113"/>
      <c r="BV2399" s="113"/>
      <c r="BW2399" s="113"/>
      <c r="BX2399" s="113"/>
      <c r="BY2399" s="113"/>
      <c r="BZ2399" s="113"/>
      <c r="CA2399" s="113"/>
      <c r="CB2399" s="113"/>
    </row>
    <row r="2400" spans="9:80" s="114" customFormat="1">
      <c r="I2400" s="113"/>
      <c r="J2400" s="113"/>
      <c r="K2400" s="113"/>
      <c r="L2400" s="113"/>
      <c r="M2400" s="113"/>
      <c r="N2400" s="113"/>
      <c r="O2400" s="113"/>
      <c r="P2400" s="113"/>
      <c r="Q2400" s="113"/>
      <c r="R2400" s="113"/>
      <c r="S2400" s="113"/>
      <c r="T2400" s="113"/>
      <c r="U2400" s="113"/>
      <c r="V2400" s="113"/>
      <c r="W2400" s="113"/>
      <c r="X2400" s="113"/>
      <c r="Y2400" s="113"/>
      <c r="Z2400" s="113"/>
      <c r="AA2400" s="113"/>
      <c r="AB2400" s="113"/>
      <c r="AC2400" s="113"/>
      <c r="AD2400" s="113"/>
      <c r="AE2400" s="113"/>
      <c r="AF2400" s="113"/>
      <c r="AG2400" s="113"/>
      <c r="AH2400" s="113"/>
      <c r="AI2400" s="113"/>
      <c r="AJ2400" s="113"/>
      <c r="AK2400" s="113"/>
      <c r="AL2400" s="113"/>
      <c r="AM2400" s="113"/>
      <c r="AN2400" s="113"/>
      <c r="AO2400" s="113"/>
      <c r="AP2400" s="113"/>
      <c r="AQ2400" s="113"/>
      <c r="AR2400" s="113"/>
      <c r="AS2400" s="113"/>
      <c r="AT2400" s="113"/>
      <c r="AU2400" s="113"/>
      <c r="AV2400" s="113"/>
      <c r="AW2400" s="113"/>
      <c r="AX2400" s="113"/>
      <c r="AY2400" s="113"/>
      <c r="AZ2400" s="113"/>
      <c r="BA2400" s="113"/>
      <c r="BB2400" s="113"/>
      <c r="BC2400" s="113"/>
      <c r="BD2400" s="113"/>
      <c r="BE2400" s="113"/>
      <c r="BF2400" s="113"/>
      <c r="BG2400" s="113"/>
      <c r="BH2400" s="113"/>
      <c r="BI2400" s="113"/>
      <c r="BJ2400" s="113"/>
      <c r="BK2400" s="113"/>
      <c r="BL2400" s="113"/>
      <c r="BM2400" s="113"/>
      <c r="BN2400" s="113"/>
      <c r="BO2400" s="113"/>
      <c r="BP2400" s="113"/>
      <c r="BQ2400" s="113"/>
      <c r="BR2400" s="113"/>
      <c r="BS2400" s="113"/>
      <c r="BT2400" s="113"/>
      <c r="BU2400" s="113"/>
      <c r="BV2400" s="113"/>
      <c r="BW2400" s="113"/>
      <c r="BX2400" s="113"/>
      <c r="BY2400" s="113"/>
      <c r="BZ2400" s="113"/>
      <c r="CA2400" s="113"/>
      <c r="CB2400" s="113"/>
    </row>
    <row r="2401" spans="9:80" s="114" customFormat="1">
      <c r="I2401" s="113"/>
      <c r="J2401" s="113"/>
      <c r="K2401" s="113"/>
      <c r="L2401" s="113"/>
      <c r="M2401" s="113"/>
      <c r="N2401" s="113"/>
      <c r="O2401" s="113"/>
      <c r="P2401" s="113"/>
      <c r="Q2401" s="113"/>
      <c r="R2401" s="113"/>
      <c r="S2401" s="113"/>
      <c r="T2401" s="113"/>
      <c r="U2401" s="113"/>
      <c r="V2401" s="113"/>
      <c r="W2401" s="113"/>
      <c r="X2401" s="113"/>
      <c r="Y2401" s="113"/>
      <c r="Z2401" s="113"/>
      <c r="AA2401" s="113"/>
      <c r="AB2401" s="113"/>
      <c r="AC2401" s="113"/>
      <c r="AD2401" s="113"/>
      <c r="AE2401" s="113"/>
      <c r="AF2401" s="113"/>
      <c r="AG2401" s="113"/>
      <c r="AH2401" s="113"/>
      <c r="AI2401" s="113"/>
      <c r="AJ2401" s="113"/>
      <c r="AK2401" s="113"/>
      <c r="AL2401" s="113"/>
      <c r="AM2401" s="113"/>
      <c r="AN2401" s="113"/>
      <c r="AO2401" s="113"/>
      <c r="AP2401" s="113"/>
      <c r="AQ2401" s="113"/>
      <c r="AR2401" s="113"/>
      <c r="AS2401" s="113"/>
      <c r="AT2401" s="113"/>
      <c r="AU2401" s="113"/>
      <c r="AV2401" s="113"/>
      <c r="AW2401" s="113"/>
      <c r="AX2401" s="113"/>
      <c r="AY2401" s="113"/>
      <c r="AZ2401" s="113"/>
      <c r="BA2401" s="113"/>
      <c r="BB2401" s="113"/>
      <c r="BC2401" s="113"/>
      <c r="BD2401" s="113"/>
      <c r="BE2401" s="113"/>
      <c r="BF2401" s="113"/>
      <c r="BG2401" s="113"/>
      <c r="BH2401" s="113"/>
      <c r="BI2401" s="113"/>
      <c r="BJ2401" s="113"/>
      <c r="BK2401" s="113"/>
      <c r="BL2401" s="113"/>
      <c r="BM2401" s="113"/>
      <c r="BN2401" s="113"/>
      <c r="BO2401" s="113"/>
      <c r="BP2401" s="113"/>
      <c r="BQ2401" s="113"/>
      <c r="BR2401" s="113"/>
      <c r="BS2401" s="113"/>
      <c r="BT2401" s="113"/>
      <c r="BU2401" s="113"/>
      <c r="BV2401" s="113"/>
      <c r="BW2401" s="113"/>
      <c r="BX2401" s="113"/>
      <c r="BY2401" s="113"/>
      <c r="BZ2401" s="113"/>
      <c r="CA2401" s="113"/>
      <c r="CB2401" s="113"/>
    </row>
    <row r="2402" spans="9:80" s="114" customFormat="1">
      <c r="I2402" s="113"/>
      <c r="J2402" s="113"/>
      <c r="K2402" s="113"/>
      <c r="L2402" s="113"/>
      <c r="M2402" s="113"/>
      <c r="N2402" s="113"/>
      <c r="O2402" s="113"/>
      <c r="P2402" s="113"/>
      <c r="Q2402" s="113"/>
      <c r="R2402" s="113"/>
      <c r="S2402" s="113"/>
      <c r="T2402" s="113"/>
      <c r="U2402" s="113"/>
      <c r="V2402" s="113"/>
      <c r="W2402" s="113"/>
      <c r="X2402" s="113"/>
      <c r="Y2402" s="113"/>
      <c r="Z2402" s="113"/>
      <c r="AA2402" s="113"/>
      <c r="AB2402" s="113"/>
      <c r="AC2402" s="113"/>
      <c r="AD2402" s="113"/>
      <c r="AE2402" s="113"/>
      <c r="AF2402" s="113"/>
      <c r="AG2402" s="113"/>
      <c r="AH2402" s="113"/>
      <c r="AI2402" s="113"/>
      <c r="AJ2402" s="113"/>
      <c r="AK2402" s="113"/>
      <c r="AL2402" s="113"/>
      <c r="AM2402" s="113"/>
      <c r="AN2402" s="113"/>
      <c r="AO2402" s="113"/>
      <c r="AP2402" s="113"/>
      <c r="AQ2402" s="113"/>
      <c r="AR2402" s="113"/>
      <c r="AS2402" s="113"/>
      <c r="AT2402" s="113"/>
      <c r="AU2402" s="113"/>
      <c r="AV2402" s="113"/>
      <c r="AW2402" s="113"/>
      <c r="AX2402" s="113"/>
      <c r="AY2402" s="113"/>
      <c r="AZ2402" s="113"/>
      <c r="BA2402" s="113"/>
      <c r="BB2402" s="113"/>
      <c r="BC2402" s="113"/>
      <c r="BD2402" s="113"/>
      <c r="BE2402" s="113"/>
      <c r="BF2402" s="113"/>
      <c r="BG2402" s="113"/>
      <c r="BH2402" s="113"/>
      <c r="BI2402" s="113"/>
      <c r="BJ2402" s="113"/>
      <c r="BK2402" s="113"/>
      <c r="BL2402" s="113"/>
      <c r="BM2402" s="113"/>
      <c r="BN2402" s="113"/>
      <c r="BO2402" s="113"/>
      <c r="BP2402" s="113"/>
      <c r="BQ2402" s="113"/>
      <c r="BR2402" s="113"/>
      <c r="BS2402" s="113"/>
      <c r="BT2402" s="113"/>
      <c r="BU2402" s="113"/>
      <c r="BV2402" s="113"/>
      <c r="BW2402" s="113"/>
      <c r="BX2402" s="113"/>
      <c r="BY2402" s="113"/>
      <c r="BZ2402" s="113"/>
      <c r="CA2402" s="113"/>
      <c r="CB2402" s="113"/>
    </row>
    <row r="2403" spans="9:80" s="114" customFormat="1">
      <c r="I2403" s="113"/>
      <c r="J2403" s="113"/>
      <c r="K2403" s="113"/>
      <c r="L2403" s="113"/>
      <c r="M2403" s="113"/>
      <c r="N2403" s="113"/>
      <c r="O2403" s="113"/>
      <c r="P2403" s="113"/>
      <c r="Q2403" s="113"/>
      <c r="R2403" s="113"/>
      <c r="S2403" s="113"/>
      <c r="T2403" s="113"/>
      <c r="U2403" s="113"/>
      <c r="V2403" s="113"/>
      <c r="W2403" s="113"/>
      <c r="X2403" s="113"/>
      <c r="Y2403" s="113"/>
      <c r="Z2403" s="113"/>
      <c r="AA2403" s="113"/>
      <c r="AB2403" s="113"/>
      <c r="AC2403" s="113"/>
      <c r="AD2403" s="113"/>
      <c r="AE2403" s="113"/>
      <c r="AF2403" s="113"/>
      <c r="AG2403" s="113"/>
      <c r="AH2403" s="113"/>
      <c r="AI2403" s="113"/>
      <c r="AJ2403" s="113"/>
      <c r="AK2403" s="113"/>
      <c r="AL2403" s="113"/>
      <c r="AM2403" s="113"/>
      <c r="AN2403" s="113"/>
      <c r="AO2403" s="113"/>
      <c r="AP2403" s="113"/>
      <c r="AQ2403" s="113"/>
      <c r="AR2403" s="113"/>
      <c r="AS2403" s="113"/>
      <c r="AT2403" s="113"/>
      <c r="AU2403" s="113"/>
      <c r="AV2403" s="113"/>
      <c r="AW2403" s="113"/>
      <c r="AX2403" s="113"/>
      <c r="AY2403" s="113"/>
      <c r="AZ2403" s="113"/>
      <c r="BA2403" s="113"/>
      <c r="BB2403" s="113"/>
      <c r="BC2403" s="113"/>
      <c r="BD2403" s="113"/>
      <c r="BE2403" s="113"/>
      <c r="BF2403" s="113"/>
      <c r="BG2403" s="113"/>
      <c r="BH2403" s="113"/>
      <c r="BI2403" s="113"/>
      <c r="BJ2403" s="113"/>
      <c r="BK2403" s="113"/>
      <c r="BL2403" s="113"/>
      <c r="BM2403" s="113"/>
      <c r="BN2403" s="113"/>
      <c r="BO2403" s="113"/>
      <c r="BP2403" s="113"/>
      <c r="BQ2403" s="113"/>
      <c r="BR2403" s="113"/>
      <c r="BS2403" s="113"/>
      <c r="BT2403" s="113"/>
      <c r="BU2403" s="113"/>
      <c r="BV2403" s="113"/>
      <c r="BW2403" s="113"/>
      <c r="BX2403" s="113"/>
      <c r="BY2403" s="113"/>
      <c r="BZ2403" s="113"/>
      <c r="CA2403" s="113"/>
      <c r="CB2403" s="113"/>
    </row>
    <row r="2404" spans="9:80" s="114" customFormat="1">
      <c r="I2404" s="113"/>
      <c r="J2404" s="113"/>
      <c r="K2404" s="113"/>
      <c r="L2404" s="113"/>
      <c r="M2404" s="113"/>
      <c r="N2404" s="113"/>
      <c r="O2404" s="113"/>
      <c r="P2404" s="113"/>
      <c r="Q2404" s="113"/>
      <c r="R2404" s="113"/>
      <c r="S2404" s="113"/>
      <c r="T2404" s="113"/>
      <c r="U2404" s="113"/>
      <c r="V2404" s="113"/>
      <c r="W2404" s="113"/>
      <c r="X2404" s="113"/>
      <c r="Y2404" s="113"/>
      <c r="Z2404" s="113"/>
      <c r="AA2404" s="113"/>
      <c r="AB2404" s="113"/>
      <c r="AC2404" s="113"/>
      <c r="AD2404" s="113"/>
      <c r="AE2404" s="113"/>
      <c r="AF2404" s="113"/>
      <c r="AG2404" s="113"/>
      <c r="AH2404" s="113"/>
      <c r="AI2404" s="113"/>
      <c r="AJ2404" s="113"/>
      <c r="AK2404" s="113"/>
      <c r="AL2404" s="113"/>
      <c r="AM2404" s="113"/>
      <c r="AN2404" s="113"/>
      <c r="AO2404" s="113"/>
      <c r="AP2404" s="113"/>
      <c r="AQ2404" s="113"/>
      <c r="AR2404" s="113"/>
      <c r="AS2404" s="113"/>
      <c r="AT2404" s="113"/>
      <c r="AU2404" s="113"/>
      <c r="AV2404" s="113"/>
      <c r="AW2404" s="113"/>
      <c r="AX2404" s="113"/>
      <c r="AY2404" s="113"/>
      <c r="AZ2404" s="113"/>
      <c r="BA2404" s="113"/>
      <c r="BB2404" s="113"/>
      <c r="BC2404" s="113"/>
      <c r="BD2404" s="113"/>
      <c r="BE2404" s="113"/>
      <c r="BF2404" s="113"/>
      <c r="BG2404" s="113"/>
      <c r="BH2404" s="113"/>
      <c r="BI2404" s="113"/>
      <c r="BJ2404" s="113"/>
      <c r="BK2404" s="113"/>
      <c r="BL2404" s="113"/>
      <c r="BM2404" s="113"/>
      <c r="BN2404" s="113"/>
      <c r="BO2404" s="113"/>
      <c r="BP2404" s="113"/>
      <c r="BQ2404" s="113"/>
      <c r="BR2404" s="113"/>
      <c r="BS2404" s="113"/>
      <c r="BT2404" s="113"/>
      <c r="BU2404" s="113"/>
      <c r="BV2404" s="113"/>
      <c r="BW2404" s="113"/>
      <c r="BX2404" s="113"/>
      <c r="BY2404" s="113"/>
      <c r="BZ2404" s="113"/>
      <c r="CA2404" s="113"/>
      <c r="CB2404" s="113"/>
    </row>
    <row r="2405" spans="9:80" s="114" customFormat="1">
      <c r="I2405" s="113"/>
      <c r="J2405" s="113"/>
      <c r="K2405" s="113"/>
      <c r="L2405" s="113"/>
      <c r="M2405" s="113"/>
      <c r="N2405" s="113"/>
      <c r="O2405" s="113"/>
      <c r="P2405" s="113"/>
      <c r="Q2405" s="113"/>
      <c r="R2405" s="113"/>
      <c r="S2405" s="113"/>
      <c r="T2405" s="113"/>
      <c r="U2405" s="113"/>
      <c r="V2405" s="113"/>
      <c r="W2405" s="113"/>
      <c r="X2405" s="113"/>
      <c r="Y2405" s="113"/>
      <c r="Z2405" s="113"/>
      <c r="AA2405" s="113"/>
      <c r="AB2405" s="113"/>
      <c r="AC2405" s="113"/>
      <c r="AD2405" s="113"/>
      <c r="AE2405" s="113"/>
      <c r="AF2405" s="113"/>
      <c r="AG2405" s="113"/>
      <c r="AH2405" s="113"/>
      <c r="AI2405" s="113"/>
      <c r="AJ2405" s="113"/>
      <c r="AK2405" s="113"/>
      <c r="AL2405" s="113"/>
      <c r="AM2405" s="113"/>
      <c r="AN2405" s="113"/>
      <c r="AO2405" s="113"/>
      <c r="AP2405" s="113"/>
      <c r="AQ2405" s="113"/>
      <c r="AR2405" s="113"/>
      <c r="AS2405" s="113"/>
      <c r="AT2405" s="113"/>
      <c r="AU2405" s="113"/>
      <c r="AV2405" s="113"/>
      <c r="AW2405" s="113"/>
      <c r="AX2405" s="113"/>
      <c r="AY2405" s="113"/>
      <c r="AZ2405" s="113"/>
      <c r="BA2405" s="113"/>
      <c r="BB2405" s="113"/>
      <c r="BC2405" s="113"/>
      <c r="BD2405" s="113"/>
      <c r="BE2405" s="113"/>
      <c r="BF2405" s="113"/>
      <c r="BG2405" s="113"/>
      <c r="BH2405" s="113"/>
      <c r="BI2405" s="113"/>
      <c r="BJ2405" s="113"/>
      <c r="BK2405" s="113"/>
      <c r="BL2405" s="113"/>
      <c r="BM2405" s="113"/>
      <c r="BN2405" s="113"/>
      <c r="BO2405" s="113"/>
      <c r="BP2405" s="113"/>
      <c r="BQ2405" s="113"/>
      <c r="BR2405" s="113"/>
      <c r="BS2405" s="113"/>
      <c r="BT2405" s="113"/>
      <c r="BU2405" s="113"/>
      <c r="BV2405" s="113"/>
      <c r="BW2405" s="113"/>
      <c r="BX2405" s="113"/>
      <c r="BY2405" s="113"/>
      <c r="BZ2405" s="113"/>
      <c r="CA2405" s="113"/>
      <c r="CB2405" s="113"/>
    </row>
    <row r="2406" spans="9:80" s="114" customFormat="1">
      <c r="I2406" s="113"/>
      <c r="J2406" s="113"/>
      <c r="K2406" s="113"/>
      <c r="L2406" s="113"/>
      <c r="M2406" s="113"/>
      <c r="N2406" s="113"/>
      <c r="O2406" s="113"/>
      <c r="P2406" s="113"/>
      <c r="Q2406" s="113"/>
      <c r="R2406" s="113"/>
      <c r="S2406" s="113"/>
      <c r="T2406" s="113"/>
      <c r="U2406" s="113"/>
      <c r="V2406" s="113"/>
      <c r="W2406" s="113"/>
      <c r="X2406" s="113"/>
      <c r="Y2406" s="113"/>
      <c r="Z2406" s="113"/>
      <c r="AA2406" s="113"/>
      <c r="AB2406" s="113"/>
      <c r="AC2406" s="113"/>
      <c r="AD2406" s="113"/>
      <c r="AE2406" s="113"/>
      <c r="AF2406" s="113"/>
      <c r="AG2406" s="113"/>
      <c r="AH2406" s="113"/>
      <c r="AI2406" s="113"/>
      <c r="AJ2406" s="113"/>
      <c r="AK2406" s="113"/>
      <c r="AL2406" s="113"/>
      <c r="AM2406" s="113"/>
      <c r="AN2406" s="113"/>
      <c r="AO2406" s="113"/>
      <c r="AP2406" s="113"/>
      <c r="AQ2406" s="113"/>
      <c r="AR2406" s="113"/>
      <c r="AS2406" s="113"/>
      <c r="AT2406" s="113"/>
      <c r="AU2406" s="113"/>
      <c r="AV2406" s="113"/>
      <c r="AW2406" s="113"/>
      <c r="AX2406" s="113"/>
      <c r="AY2406" s="113"/>
      <c r="AZ2406" s="113"/>
      <c r="BA2406" s="113"/>
      <c r="BB2406" s="113"/>
      <c r="BC2406" s="113"/>
      <c r="BD2406" s="113"/>
      <c r="BE2406" s="113"/>
      <c r="BF2406" s="113"/>
      <c r="BG2406" s="113"/>
      <c r="BH2406" s="113"/>
      <c r="BI2406" s="113"/>
      <c r="BJ2406" s="113"/>
      <c r="BK2406" s="113"/>
      <c r="BL2406" s="113"/>
      <c r="BM2406" s="113"/>
      <c r="BN2406" s="113"/>
      <c r="BO2406" s="113"/>
      <c r="BP2406" s="113"/>
      <c r="BQ2406" s="113"/>
      <c r="BR2406" s="113"/>
      <c r="BS2406" s="113"/>
      <c r="BT2406" s="113"/>
      <c r="BU2406" s="113"/>
      <c r="BV2406" s="113"/>
      <c r="BW2406" s="113"/>
      <c r="BX2406" s="113"/>
      <c r="BY2406" s="113"/>
      <c r="BZ2406" s="113"/>
      <c r="CA2406" s="113"/>
      <c r="CB2406" s="113"/>
    </row>
    <row r="2407" spans="9:80" s="114" customFormat="1">
      <c r="I2407" s="113"/>
      <c r="J2407" s="113"/>
      <c r="K2407" s="113"/>
      <c r="L2407" s="113"/>
      <c r="M2407" s="113"/>
      <c r="N2407" s="113"/>
      <c r="O2407" s="113"/>
      <c r="P2407" s="113"/>
      <c r="Q2407" s="113"/>
      <c r="R2407" s="113"/>
      <c r="S2407" s="113"/>
      <c r="T2407" s="113"/>
      <c r="U2407" s="113"/>
      <c r="V2407" s="113"/>
      <c r="W2407" s="113"/>
      <c r="X2407" s="113"/>
      <c r="Y2407" s="113"/>
      <c r="Z2407" s="113"/>
      <c r="AA2407" s="113"/>
      <c r="AB2407" s="113"/>
      <c r="AC2407" s="113"/>
      <c r="AD2407" s="113"/>
      <c r="AE2407" s="113"/>
      <c r="AF2407" s="113"/>
      <c r="AG2407" s="113"/>
      <c r="AH2407" s="113"/>
      <c r="AI2407" s="113"/>
      <c r="AJ2407" s="113"/>
      <c r="AK2407" s="113"/>
      <c r="AL2407" s="113"/>
      <c r="AM2407" s="113"/>
      <c r="AN2407" s="113"/>
      <c r="AO2407" s="113"/>
      <c r="AP2407" s="113"/>
      <c r="AQ2407" s="113"/>
      <c r="AR2407" s="113"/>
      <c r="AS2407" s="113"/>
      <c r="AT2407" s="113"/>
      <c r="AU2407" s="113"/>
      <c r="AV2407" s="113"/>
      <c r="AW2407" s="113"/>
      <c r="AX2407" s="113"/>
      <c r="AY2407" s="113"/>
      <c r="AZ2407" s="113"/>
      <c r="BA2407" s="113"/>
      <c r="BB2407" s="113"/>
      <c r="BC2407" s="113"/>
      <c r="BD2407" s="113"/>
      <c r="BE2407" s="113"/>
      <c r="BF2407" s="113"/>
      <c r="BG2407" s="113"/>
      <c r="BH2407" s="113"/>
      <c r="BI2407" s="113"/>
      <c r="BJ2407" s="113"/>
      <c r="BK2407" s="113"/>
      <c r="BL2407" s="113"/>
      <c r="BM2407" s="113"/>
      <c r="BN2407" s="113"/>
      <c r="BO2407" s="113"/>
      <c r="BP2407" s="113"/>
      <c r="BQ2407" s="113"/>
      <c r="BR2407" s="113"/>
      <c r="BS2407" s="113"/>
      <c r="BT2407" s="113"/>
      <c r="BU2407" s="113"/>
      <c r="BV2407" s="113"/>
      <c r="BW2407" s="113"/>
      <c r="BX2407" s="113"/>
      <c r="BY2407" s="113"/>
      <c r="BZ2407" s="113"/>
      <c r="CA2407" s="113"/>
      <c r="CB2407" s="113"/>
    </row>
    <row r="2408" spans="9:80" s="114" customFormat="1">
      <c r="I2408" s="113"/>
      <c r="J2408" s="113"/>
      <c r="K2408" s="113"/>
      <c r="L2408" s="113"/>
      <c r="M2408" s="113"/>
      <c r="N2408" s="113"/>
      <c r="O2408" s="113"/>
      <c r="P2408" s="113"/>
      <c r="Q2408" s="113"/>
      <c r="R2408" s="113"/>
      <c r="S2408" s="113"/>
      <c r="T2408" s="113"/>
      <c r="U2408" s="113"/>
      <c r="V2408" s="113"/>
      <c r="W2408" s="113"/>
      <c r="X2408" s="113"/>
      <c r="Y2408" s="113"/>
      <c r="Z2408" s="113"/>
      <c r="AA2408" s="113"/>
      <c r="AB2408" s="113"/>
      <c r="AC2408" s="113"/>
      <c r="AD2408" s="113"/>
      <c r="AE2408" s="113"/>
      <c r="AF2408" s="113"/>
      <c r="AG2408" s="113"/>
      <c r="AH2408" s="113"/>
      <c r="AI2408" s="113"/>
      <c r="AJ2408" s="113"/>
      <c r="AK2408" s="113"/>
      <c r="AL2408" s="113"/>
      <c r="AM2408" s="113"/>
      <c r="AN2408" s="113"/>
      <c r="AO2408" s="113"/>
      <c r="AP2408" s="113"/>
      <c r="AQ2408" s="113"/>
      <c r="AR2408" s="113"/>
      <c r="AS2408" s="113"/>
      <c r="AT2408" s="113"/>
      <c r="AU2408" s="113"/>
      <c r="AV2408" s="113"/>
      <c r="AW2408" s="113"/>
      <c r="AX2408" s="113"/>
      <c r="AY2408" s="113"/>
      <c r="AZ2408" s="113"/>
      <c r="BA2408" s="113"/>
      <c r="BB2408" s="113"/>
      <c r="BC2408" s="113"/>
      <c r="BD2408" s="113"/>
      <c r="BE2408" s="113"/>
      <c r="BF2408" s="113"/>
      <c r="BG2408" s="113"/>
      <c r="BH2408" s="113"/>
      <c r="BI2408" s="113"/>
      <c r="BJ2408" s="113"/>
      <c r="BK2408" s="113"/>
      <c r="BL2408" s="113"/>
      <c r="BM2408" s="113"/>
      <c r="BN2408" s="113"/>
      <c r="BO2408" s="113"/>
      <c r="BP2408" s="113"/>
      <c r="BQ2408" s="113"/>
      <c r="BR2408" s="113"/>
      <c r="BS2408" s="113"/>
      <c r="BT2408" s="113"/>
      <c r="BU2408" s="113"/>
      <c r="BV2408" s="113"/>
      <c r="BW2408" s="113"/>
      <c r="BX2408" s="113"/>
      <c r="BY2408" s="113"/>
      <c r="BZ2408" s="113"/>
      <c r="CA2408" s="113"/>
      <c r="CB2408" s="113"/>
    </row>
    <row r="2409" spans="9:80" s="114" customFormat="1">
      <c r="I2409" s="113"/>
      <c r="J2409" s="113"/>
      <c r="K2409" s="113"/>
      <c r="L2409" s="113"/>
      <c r="M2409" s="113"/>
      <c r="N2409" s="113"/>
      <c r="O2409" s="113"/>
      <c r="P2409" s="113"/>
      <c r="Q2409" s="113"/>
      <c r="R2409" s="113"/>
      <c r="S2409" s="113"/>
      <c r="T2409" s="113"/>
      <c r="U2409" s="113"/>
      <c r="V2409" s="113"/>
      <c r="W2409" s="113"/>
      <c r="X2409" s="113"/>
      <c r="Y2409" s="113"/>
      <c r="Z2409" s="113"/>
      <c r="AA2409" s="113"/>
      <c r="AB2409" s="113"/>
      <c r="AC2409" s="113"/>
      <c r="AD2409" s="113"/>
      <c r="AE2409" s="113"/>
      <c r="AF2409" s="113"/>
      <c r="AG2409" s="113"/>
      <c r="AH2409" s="113"/>
      <c r="AI2409" s="113"/>
      <c r="AJ2409" s="113"/>
      <c r="AK2409" s="113"/>
      <c r="AL2409" s="113"/>
      <c r="AM2409" s="113"/>
      <c r="AN2409" s="113"/>
      <c r="AO2409" s="113"/>
      <c r="AP2409" s="113"/>
      <c r="AQ2409" s="113"/>
      <c r="AR2409" s="113"/>
      <c r="AS2409" s="113"/>
      <c r="AT2409" s="113"/>
      <c r="AU2409" s="113"/>
      <c r="AV2409" s="113"/>
      <c r="AW2409" s="113"/>
      <c r="AX2409" s="113"/>
      <c r="AY2409" s="113"/>
      <c r="AZ2409" s="113"/>
      <c r="BA2409" s="113"/>
      <c r="BB2409" s="113"/>
      <c r="BC2409" s="113"/>
      <c r="BD2409" s="113"/>
      <c r="BE2409" s="113"/>
      <c r="BF2409" s="113"/>
      <c r="BG2409" s="113"/>
      <c r="BH2409" s="113"/>
      <c r="BI2409" s="113"/>
      <c r="BJ2409" s="113"/>
      <c r="BK2409" s="113"/>
      <c r="BL2409" s="113"/>
      <c r="BM2409" s="113"/>
      <c r="BN2409" s="113"/>
      <c r="BO2409" s="113"/>
      <c r="BP2409" s="113"/>
      <c r="BQ2409" s="113"/>
      <c r="BR2409" s="113"/>
      <c r="BS2409" s="113"/>
      <c r="BT2409" s="113"/>
      <c r="BU2409" s="113"/>
      <c r="BV2409" s="113"/>
      <c r="BW2409" s="113"/>
      <c r="BX2409" s="113"/>
      <c r="BY2409" s="113"/>
      <c r="BZ2409" s="113"/>
      <c r="CA2409" s="113"/>
      <c r="CB2409" s="113"/>
    </row>
    <row r="2410" spans="9:80" s="114" customFormat="1">
      <c r="I2410" s="113"/>
      <c r="J2410" s="113"/>
      <c r="K2410" s="113"/>
      <c r="L2410" s="113"/>
      <c r="M2410" s="113"/>
      <c r="N2410" s="113"/>
      <c r="O2410" s="113"/>
      <c r="P2410" s="113"/>
      <c r="Q2410" s="113"/>
      <c r="R2410" s="113"/>
      <c r="S2410" s="113"/>
      <c r="T2410" s="113"/>
      <c r="U2410" s="113"/>
      <c r="V2410" s="113"/>
      <c r="W2410" s="113"/>
      <c r="X2410" s="113"/>
      <c r="Y2410" s="113"/>
      <c r="Z2410" s="113"/>
      <c r="AA2410" s="113"/>
      <c r="AB2410" s="113"/>
      <c r="AC2410" s="113"/>
      <c r="AD2410" s="113"/>
      <c r="AE2410" s="113"/>
      <c r="AF2410" s="113"/>
      <c r="AG2410" s="113"/>
      <c r="AH2410" s="113"/>
      <c r="AI2410" s="113"/>
      <c r="AJ2410" s="113"/>
      <c r="AK2410" s="113"/>
      <c r="AL2410" s="113"/>
      <c r="AM2410" s="113"/>
      <c r="AN2410" s="113"/>
      <c r="AO2410" s="113"/>
      <c r="AP2410" s="113"/>
      <c r="AQ2410" s="113"/>
      <c r="AR2410" s="113"/>
      <c r="AS2410" s="113"/>
      <c r="AT2410" s="113"/>
      <c r="AU2410" s="113"/>
      <c r="AV2410" s="113"/>
      <c r="AW2410" s="113"/>
      <c r="AX2410" s="113"/>
      <c r="AY2410" s="113"/>
      <c r="AZ2410" s="113"/>
      <c r="BA2410" s="113"/>
      <c r="BB2410" s="113"/>
      <c r="BC2410" s="113"/>
      <c r="BD2410" s="113"/>
      <c r="BE2410" s="113"/>
      <c r="BF2410" s="113"/>
      <c r="BG2410" s="113"/>
      <c r="BH2410" s="113"/>
      <c r="BI2410" s="113"/>
      <c r="BJ2410" s="113"/>
      <c r="BK2410" s="113"/>
      <c r="BL2410" s="113"/>
      <c r="BM2410" s="113"/>
      <c r="BN2410" s="113"/>
      <c r="BO2410" s="113"/>
      <c r="BP2410" s="113"/>
      <c r="BQ2410" s="113"/>
      <c r="BR2410" s="113"/>
      <c r="BS2410" s="113"/>
      <c r="BT2410" s="113"/>
      <c r="BU2410" s="113"/>
      <c r="BV2410" s="113"/>
      <c r="BW2410" s="113"/>
      <c r="BX2410" s="113"/>
      <c r="BY2410" s="113"/>
      <c r="BZ2410" s="113"/>
      <c r="CA2410" s="113"/>
      <c r="CB2410" s="113"/>
    </row>
    <row r="2411" spans="9:80" s="114" customFormat="1">
      <c r="I2411" s="113"/>
      <c r="J2411" s="113"/>
      <c r="K2411" s="113"/>
      <c r="L2411" s="113"/>
      <c r="M2411" s="113"/>
      <c r="N2411" s="113"/>
      <c r="O2411" s="113"/>
      <c r="P2411" s="113"/>
      <c r="Q2411" s="113"/>
      <c r="R2411" s="113"/>
      <c r="S2411" s="113"/>
      <c r="T2411" s="113"/>
      <c r="U2411" s="113"/>
      <c r="V2411" s="113"/>
      <c r="W2411" s="113"/>
      <c r="X2411" s="113"/>
      <c r="Y2411" s="113"/>
      <c r="Z2411" s="113"/>
      <c r="AA2411" s="113"/>
      <c r="AB2411" s="113"/>
      <c r="AC2411" s="113"/>
      <c r="AD2411" s="113"/>
      <c r="AE2411" s="113"/>
      <c r="AF2411" s="113"/>
      <c r="AG2411" s="113"/>
      <c r="AH2411" s="113"/>
      <c r="AI2411" s="113"/>
      <c r="AJ2411" s="113"/>
      <c r="AK2411" s="113"/>
      <c r="AL2411" s="113"/>
      <c r="AM2411" s="113"/>
      <c r="AN2411" s="113"/>
      <c r="AO2411" s="113"/>
      <c r="AP2411" s="113"/>
      <c r="AQ2411" s="113"/>
      <c r="AR2411" s="113"/>
      <c r="AS2411" s="113"/>
      <c r="AT2411" s="113"/>
      <c r="AU2411" s="113"/>
      <c r="AV2411" s="113"/>
      <c r="AW2411" s="113"/>
      <c r="AX2411" s="113"/>
      <c r="AY2411" s="113"/>
      <c r="AZ2411" s="113"/>
      <c r="BA2411" s="113"/>
      <c r="BB2411" s="113"/>
      <c r="BC2411" s="113"/>
      <c r="BD2411" s="113"/>
      <c r="BE2411" s="113"/>
      <c r="BF2411" s="113"/>
      <c r="BG2411" s="113"/>
      <c r="BH2411" s="113"/>
      <c r="BI2411" s="113"/>
      <c r="BJ2411" s="113"/>
      <c r="BK2411" s="113"/>
      <c r="BL2411" s="113"/>
      <c r="BM2411" s="113"/>
      <c r="BN2411" s="113"/>
      <c r="BO2411" s="113"/>
      <c r="BP2411" s="113"/>
      <c r="BQ2411" s="113"/>
      <c r="BR2411" s="113"/>
      <c r="BS2411" s="113"/>
      <c r="BT2411" s="113"/>
      <c r="BU2411" s="113"/>
      <c r="BV2411" s="113"/>
      <c r="BW2411" s="113"/>
      <c r="BX2411" s="113"/>
      <c r="BY2411" s="113"/>
      <c r="BZ2411" s="113"/>
      <c r="CA2411" s="113"/>
      <c r="CB2411" s="113"/>
    </row>
    <row r="2412" spans="9:80" s="114" customFormat="1">
      <c r="I2412" s="113"/>
      <c r="J2412" s="113"/>
      <c r="K2412" s="113"/>
      <c r="L2412" s="113"/>
      <c r="M2412" s="113"/>
      <c r="N2412" s="113"/>
      <c r="O2412" s="113"/>
      <c r="P2412" s="113"/>
      <c r="Q2412" s="113"/>
      <c r="R2412" s="113"/>
      <c r="S2412" s="113"/>
      <c r="T2412" s="113"/>
      <c r="U2412" s="113"/>
      <c r="V2412" s="113"/>
      <c r="W2412" s="113"/>
      <c r="X2412" s="113"/>
      <c r="Y2412" s="113"/>
      <c r="Z2412" s="113"/>
      <c r="AA2412" s="113"/>
      <c r="AB2412" s="113"/>
      <c r="AC2412" s="113"/>
      <c r="AD2412" s="113"/>
      <c r="AE2412" s="113"/>
      <c r="AF2412" s="113"/>
      <c r="AG2412" s="113"/>
      <c r="AH2412" s="113"/>
      <c r="AI2412" s="113"/>
      <c r="AJ2412" s="113"/>
      <c r="AK2412" s="113"/>
      <c r="AL2412" s="113"/>
      <c r="AM2412" s="113"/>
      <c r="AN2412" s="113"/>
      <c r="AO2412" s="113"/>
      <c r="AP2412" s="113"/>
      <c r="AQ2412" s="113"/>
      <c r="AR2412" s="113"/>
      <c r="AS2412" s="113"/>
      <c r="AT2412" s="113"/>
      <c r="AU2412" s="113"/>
      <c r="AV2412" s="113"/>
      <c r="AW2412" s="113"/>
      <c r="AX2412" s="113"/>
      <c r="AY2412" s="113"/>
      <c r="AZ2412" s="113"/>
      <c r="BA2412" s="113"/>
      <c r="BB2412" s="113"/>
      <c r="BC2412" s="113"/>
      <c r="BD2412" s="113"/>
      <c r="BE2412" s="113"/>
      <c r="BF2412" s="113"/>
      <c r="BG2412" s="113"/>
      <c r="BH2412" s="113"/>
      <c r="BI2412" s="113"/>
      <c r="BJ2412" s="113"/>
      <c r="BK2412" s="113"/>
      <c r="BL2412" s="113"/>
      <c r="BM2412" s="113"/>
      <c r="BN2412" s="113"/>
      <c r="BO2412" s="113"/>
      <c r="BP2412" s="113"/>
      <c r="BQ2412" s="113"/>
      <c r="BR2412" s="113"/>
      <c r="BS2412" s="113"/>
      <c r="BT2412" s="113"/>
      <c r="BU2412" s="113"/>
      <c r="BV2412" s="113"/>
      <c r="BW2412" s="113"/>
      <c r="BX2412" s="113"/>
      <c r="BY2412" s="113"/>
      <c r="BZ2412" s="113"/>
      <c r="CA2412" s="113"/>
      <c r="CB2412" s="113"/>
    </row>
    <row r="2413" spans="9:80" s="114" customFormat="1">
      <c r="I2413" s="113"/>
      <c r="J2413" s="113"/>
      <c r="K2413" s="113"/>
      <c r="L2413" s="113"/>
      <c r="M2413" s="113"/>
      <c r="N2413" s="113"/>
      <c r="O2413" s="113"/>
      <c r="P2413" s="113"/>
      <c r="Q2413" s="113"/>
      <c r="R2413" s="113"/>
      <c r="S2413" s="113"/>
      <c r="T2413" s="113"/>
      <c r="U2413" s="113"/>
      <c r="V2413" s="113"/>
      <c r="W2413" s="113"/>
      <c r="X2413" s="113"/>
      <c r="Y2413" s="113"/>
      <c r="Z2413" s="113"/>
      <c r="AA2413" s="113"/>
      <c r="AB2413" s="113"/>
      <c r="AC2413" s="113"/>
      <c r="AD2413" s="113"/>
      <c r="AE2413" s="113"/>
      <c r="AF2413" s="113"/>
      <c r="AG2413" s="113"/>
      <c r="AH2413" s="113"/>
      <c r="AI2413" s="113"/>
      <c r="AJ2413" s="113"/>
      <c r="AK2413" s="113"/>
      <c r="AL2413" s="113"/>
      <c r="AM2413" s="113"/>
      <c r="AN2413" s="113"/>
      <c r="AO2413" s="113"/>
      <c r="AP2413" s="113"/>
      <c r="AQ2413" s="113"/>
      <c r="AR2413" s="113"/>
      <c r="AS2413" s="113"/>
      <c r="AT2413" s="113"/>
      <c r="AU2413" s="113"/>
      <c r="AV2413" s="113"/>
      <c r="AW2413" s="113"/>
      <c r="AX2413" s="113"/>
      <c r="AY2413" s="113"/>
      <c r="AZ2413" s="113"/>
      <c r="BA2413" s="113"/>
      <c r="BB2413" s="113"/>
      <c r="BC2413" s="113"/>
      <c r="BD2413" s="113"/>
      <c r="BE2413" s="113"/>
      <c r="BF2413" s="113"/>
      <c r="BG2413" s="113"/>
      <c r="BH2413" s="113"/>
      <c r="BI2413" s="113"/>
      <c r="BJ2413" s="113"/>
      <c r="BK2413" s="113"/>
      <c r="BL2413" s="113"/>
      <c r="BM2413" s="113"/>
      <c r="BN2413" s="113"/>
      <c r="BO2413" s="113"/>
      <c r="BP2413" s="113"/>
      <c r="BQ2413" s="113"/>
      <c r="BR2413" s="113"/>
      <c r="BS2413" s="113"/>
      <c r="BT2413" s="113"/>
      <c r="BU2413" s="113"/>
      <c r="BV2413" s="113"/>
      <c r="BW2413" s="113"/>
      <c r="BX2413" s="113"/>
      <c r="BY2413" s="113"/>
      <c r="BZ2413" s="113"/>
      <c r="CA2413" s="113"/>
      <c r="CB2413" s="113"/>
    </row>
    <row r="2414" spans="9:80" s="114" customFormat="1">
      <c r="I2414" s="113"/>
      <c r="J2414" s="113"/>
      <c r="K2414" s="113"/>
      <c r="L2414" s="113"/>
      <c r="M2414" s="113"/>
      <c r="N2414" s="113"/>
      <c r="O2414" s="113"/>
      <c r="P2414" s="113"/>
      <c r="Q2414" s="113"/>
      <c r="R2414" s="113"/>
      <c r="S2414" s="113"/>
      <c r="T2414" s="113"/>
      <c r="U2414" s="113"/>
      <c r="V2414" s="113"/>
      <c r="W2414" s="113"/>
      <c r="X2414" s="113"/>
      <c r="Y2414" s="113"/>
      <c r="Z2414" s="113"/>
      <c r="AA2414" s="113"/>
      <c r="AB2414" s="113"/>
      <c r="AC2414" s="113"/>
      <c r="AD2414" s="113"/>
      <c r="AE2414" s="113"/>
      <c r="AF2414" s="113"/>
      <c r="AG2414" s="113"/>
      <c r="AH2414" s="113"/>
      <c r="AI2414" s="113"/>
      <c r="AJ2414" s="113"/>
      <c r="AK2414" s="113"/>
      <c r="AL2414" s="113"/>
      <c r="AM2414" s="113"/>
      <c r="AN2414" s="113"/>
      <c r="AO2414" s="113"/>
      <c r="AP2414" s="113"/>
      <c r="AQ2414" s="113"/>
      <c r="AR2414" s="113"/>
      <c r="AS2414" s="113"/>
      <c r="AT2414" s="113"/>
      <c r="AU2414" s="113"/>
      <c r="AV2414" s="113"/>
      <c r="AW2414" s="113"/>
      <c r="AX2414" s="113"/>
      <c r="AY2414" s="113"/>
      <c r="AZ2414" s="113"/>
      <c r="BA2414" s="113"/>
      <c r="BB2414" s="113"/>
      <c r="BC2414" s="113"/>
      <c r="BD2414" s="113"/>
      <c r="BE2414" s="113"/>
      <c r="BF2414" s="113"/>
      <c r="BG2414" s="113"/>
      <c r="BH2414" s="113"/>
      <c r="BI2414" s="113"/>
      <c r="BJ2414" s="113"/>
      <c r="BK2414" s="113"/>
      <c r="BL2414" s="113"/>
      <c r="BM2414" s="113"/>
      <c r="BN2414" s="113"/>
      <c r="BO2414" s="113"/>
      <c r="BP2414" s="113"/>
      <c r="BQ2414" s="113"/>
      <c r="BR2414" s="113"/>
      <c r="BS2414" s="113"/>
      <c r="BT2414" s="113"/>
      <c r="BU2414" s="113"/>
      <c r="BV2414" s="113"/>
      <c r="BW2414" s="113"/>
      <c r="BX2414" s="113"/>
      <c r="BY2414" s="113"/>
      <c r="BZ2414" s="113"/>
      <c r="CA2414" s="113"/>
      <c r="CB2414" s="113"/>
    </row>
    <row r="2415" spans="9:80" s="114" customFormat="1">
      <c r="I2415" s="113"/>
      <c r="J2415" s="113"/>
      <c r="K2415" s="113"/>
      <c r="L2415" s="113"/>
      <c r="M2415" s="113"/>
      <c r="N2415" s="113"/>
      <c r="O2415" s="113"/>
      <c r="P2415" s="113"/>
      <c r="Q2415" s="113"/>
      <c r="R2415" s="113"/>
      <c r="S2415" s="113"/>
      <c r="T2415" s="113"/>
      <c r="U2415" s="113"/>
      <c r="V2415" s="113"/>
      <c r="W2415" s="113"/>
      <c r="X2415" s="113"/>
      <c r="Y2415" s="113"/>
      <c r="Z2415" s="113"/>
      <c r="AA2415" s="113"/>
      <c r="AB2415" s="113"/>
      <c r="AC2415" s="113"/>
      <c r="AD2415" s="113"/>
      <c r="AE2415" s="113"/>
      <c r="AF2415" s="113"/>
      <c r="AG2415" s="113"/>
      <c r="AH2415" s="113"/>
      <c r="AI2415" s="113"/>
      <c r="AJ2415" s="113"/>
      <c r="AK2415" s="113"/>
      <c r="AL2415" s="113"/>
      <c r="AM2415" s="113"/>
      <c r="AN2415" s="113"/>
      <c r="AO2415" s="113"/>
      <c r="AP2415" s="113"/>
      <c r="AQ2415" s="113"/>
      <c r="AR2415" s="113"/>
      <c r="AS2415" s="113"/>
      <c r="AT2415" s="113"/>
      <c r="AU2415" s="113"/>
      <c r="AV2415" s="113"/>
      <c r="AW2415" s="113"/>
      <c r="AX2415" s="113"/>
      <c r="AY2415" s="113"/>
      <c r="AZ2415" s="113"/>
      <c r="BA2415" s="113"/>
      <c r="BB2415" s="113"/>
      <c r="BC2415" s="113"/>
      <c r="BD2415" s="113"/>
      <c r="BE2415" s="113"/>
      <c r="BF2415" s="113"/>
      <c r="BG2415" s="113"/>
      <c r="BH2415" s="113"/>
      <c r="BI2415" s="113"/>
      <c r="BJ2415" s="113"/>
      <c r="BK2415" s="113"/>
      <c r="BL2415" s="113"/>
      <c r="BM2415" s="113"/>
      <c r="BN2415" s="113"/>
      <c r="BO2415" s="113"/>
      <c r="BP2415" s="113"/>
      <c r="BQ2415" s="113"/>
      <c r="BR2415" s="113"/>
      <c r="BS2415" s="113"/>
      <c r="BT2415" s="113"/>
      <c r="BU2415" s="113"/>
      <c r="BV2415" s="113"/>
      <c r="BW2415" s="113"/>
      <c r="BX2415" s="113"/>
      <c r="BY2415" s="113"/>
      <c r="BZ2415" s="113"/>
      <c r="CA2415" s="113"/>
      <c r="CB2415" s="113"/>
    </row>
    <row r="2416" spans="9:80" s="114" customFormat="1">
      <c r="I2416" s="113"/>
      <c r="J2416" s="113"/>
      <c r="K2416" s="113"/>
      <c r="L2416" s="113"/>
      <c r="M2416" s="113"/>
      <c r="N2416" s="113"/>
      <c r="O2416" s="113"/>
      <c r="P2416" s="113"/>
      <c r="Q2416" s="113"/>
      <c r="R2416" s="113"/>
      <c r="S2416" s="113"/>
      <c r="T2416" s="113"/>
      <c r="U2416" s="113"/>
      <c r="V2416" s="113"/>
      <c r="W2416" s="113"/>
      <c r="X2416" s="113"/>
      <c r="Y2416" s="113"/>
      <c r="Z2416" s="113"/>
      <c r="AA2416" s="113"/>
      <c r="AB2416" s="113"/>
      <c r="AC2416" s="113"/>
      <c r="AD2416" s="113"/>
      <c r="AE2416" s="113"/>
      <c r="AF2416" s="113"/>
      <c r="AG2416" s="113"/>
      <c r="AH2416" s="113"/>
      <c r="AI2416" s="113"/>
      <c r="AJ2416" s="113"/>
      <c r="AK2416" s="113"/>
      <c r="AL2416" s="113"/>
      <c r="AM2416" s="113"/>
      <c r="AN2416" s="113"/>
      <c r="AO2416" s="113"/>
      <c r="AP2416" s="113"/>
      <c r="AQ2416" s="113"/>
      <c r="AR2416" s="113"/>
      <c r="AS2416" s="113"/>
      <c r="AT2416" s="113"/>
      <c r="AU2416" s="113"/>
      <c r="AV2416" s="113"/>
      <c r="AW2416" s="113"/>
      <c r="AX2416" s="113"/>
      <c r="AY2416" s="113"/>
      <c r="AZ2416" s="113"/>
      <c r="BA2416" s="113"/>
      <c r="BB2416" s="113"/>
      <c r="BC2416" s="113"/>
      <c r="BD2416" s="113"/>
      <c r="BE2416" s="113"/>
      <c r="BF2416" s="113"/>
      <c r="BG2416" s="113"/>
      <c r="BH2416" s="113"/>
      <c r="BI2416" s="113"/>
      <c r="BJ2416" s="113"/>
      <c r="BK2416" s="113"/>
      <c r="BL2416" s="113"/>
      <c r="BM2416" s="113"/>
      <c r="BN2416" s="113"/>
      <c r="BO2416" s="113"/>
      <c r="BP2416" s="113"/>
      <c r="BQ2416" s="113"/>
      <c r="BR2416" s="113"/>
      <c r="BS2416" s="113"/>
      <c r="BT2416" s="113"/>
      <c r="BU2416" s="113"/>
      <c r="BV2416" s="113"/>
      <c r="BW2416" s="113"/>
      <c r="BX2416" s="113"/>
      <c r="BY2416" s="113"/>
      <c r="BZ2416" s="113"/>
      <c r="CA2416" s="113"/>
      <c r="CB2416" s="113"/>
    </row>
    <row r="2417" spans="9:80" s="114" customFormat="1">
      <c r="I2417" s="113"/>
      <c r="J2417" s="113"/>
      <c r="K2417" s="113"/>
      <c r="L2417" s="113"/>
      <c r="M2417" s="113"/>
      <c r="N2417" s="113"/>
      <c r="O2417" s="113"/>
      <c r="P2417" s="113"/>
      <c r="Q2417" s="113"/>
      <c r="R2417" s="113"/>
      <c r="S2417" s="113"/>
      <c r="T2417" s="113"/>
      <c r="U2417" s="113"/>
      <c r="V2417" s="113"/>
      <c r="W2417" s="113"/>
      <c r="X2417" s="113"/>
      <c r="Y2417" s="113"/>
      <c r="Z2417" s="113"/>
      <c r="AA2417" s="113"/>
      <c r="AB2417" s="113"/>
      <c r="AC2417" s="113"/>
      <c r="AD2417" s="113"/>
      <c r="AE2417" s="113"/>
      <c r="AF2417" s="113"/>
      <c r="AG2417" s="113"/>
      <c r="AH2417" s="113"/>
      <c r="AI2417" s="113"/>
      <c r="AJ2417" s="113"/>
      <c r="AK2417" s="113"/>
      <c r="AL2417" s="113"/>
      <c r="AM2417" s="113"/>
      <c r="AN2417" s="113"/>
      <c r="AO2417" s="113"/>
      <c r="AP2417" s="113"/>
      <c r="AQ2417" s="113"/>
      <c r="AR2417" s="113"/>
      <c r="AS2417" s="113"/>
      <c r="AT2417" s="113"/>
      <c r="AU2417" s="113"/>
      <c r="AV2417" s="113"/>
      <c r="AW2417" s="113"/>
      <c r="AX2417" s="113"/>
      <c r="AY2417" s="113"/>
      <c r="AZ2417" s="113"/>
      <c r="BA2417" s="113"/>
      <c r="BB2417" s="113"/>
      <c r="BC2417" s="113"/>
      <c r="BD2417" s="113"/>
      <c r="BE2417" s="113"/>
      <c r="BF2417" s="113"/>
      <c r="BG2417" s="113"/>
      <c r="BH2417" s="113"/>
      <c r="BI2417" s="113"/>
      <c r="BJ2417" s="113"/>
      <c r="BK2417" s="113"/>
      <c r="BL2417" s="113"/>
      <c r="BM2417" s="113"/>
      <c r="BN2417" s="113"/>
      <c r="BO2417" s="113"/>
      <c r="BP2417" s="113"/>
      <c r="BQ2417" s="113"/>
      <c r="BR2417" s="113"/>
      <c r="BS2417" s="113"/>
      <c r="BT2417" s="113"/>
      <c r="BU2417" s="113"/>
      <c r="BV2417" s="113"/>
      <c r="BW2417" s="113"/>
      <c r="BX2417" s="113"/>
      <c r="BY2417" s="113"/>
      <c r="BZ2417" s="113"/>
      <c r="CA2417" s="113"/>
      <c r="CB2417" s="113"/>
    </row>
    <row r="2418" spans="9:80" s="114" customFormat="1">
      <c r="I2418" s="113"/>
      <c r="J2418" s="113"/>
      <c r="K2418" s="113"/>
      <c r="L2418" s="113"/>
      <c r="M2418" s="113"/>
      <c r="N2418" s="113"/>
      <c r="O2418" s="113"/>
      <c r="P2418" s="113"/>
      <c r="Q2418" s="113"/>
      <c r="R2418" s="113"/>
      <c r="S2418" s="113"/>
      <c r="T2418" s="113"/>
      <c r="U2418" s="113"/>
      <c r="V2418" s="113"/>
      <c r="W2418" s="113"/>
      <c r="X2418" s="113"/>
      <c r="Y2418" s="113"/>
      <c r="Z2418" s="113"/>
      <c r="AA2418" s="113"/>
      <c r="AB2418" s="113"/>
      <c r="AC2418" s="113"/>
      <c r="AD2418" s="113"/>
      <c r="AE2418" s="113"/>
      <c r="AF2418" s="113"/>
      <c r="AG2418" s="113"/>
      <c r="AH2418" s="113"/>
      <c r="AI2418" s="113"/>
      <c r="AJ2418" s="113"/>
      <c r="AK2418" s="113"/>
      <c r="AL2418" s="113"/>
      <c r="AM2418" s="113"/>
      <c r="AN2418" s="113"/>
      <c r="AO2418" s="113"/>
      <c r="AP2418" s="113"/>
      <c r="AQ2418" s="113"/>
      <c r="AR2418" s="113"/>
      <c r="AS2418" s="113"/>
      <c r="AT2418" s="113"/>
      <c r="AU2418" s="113"/>
      <c r="AV2418" s="113"/>
      <c r="AW2418" s="113"/>
      <c r="AX2418" s="113"/>
      <c r="AY2418" s="113"/>
      <c r="AZ2418" s="113"/>
      <c r="BA2418" s="113"/>
      <c r="BB2418" s="113"/>
      <c r="BC2418" s="113"/>
      <c r="BD2418" s="113"/>
      <c r="BE2418" s="113"/>
      <c r="BF2418" s="113"/>
      <c r="BG2418" s="113"/>
      <c r="BH2418" s="113"/>
      <c r="BI2418" s="113"/>
      <c r="BJ2418" s="113"/>
      <c r="BK2418" s="113"/>
      <c r="BL2418" s="113"/>
      <c r="BM2418" s="113"/>
      <c r="BN2418" s="113"/>
      <c r="BO2418" s="113"/>
      <c r="BP2418" s="113"/>
      <c r="BQ2418" s="113"/>
      <c r="BR2418" s="113"/>
      <c r="BS2418" s="113"/>
      <c r="BT2418" s="113"/>
      <c r="BU2418" s="113"/>
      <c r="BV2418" s="113"/>
      <c r="BW2418" s="113"/>
      <c r="BX2418" s="113"/>
      <c r="BY2418" s="113"/>
      <c r="BZ2418" s="113"/>
      <c r="CA2418" s="113"/>
      <c r="CB2418" s="113"/>
    </row>
    <row r="2419" spans="9:80" s="114" customFormat="1">
      <c r="I2419" s="113"/>
      <c r="J2419" s="113"/>
      <c r="K2419" s="113"/>
      <c r="L2419" s="113"/>
      <c r="M2419" s="113"/>
      <c r="N2419" s="113"/>
      <c r="O2419" s="113"/>
      <c r="P2419" s="113"/>
      <c r="Q2419" s="113"/>
      <c r="R2419" s="113"/>
      <c r="S2419" s="113"/>
      <c r="T2419" s="113"/>
      <c r="U2419" s="113"/>
      <c r="V2419" s="113"/>
      <c r="W2419" s="113"/>
      <c r="X2419" s="113"/>
      <c r="Y2419" s="113"/>
      <c r="Z2419" s="113"/>
      <c r="AA2419" s="113"/>
      <c r="AB2419" s="113"/>
      <c r="AC2419" s="113"/>
      <c r="AD2419" s="113"/>
      <c r="AE2419" s="113"/>
      <c r="AF2419" s="113"/>
      <c r="AG2419" s="113"/>
      <c r="AH2419" s="113"/>
      <c r="AI2419" s="113"/>
      <c r="AJ2419" s="113"/>
      <c r="AK2419" s="113"/>
      <c r="AL2419" s="113"/>
      <c r="AM2419" s="113"/>
      <c r="AN2419" s="113"/>
      <c r="AO2419" s="113"/>
      <c r="AP2419" s="113"/>
      <c r="AQ2419" s="113"/>
      <c r="AR2419" s="113"/>
      <c r="AS2419" s="113"/>
      <c r="AT2419" s="113"/>
      <c r="AU2419" s="113"/>
      <c r="AV2419" s="113"/>
      <c r="AW2419" s="113"/>
      <c r="AX2419" s="113"/>
      <c r="AY2419" s="113"/>
      <c r="AZ2419" s="113"/>
      <c r="BA2419" s="113"/>
      <c r="BB2419" s="113"/>
      <c r="BC2419" s="113"/>
      <c r="BD2419" s="113"/>
      <c r="BE2419" s="113"/>
      <c r="BF2419" s="113"/>
      <c r="BG2419" s="113"/>
      <c r="BH2419" s="113"/>
      <c r="BI2419" s="113"/>
      <c r="BJ2419" s="113"/>
      <c r="BK2419" s="113"/>
      <c r="BL2419" s="113"/>
      <c r="BM2419" s="113"/>
      <c r="BN2419" s="113"/>
      <c r="BO2419" s="113"/>
      <c r="BP2419" s="113"/>
      <c r="BQ2419" s="113"/>
      <c r="BR2419" s="113"/>
      <c r="BS2419" s="113"/>
      <c r="BT2419" s="113"/>
      <c r="BU2419" s="113"/>
      <c r="BV2419" s="113"/>
      <c r="BW2419" s="113"/>
      <c r="BX2419" s="113"/>
      <c r="BY2419" s="113"/>
      <c r="BZ2419" s="113"/>
      <c r="CA2419" s="113"/>
      <c r="CB2419" s="113"/>
    </row>
    <row r="2420" spans="9:80" s="114" customFormat="1">
      <c r="I2420" s="113"/>
      <c r="J2420" s="113"/>
      <c r="K2420" s="113"/>
      <c r="L2420" s="113"/>
      <c r="M2420" s="113"/>
      <c r="N2420" s="113"/>
      <c r="O2420" s="113"/>
      <c r="P2420" s="113"/>
      <c r="Q2420" s="113"/>
      <c r="R2420" s="113"/>
      <c r="S2420" s="113"/>
      <c r="T2420" s="113"/>
      <c r="U2420" s="113"/>
      <c r="V2420" s="113"/>
      <c r="W2420" s="113"/>
      <c r="X2420" s="113"/>
      <c r="Y2420" s="113"/>
      <c r="Z2420" s="113"/>
      <c r="AA2420" s="113"/>
      <c r="AB2420" s="113"/>
      <c r="AC2420" s="113"/>
      <c r="AD2420" s="113"/>
      <c r="AE2420" s="113"/>
      <c r="AF2420" s="113"/>
      <c r="AG2420" s="113"/>
      <c r="AH2420" s="113"/>
      <c r="AI2420" s="113"/>
      <c r="AJ2420" s="113"/>
      <c r="AK2420" s="113"/>
      <c r="AL2420" s="113"/>
      <c r="AM2420" s="113"/>
      <c r="AN2420" s="113"/>
      <c r="AO2420" s="113"/>
      <c r="AP2420" s="113"/>
      <c r="AQ2420" s="113"/>
      <c r="AR2420" s="113"/>
      <c r="AS2420" s="113"/>
      <c r="AT2420" s="113"/>
      <c r="AU2420" s="113"/>
      <c r="AV2420" s="113"/>
      <c r="AW2420" s="113"/>
      <c r="AX2420" s="113"/>
      <c r="AY2420" s="113"/>
      <c r="AZ2420" s="113"/>
      <c r="BA2420" s="113"/>
      <c r="BB2420" s="113"/>
      <c r="BC2420" s="113"/>
      <c r="BD2420" s="113"/>
      <c r="BE2420" s="113"/>
      <c r="BF2420" s="113"/>
      <c r="BG2420" s="113"/>
      <c r="BH2420" s="113"/>
      <c r="BI2420" s="113"/>
      <c r="BJ2420" s="113"/>
      <c r="BK2420" s="113"/>
      <c r="BL2420" s="113"/>
      <c r="BM2420" s="113"/>
      <c r="BN2420" s="113"/>
      <c r="BO2420" s="113"/>
      <c r="BP2420" s="113"/>
      <c r="BQ2420" s="113"/>
      <c r="BR2420" s="113"/>
      <c r="BS2420" s="113"/>
      <c r="BT2420" s="113"/>
      <c r="BU2420" s="113"/>
      <c r="BV2420" s="113"/>
      <c r="BW2420" s="113"/>
      <c r="BX2420" s="113"/>
      <c r="BY2420" s="113"/>
      <c r="BZ2420" s="113"/>
      <c r="CA2420" s="113"/>
      <c r="CB2420" s="113"/>
    </row>
    <row r="2421" spans="9:80" s="114" customFormat="1">
      <c r="I2421" s="113"/>
      <c r="J2421" s="113"/>
      <c r="K2421" s="113"/>
      <c r="L2421" s="113"/>
      <c r="M2421" s="113"/>
      <c r="N2421" s="113"/>
      <c r="O2421" s="113"/>
      <c r="P2421" s="113"/>
      <c r="Q2421" s="113"/>
      <c r="R2421" s="113"/>
      <c r="S2421" s="113"/>
      <c r="T2421" s="113"/>
      <c r="U2421" s="113"/>
      <c r="V2421" s="113"/>
      <c r="W2421" s="113"/>
      <c r="X2421" s="113"/>
      <c r="Y2421" s="113"/>
      <c r="Z2421" s="113"/>
      <c r="AA2421" s="113"/>
      <c r="AB2421" s="113"/>
      <c r="AC2421" s="113"/>
      <c r="AD2421" s="113"/>
      <c r="AE2421" s="113"/>
      <c r="AF2421" s="113"/>
      <c r="AG2421" s="113"/>
      <c r="AH2421" s="113"/>
      <c r="AI2421" s="113"/>
      <c r="AJ2421" s="113"/>
      <c r="AK2421" s="113"/>
      <c r="AL2421" s="113"/>
      <c r="AM2421" s="113"/>
      <c r="AN2421" s="113"/>
      <c r="AO2421" s="113"/>
      <c r="AP2421" s="113"/>
      <c r="AQ2421" s="113"/>
      <c r="AR2421" s="113"/>
      <c r="AS2421" s="113"/>
      <c r="AT2421" s="113"/>
      <c r="AU2421" s="113"/>
      <c r="AV2421" s="113"/>
      <c r="AW2421" s="113"/>
      <c r="AX2421" s="113"/>
      <c r="AY2421" s="113"/>
      <c r="AZ2421" s="113"/>
      <c r="BA2421" s="113"/>
      <c r="BB2421" s="113"/>
      <c r="BC2421" s="113"/>
      <c r="BD2421" s="113"/>
      <c r="BE2421" s="113"/>
      <c r="BF2421" s="113"/>
      <c r="BG2421" s="113"/>
      <c r="BH2421" s="113"/>
      <c r="BI2421" s="113"/>
      <c r="BJ2421" s="113"/>
      <c r="BK2421" s="113"/>
      <c r="BL2421" s="113"/>
      <c r="BM2421" s="113"/>
      <c r="BN2421" s="113"/>
      <c r="BO2421" s="113"/>
      <c r="BP2421" s="113"/>
      <c r="BQ2421" s="113"/>
      <c r="BR2421" s="113"/>
      <c r="BS2421" s="113"/>
      <c r="BT2421" s="113"/>
      <c r="BU2421" s="113"/>
      <c r="BV2421" s="113"/>
      <c r="BW2421" s="113"/>
      <c r="BX2421" s="113"/>
      <c r="BY2421" s="113"/>
      <c r="BZ2421" s="113"/>
      <c r="CA2421" s="113"/>
      <c r="CB2421" s="113"/>
    </row>
    <row r="2422" spans="9:80" s="114" customFormat="1">
      <c r="I2422" s="113"/>
      <c r="J2422" s="113"/>
      <c r="K2422" s="113"/>
      <c r="L2422" s="113"/>
      <c r="M2422" s="113"/>
      <c r="N2422" s="113"/>
      <c r="O2422" s="113"/>
      <c r="P2422" s="113"/>
      <c r="Q2422" s="113"/>
      <c r="R2422" s="113"/>
      <c r="S2422" s="113"/>
      <c r="T2422" s="113"/>
      <c r="U2422" s="113"/>
      <c r="V2422" s="113"/>
      <c r="W2422" s="113"/>
      <c r="X2422" s="113"/>
      <c r="Y2422" s="113"/>
      <c r="Z2422" s="113"/>
      <c r="AA2422" s="113"/>
      <c r="AB2422" s="113"/>
      <c r="AC2422" s="113"/>
      <c r="AD2422" s="113"/>
      <c r="AE2422" s="113"/>
      <c r="AF2422" s="113"/>
      <c r="AG2422" s="113"/>
      <c r="AH2422" s="113"/>
      <c r="AI2422" s="113"/>
      <c r="AJ2422" s="113"/>
      <c r="AK2422" s="113"/>
      <c r="AL2422" s="113"/>
      <c r="AM2422" s="113"/>
      <c r="AN2422" s="113"/>
      <c r="AO2422" s="113"/>
      <c r="AP2422" s="113"/>
      <c r="AQ2422" s="113"/>
      <c r="AR2422" s="113"/>
      <c r="AS2422" s="113"/>
      <c r="AT2422" s="113"/>
      <c r="AU2422" s="113"/>
      <c r="AV2422" s="113"/>
      <c r="AW2422" s="113"/>
      <c r="AX2422" s="113"/>
      <c r="AY2422" s="113"/>
      <c r="AZ2422" s="113"/>
      <c r="BA2422" s="113"/>
      <c r="BB2422" s="113"/>
      <c r="BC2422" s="113"/>
      <c r="BD2422" s="113"/>
      <c r="BE2422" s="113"/>
      <c r="BF2422" s="113"/>
      <c r="BG2422" s="113"/>
      <c r="BH2422" s="113"/>
      <c r="BI2422" s="113"/>
      <c r="BJ2422" s="113"/>
      <c r="BK2422" s="113"/>
      <c r="BL2422" s="113"/>
      <c r="BM2422" s="113"/>
      <c r="BN2422" s="113"/>
      <c r="BO2422" s="113"/>
      <c r="BP2422" s="113"/>
      <c r="BQ2422" s="113"/>
      <c r="BR2422" s="113"/>
      <c r="BS2422" s="113"/>
      <c r="BT2422" s="113"/>
      <c r="BU2422" s="113"/>
      <c r="BV2422" s="113"/>
      <c r="BW2422" s="113"/>
      <c r="BX2422" s="113"/>
      <c r="BY2422" s="113"/>
      <c r="BZ2422" s="113"/>
      <c r="CA2422" s="113"/>
      <c r="CB2422" s="113"/>
    </row>
    <row r="2423" spans="9:80" s="114" customFormat="1">
      <c r="I2423" s="113"/>
      <c r="J2423" s="113"/>
      <c r="K2423" s="113"/>
      <c r="L2423" s="113"/>
      <c r="M2423" s="113"/>
      <c r="N2423" s="113"/>
      <c r="O2423" s="113"/>
      <c r="P2423" s="113"/>
      <c r="Q2423" s="113"/>
      <c r="R2423" s="113"/>
      <c r="S2423" s="113"/>
      <c r="T2423" s="113"/>
      <c r="U2423" s="113"/>
      <c r="V2423" s="113"/>
      <c r="W2423" s="113"/>
      <c r="X2423" s="113"/>
      <c r="Y2423" s="113"/>
      <c r="Z2423" s="113"/>
      <c r="AA2423" s="113"/>
      <c r="AB2423" s="113"/>
      <c r="AC2423" s="113"/>
      <c r="AD2423" s="113"/>
      <c r="AE2423" s="113"/>
      <c r="AF2423" s="113"/>
      <c r="AG2423" s="113"/>
      <c r="AH2423" s="113"/>
      <c r="AI2423" s="113"/>
      <c r="AJ2423" s="113"/>
      <c r="AK2423" s="113"/>
      <c r="AL2423" s="113"/>
      <c r="AM2423" s="113"/>
      <c r="AN2423" s="113"/>
      <c r="AO2423" s="113"/>
      <c r="AP2423" s="113"/>
      <c r="AQ2423" s="113"/>
      <c r="AR2423" s="113"/>
      <c r="AS2423" s="113"/>
      <c r="AT2423" s="113"/>
      <c r="AU2423" s="113"/>
      <c r="AV2423" s="113"/>
      <c r="AW2423" s="113"/>
      <c r="AX2423" s="113"/>
      <c r="AY2423" s="113"/>
      <c r="AZ2423" s="113"/>
      <c r="BA2423" s="113"/>
      <c r="BB2423" s="113"/>
      <c r="BC2423" s="113"/>
      <c r="BD2423" s="113"/>
      <c r="BE2423" s="113"/>
      <c r="BF2423" s="113"/>
      <c r="BG2423" s="113"/>
      <c r="BH2423" s="113"/>
      <c r="BI2423" s="113"/>
      <c r="BJ2423" s="113"/>
      <c r="BK2423" s="113"/>
      <c r="BL2423" s="113"/>
      <c r="BM2423" s="113"/>
      <c r="BN2423" s="113"/>
      <c r="BO2423" s="113"/>
      <c r="BP2423" s="113"/>
      <c r="BQ2423" s="113"/>
      <c r="BR2423" s="113"/>
      <c r="BS2423" s="113"/>
      <c r="BT2423" s="113"/>
      <c r="BU2423" s="113"/>
      <c r="BV2423" s="113"/>
      <c r="BW2423" s="113"/>
      <c r="BX2423" s="113"/>
      <c r="BY2423" s="113"/>
      <c r="BZ2423" s="113"/>
      <c r="CA2423" s="113"/>
      <c r="CB2423" s="113"/>
    </row>
    <row r="2424" spans="9:80" s="114" customFormat="1">
      <c r="I2424" s="113"/>
      <c r="J2424" s="113"/>
      <c r="K2424" s="113"/>
      <c r="L2424" s="113"/>
      <c r="M2424" s="113"/>
      <c r="N2424" s="113"/>
      <c r="O2424" s="113"/>
      <c r="P2424" s="113"/>
      <c r="Q2424" s="113"/>
      <c r="R2424" s="113"/>
      <c r="S2424" s="113"/>
      <c r="T2424" s="113"/>
      <c r="U2424" s="113"/>
      <c r="V2424" s="113"/>
      <c r="W2424" s="113"/>
      <c r="X2424" s="113"/>
      <c r="Y2424" s="113"/>
      <c r="Z2424" s="113"/>
      <c r="AA2424" s="113"/>
      <c r="AB2424" s="113"/>
      <c r="AC2424" s="113"/>
      <c r="AD2424" s="113"/>
      <c r="AE2424" s="113"/>
      <c r="AF2424" s="113"/>
      <c r="AG2424" s="113"/>
      <c r="AH2424" s="113"/>
      <c r="AI2424" s="113"/>
      <c r="AJ2424" s="113"/>
      <c r="AK2424" s="113"/>
      <c r="AL2424" s="113"/>
      <c r="AM2424" s="113"/>
      <c r="AN2424" s="113"/>
      <c r="AO2424" s="113"/>
      <c r="AP2424" s="113"/>
      <c r="AQ2424" s="113"/>
      <c r="AR2424" s="113"/>
      <c r="AS2424" s="113"/>
      <c r="AT2424" s="113"/>
      <c r="AU2424" s="113"/>
      <c r="AV2424" s="113"/>
      <c r="AW2424" s="113"/>
      <c r="AX2424" s="113"/>
      <c r="AY2424" s="113"/>
      <c r="AZ2424" s="113"/>
      <c r="BA2424" s="113"/>
      <c r="BB2424" s="113"/>
      <c r="BC2424" s="113"/>
      <c r="BD2424" s="113"/>
      <c r="BE2424" s="113"/>
      <c r="BF2424" s="113"/>
      <c r="BG2424" s="113"/>
      <c r="BH2424" s="113"/>
      <c r="BI2424" s="113"/>
      <c r="BJ2424" s="113"/>
      <c r="BK2424" s="113"/>
      <c r="BL2424" s="113"/>
      <c r="BM2424" s="113"/>
      <c r="BN2424" s="113"/>
      <c r="BO2424" s="113"/>
      <c r="BP2424" s="113"/>
      <c r="BQ2424" s="113"/>
      <c r="BR2424" s="113"/>
      <c r="BS2424" s="113"/>
      <c r="BT2424" s="113"/>
      <c r="BU2424" s="113"/>
      <c r="BV2424" s="113"/>
      <c r="BW2424" s="113"/>
      <c r="BX2424" s="113"/>
      <c r="BY2424" s="113"/>
      <c r="BZ2424" s="113"/>
      <c r="CA2424" s="113"/>
      <c r="CB2424" s="113"/>
    </row>
    <row r="2425" spans="9:80" s="114" customFormat="1">
      <c r="I2425" s="113"/>
      <c r="J2425" s="113"/>
      <c r="K2425" s="113"/>
      <c r="L2425" s="113"/>
      <c r="M2425" s="113"/>
      <c r="N2425" s="113"/>
      <c r="O2425" s="113"/>
      <c r="P2425" s="113"/>
      <c r="Q2425" s="113"/>
      <c r="R2425" s="113"/>
      <c r="S2425" s="113"/>
      <c r="T2425" s="113"/>
      <c r="U2425" s="113"/>
      <c r="V2425" s="113"/>
      <c r="W2425" s="113"/>
      <c r="X2425" s="113"/>
      <c r="Y2425" s="113"/>
      <c r="Z2425" s="113"/>
      <c r="AA2425" s="113"/>
      <c r="AB2425" s="113"/>
      <c r="AC2425" s="113"/>
      <c r="AD2425" s="113"/>
      <c r="AE2425" s="113"/>
      <c r="AF2425" s="113"/>
      <c r="AG2425" s="113"/>
      <c r="AH2425" s="113"/>
      <c r="AI2425" s="113"/>
      <c r="AJ2425" s="113"/>
      <c r="AK2425" s="113"/>
      <c r="AL2425" s="113"/>
      <c r="AM2425" s="113"/>
      <c r="AN2425" s="113"/>
      <c r="AO2425" s="113"/>
      <c r="AP2425" s="113"/>
      <c r="AQ2425" s="113"/>
      <c r="AR2425" s="113"/>
      <c r="AS2425" s="113"/>
      <c r="AT2425" s="113"/>
      <c r="AU2425" s="113"/>
      <c r="AV2425" s="113"/>
      <c r="AW2425" s="113"/>
      <c r="AX2425" s="113"/>
      <c r="AY2425" s="113"/>
      <c r="AZ2425" s="113"/>
      <c r="BA2425" s="113"/>
      <c r="BB2425" s="113"/>
      <c r="BC2425" s="113"/>
      <c r="BD2425" s="113"/>
      <c r="BE2425" s="113"/>
      <c r="BF2425" s="113"/>
      <c r="BG2425" s="113"/>
      <c r="BH2425" s="113"/>
      <c r="BI2425" s="113"/>
      <c r="BJ2425" s="113"/>
      <c r="BK2425" s="113"/>
      <c r="BL2425" s="113"/>
      <c r="BM2425" s="113"/>
      <c r="BN2425" s="113"/>
      <c r="BO2425" s="113"/>
      <c r="BP2425" s="113"/>
      <c r="BQ2425" s="113"/>
      <c r="BR2425" s="113"/>
      <c r="BS2425" s="113"/>
      <c r="BT2425" s="113"/>
      <c r="BU2425" s="113"/>
      <c r="BV2425" s="113"/>
      <c r="BW2425" s="113"/>
      <c r="BX2425" s="113"/>
      <c r="BY2425" s="113"/>
      <c r="BZ2425" s="113"/>
      <c r="CA2425" s="113"/>
      <c r="CB2425" s="113"/>
    </row>
    <row r="2426" spans="9:80" s="114" customFormat="1">
      <c r="I2426" s="113"/>
      <c r="J2426" s="113"/>
      <c r="K2426" s="113"/>
      <c r="L2426" s="113"/>
      <c r="M2426" s="113"/>
      <c r="N2426" s="113"/>
      <c r="O2426" s="113"/>
      <c r="P2426" s="113"/>
      <c r="Q2426" s="113"/>
      <c r="R2426" s="113"/>
      <c r="S2426" s="113"/>
      <c r="T2426" s="113"/>
      <c r="U2426" s="113"/>
      <c r="V2426" s="113"/>
      <c r="W2426" s="113"/>
      <c r="X2426" s="113"/>
      <c r="Y2426" s="113"/>
      <c r="Z2426" s="113"/>
      <c r="AA2426" s="113"/>
      <c r="AB2426" s="113"/>
      <c r="AC2426" s="113"/>
      <c r="AD2426" s="113"/>
      <c r="AE2426" s="113"/>
      <c r="AF2426" s="113"/>
      <c r="AG2426" s="113"/>
      <c r="AH2426" s="113"/>
      <c r="AI2426" s="113"/>
      <c r="AJ2426" s="113"/>
      <c r="AK2426" s="113"/>
      <c r="AL2426" s="113"/>
      <c r="AM2426" s="113"/>
      <c r="AN2426" s="113"/>
      <c r="AO2426" s="113"/>
      <c r="AP2426" s="113"/>
      <c r="AQ2426" s="113"/>
      <c r="AR2426" s="113"/>
      <c r="AS2426" s="113"/>
      <c r="AT2426" s="113"/>
      <c r="AU2426" s="113"/>
      <c r="AV2426" s="113"/>
      <c r="AW2426" s="113"/>
      <c r="AX2426" s="113"/>
      <c r="AY2426" s="113"/>
      <c r="AZ2426" s="113"/>
      <c r="BA2426" s="113"/>
      <c r="BB2426" s="113"/>
      <c r="BC2426" s="113"/>
      <c r="BD2426" s="113"/>
      <c r="BE2426" s="113"/>
      <c r="BF2426" s="113"/>
      <c r="BG2426" s="113"/>
      <c r="BH2426" s="113"/>
      <c r="BI2426" s="113"/>
      <c r="BJ2426" s="113"/>
      <c r="BK2426" s="113"/>
      <c r="BL2426" s="113"/>
      <c r="BM2426" s="113"/>
      <c r="BN2426" s="113"/>
      <c r="BO2426" s="113"/>
      <c r="BP2426" s="113"/>
      <c r="BQ2426" s="113"/>
      <c r="BR2426" s="113"/>
      <c r="BS2426" s="113"/>
      <c r="BT2426" s="113"/>
      <c r="BU2426" s="113"/>
      <c r="BV2426" s="113"/>
      <c r="BW2426" s="113"/>
      <c r="BX2426" s="113"/>
      <c r="BY2426" s="113"/>
      <c r="BZ2426" s="113"/>
      <c r="CA2426" s="113"/>
      <c r="CB2426" s="113"/>
    </row>
    <row r="2427" spans="9:80" s="114" customFormat="1">
      <c r="I2427" s="113"/>
      <c r="J2427" s="113"/>
      <c r="K2427" s="113"/>
      <c r="L2427" s="113"/>
      <c r="M2427" s="113"/>
      <c r="N2427" s="113"/>
      <c r="O2427" s="113"/>
      <c r="P2427" s="113"/>
      <c r="Q2427" s="113"/>
      <c r="R2427" s="113"/>
      <c r="S2427" s="113"/>
      <c r="T2427" s="113"/>
      <c r="U2427" s="113"/>
      <c r="V2427" s="113"/>
      <c r="W2427" s="113"/>
      <c r="X2427" s="113"/>
      <c r="Y2427" s="113"/>
      <c r="Z2427" s="113"/>
      <c r="AA2427" s="113"/>
      <c r="AB2427" s="113"/>
      <c r="AC2427" s="113"/>
      <c r="AD2427" s="113"/>
      <c r="AE2427" s="113"/>
      <c r="AF2427" s="113"/>
      <c r="AG2427" s="113"/>
      <c r="AH2427" s="113"/>
      <c r="AI2427" s="113"/>
      <c r="AJ2427" s="113"/>
      <c r="AK2427" s="113"/>
      <c r="AL2427" s="113"/>
      <c r="AM2427" s="113"/>
      <c r="AN2427" s="113"/>
      <c r="AO2427" s="113"/>
      <c r="AP2427" s="113"/>
      <c r="AQ2427" s="113"/>
      <c r="AR2427" s="113"/>
      <c r="AS2427" s="113"/>
      <c r="AT2427" s="113"/>
      <c r="AU2427" s="113"/>
      <c r="AV2427" s="113"/>
      <c r="AW2427" s="113"/>
      <c r="AX2427" s="113"/>
      <c r="AY2427" s="113"/>
      <c r="AZ2427" s="113"/>
      <c r="BA2427" s="113"/>
      <c r="BB2427" s="113"/>
      <c r="BC2427" s="113"/>
      <c r="BD2427" s="113"/>
      <c r="BE2427" s="113"/>
      <c r="BF2427" s="113"/>
      <c r="BG2427" s="113"/>
      <c r="BH2427" s="113"/>
      <c r="BI2427" s="113"/>
      <c r="BJ2427" s="113"/>
      <c r="BK2427" s="113"/>
      <c r="BL2427" s="113"/>
      <c r="BM2427" s="113"/>
      <c r="BN2427" s="113"/>
      <c r="BO2427" s="113"/>
      <c r="BP2427" s="113"/>
      <c r="BQ2427" s="113"/>
      <c r="BR2427" s="113"/>
      <c r="BS2427" s="113"/>
      <c r="BT2427" s="113"/>
      <c r="BU2427" s="113"/>
      <c r="BV2427" s="113"/>
      <c r="BW2427" s="113"/>
      <c r="BX2427" s="113"/>
      <c r="BY2427" s="113"/>
      <c r="BZ2427" s="113"/>
      <c r="CA2427" s="113"/>
      <c r="CB2427" s="113"/>
    </row>
    <row r="2428" spans="9:80" s="114" customFormat="1">
      <c r="I2428" s="113"/>
      <c r="J2428" s="113"/>
      <c r="K2428" s="113"/>
      <c r="L2428" s="113"/>
      <c r="M2428" s="113"/>
      <c r="N2428" s="113"/>
      <c r="O2428" s="113"/>
      <c r="P2428" s="113"/>
      <c r="Q2428" s="113"/>
      <c r="R2428" s="113"/>
      <c r="S2428" s="113"/>
      <c r="T2428" s="113"/>
      <c r="U2428" s="113"/>
      <c r="V2428" s="113"/>
      <c r="W2428" s="113"/>
      <c r="X2428" s="113"/>
      <c r="Y2428" s="113"/>
      <c r="Z2428" s="113"/>
      <c r="AA2428" s="113"/>
      <c r="AB2428" s="113"/>
      <c r="AC2428" s="113"/>
      <c r="AD2428" s="113"/>
      <c r="AE2428" s="113"/>
      <c r="AF2428" s="113"/>
      <c r="AG2428" s="113"/>
      <c r="AH2428" s="113"/>
      <c r="AI2428" s="113"/>
      <c r="AJ2428" s="113"/>
      <c r="AK2428" s="113"/>
      <c r="AL2428" s="113"/>
      <c r="AM2428" s="113"/>
      <c r="AN2428" s="113"/>
      <c r="AO2428" s="113"/>
      <c r="AP2428" s="113"/>
      <c r="AQ2428" s="113"/>
      <c r="AR2428" s="113"/>
      <c r="AS2428" s="113"/>
      <c r="AT2428" s="113"/>
      <c r="AU2428" s="113"/>
      <c r="AV2428" s="113"/>
      <c r="AW2428" s="113"/>
      <c r="AX2428" s="113"/>
      <c r="AY2428" s="113"/>
      <c r="AZ2428" s="113"/>
      <c r="BA2428" s="113"/>
      <c r="BB2428" s="113"/>
      <c r="BC2428" s="113"/>
      <c r="BD2428" s="113"/>
      <c r="BE2428" s="113"/>
      <c r="BF2428" s="113"/>
      <c r="BG2428" s="113"/>
      <c r="BH2428" s="113"/>
      <c r="BI2428" s="113"/>
      <c r="BJ2428" s="113"/>
      <c r="BK2428" s="113"/>
      <c r="BL2428" s="113"/>
      <c r="BM2428" s="113"/>
      <c r="BN2428" s="113"/>
      <c r="BO2428" s="113"/>
      <c r="BP2428" s="113"/>
      <c r="BQ2428" s="113"/>
      <c r="BR2428" s="113"/>
      <c r="BS2428" s="113"/>
      <c r="BT2428" s="113"/>
      <c r="BU2428" s="113"/>
      <c r="BV2428" s="113"/>
      <c r="BW2428" s="113"/>
      <c r="BX2428" s="113"/>
      <c r="BY2428" s="113"/>
      <c r="BZ2428" s="113"/>
      <c r="CA2428" s="113"/>
      <c r="CB2428" s="113"/>
    </row>
    <row r="2429" spans="9:80" s="114" customFormat="1">
      <c r="I2429" s="113"/>
      <c r="J2429" s="113"/>
      <c r="K2429" s="113"/>
      <c r="L2429" s="113"/>
      <c r="M2429" s="113"/>
      <c r="N2429" s="113"/>
      <c r="O2429" s="113"/>
      <c r="P2429" s="113"/>
      <c r="Q2429" s="113"/>
      <c r="R2429" s="113"/>
      <c r="S2429" s="113"/>
      <c r="T2429" s="113"/>
      <c r="U2429" s="113"/>
      <c r="V2429" s="113"/>
      <c r="W2429" s="113"/>
      <c r="X2429" s="113"/>
      <c r="Y2429" s="113"/>
      <c r="Z2429" s="113"/>
      <c r="AA2429" s="113"/>
      <c r="AB2429" s="113"/>
      <c r="AC2429" s="113"/>
      <c r="AD2429" s="113"/>
      <c r="AE2429" s="113"/>
      <c r="AF2429" s="113"/>
      <c r="AG2429" s="113"/>
      <c r="AH2429" s="113"/>
      <c r="AI2429" s="113"/>
      <c r="AJ2429" s="113"/>
      <c r="AK2429" s="113"/>
      <c r="AL2429" s="113"/>
      <c r="AM2429" s="113"/>
      <c r="AN2429" s="113"/>
      <c r="AO2429" s="113"/>
      <c r="AP2429" s="113"/>
      <c r="AQ2429" s="113"/>
      <c r="AR2429" s="113"/>
      <c r="AS2429" s="113"/>
      <c r="AT2429" s="113"/>
      <c r="AU2429" s="113"/>
      <c r="AV2429" s="113"/>
      <c r="AW2429" s="113"/>
      <c r="AX2429" s="113"/>
      <c r="AY2429" s="113"/>
      <c r="AZ2429" s="113"/>
      <c r="BA2429" s="113"/>
      <c r="BB2429" s="113"/>
      <c r="BC2429" s="113"/>
      <c r="BD2429" s="113"/>
      <c r="BE2429" s="113"/>
      <c r="BF2429" s="113"/>
      <c r="BG2429" s="113"/>
      <c r="BH2429" s="113"/>
      <c r="BI2429" s="113"/>
      <c r="BJ2429" s="113"/>
      <c r="BK2429" s="113"/>
      <c r="BL2429" s="113"/>
      <c r="BM2429" s="113"/>
      <c r="BN2429" s="113"/>
      <c r="BO2429" s="113"/>
      <c r="BP2429" s="113"/>
      <c r="BQ2429" s="113"/>
      <c r="BR2429" s="113"/>
      <c r="BS2429" s="113"/>
      <c r="BT2429" s="113"/>
      <c r="BU2429" s="113"/>
      <c r="BV2429" s="113"/>
      <c r="BW2429" s="113"/>
      <c r="BX2429" s="113"/>
      <c r="BY2429" s="113"/>
      <c r="BZ2429" s="113"/>
      <c r="CA2429" s="113"/>
      <c r="CB2429" s="113"/>
    </row>
    <row r="2430" spans="9:80" s="114" customFormat="1">
      <c r="I2430" s="113"/>
      <c r="J2430" s="113"/>
      <c r="K2430" s="113"/>
      <c r="L2430" s="113"/>
      <c r="M2430" s="113"/>
      <c r="N2430" s="113"/>
      <c r="O2430" s="113"/>
      <c r="P2430" s="113"/>
      <c r="Q2430" s="113"/>
      <c r="R2430" s="113"/>
      <c r="S2430" s="113"/>
      <c r="T2430" s="113"/>
      <c r="U2430" s="113"/>
      <c r="V2430" s="113"/>
      <c r="W2430" s="113"/>
      <c r="X2430" s="113"/>
      <c r="Y2430" s="113"/>
      <c r="Z2430" s="113"/>
      <c r="AA2430" s="113"/>
      <c r="AB2430" s="113"/>
      <c r="AC2430" s="113"/>
      <c r="AD2430" s="113"/>
      <c r="AE2430" s="113"/>
      <c r="AF2430" s="113"/>
      <c r="AG2430" s="113"/>
      <c r="AH2430" s="113"/>
      <c r="AI2430" s="113"/>
      <c r="AJ2430" s="113"/>
      <c r="AK2430" s="113"/>
      <c r="AL2430" s="113"/>
      <c r="AM2430" s="113"/>
      <c r="AN2430" s="113"/>
      <c r="AO2430" s="113"/>
      <c r="AP2430" s="113"/>
      <c r="AQ2430" s="113"/>
      <c r="AR2430" s="113"/>
      <c r="AS2430" s="113"/>
      <c r="AT2430" s="113"/>
      <c r="AU2430" s="113"/>
      <c r="AV2430" s="113"/>
      <c r="AW2430" s="113"/>
      <c r="AX2430" s="113"/>
      <c r="AY2430" s="113"/>
      <c r="AZ2430" s="113"/>
      <c r="BA2430" s="113"/>
      <c r="BB2430" s="113"/>
      <c r="BC2430" s="113"/>
      <c r="BD2430" s="113"/>
      <c r="BE2430" s="113"/>
      <c r="BF2430" s="113"/>
      <c r="BG2430" s="113"/>
      <c r="BH2430" s="113"/>
      <c r="BI2430" s="113"/>
      <c r="BJ2430" s="113"/>
      <c r="BK2430" s="113"/>
      <c r="BL2430" s="113"/>
      <c r="BM2430" s="113"/>
      <c r="BN2430" s="113"/>
      <c r="BO2430" s="113"/>
      <c r="BP2430" s="113"/>
      <c r="BQ2430" s="113"/>
      <c r="BR2430" s="113"/>
      <c r="BS2430" s="113"/>
      <c r="BT2430" s="113"/>
      <c r="BU2430" s="113"/>
      <c r="BV2430" s="113"/>
      <c r="BW2430" s="113"/>
      <c r="BX2430" s="113"/>
      <c r="BY2430" s="113"/>
      <c r="BZ2430" s="113"/>
      <c r="CA2430" s="113"/>
      <c r="CB2430" s="113"/>
    </row>
    <row r="2431" spans="9:80" s="114" customFormat="1">
      <c r="I2431" s="113"/>
      <c r="J2431" s="113"/>
      <c r="K2431" s="113"/>
      <c r="L2431" s="113"/>
      <c r="M2431" s="113"/>
      <c r="N2431" s="113"/>
      <c r="O2431" s="113"/>
      <c r="P2431" s="113"/>
      <c r="Q2431" s="113"/>
      <c r="R2431" s="113"/>
      <c r="S2431" s="113"/>
      <c r="T2431" s="113"/>
      <c r="U2431" s="113"/>
      <c r="V2431" s="113"/>
      <c r="W2431" s="113"/>
      <c r="X2431" s="113"/>
      <c r="Y2431" s="113"/>
      <c r="Z2431" s="113"/>
      <c r="AA2431" s="113"/>
      <c r="AB2431" s="113"/>
      <c r="AC2431" s="113"/>
      <c r="AD2431" s="113"/>
      <c r="AE2431" s="113"/>
      <c r="AF2431" s="113"/>
      <c r="AG2431" s="113"/>
      <c r="AH2431" s="113"/>
      <c r="AI2431" s="113"/>
      <c r="AJ2431" s="113"/>
      <c r="AK2431" s="113"/>
      <c r="AL2431" s="113"/>
      <c r="AM2431" s="113"/>
      <c r="AN2431" s="113"/>
      <c r="AO2431" s="113"/>
      <c r="AP2431" s="113"/>
      <c r="AQ2431" s="113"/>
      <c r="AR2431" s="113"/>
      <c r="AS2431" s="113"/>
      <c r="AT2431" s="113"/>
      <c r="AU2431" s="113"/>
      <c r="AV2431" s="113"/>
      <c r="AW2431" s="113"/>
      <c r="AX2431" s="113"/>
      <c r="AY2431" s="113"/>
      <c r="AZ2431" s="113"/>
      <c r="BA2431" s="113"/>
      <c r="BB2431" s="113"/>
      <c r="BC2431" s="113"/>
      <c r="BD2431" s="113"/>
      <c r="BE2431" s="113"/>
      <c r="BF2431" s="113"/>
      <c r="BG2431" s="113"/>
      <c r="BH2431" s="113"/>
      <c r="BI2431" s="113"/>
      <c r="BJ2431" s="113"/>
      <c r="BK2431" s="113"/>
      <c r="BL2431" s="113"/>
      <c r="BM2431" s="113"/>
      <c r="BN2431" s="113"/>
      <c r="BO2431" s="113"/>
      <c r="BP2431" s="113"/>
      <c r="BQ2431" s="113"/>
      <c r="BR2431" s="113"/>
      <c r="BS2431" s="113"/>
      <c r="BT2431" s="113"/>
      <c r="BU2431" s="113"/>
      <c r="BV2431" s="113"/>
      <c r="BW2431" s="113"/>
      <c r="BX2431" s="113"/>
      <c r="BY2431" s="113"/>
      <c r="BZ2431" s="113"/>
      <c r="CA2431" s="113"/>
      <c r="CB2431" s="113"/>
    </row>
    <row r="2432" spans="9:80" s="114" customFormat="1">
      <c r="I2432" s="113"/>
      <c r="J2432" s="113"/>
      <c r="K2432" s="113"/>
      <c r="L2432" s="113"/>
      <c r="M2432" s="113"/>
      <c r="N2432" s="113"/>
      <c r="O2432" s="113"/>
      <c r="P2432" s="113"/>
      <c r="Q2432" s="113"/>
      <c r="R2432" s="113"/>
      <c r="S2432" s="113"/>
      <c r="T2432" s="113"/>
      <c r="U2432" s="113"/>
      <c r="V2432" s="113"/>
      <c r="W2432" s="113"/>
      <c r="X2432" s="113"/>
      <c r="Y2432" s="113"/>
      <c r="Z2432" s="113"/>
      <c r="AA2432" s="113"/>
      <c r="AB2432" s="113"/>
      <c r="AC2432" s="113"/>
      <c r="AD2432" s="113"/>
      <c r="AE2432" s="113"/>
      <c r="AF2432" s="113"/>
      <c r="AG2432" s="113"/>
      <c r="AH2432" s="113"/>
      <c r="AI2432" s="113"/>
      <c r="AJ2432" s="113"/>
      <c r="AK2432" s="113"/>
      <c r="AL2432" s="113"/>
      <c r="AM2432" s="113"/>
      <c r="AN2432" s="113"/>
      <c r="AO2432" s="113"/>
      <c r="AP2432" s="113"/>
      <c r="AQ2432" s="113"/>
      <c r="AR2432" s="113"/>
      <c r="AS2432" s="113"/>
      <c r="AT2432" s="113"/>
      <c r="AU2432" s="113"/>
      <c r="AV2432" s="113"/>
      <c r="AW2432" s="113"/>
      <c r="AX2432" s="113"/>
      <c r="AY2432" s="113"/>
      <c r="AZ2432" s="113"/>
      <c r="BA2432" s="113"/>
      <c r="BB2432" s="113"/>
      <c r="BC2432" s="113"/>
      <c r="BD2432" s="113"/>
      <c r="BE2432" s="113"/>
      <c r="BF2432" s="113"/>
      <c r="BG2432" s="113"/>
      <c r="BH2432" s="113"/>
      <c r="BI2432" s="113"/>
      <c r="BJ2432" s="113"/>
      <c r="BK2432" s="113"/>
      <c r="BL2432" s="113"/>
      <c r="BM2432" s="113"/>
      <c r="BN2432" s="113"/>
      <c r="BO2432" s="113"/>
      <c r="BP2432" s="113"/>
      <c r="BQ2432" s="113"/>
      <c r="BR2432" s="113"/>
      <c r="BS2432" s="113"/>
      <c r="BT2432" s="113"/>
      <c r="BU2432" s="113"/>
      <c r="BV2432" s="113"/>
      <c r="BW2432" s="113"/>
      <c r="BX2432" s="113"/>
      <c r="BY2432" s="113"/>
      <c r="BZ2432" s="113"/>
      <c r="CA2432" s="113"/>
      <c r="CB2432" s="113"/>
    </row>
    <row r="2433" spans="9:80" s="114" customFormat="1">
      <c r="I2433" s="113"/>
      <c r="J2433" s="113"/>
      <c r="K2433" s="113"/>
      <c r="L2433" s="113"/>
      <c r="M2433" s="113"/>
      <c r="N2433" s="113"/>
      <c r="O2433" s="113"/>
      <c r="P2433" s="113"/>
      <c r="Q2433" s="113"/>
      <c r="R2433" s="113"/>
      <c r="S2433" s="113"/>
      <c r="T2433" s="113"/>
      <c r="U2433" s="113"/>
      <c r="V2433" s="113"/>
      <c r="W2433" s="113"/>
      <c r="X2433" s="113"/>
      <c r="Y2433" s="113"/>
      <c r="Z2433" s="113"/>
      <c r="AA2433" s="113"/>
      <c r="AB2433" s="113"/>
      <c r="AC2433" s="113"/>
      <c r="AD2433" s="113"/>
      <c r="AE2433" s="113"/>
      <c r="AF2433" s="113"/>
      <c r="AG2433" s="113"/>
      <c r="AH2433" s="113"/>
      <c r="AI2433" s="113"/>
      <c r="AJ2433" s="113"/>
      <c r="AK2433" s="113"/>
      <c r="AL2433" s="113"/>
      <c r="AM2433" s="113"/>
      <c r="AN2433" s="113"/>
      <c r="AO2433" s="113"/>
      <c r="AP2433" s="113"/>
      <c r="AQ2433" s="113"/>
      <c r="AR2433" s="113"/>
      <c r="AS2433" s="113"/>
      <c r="AT2433" s="113"/>
      <c r="AU2433" s="113"/>
      <c r="AV2433" s="113"/>
      <c r="AW2433" s="113"/>
      <c r="AX2433" s="113"/>
      <c r="AY2433" s="113"/>
      <c r="AZ2433" s="113"/>
      <c r="BA2433" s="113"/>
      <c r="BB2433" s="113"/>
      <c r="BC2433" s="113"/>
      <c r="BD2433" s="113"/>
      <c r="BE2433" s="113"/>
      <c r="BF2433" s="113"/>
      <c r="BG2433" s="113"/>
      <c r="BH2433" s="113"/>
      <c r="BI2433" s="113"/>
      <c r="BJ2433" s="113"/>
      <c r="BK2433" s="113"/>
      <c r="BL2433" s="113"/>
      <c r="BM2433" s="113"/>
      <c r="BN2433" s="113"/>
      <c r="BO2433" s="113"/>
      <c r="BP2433" s="113"/>
      <c r="BQ2433" s="113"/>
      <c r="BR2433" s="113"/>
      <c r="BS2433" s="113"/>
      <c r="BT2433" s="113"/>
      <c r="BU2433" s="113"/>
      <c r="BV2433" s="113"/>
      <c r="BW2433" s="113"/>
      <c r="BX2433" s="113"/>
      <c r="BY2433" s="113"/>
      <c r="BZ2433" s="113"/>
      <c r="CA2433" s="113"/>
      <c r="CB2433" s="113"/>
    </row>
    <row r="2434" spans="9:80" s="114" customFormat="1">
      <c r="I2434" s="113"/>
      <c r="J2434" s="113"/>
      <c r="K2434" s="113"/>
      <c r="L2434" s="113"/>
      <c r="M2434" s="113"/>
      <c r="N2434" s="113"/>
      <c r="O2434" s="113"/>
      <c r="P2434" s="113"/>
      <c r="Q2434" s="113"/>
      <c r="R2434" s="113"/>
      <c r="S2434" s="113"/>
      <c r="T2434" s="113"/>
      <c r="U2434" s="113"/>
      <c r="V2434" s="113"/>
      <c r="W2434" s="113"/>
      <c r="X2434" s="113"/>
      <c r="Y2434" s="113"/>
      <c r="Z2434" s="113"/>
      <c r="AA2434" s="113"/>
      <c r="AB2434" s="113"/>
      <c r="AC2434" s="113"/>
      <c r="AD2434" s="113"/>
      <c r="AE2434" s="113"/>
      <c r="AF2434" s="113"/>
      <c r="AG2434" s="113"/>
      <c r="AH2434" s="113"/>
      <c r="AI2434" s="113"/>
      <c r="AJ2434" s="113"/>
      <c r="AK2434" s="113"/>
      <c r="AL2434" s="113"/>
      <c r="AM2434" s="113"/>
      <c r="AN2434" s="113"/>
      <c r="AO2434" s="113"/>
      <c r="AP2434" s="113"/>
      <c r="AQ2434" s="113"/>
      <c r="AR2434" s="113"/>
      <c r="AS2434" s="113"/>
      <c r="AT2434" s="113"/>
      <c r="AU2434" s="113"/>
      <c r="AV2434" s="113"/>
      <c r="AW2434" s="113"/>
      <c r="AX2434" s="113"/>
      <c r="AY2434" s="113"/>
      <c r="AZ2434" s="113"/>
      <c r="BA2434" s="113"/>
      <c r="BB2434" s="113"/>
      <c r="BC2434" s="113"/>
      <c r="BD2434" s="113"/>
      <c r="BE2434" s="113"/>
      <c r="BF2434" s="113"/>
      <c r="BG2434" s="113"/>
      <c r="BH2434" s="113"/>
      <c r="BI2434" s="113"/>
      <c r="BJ2434" s="113"/>
      <c r="BK2434" s="113"/>
      <c r="BL2434" s="113"/>
      <c r="BM2434" s="113"/>
      <c r="BN2434" s="113"/>
      <c r="BO2434" s="113"/>
      <c r="BP2434" s="113"/>
      <c r="BQ2434" s="113"/>
      <c r="BR2434" s="113"/>
      <c r="BS2434" s="113"/>
      <c r="BT2434" s="113"/>
      <c r="BU2434" s="113"/>
      <c r="BV2434" s="113"/>
      <c r="BW2434" s="113"/>
      <c r="BX2434" s="113"/>
      <c r="BY2434" s="113"/>
      <c r="BZ2434" s="113"/>
      <c r="CA2434" s="113"/>
      <c r="CB2434" s="113"/>
    </row>
    <row r="2435" spans="9:80" s="114" customFormat="1">
      <c r="I2435" s="113"/>
      <c r="J2435" s="113"/>
      <c r="K2435" s="113"/>
      <c r="L2435" s="113"/>
      <c r="M2435" s="113"/>
      <c r="N2435" s="113"/>
      <c r="O2435" s="113"/>
      <c r="P2435" s="113"/>
      <c r="Q2435" s="113"/>
      <c r="R2435" s="113"/>
      <c r="S2435" s="113"/>
      <c r="T2435" s="113"/>
      <c r="U2435" s="113"/>
      <c r="V2435" s="113"/>
      <c r="W2435" s="113"/>
      <c r="X2435" s="113"/>
      <c r="Y2435" s="113"/>
      <c r="Z2435" s="113"/>
      <c r="AA2435" s="113"/>
      <c r="AB2435" s="113"/>
      <c r="AC2435" s="113"/>
      <c r="AD2435" s="113"/>
      <c r="AE2435" s="113"/>
      <c r="AF2435" s="113"/>
      <c r="AG2435" s="113"/>
      <c r="AH2435" s="113"/>
      <c r="AI2435" s="113"/>
      <c r="AJ2435" s="113"/>
      <c r="AK2435" s="113"/>
      <c r="AL2435" s="113"/>
      <c r="AM2435" s="113"/>
      <c r="AN2435" s="113"/>
      <c r="AO2435" s="113"/>
      <c r="AP2435" s="113"/>
      <c r="AQ2435" s="113"/>
      <c r="AR2435" s="113"/>
      <c r="AS2435" s="113"/>
      <c r="AT2435" s="113"/>
      <c r="AU2435" s="113"/>
      <c r="AV2435" s="113"/>
      <c r="AW2435" s="113"/>
      <c r="AX2435" s="113"/>
      <c r="AY2435" s="113"/>
      <c r="AZ2435" s="113"/>
      <c r="BA2435" s="113"/>
      <c r="BB2435" s="113"/>
      <c r="BC2435" s="113"/>
      <c r="BD2435" s="113"/>
      <c r="BE2435" s="113"/>
      <c r="BF2435" s="113"/>
      <c r="BG2435" s="113"/>
      <c r="BH2435" s="113"/>
      <c r="BI2435" s="113"/>
      <c r="BJ2435" s="113"/>
      <c r="BK2435" s="113"/>
      <c r="BL2435" s="113"/>
      <c r="BM2435" s="113"/>
      <c r="BN2435" s="113"/>
      <c r="BO2435" s="113"/>
      <c r="BP2435" s="113"/>
      <c r="BQ2435" s="113"/>
      <c r="BR2435" s="113"/>
      <c r="BS2435" s="113"/>
      <c r="BT2435" s="113"/>
      <c r="BU2435" s="113"/>
      <c r="BV2435" s="113"/>
      <c r="BW2435" s="113"/>
      <c r="BX2435" s="113"/>
      <c r="BY2435" s="113"/>
      <c r="BZ2435" s="113"/>
      <c r="CA2435" s="113"/>
      <c r="CB2435" s="113"/>
    </row>
    <row r="2436" spans="9:80" s="114" customFormat="1">
      <c r="I2436" s="113"/>
      <c r="J2436" s="113"/>
      <c r="K2436" s="113"/>
      <c r="L2436" s="113"/>
      <c r="M2436" s="113"/>
      <c r="N2436" s="113"/>
      <c r="O2436" s="113"/>
      <c r="P2436" s="113"/>
      <c r="Q2436" s="113"/>
      <c r="R2436" s="113"/>
      <c r="S2436" s="113"/>
      <c r="T2436" s="113"/>
      <c r="U2436" s="113"/>
      <c r="V2436" s="113"/>
      <c r="W2436" s="113"/>
      <c r="X2436" s="113"/>
      <c r="Y2436" s="113"/>
      <c r="Z2436" s="113"/>
      <c r="AA2436" s="113"/>
      <c r="AB2436" s="113"/>
      <c r="AC2436" s="113"/>
      <c r="AD2436" s="113"/>
      <c r="AE2436" s="113"/>
      <c r="AF2436" s="113"/>
      <c r="AG2436" s="113"/>
      <c r="AH2436" s="113"/>
      <c r="AI2436" s="113"/>
      <c r="AJ2436" s="113"/>
      <c r="AK2436" s="113"/>
      <c r="AL2436" s="113"/>
      <c r="AM2436" s="113"/>
      <c r="AN2436" s="113"/>
      <c r="AO2436" s="113"/>
      <c r="AP2436" s="113"/>
      <c r="AQ2436" s="113"/>
      <c r="AR2436" s="113"/>
      <c r="AS2436" s="113"/>
      <c r="AT2436" s="113"/>
      <c r="AU2436" s="113"/>
      <c r="AV2436" s="113"/>
      <c r="AW2436" s="113"/>
      <c r="AX2436" s="113"/>
      <c r="AY2436" s="113"/>
      <c r="AZ2436" s="113"/>
      <c r="BA2436" s="113"/>
      <c r="BB2436" s="113"/>
      <c r="BC2436" s="113"/>
      <c r="BD2436" s="113"/>
      <c r="BE2436" s="113"/>
      <c r="BF2436" s="113"/>
      <c r="BG2436" s="113"/>
      <c r="BH2436" s="113"/>
      <c r="BI2436" s="113"/>
      <c r="BJ2436" s="113"/>
      <c r="BK2436" s="113"/>
      <c r="BL2436" s="113"/>
      <c r="BM2436" s="113"/>
      <c r="BN2436" s="113"/>
      <c r="BO2436" s="113"/>
      <c r="BP2436" s="113"/>
      <c r="BQ2436" s="113"/>
      <c r="BR2436" s="113"/>
      <c r="BS2436" s="113"/>
      <c r="BT2436" s="113"/>
      <c r="BU2436" s="113"/>
      <c r="BV2436" s="113"/>
      <c r="BW2436" s="113"/>
      <c r="BX2436" s="113"/>
      <c r="BY2436" s="113"/>
      <c r="BZ2436" s="113"/>
      <c r="CA2436" s="113"/>
      <c r="CB2436" s="113"/>
    </row>
    <row r="2437" spans="9:80" s="114" customFormat="1">
      <c r="I2437" s="113"/>
      <c r="J2437" s="113"/>
      <c r="K2437" s="113"/>
      <c r="L2437" s="113"/>
      <c r="M2437" s="113"/>
      <c r="N2437" s="113"/>
      <c r="O2437" s="113"/>
      <c r="P2437" s="113"/>
      <c r="Q2437" s="113"/>
      <c r="R2437" s="113"/>
      <c r="S2437" s="113"/>
      <c r="T2437" s="113"/>
      <c r="U2437" s="113"/>
      <c r="V2437" s="113"/>
      <c r="W2437" s="113"/>
      <c r="X2437" s="113"/>
      <c r="Y2437" s="113"/>
      <c r="Z2437" s="113"/>
      <c r="AA2437" s="113"/>
      <c r="AB2437" s="113"/>
      <c r="AC2437" s="113"/>
      <c r="AD2437" s="113"/>
      <c r="AE2437" s="113"/>
      <c r="AF2437" s="113"/>
      <c r="AG2437" s="113"/>
      <c r="AH2437" s="113"/>
      <c r="AI2437" s="113"/>
      <c r="AJ2437" s="113"/>
      <c r="AK2437" s="113"/>
      <c r="AL2437" s="113"/>
      <c r="AM2437" s="113"/>
      <c r="AN2437" s="113"/>
      <c r="AO2437" s="113"/>
      <c r="AP2437" s="113"/>
      <c r="AQ2437" s="113"/>
      <c r="AR2437" s="113"/>
      <c r="AS2437" s="113"/>
      <c r="AT2437" s="113"/>
      <c r="AU2437" s="113"/>
      <c r="AV2437" s="113"/>
      <c r="AW2437" s="113"/>
      <c r="AX2437" s="113"/>
      <c r="AY2437" s="113"/>
      <c r="AZ2437" s="113"/>
      <c r="BA2437" s="113"/>
      <c r="BB2437" s="113"/>
      <c r="BC2437" s="113"/>
      <c r="BD2437" s="113"/>
      <c r="BE2437" s="113"/>
      <c r="BF2437" s="113"/>
      <c r="BG2437" s="113"/>
      <c r="BH2437" s="113"/>
      <c r="BI2437" s="113"/>
      <c r="BJ2437" s="113"/>
      <c r="BK2437" s="113"/>
      <c r="BL2437" s="113"/>
      <c r="BM2437" s="113"/>
      <c r="BN2437" s="113"/>
      <c r="BO2437" s="113"/>
      <c r="BP2437" s="113"/>
      <c r="BQ2437" s="113"/>
      <c r="BR2437" s="113"/>
      <c r="BS2437" s="113"/>
      <c r="BT2437" s="113"/>
      <c r="BU2437" s="113"/>
      <c r="BV2437" s="113"/>
      <c r="BW2437" s="113"/>
      <c r="BX2437" s="113"/>
      <c r="BY2437" s="113"/>
      <c r="BZ2437" s="113"/>
      <c r="CA2437" s="113"/>
      <c r="CB2437" s="113"/>
    </row>
    <row r="2438" spans="9:80" s="114" customFormat="1">
      <c r="I2438" s="113"/>
      <c r="J2438" s="113"/>
      <c r="K2438" s="113"/>
      <c r="L2438" s="113"/>
      <c r="M2438" s="113"/>
      <c r="N2438" s="113"/>
      <c r="O2438" s="113"/>
      <c r="P2438" s="113"/>
      <c r="Q2438" s="113"/>
      <c r="R2438" s="113"/>
      <c r="S2438" s="113"/>
      <c r="T2438" s="113"/>
      <c r="U2438" s="113"/>
      <c r="V2438" s="113"/>
      <c r="W2438" s="113"/>
      <c r="X2438" s="113"/>
      <c r="Y2438" s="113"/>
      <c r="Z2438" s="113"/>
      <c r="AA2438" s="113"/>
      <c r="AB2438" s="113"/>
      <c r="AC2438" s="113"/>
      <c r="AD2438" s="113"/>
      <c r="AE2438" s="113"/>
      <c r="AF2438" s="113"/>
      <c r="AG2438" s="113"/>
      <c r="AH2438" s="113"/>
      <c r="AI2438" s="113"/>
      <c r="AJ2438" s="113"/>
      <c r="AK2438" s="113"/>
      <c r="AL2438" s="113"/>
      <c r="AM2438" s="113"/>
      <c r="AN2438" s="113"/>
      <c r="AO2438" s="113"/>
      <c r="AP2438" s="113"/>
      <c r="AQ2438" s="113"/>
      <c r="AR2438" s="113"/>
      <c r="AS2438" s="113"/>
      <c r="AT2438" s="113"/>
      <c r="AU2438" s="113"/>
      <c r="AV2438" s="113"/>
      <c r="AW2438" s="113"/>
      <c r="AX2438" s="113"/>
      <c r="AY2438" s="113"/>
      <c r="AZ2438" s="113"/>
      <c r="BA2438" s="113"/>
      <c r="BB2438" s="113"/>
      <c r="BC2438" s="113"/>
      <c r="BD2438" s="113"/>
      <c r="BE2438" s="113"/>
      <c r="BF2438" s="113"/>
      <c r="BG2438" s="113"/>
      <c r="BH2438" s="113"/>
      <c r="BI2438" s="113"/>
      <c r="BJ2438" s="113"/>
      <c r="BK2438" s="113"/>
      <c r="BL2438" s="113"/>
      <c r="BM2438" s="113"/>
      <c r="BN2438" s="113"/>
      <c r="BO2438" s="113"/>
      <c r="BP2438" s="113"/>
      <c r="BQ2438" s="113"/>
      <c r="BR2438" s="113"/>
      <c r="BS2438" s="113"/>
      <c r="BT2438" s="113"/>
      <c r="BU2438" s="113"/>
      <c r="BV2438" s="113"/>
      <c r="BW2438" s="113"/>
      <c r="BX2438" s="113"/>
      <c r="BY2438" s="113"/>
      <c r="BZ2438" s="113"/>
      <c r="CA2438" s="113"/>
      <c r="CB2438" s="113"/>
    </row>
    <row r="2439" spans="9:80" s="114" customFormat="1">
      <c r="I2439" s="113"/>
      <c r="J2439" s="113"/>
      <c r="K2439" s="113"/>
      <c r="L2439" s="113"/>
      <c r="M2439" s="113"/>
      <c r="N2439" s="113"/>
      <c r="O2439" s="113"/>
      <c r="P2439" s="113"/>
      <c r="Q2439" s="113"/>
      <c r="R2439" s="113"/>
      <c r="S2439" s="113"/>
      <c r="T2439" s="113"/>
      <c r="U2439" s="113"/>
      <c r="V2439" s="113"/>
      <c r="W2439" s="113"/>
      <c r="X2439" s="113"/>
      <c r="Y2439" s="113"/>
      <c r="Z2439" s="113"/>
      <c r="AA2439" s="113"/>
      <c r="AB2439" s="113"/>
      <c r="AC2439" s="113"/>
      <c r="AD2439" s="113"/>
      <c r="AE2439" s="113"/>
      <c r="AF2439" s="113"/>
      <c r="AG2439" s="113"/>
      <c r="AH2439" s="113"/>
      <c r="AI2439" s="113"/>
      <c r="AJ2439" s="113"/>
      <c r="AK2439" s="113"/>
      <c r="AL2439" s="113"/>
      <c r="AM2439" s="113"/>
      <c r="AN2439" s="113"/>
      <c r="AO2439" s="113"/>
      <c r="AP2439" s="113"/>
      <c r="AQ2439" s="113"/>
      <c r="AR2439" s="113"/>
      <c r="AS2439" s="113"/>
      <c r="AT2439" s="113"/>
      <c r="AU2439" s="113"/>
      <c r="AV2439" s="113"/>
      <c r="AW2439" s="113"/>
      <c r="AX2439" s="113"/>
      <c r="AY2439" s="113"/>
      <c r="AZ2439" s="113"/>
      <c r="BA2439" s="113"/>
      <c r="BB2439" s="113"/>
      <c r="BC2439" s="113"/>
      <c r="BD2439" s="113"/>
      <c r="BE2439" s="113"/>
      <c r="BF2439" s="113"/>
      <c r="BG2439" s="113"/>
      <c r="BH2439" s="113"/>
      <c r="BI2439" s="113"/>
      <c r="BJ2439" s="113"/>
      <c r="BK2439" s="113"/>
      <c r="BL2439" s="113"/>
      <c r="BM2439" s="113"/>
      <c r="BN2439" s="113"/>
      <c r="BO2439" s="113"/>
      <c r="BP2439" s="113"/>
      <c r="BQ2439" s="113"/>
      <c r="BR2439" s="113"/>
      <c r="BS2439" s="113"/>
      <c r="BT2439" s="113"/>
      <c r="BU2439" s="113"/>
      <c r="BV2439" s="113"/>
      <c r="BW2439" s="113"/>
      <c r="BX2439" s="113"/>
      <c r="BY2439" s="113"/>
      <c r="BZ2439" s="113"/>
      <c r="CA2439" s="113"/>
      <c r="CB2439" s="113"/>
    </row>
    <row r="2440" spans="9:80" s="114" customFormat="1">
      <c r="I2440" s="113"/>
      <c r="J2440" s="113"/>
      <c r="K2440" s="113"/>
      <c r="L2440" s="113"/>
      <c r="M2440" s="113"/>
      <c r="N2440" s="113"/>
      <c r="O2440" s="113"/>
      <c r="P2440" s="113"/>
      <c r="Q2440" s="113"/>
      <c r="R2440" s="113"/>
      <c r="S2440" s="113"/>
      <c r="T2440" s="113"/>
      <c r="U2440" s="113"/>
      <c r="V2440" s="113"/>
      <c r="W2440" s="113"/>
      <c r="X2440" s="113"/>
      <c r="Y2440" s="113"/>
      <c r="Z2440" s="113"/>
      <c r="AA2440" s="113"/>
      <c r="AB2440" s="113"/>
      <c r="AC2440" s="113"/>
      <c r="AD2440" s="113"/>
      <c r="AE2440" s="113"/>
      <c r="AF2440" s="113"/>
      <c r="AG2440" s="113"/>
      <c r="AH2440" s="113"/>
      <c r="AI2440" s="113"/>
      <c r="AJ2440" s="113"/>
      <c r="AK2440" s="113"/>
      <c r="AL2440" s="113"/>
      <c r="AM2440" s="113"/>
      <c r="AN2440" s="113"/>
      <c r="AO2440" s="113"/>
      <c r="AP2440" s="113"/>
      <c r="AQ2440" s="113"/>
      <c r="AR2440" s="113"/>
      <c r="AS2440" s="113"/>
      <c r="AT2440" s="113"/>
      <c r="AU2440" s="113"/>
      <c r="AV2440" s="113"/>
      <c r="AW2440" s="113"/>
      <c r="AX2440" s="113"/>
      <c r="AY2440" s="113"/>
      <c r="AZ2440" s="113"/>
      <c r="BA2440" s="113"/>
      <c r="BB2440" s="113"/>
      <c r="BC2440" s="113"/>
      <c r="BD2440" s="113"/>
      <c r="BE2440" s="113"/>
      <c r="BF2440" s="113"/>
      <c r="BG2440" s="113"/>
      <c r="BH2440" s="113"/>
      <c r="BI2440" s="113"/>
      <c r="BJ2440" s="113"/>
      <c r="BK2440" s="113"/>
      <c r="BL2440" s="113"/>
      <c r="BM2440" s="113"/>
      <c r="BN2440" s="113"/>
      <c r="BO2440" s="113"/>
      <c r="BP2440" s="113"/>
      <c r="BQ2440" s="113"/>
      <c r="BR2440" s="113"/>
      <c r="BS2440" s="113"/>
      <c r="BT2440" s="113"/>
      <c r="BU2440" s="113"/>
      <c r="BV2440" s="113"/>
      <c r="BW2440" s="113"/>
      <c r="BX2440" s="113"/>
      <c r="BY2440" s="113"/>
      <c r="BZ2440" s="113"/>
      <c r="CA2440" s="113"/>
      <c r="CB2440" s="113"/>
    </row>
    <row r="2441" spans="9:80" s="114" customFormat="1">
      <c r="I2441" s="113"/>
      <c r="J2441" s="113"/>
      <c r="K2441" s="113"/>
      <c r="L2441" s="113"/>
      <c r="M2441" s="113"/>
      <c r="N2441" s="113"/>
      <c r="O2441" s="113"/>
      <c r="P2441" s="113"/>
      <c r="Q2441" s="113"/>
      <c r="R2441" s="113"/>
      <c r="S2441" s="113"/>
      <c r="T2441" s="113"/>
      <c r="U2441" s="113"/>
      <c r="V2441" s="113"/>
      <c r="W2441" s="113"/>
      <c r="X2441" s="113"/>
      <c r="Y2441" s="113"/>
      <c r="Z2441" s="113"/>
      <c r="AA2441" s="113"/>
      <c r="AB2441" s="113"/>
      <c r="AC2441" s="113"/>
      <c r="AD2441" s="113"/>
      <c r="AE2441" s="113"/>
      <c r="AF2441" s="113"/>
      <c r="AG2441" s="113"/>
      <c r="AH2441" s="113"/>
      <c r="AI2441" s="113"/>
      <c r="AJ2441" s="113"/>
      <c r="AK2441" s="113"/>
      <c r="AL2441" s="113"/>
      <c r="AM2441" s="113"/>
      <c r="AN2441" s="113"/>
      <c r="AO2441" s="113"/>
      <c r="AP2441" s="113"/>
      <c r="AQ2441" s="113"/>
      <c r="AR2441" s="113"/>
      <c r="AS2441" s="113"/>
      <c r="AT2441" s="113"/>
      <c r="AU2441" s="113"/>
      <c r="AV2441" s="113"/>
      <c r="AW2441" s="113"/>
      <c r="AX2441" s="113"/>
      <c r="AY2441" s="113"/>
      <c r="AZ2441" s="113"/>
      <c r="BA2441" s="113"/>
      <c r="BB2441" s="113"/>
      <c r="BC2441" s="113"/>
      <c r="BD2441" s="113"/>
      <c r="BE2441" s="113"/>
      <c r="BF2441" s="113"/>
      <c r="BG2441" s="113"/>
      <c r="BH2441" s="113"/>
      <c r="BI2441" s="113"/>
      <c r="BJ2441" s="113"/>
      <c r="BK2441" s="113"/>
      <c r="BL2441" s="113"/>
      <c r="BM2441" s="113"/>
      <c r="BN2441" s="113"/>
      <c r="BO2441" s="113"/>
      <c r="BP2441" s="113"/>
      <c r="BQ2441" s="113"/>
      <c r="BR2441" s="113"/>
      <c r="BS2441" s="113"/>
      <c r="BT2441" s="113"/>
      <c r="BU2441" s="113"/>
      <c r="BV2441" s="113"/>
      <c r="BW2441" s="113"/>
      <c r="BX2441" s="113"/>
      <c r="BY2441" s="113"/>
      <c r="BZ2441" s="113"/>
      <c r="CA2441" s="113"/>
      <c r="CB2441" s="113"/>
    </row>
    <row r="2442" spans="9:80" s="114" customFormat="1">
      <c r="I2442" s="113"/>
      <c r="J2442" s="113"/>
      <c r="K2442" s="113"/>
      <c r="L2442" s="113"/>
      <c r="M2442" s="113"/>
      <c r="N2442" s="113"/>
      <c r="O2442" s="113"/>
      <c r="P2442" s="113"/>
      <c r="Q2442" s="113"/>
      <c r="R2442" s="113"/>
      <c r="S2442" s="113"/>
      <c r="T2442" s="113"/>
      <c r="U2442" s="113"/>
      <c r="V2442" s="113"/>
      <c r="W2442" s="113"/>
      <c r="X2442" s="113"/>
      <c r="Y2442" s="113"/>
      <c r="Z2442" s="113"/>
      <c r="AA2442" s="113"/>
      <c r="AB2442" s="113"/>
      <c r="AC2442" s="113"/>
      <c r="AD2442" s="113"/>
      <c r="AE2442" s="113"/>
      <c r="AF2442" s="113"/>
      <c r="AG2442" s="113"/>
      <c r="AH2442" s="113"/>
      <c r="AI2442" s="113"/>
      <c r="AJ2442" s="113"/>
      <c r="AK2442" s="113"/>
      <c r="AL2442" s="113"/>
      <c r="AM2442" s="113"/>
      <c r="AN2442" s="113"/>
      <c r="AO2442" s="113"/>
      <c r="AP2442" s="113"/>
      <c r="AQ2442" s="113"/>
      <c r="AR2442" s="113"/>
      <c r="AS2442" s="113"/>
      <c r="AT2442" s="113"/>
      <c r="AU2442" s="113"/>
      <c r="AV2442" s="113"/>
      <c r="AW2442" s="113"/>
      <c r="AX2442" s="113"/>
      <c r="AY2442" s="113"/>
      <c r="AZ2442" s="113"/>
      <c r="BA2442" s="113"/>
      <c r="BB2442" s="113"/>
      <c r="BC2442" s="113"/>
      <c r="BD2442" s="113"/>
      <c r="BE2442" s="113"/>
      <c r="BF2442" s="113"/>
      <c r="BG2442" s="113"/>
      <c r="BH2442" s="113"/>
      <c r="BI2442" s="113"/>
      <c r="BJ2442" s="113"/>
      <c r="BK2442" s="113"/>
      <c r="BL2442" s="113"/>
      <c r="BM2442" s="113"/>
      <c r="BN2442" s="113"/>
      <c r="BO2442" s="113"/>
      <c r="BP2442" s="113"/>
      <c r="BQ2442" s="113"/>
      <c r="BR2442" s="113"/>
      <c r="BS2442" s="113"/>
      <c r="BT2442" s="113"/>
      <c r="BU2442" s="113"/>
      <c r="BV2442" s="113"/>
      <c r="BW2442" s="113"/>
      <c r="BX2442" s="113"/>
      <c r="BY2442" s="113"/>
      <c r="BZ2442" s="113"/>
      <c r="CA2442" s="113"/>
      <c r="CB2442" s="113"/>
    </row>
    <row r="2443" spans="9:80" s="114" customFormat="1">
      <c r="I2443" s="113"/>
      <c r="J2443" s="113"/>
      <c r="K2443" s="113"/>
      <c r="L2443" s="113"/>
      <c r="M2443" s="113"/>
      <c r="N2443" s="113"/>
      <c r="O2443" s="113"/>
      <c r="P2443" s="113"/>
      <c r="Q2443" s="113"/>
      <c r="R2443" s="113"/>
      <c r="S2443" s="113"/>
      <c r="T2443" s="113"/>
      <c r="U2443" s="113"/>
      <c r="V2443" s="113"/>
      <c r="W2443" s="113"/>
      <c r="X2443" s="113"/>
      <c r="Y2443" s="113"/>
      <c r="Z2443" s="113"/>
      <c r="AA2443" s="113"/>
      <c r="AB2443" s="113"/>
      <c r="AC2443" s="113"/>
      <c r="AD2443" s="113"/>
      <c r="AE2443" s="113"/>
      <c r="AF2443" s="113"/>
      <c r="AG2443" s="113"/>
      <c r="AH2443" s="113"/>
      <c r="AI2443" s="113"/>
      <c r="AJ2443" s="113"/>
      <c r="AK2443" s="113"/>
      <c r="AL2443" s="113"/>
      <c r="AM2443" s="113"/>
      <c r="AN2443" s="113"/>
      <c r="AO2443" s="113"/>
      <c r="AP2443" s="113"/>
      <c r="AQ2443" s="113"/>
      <c r="AR2443" s="113"/>
      <c r="AS2443" s="113"/>
      <c r="AT2443" s="113"/>
      <c r="AU2443" s="113"/>
      <c r="AV2443" s="113"/>
      <c r="AW2443" s="113"/>
      <c r="AX2443" s="113"/>
      <c r="AY2443" s="113"/>
      <c r="AZ2443" s="113"/>
      <c r="BA2443" s="113"/>
      <c r="BB2443" s="113"/>
      <c r="BC2443" s="113"/>
      <c r="BD2443" s="113"/>
      <c r="BE2443" s="113"/>
      <c r="BF2443" s="113"/>
      <c r="BG2443" s="113"/>
      <c r="BH2443" s="113"/>
      <c r="BI2443" s="113"/>
      <c r="BJ2443" s="113"/>
      <c r="BK2443" s="113"/>
      <c r="BL2443" s="113"/>
      <c r="BM2443" s="113"/>
      <c r="BN2443" s="113"/>
      <c r="BO2443" s="113"/>
      <c r="BP2443" s="113"/>
      <c r="BQ2443" s="113"/>
      <c r="BR2443" s="113"/>
      <c r="BS2443" s="113"/>
      <c r="BT2443" s="113"/>
      <c r="BU2443" s="113"/>
      <c r="BV2443" s="113"/>
      <c r="BW2443" s="113"/>
      <c r="BX2443" s="113"/>
      <c r="BY2443" s="113"/>
      <c r="BZ2443" s="113"/>
      <c r="CA2443" s="113"/>
      <c r="CB2443" s="113"/>
    </row>
    <row r="2444" spans="9:80" s="114" customFormat="1">
      <c r="I2444" s="113"/>
      <c r="J2444" s="113"/>
      <c r="K2444" s="113"/>
      <c r="L2444" s="113"/>
      <c r="M2444" s="113"/>
      <c r="N2444" s="113"/>
      <c r="O2444" s="113"/>
      <c r="P2444" s="113"/>
      <c r="Q2444" s="113"/>
      <c r="R2444" s="113"/>
      <c r="S2444" s="113"/>
      <c r="T2444" s="113"/>
      <c r="U2444" s="113"/>
      <c r="V2444" s="113"/>
      <c r="W2444" s="113"/>
      <c r="X2444" s="113"/>
      <c r="Y2444" s="113"/>
      <c r="Z2444" s="113"/>
      <c r="AA2444" s="113"/>
      <c r="AB2444" s="113"/>
      <c r="AC2444" s="113"/>
      <c r="AD2444" s="113"/>
      <c r="AE2444" s="113"/>
      <c r="AF2444" s="113"/>
      <c r="AG2444" s="113"/>
      <c r="AH2444" s="113"/>
      <c r="AI2444" s="113"/>
      <c r="AJ2444" s="113"/>
      <c r="AK2444" s="113"/>
      <c r="AL2444" s="113"/>
      <c r="AM2444" s="113"/>
      <c r="AN2444" s="113"/>
      <c r="AO2444" s="113"/>
      <c r="AP2444" s="113"/>
      <c r="AQ2444" s="113"/>
      <c r="AR2444" s="113"/>
      <c r="AS2444" s="113"/>
      <c r="AT2444" s="113"/>
      <c r="AU2444" s="113"/>
      <c r="AV2444" s="113"/>
      <c r="AW2444" s="113"/>
      <c r="AX2444" s="113"/>
      <c r="AY2444" s="113"/>
      <c r="AZ2444" s="113"/>
      <c r="BA2444" s="113"/>
      <c r="BB2444" s="113"/>
      <c r="BC2444" s="113"/>
      <c r="BD2444" s="113"/>
      <c r="BE2444" s="113"/>
      <c r="BF2444" s="113"/>
      <c r="BG2444" s="113"/>
      <c r="BH2444" s="113"/>
      <c r="BI2444" s="113"/>
      <c r="BJ2444" s="113"/>
      <c r="BK2444" s="113"/>
      <c r="BL2444" s="113"/>
      <c r="BM2444" s="113"/>
      <c r="BN2444" s="113"/>
      <c r="BO2444" s="113"/>
      <c r="BP2444" s="113"/>
      <c r="BQ2444" s="113"/>
      <c r="BR2444" s="113"/>
      <c r="BS2444" s="113"/>
      <c r="BT2444" s="113"/>
      <c r="BU2444" s="113"/>
      <c r="BV2444" s="113"/>
      <c r="BW2444" s="113"/>
      <c r="BX2444" s="113"/>
      <c r="BY2444" s="113"/>
      <c r="BZ2444" s="113"/>
      <c r="CA2444" s="113"/>
      <c r="CB2444" s="113"/>
    </row>
    <row r="2445" spans="9:80" s="114" customFormat="1">
      <c r="I2445" s="113"/>
      <c r="J2445" s="113"/>
      <c r="K2445" s="113"/>
      <c r="L2445" s="113"/>
      <c r="M2445" s="113"/>
      <c r="N2445" s="113"/>
      <c r="O2445" s="113"/>
      <c r="P2445" s="113"/>
      <c r="Q2445" s="113"/>
      <c r="R2445" s="113"/>
      <c r="S2445" s="113"/>
      <c r="T2445" s="113"/>
      <c r="U2445" s="113"/>
      <c r="V2445" s="113"/>
      <c r="W2445" s="113"/>
      <c r="X2445" s="113"/>
      <c r="Y2445" s="113"/>
      <c r="Z2445" s="113"/>
      <c r="AA2445" s="113"/>
      <c r="AB2445" s="113"/>
      <c r="AC2445" s="113"/>
      <c r="AD2445" s="113"/>
      <c r="AE2445" s="113"/>
      <c r="AF2445" s="113"/>
      <c r="AG2445" s="113"/>
      <c r="AH2445" s="113"/>
      <c r="AI2445" s="113"/>
      <c r="AJ2445" s="113"/>
      <c r="AK2445" s="113"/>
      <c r="AL2445" s="113"/>
      <c r="AM2445" s="113"/>
      <c r="AN2445" s="113"/>
      <c r="AO2445" s="113"/>
      <c r="AP2445" s="113"/>
      <c r="AQ2445" s="113"/>
      <c r="AR2445" s="113"/>
      <c r="AS2445" s="113"/>
      <c r="AT2445" s="113"/>
      <c r="AU2445" s="113"/>
      <c r="AV2445" s="113"/>
      <c r="AW2445" s="113"/>
      <c r="AX2445" s="113"/>
      <c r="AY2445" s="113"/>
      <c r="AZ2445" s="113"/>
      <c r="BA2445" s="113"/>
      <c r="BB2445" s="113"/>
      <c r="BC2445" s="113"/>
      <c r="BD2445" s="113"/>
      <c r="BE2445" s="113"/>
      <c r="BF2445" s="113"/>
      <c r="BG2445" s="113"/>
      <c r="BH2445" s="113"/>
      <c r="BI2445" s="113"/>
      <c r="BJ2445" s="113"/>
      <c r="BK2445" s="113"/>
      <c r="BL2445" s="113"/>
      <c r="BM2445" s="113"/>
      <c r="BN2445" s="113"/>
      <c r="BO2445" s="113"/>
      <c r="BP2445" s="113"/>
      <c r="BQ2445" s="113"/>
      <c r="BR2445" s="113"/>
      <c r="BS2445" s="113"/>
      <c r="BT2445" s="113"/>
      <c r="BU2445" s="113"/>
      <c r="BV2445" s="113"/>
      <c r="BW2445" s="113"/>
      <c r="BX2445" s="113"/>
      <c r="BY2445" s="113"/>
      <c r="BZ2445" s="113"/>
      <c r="CA2445" s="113"/>
      <c r="CB2445" s="113"/>
    </row>
    <row r="2446" spans="9:80" s="114" customFormat="1">
      <c r="I2446" s="113"/>
      <c r="J2446" s="113"/>
      <c r="K2446" s="113"/>
      <c r="L2446" s="113"/>
      <c r="M2446" s="113"/>
      <c r="N2446" s="113"/>
      <c r="O2446" s="113"/>
      <c r="P2446" s="113"/>
      <c r="Q2446" s="113"/>
      <c r="R2446" s="113"/>
      <c r="S2446" s="113"/>
      <c r="T2446" s="113"/>
      <c r="U2446" s="113"/>
      <c r="V2446" s="113"/>
      <c r="W2446" s="113"/>
      <c r="X2446" s="113"/>
      <c r="Y2446" s="113"/>
      <c r="Z2446" s="113"/>
      <c r="AA2446" s="113"/>
      <c r="AB2446" s="113"/>
      <c r="AC2446" s="113"/>
      <c r="AD2446" s="113"/>
      <c r="AE2446" s="113"/>
      <c r="AF2446" s="113"/>
      <c r="AG2446" s="113"/>
      <c r="AH2446" s="113"/>
      <c r="AI2446" s="113"/>
      <c r="AJ2446" s="113"/>
      <c r="AK2446" s="113"/>
      <c r="AL2446" s="113"/>
      <c r="AM2446" s="113"/>
      <c r="AN2446" s="113"/>
      <c r="AO2446" s="113"/>
      <c r="AP2446" s="113"/>
      <c r="AQ2446" s="113"/>
      <c r="AR2446" s="113"/>
      <c r="AS2446" s="113"/>
      <c r="AT2446" s="113"/>
      <c r="AU2446" s="113"/>
      <c r="AV2446" s="113"/>
      <c r="AW2446" s="113"/>
      <c r="AX2446" s="113"/>
      <c r="AY2446" s="113"/>
      <c r="AZ2446" s="113"/>
      <c r="BA2446" s="113"/>
      <c r="BB2446" s="113"/>
      <c r="BC2446" s="113"/>
      <c r="BD2446" s="113"/>
      <c r="BE2446" s="113"/>
      <c r="BF2446" s="113"/>
      <c r="BG2446" s="113"/>
      <c r="BH2446" s="113"/>
      <c r="BI2446" s="113"/>
      <c r="BJ2446" s="113"/>
      <c r="BK2446" s="113"/>
      <c r="BL2446" s="113"/>
      <c r="BM2446" s="113"/>
      <c r="BN2446" s="113"/>
      <c r="BO2446" s="113"/>
      <c r="BP2446" s="113"/>
      <c r="BQ2446" s="113"/>
      <c r="BR2446" s="113"/>
      <c r="BS2446" s="113"/>
      <c r="BT2446" s="113"/>
      <c r="BU2446" s="113"/>
      <c r="BV2446" s="113"/>
      <c r="BW2446" s="113"/>
      <c r="BX2446" s="113"/>
      <c r="BY2446" s="113"/>
      <c r="BZ2446" s="113"/>
      <c r="CA2446" s="113"/>
      <c r="CB2446" s="113"/>
    </row>
    <row r="2447" spans="9:80" s="114" customFormat="1">
      <c r="I2447" s="113"/>
      <c r="J2447" s="113"/>
      <c r="K2447" s="113"/>
      <c r="L2447" s="113"/>
      <c r="M2447" s="113"/>
      <c r="N2447" s="113"/>
      <c r="O2447" s="113"/>
      <c r="P2447" s="113"/>
      <c r="Q2447" s="113"/>
      <c r="R2447" s="113"/>
      <c r="S2447" s="113"/>
      <c r="T2447" s="113"/>
      <c r="U2447" s="113"/>
      <c r="V2447" s="113"/>
      <c r="W2447" s="113"/>
      <c r="X2447" s="113"/>
      <c r="Y2447" s="113"/>
      <c r="Z2447" s="113"/>
      <c r="AA2447" s="113"/>
      <c r="AB2447" s="113"/>
      <c r="AC2447" s="113"/>
      <c r="AD2447" s="113"/>
      <c r="AE2447" s="113"/>
      <c r="AF2447" s="113"/>
      <c r="AG2447" s="113"/>
      <c r="AH2447" s="113"/>
      <c r="AI2447" s="113"/>
      <c r="AJ2447" s="113"/>
      <c r="AK2447" s="113"/>
      <c r="AL2447" s="113"/>
      <c r="AM2447" s="113"/>
      <c r="AN2447" s="113"/>
      <c r="AO2447" s="113"/>
      <c r="AP2447" s="113"/>
      <c r="AQ2447" s="113"/>
      <c r="AR2447" s="113"/>
      <c r="AS2447" s="113"/>
      <c r="AT2447" s="113"/>
      <c r="AU2447" s="113"/>
      <c r="AV2447" s="113"/>
      <c r="AW2447" s="113"/>
      <c r="AX2447" s="113"/>
      <c r="AY2447" s="113"/>
      <c r="AZ2447" s="113"/>
      <c r="BA2447" s="113"/>
      <c r="BB2447" s="113"/>
      <c r="BC2447" s="113"/>
      <c r="BD2447" s="113"/>
      <c r="BE2447" s="113"/>
      <c r="BF2447" s="113"/>
      <c r="BG2447" s="113"/>
      <c r="BH2447" s="113"/>
      <c r="BI2447" s="113"/>
      <c r="BJ2447" s="113"/>
      <c r="BK2447" s="113"/>
      <c r="BL2447" s="113"/>
      <c r="BM2447" s="113"/>
      <c r="BN2447" s="113"/>
      <c r="BO2447" s="113"/>
      <c r="BP2447" s="113"/>
      <c r="BQ2447" s="113"/>
      <c r="BR2447" s="113"/>
      <c r="BS2447" s="113"/>
      <c r="BT2447" s="113"/>
      <c r="BU2447" s="113"/>
      <c r="BV2447" s="113"/>
      <c r="BW2447" s="113"/>
      <c r="BX2447" s="113"/>
      <c r="BY2447" s="113"/>
      <c r="BZ2447" s="113"/>
      <c r="CA2447" s="113"/>
      <c r="CB2447" s="113"/>
    </row>
    <row r="2448" spans="9:80" s="114" customFormat="1">
      <c r="I2448" s="113"/>
      <c r="J2448" s="113"/>
      <c r="K2448" s="113"/>
      <c r="L2448" s="113"/>
      <c r="M2448" s="113"/>
      <c r="N2448" s="113"/>
      <c r="O2448" s="113"/>
      <c r="P2448" s="113"/>
      <c r="Q2448" s="113"/>
      <c r="R2448" s="113"/>
      <c r="S2448" s="113"/>
      <c r="T2448" s="113"/>
      <c r="U2448" s="113"/>
      <c r="V2448" s="113"/>
      <c r="W2448" s="113"/>
      <c r="X2448" s="113"/>
      <c r="Y2448" s="113"/>
      <c r="Z2448" s="113"/>
      <c r="AA2448" s="113"/>
      <c r="AB2448" s="113"/>
      <c r="AC2448" s="113"/>
      <c r="AD2448" s="113"/>
      <c r="AE2448" s="113"/>
      <c r="AF2448" s="113"/>
      <c r="AG2448" s="113"/>
      <c r="AH2448" s="113"/>
      <c r="AI2448" s="113"/>
      <c r="AJ2448" s="113"/>
      <c r="AK2448" s="113"/>
      <c r="AL2448" s="113"/>
      <c r="AM2448" s="113"/>
      <c r="AN2448" s="113"/>
      <c r="AO2448" s="113"/>
      <c r="AP2448" s="113"/>
      <c r="AQ2448" s="113"/>
      <c r="AR2448" s="113"/>
      <c r="AS2448" s="113"/>
      <c r="AT2448" s="113"/>
      <c r="AU2448" s="113"/>
      <c r="AV2448" s="113"/>
      <c r="AW2448" s="113"/>
      <c r="AX2448" s="113"/>
      <c r="AY2448" s="113"/>
      <c r="AZ2448" s="113"/>
      <c r="BA2448" s="113"/>
      <c r="BB2448" s="113"/>
      <c r="BC2448" s="113"/>
      <c r="BD2448" s="113"/>
      <c r="BE2448" s="113"/>
      <c r="BF2448" s="113"/>
      <c r="BG2448" s="113"/>
      <c r="BH2448" s="113"/>
      <c r="BI2448" s="113"/>
      <c r="BJ2448" s="113"/>
      <c r="BK2448" s="113"/>
      <c r="BL2448" s="113"/>
      <c r="BM2448" s="113"/>
      <c r="BN2448" s="113"/>
      <c r="BO2448" s="113"/>
      <c r="BP2448" s="113"/>
      <c r="BQ2448" s="113"/>
      <c r="BR2448" s="113"/>
      <c r="BS2448" s="113"/>
      <c r="BT2448" s="113"/>
      <c r="BU2448" s="113"/>
      <c r="BV2448" s="113"/>
      <c r="BW2448" s="113"/>
      <c r="BX2448" s="113"/>
      <c r="BY2448" s="113"/>
      <c r="BZ2448" s="113"/>
      <c r="CA2448" s="113"/>
      <c r="CB2448" s="113"/>
    </row>
    <row r="2449" spans="9:80" s="114" customFormat="1">
      <c r="I2449" s="113"/>
      <c r="J2449" s="113"/>
      <c r="K2449" s="113"/>
      <c r="L2449" s="113"/>
      <c r="M2449" s="113"/>
      <c r="N2449" s="113"/>
      <c r="O2449" s="113"/>
      <c r="P2449" s="113"/>
      <c r="Q2449" s="113"/>
      <c r="R2449" s="113"/>
      <c r="S2449" s="113"/>
      <c r="T2449" s="113"/>
      <c r="U2449" s="113"/>
      <c r="V2449" s="113"/>
      <c r="W2449" s="113"/>
      <c r="X2449" s="113"/>
      <c r="Y2449" s="113"/>
      <c r="Z2449" s="113"/>
      <c r="AA2449" s="113"/>
      <c r="AB2449" s="113"/>
      <c r="AC2449" s="113"/>
      <c r="AD2449" s="113"/>
      <c r="AE2449" s="113"/>
      <c r="AF2449" s="113"/>
      <c r="AG2449" s="113"/>
      <c r="AH2449" s="113"/>
      <c r="AI2449" s="113"/>
      <c r="AJ2449" s="113"/>
      <c r="AK2449" s="113"/>
      <c r="AL2449" s="113"/>
      <c r="AM2449" s="113"/>
      <c r="AN2449" s="113"/>
      <c r="AO2449" s="113"/>
      <c r="AP2449" s="113"/>
      <c r="AQ2449" s="113"/>
      <c r="AR2449" s="113"/>
      <c r="AS2449" s="113"/>
      <c r="AT2449" s="113"/>
      <c r="AU2449" s="113"/>
      <c r="AV2449" s="113"/>
      <c r="AW2449" s="113"/>
      <c r="AX2449" s="113"/>
      <c r="AY2449" s="113"/>
      <c r="AZ2449" s="113"/>
      <c r="BA2449" s="113"/>
      <c r="BB2449" s="113"/>
      <c r="BC2449" s="113"/>
      <c r="BD2449" s="113"/>
      <c r="BE2449" s="113"/>
      <c r="BF2449" s="113"/>
      <c r="BG2449" s="113"/>
      <c r="BH2449" s="113"/>
      <c r="BI2449" s="113"/>
      <c r="BJ2449" s="113"/>
      <c r="BK2449" s="113"/>
      <c r="BL2449" s="113"/>
      <c r="BM2449" s="113"/>
      <c r="BN2449" s="113"/>
      <c r="BO2449" s="113"/>
      <c r="BP2449" s="113"/>
      <c r="BQ2449" s="113"/>
      <c r="BR2449" s="113"/>
      <c r="BS2449" s="113"/>
      <c r="BT2449" s="113"/>
      <c r="BU2449" s="113"/>
      <c r="BV2449" s="113"/>
      <c r="BW2449" s="113"/>
      <c r="BX2449" s="113"/>
      <c r="BY2449" s="113"/>
      <c r="BZ2449" s="113"/>
      <c r="CA2449" s="113"/>
      <c r="CB2449" s="113"/>
    </row>
    <row r="2450" spans="9:80" s="114" customFormat="1">
      <c r="I2450" s="113"/>
      <c r="J2450" s="113"/>
      <c r="K2450" s="113"/>
      <c r="L2450" s="113"/>
      <c r="M2450" s="113"/>
      <c r="N2450" s="113"/>
      <c r="O2450" s="113"/>
      <c r="P2450" s="113"/>
      <c r="Q2450" s="113"/>
      <c r="R2450" s="113"/>
      <c r="S2450" s="113"/>
      <c r="T2450" s="113"/>
      <c r="U2450" s="113"/>
      <c r="V2450" s="113"/>
      <c r="W2450" s="113"/>
      <c r="X2450" s="113"/>
      <c r="Y2450" s="113"/>
      <c r="Z2450" s="113"/>
      <c r="AA2450" s="113"/>
      <c r="AB2450" s="113"/>
      <c r="AC2450" s="113"/>
      <c r="AD2450" s="113"/>
      <c r="AE2450" s="113"/>
      <c r="AF2450" s="113"/>
      <c r="AG2450" s="113"/>
      <c r="AH2450" s="113"/>
      <c r="AI2450" s="113"/>
      <c r="AJ2450" s="113"/>
      <c r="AK2450" s="113"/>
      <c r="AL2450" s="113"/>
      <c r="AM2450" s="113"/>
      <c r="AN2450" s="113"/>
      <c r="AO2450" s="113"/>
      <c r="AP2450" s="113"/>
      <c r="AQ2450" s="113"/>
      <c r="AR2450" s="113"/>
      <c r="AS2450" s="113"/>
      <c r="AT2450" s="113"/>
      <c r="AU2450" s="113"/>
      <c r="AV2450" s="113"/>
      <c r="AW2450" s="113"/>
      <c r="AX2450" s="113"/>
      <c r="AY2450" s="113"/>
      <c r="AZ2450" s="113"/>
      <c r="BA2450" s="113"/>
      <c r="BB2450" s="113"/>
      <c r="BC2450" s="113"/>
      <c r="BD2450" s="113"/>
      <c r="BE2450" s="113"/>
      <c r="BF2450" s="113"/>
      <c r="BG2450" s="113"/>
      <c r="BH2450" s="113"/>
      <c r="BI2450" s="113"/>
      <c r="BJ2450" s="113"/>
      <c r="BK2450" s="113"/>
      <c r="BL2450" s="113"/>
      <c r="BM2450" s="113"/>
      <c r="BN2450" s="113"/>
      <c r="BO2450" s="113"/>
      <c r="BP2450" s="113"/>
      <c r="BQ2450" s="113"/>
      <c r="BR2450" s="113"/>
      <c r="BS2450" s="113"/>
      <c r="BT2450" s="113"/>
      <c r="BU2450" s="113"/>
      <c r="BV2450" s="113"/>
      <c r="BW2450" s="113"/>
      <c r="BX2450" s="113"/>
      <c r="BY2450" s="113"/>
      <c r="BZ2450" s="113"/>
      <c r="CA2450" s="113"/>
      <c r="CB2450" s="113"/>
    </row>
    <row r="2451" spans="9:80" s="114" customFormat="1">
      <c r="I2451" s="113"/>
      <c r="J2451" s="113"/>
      <c r="K2451" s="113"/>
      <c r="L2451" s="113"/>
      <c r="M2451" s="113"/>
      <c r="N2451" s="113"/>
      <c r="O2451" s="113"/>
      <c r="P2451" s="113"/>
      <c r="Q2451" s="113"/>
      <c r="R2451" s="113"/>
      <c r="S2451" s="113"/>
      <c r="T2451" s="113"/>
      <c r="U2451" s="113"/>
      <c r="V2451" s="113"/>
      <c r="W2451" s="113"/>
      <c r="X2451" s="113"/>
      <c r="Y2451" s="113"/>
      <c r="Z2451" s="113"/>
      <c r="AA2451" s="113"/>
      <c r="AB2451" s="113"/>
      <c r="AC2451" s="113"/>
      <c r="AD2451" s="113"/>
      <c r="AE2451" s="113"/>
      <c r="AF2451" s="113"/>
      <c r="AG2451" s="113"/>
      <c r="AH2451" s="113"/>
      <c r="AI2451" s="113"/>
      <c r="AJ2451" s="113"/>
      <c r="AK2451" s="113"/>
      <c r="AL2451" s="113"/>
      <c r="AM2451" s="113"/>
      <c r="AN2451" s="113"/>
      <c r="AO2451" s="113"/>
      <c r="AP2451" s="113"/>
      <c r="AQ2451" s="113"/>
      <c r="AR2451" s="113"/>
      <c r="AS2451" s="113"/>
      <c r="AT2451" s="113"/>
      <c r="AU2451" s="113"/>
      <c r="AV2451" s="113"/>
      <c r="AW2451" s="113"/>
      <c r="AX2451" s="113"/>
      <c r="AY2451" s="113"/>
      <c r="AZ2451" s="113"/>
      <c r="BA2451" s="113"/>
      <c r="BB2451" s="113"/>
      <c r="BC2451" s="113"/>
      <c r="BD2451" s="113"/>
      <c r="BE2451" s="113"/>
      <c r="BF2451" s="113"/>
      <c r="BG2451" s="113"/>
      <c r="BH2451" s="113"/>
      <c r="BI2451" s="113"/>
      <c r="BJ2451" s="113"/>
      <c r="BK2451" s="113"/>
      <c r="BL2451" s="113"/>
      <c r="BM2451" s="113"/>
      <c r="BN2451" s="113"/>
      <c r="BO2451" s="113"/>
      <c r="BP2451" s="113"/>
      <c r="BQ2451" s="113"/>
      <c r="BR2451" s="113"/>
      <c r="BS2451" s="113"/>
      <c r="BT2451" s="113"/>
      <c r="BU2451" s="113"/>
      <c r="BV2451" s="113"/>
      <c r="BW2451" s="113"/>
      <c r="BX2451" s="113"/>
      <c r="BY2451" s="113"/>
      <c r="BZ2451" s="113"/>
      <c r="CA2451" s="113"/>
      <c r="CB2451" s="113"/>
    </row>
    <row r="2452" spans="9:80" s="114" customFormat="1">
      <c r="I2452" s="113"/>
      <c r="J2452" s="113"/>
      <c r="K2452" s="113"/>
      <c r="L2452" s="113"/>
      <c r="M2452" s="113"/>
      <c r="N2452" s="113"/>
      <c r="O2452" s="113"/>
      <c r="P2452" s="113"/>
      <c r="Q2452" s="113"/>
      <c r="R2452" s="113"/>
      <c r="S2452" s="113"/>
      <c r="T2452" s="113"/>
      <c r="U2452" s="113"/>
      <c r="V2452" s="113"/>
      <c r="W2452" s="113"/>
      <c r="X2452" s="113"/>
      <c r="Y2452" s="113"/>
      <c r="Z2452" s="113"/>
      <c r="AA2452" s="113"/>
      <c r="AB2452" s="113"/>
      <c r="AC2452" s="113"/>
      <c r="AD2452" s="113"/>
      <c r="AE2452" s="113"/>
      <c r="AF2452" s="113"/>
      <c r="AG2452" s="113"/>
      <c r="AH2452" s="113"/>
      <c r="AI2452" s="113"/>
      <c r="AJ2452" s="113"/>
      <c r="AK2452" s="113"/>
      <c r="AL2452" s="113"/>
      <c r="AM2452" s="113"/>
      <c r="AN2452" s="113"/>
      <c r="AO2452" s="113"/>
      <c r="AP2452" s="113"/>
      <c r="AQ2452" s="113"/>
      <c r="AR2452" s="113"/>
      <c r="AS2452" s="113"/>
      <c r="AT2452" s="113"/>
      <c r="AU2452" s="113"/>
      <c r="AV2452" s="113"/>
      <c r="AW2452" s="113"/>
      <c r="AX2452" s="113"/>
      <c r="AY2452" s="113"/>
      <c r="AZ2452" s="113"/>
      <c r="BA2452" s="113"/>
      <c r="BB2452" s="113"/>
      <c r="BC2452" s="113"/>
      <c r="BD2452" s="113"/>
      <c r="BE2452" s="113"/>
      <c r="BF2452" s="113"/>
      <c r="BG2452" s="113"/>
      <c r="BH2452" s="113"/>
      <c r="BI2452" s="113"/>
      <c r="BJ2452" s="113"/>
      <c r="BK2452" s="113"/>
      <c r="BL2452" s="113"/>
      <c r="BM2452" s="113"/>
      <c r="BN2452" s="113"/>
      <c r="BO2452" s="113"/>
      <c r="BP2452" s="113"/>
      <c r="BQ2452" s="113"/>
      <c r="BR2452" s="113"/>
      <c r="BS2452" s="113"/>
      <c r="BT2452" s="113"/>
      <c r="BU2452" s="113"/>
      <c r="BV2452" s="113"/>
      <c r="BW2452" s="113"/>
      <c r="BX2452" s="113"/>
      <c r="BY2452" s="113"/>
      <c r="BZ2452" s="113"/>
      <c r="CA2452" s="113"/>
      <c r="CB2452" s="113"/>
    </row>
    <row r="2453" spans="9:80" s="114" customFormat="1">
      <c r="I2453" s="113"/>
      <c r="J2453" s="113"/>
      <c r="K2453" s="113"/>
      <c r="L2453" s="113"/>
      <c r="M2453" s="113"/>
      <c r="N2453" s="113"/>
      <c r="O2453" s="113"/>
      <c r="P2453" s="113"/>
      <c r="Q2453" s="113"/>
      <c r="R2453" s="113"/>
      <c r="S2453" s="113"/>
      <c r="T2453" s="113"/>
      <c r="U2453" s="113"/>
      <c r="V2453" s="113"/>
      <c r="W2453" s="113"/>
      <c r="X2453" s="113"/>
      <c r="Y2453" s="113"/>
      <c r="Z2453" s="113"/>
      <c r="AA2453" s="113"/>
      <c r="AB2453" s="113"/>
      <c r="AC2453" s="113"/>
      <c r="AD2453" s="113"/>
      <c r="AE2453" s="113"/>
      <c r="AF2453" s="113"/>
      <c r="AG2453" s="113"/>
      <c r="AH2453" s="113"/>
      <c r="AI2453" s="113"/>
      <c r="AJ2453" s="113"/>
      <c r="AK2453" s="113"/>
      <c r="AL2453" s="113"/>
      <c r="AM2453" s="113"/>
      <c r="AN2453" s="113"/>
      <c r="AO2453" s="113"/>
      <c r="AP2453" s="113"/>
      <c r="AQ2453" s="113"/>
      <c r="AR2453" s="113"/>
      <c r="AS2453" s="113"/>
      <c r="AT2453" s="113"/>
      <c r="AU2453" s="113"/>
      <c r="AV2453" s="113"/>
      <c r="AW2453" s="113"/>
      <c r="AX2453" s="113"/>
      <c r="AY2453" s="113"/>
      <c r="AZ2453" s="113"/>
      <c r="BA2453" s="113"/>
      <c r="BB2453" s="113"/>
      <c r="BC2453" s="113"/>
      <c r="BD2453" s="113"/>
      <c r="BE2453" s="113"/>
      <c r="BF2453" s="113"/>
      <c r="BG2453" s="113"/>
      <c r="BH2453" s="113"/>
      <c r="BI2453" s="113"/>
      <c r="BJ2453" s="113"/>
      <c r="BK2453" s="113"/>
      <c r="BL2453" s="113"/>
      <c r="BM2453" s="113"/>
      <c r="BN2453" s="113"/>
      <c r="BO2453" s="113"/>
      <c r="BP2453" s="113"/>
      <c r="BQ2453" s="113"/>
      <c r="BR2453" s="113"/>
      <c r="BS2453" s="113"/>
      <c r="BT2453" s="113"/>
      <c r="BU2453" s="113"/>
      <c r="BV2453" s="113"/>
      <c r="BW2453" s="113"/>
      <c r="BX2453" s="113"/>
      <c r="BY2453" s="113"/>
      <c r="BZ2453" s="113"/>
      <c r="CA2453" s="113"/>
      <c r="CB2453" s="113"/>
    </row>
    <row r="2454" spans="9:80" s="114" customFormat="1">
      <c r="I2454" s="113"/>
      <c r="J2454" s="113"/>
      <c r="K2454" s="113"/>
      <c r="L2454" s="113"/>
      <c r="M2454" s="113"/>
      <c r="N2454" s="113"/>
      <c r="O2454" s="113"/>
      <c r="P2454" s="113"/>
      <c r="Q2454" s="113"/>
      <c r="R2454" s="113"/>
      <c r="S2454" s="113"/>
      <c r="T2454" s="113"/>
      <c r="U2454" s="113"/>
      <c r="V2454" s="113"/>
      <c r="W2454" s="113"/>
      <c r="X2454" s="113"/>
      <c r="Y2454" s="113"/>
      <c r="Z2454" s="113"/>
      <c r="AA2454" s="113"/>
      <c r="AB2454" s="113"/>
      <c r="AC2454" s="113"/>
      <c r="AD2454" s="113"/>
      <c r="AE2454" s="113"/>
      <c r="AF2454" s="113"/>
      <c r="AG2454" s="113"/>
      <c r="AH2454" s="113"/>
      <c r="AI2454" s="113"/>
      <c r="AJ2454" s="113"/>
      <c r="AK2454" s="113"/>
      <c r="AL2454" s="113"/>
      <c r="AM2454" s="113"/>
      <c r="AN2454" s="113"/>
      <c r="AO2454" s="113"/>
      <c r="AP2454" s="113"/>
      <c r="AQ2454" s="113"/>
      <c r="AR2454" s="113"/>
      <c r="AS2454" s="113"/>
      <c r="AT2454" s="113"/>
      <c r="AU2454" s="113"/>
      <c r="AV2454" s="113"/>
      <c r="AW2454" s="113"/>
      <c r="AX2454" s="113"/>
      <c r="AY2454" s="113"/>
      <c r="AZ2454" s="113"/>
      <c r="BA2454" s="113"/>
      <c r="BB2454" s="113"/>
      <c r="BC2454" s="113"/>
      <c r="BD2454" s="113"/>
      <c r="BE2454" s="113"/>
      <c r="BF2454" s="113"/>
      <c r="BG2454" s="113"/>
      <c r="BH2454" s="113"/>
      <c r="BI2454" s="113"/>
      <c r="BJ2454" s="113"/>
      <c r="BK2454" s="113"/>
      <c r="BL2454" s="113"/>
      <c r="BM2454" s="113"/>
      <c r="BN2454" s="113"/>
      <c r="BO2454" s="113"/>
      <c r="BP2454" s="113"/>
      <c r="BQ2454" s="113"/>
      <c r="BR2454" s="113"/>
      <c r="BS2454" s="113"/>
      <c r="BT2454" s="113"/>
      <c r="BU2454" s="113"/>
      <c r="BV2454" s="113"/>
      <c r="BW2454" s="113"/>
      <c r="BX2454" s="113"/>
      <c r="BY2454" s="113"/>
      <c r="BZ2454" s="113"/>
      <c r="CA2454" s="113"/>
      <c r="CB2454" s="113"/>
    </row>
    <row r="2455" spans="9:80" s="114" customFormat="1">
      <c r="I2455" s="113"/>
      <c r="J2455" s="113"/>
      <c r="K2455" s="113"/>
      <c r="L2455" s="113"/>
      <c r="M2455" s="113"/>
      <c r="N2455" s="113"/>
      <c r="O2455" s="113"/>
      <c r="P2455" s="113"/>
      <c r="Q2455" s="113"/>
      <c r="R2455" s="113"/>
      <c r="S2455" s="113"/>
      <c r="T2455" s="113"/>
      <c r="U2455" s="113"/>
      <c r="V2455" s="113"/>
      <c r="W2455" s="113"/>
      <c r="X2455" s="113"/>
      <c r="Y2455" s="113"/>
      <c r="Z2455" s="113"/>
      <c r="AA2455" s="113"/>
      <c r="AB2455" s="113"/>
      <c r="AC2455" s="113"/>
      <c r="AD2455" s="113"/>
      <c r="AE2455" s="113"/>
      <c r="AF2455" s="113"/>
      <c r="AG2455" s="113"/>
      <c r="AH2455" s="113"/>
      <c r="AI2455" s="113"/>
      <c r="AJ2455" s="113"/>
      <c r="AK2455" s="113"/>
      <c r="AL2455" s="113"/>
      <c r="AM2455" s="113"/>
      <c r="AN2455" s="113"/>
      <c r="AO2455" s="113"/>
      <c r="AP2455" s="113"/>
      <c r="AQ2455" s="113"/>
      <c r="AR2455" s="113"/>
      <c r="AS2455" s="113"/>
      <c r="AT2455" s="113"/>
      <c r="AU2455" s="113"/>
      <c r="AV2455" s="113"/>
      <c r="AW2455" s="113"/>
      <c r="AX2455" s="113"/>
      <c r="AY2455" s="113"/>
      <c r="AZ2455" s="113"/>
      <c r="BA2455" s="113"/>
      <c r="BB2455" s="113"/>
      <c r="BC2455" s="113"/>
      <c r="BD2455" s="113"/>
      <c r="BE2455" s="113"/>
      <c r="BF2455" s="113"/>
      <c r="BG2455" s="113"/>
      <c r="BH2455" s="113"/>
      <c r="BI2455" s="113"/>
      <c r="BJ2455" s="113"/>
      <c r="BK2455" s="113"/>
      <c r="BL2455" s="113"/>
      <c r="BM2455" s="113"/>
      <c r="BN2455" s="113"/>
      <c r="BO2455" s="113"/>
      <c r="BP2455" s="113"/>
      <c r="BQ2455" s="113"/>
      <c r="BR2455" s="113"/>
      <c r="BS2455" s="113"/>
      <c r="BT2455" s="113"/>
      <c r="BU2455" s="113"/>
      <c r="BV2455" s="113"/>
      <c r="BW2455" s="113"/>
      <c r="BX2455" s="113"/>
      <c r="BY2455" s="113"/>
      <c r="BZ2455" s="113"/>
      <c r="CA2455" s="113"/>
      <c r="CB2455" s="113"/>
    </row>
    <row r="2456" spans="9:80" s="114" customFormat="1">
      <c r="I2456" s="113"/>
      <c r="J2456" s="113"/>
      <c r="K2456" s="113"/>
      <c r="L2456" s="113"/>
      <c r="M2456" s="113"/>
      <c r="N2456" s="113"/>
      <c r="O2456" s="113"/>
      <c r="P2456" s="113"/>
      <c r="Q2456" s="113"/>
      <c r="R2456" s="113"/>
      <c r="S2456" s="113"/>
      <c r="T2456" s="113"/>
      <c r="U2456" s="113"/>
      <c r="V2456" s="113"/>
      <c r="W2456" s="113"/>
      <c r="X2456" s="113"/>
      <c r="Y2456" s="113"/>
      <c r="Z2456" s="113"/>
      <c r="AA2456" s="113"/>
      <c r="AB2456" s="113"/>
      <c r="AC2456" s="113"/>
      <c r="AD2456" s="113"/>
      <c r="AE2456" s="113"/>
      <c r="AF2456" s="113"/>
      <c r="AG2456" s="113"/>
      <c r="AH2456" s="113"/>
      <c r="AI2456" s="113"/>
      <c r="AJ2456" s="113"/>
      <c r="AK2456" s="113"/>
      <c r="AL2456" s="113"/>
      <c r="AM2456" s="113"/>
      <c r="AN2456" s="113"/>
      <c r="AO2456" s="113"/>
      <c r="AP2456" s="113"/>
      <c r="AQ2456" s="113"/>
      <c r="AR2456" s="113"/>
      <c r="AS2456" s="113"/>
      <c r="AT2456" s="113"/>
      <c r="AU2456" s="113"/>
      <c r="AV2456" s="113"/>
      <c r="AW2456" s="113"/>
      <c r="AX2456" s="113"/>
      <c r="AY2456" s="113"/>
      <c r="AZ2456" s="113"/>
      <c r="BA2456" s="113"/>
      <c r="BB2456" s="113"/>
      <c r="BC2456" s="113"/>
      <c r="BD2456" s="113"/>
      <c r="BE2456" s="113"/>
      <c r="BF2456" s="113"/>
      <c r="BG2456" s="113"/>
      <c r="BH2456" s="113"/>
      <c r="BI2456" s="113"/>
      <c r="BJ2456" s="113"/>
      <c r="BK2456" s="113"/>
      <c r="BL2456" s="113"/>
      <c r="BM2456" s="113"/>
      <c r="BN2456" s="113"/>
      <c r="BO2456" s="113"/>
      <c r="BP2456" s="113"/>
      <c r="BQ2456" s="113"/>
      <c r="BR2456" s="113"/>
      <c r="BS2456" s="113"/>
      <c r="BT2456" s="113"/>
      <c r="BU2456" s="113"/>
      <c r="BV2456" s="113"/>
      <c r="BW2456" s="113"/>
      <c r="BX2456" s="113"/>
      <c r="BY2456" s="113"/>
      <c r="BZ2456" s="113"/>
      <c r="CA2456" s="113"/>
      <c r="CB2456" s="113"/>
    </row>
    <row r="2457" spans="9:80" s="114" customFormat="1">
      <c r="I2457" s="113"/>
      <c r="J2457" s="113"/>
      <c r="K2457" s="113"/>
      <c r="L2457" s="113"/>
      <c r="M2457" s="113"/>
      <c r="N2457" s="113"/>
      <c r="O2457" s="113"/>
      <c r="P2457" s="113"/>
      <c r="Q2457" s="113"/>
      <c r="R2457" s="113"/>
      <c r="S2457" s="113"/>
      <c r="T2457" s="113"/>
      <c r="U2457" s="113"/>
      <c r="V2457" s="113"/>
      <c r="W2457" s="113"/>
      <c r="X2457" s="113"/>
      <c r="Y2457" s="113"/>
      <c r="Z2457" s="113"/>
      <c r="AA2457" s="113"/>
      <c r="AB2457" s="113"/>
      <c r="AC2457" s="113"/>
      <c r="AD2457" s="113"/>
      <c r="AE2457" s="113"/>
      <c r="AF2457" s="113"/>
      <c r="AG2457" s="113"/>
      <c r="AH2457" s="113"/>
      <c r="AI2457" s="113"/>
      <c r="AJ2457" s="113"/>
      <c r="AK2457" s="113"/>
      <c r="AL2457" s="113"/>
      <c r="AM2457" s="113"/>
      <c r="AN2457" s="113"/>
      <c r="AO2457" s="113"/>
      <c r="AP2457" s="113"/>
      <c r="AQ2457" s="113"/>
      <c r="AR2457" s="113"/>
      <c r="AS2457" s="113"/>
      <c r="AT2457" s="113"/>
      <c r="AU2457" s="113"/>
      <c r="AV2457" s="113"/>
      <c r="AW2457" s="113"/>
      <c r="AX2457" s="113"/>
      <c r="AY2457" s="113"/>
      <c r="AZ2457" s="113"/>
      <c r="BA2457" s="113"/>
      <c r="BB2457" s="113"/>
      <c r="BC2457" s="113"/>
      <c r="BD2457" s="113"/>
      <c r="BE2457" s="113"/>
      <c r="BF2457" s="113"/>
      <c r="BG2457" s="113"/>
      <c r="BH2457" s="113"/>
      <c r="BI2457" s="113"/>
      <c r="BJ2457" s="113"/>
      <c r="BK2457" s="113"/>
      <c r="BL2457" s="113"/>
      <c r="BM2457" s="113"/>
      <c r="BN2457" s="113"/>
      <c r="BO2457" s="113"/>
      <c r="BP2457" s="113"/>
      <c r="BQ2457" s="113"/>
      <c r="BR2457" s="113"/>
      <c r="BS2457" s="113"/>
      <c r="BT2457" s="113"/>
      <c r="BU2457" s="113"/>
      <c r="BV2457" s="113"/>
      <c r="BW2457" s="113"/>
      <c r="BX2457" s="113"/>
      <c r="BY2457" s="113"/>
      <c r="BZ2457" s="113"/>
      <c r="CA2457" s="113"/>
      <c r="CB2457" s="113"/>
    </row>
    <row r="2458" spans="9:80" s="114" customFormat="1">
      <c r="I2458" s="113"/>
      <c r="J2458" s="113"/>
      <c r="K2458" s="113"/>
      <c r="L2458" s="113"/>
      <c r="M2458" s="113"/>
      <c r="N2458" s="113"/>
      <c r="O2458" s="113"/>
      <c r="P2458" s="113"/>
      <c r="Q2458" s="113"/>
      <c r="R2458" s="113"/>
      <c r="S2458" s="113"/>
      <c r="T2458" s="113"/>
      <c r="U2458" s="113"/>
      <c r="V2458" s="113"/>
      <c r="W2458" s="113"/>
      <c r="X2458" s="113"/>
      <c r="Y2458" s="113"/>
      <c r="Z2458" s="113"/>
      <c r="AA2458" s="113"/>
      <c r="AB2458" s="113"/>
      <c r="AC2458" s="113"/>
      <c r="AD2458" s="113"/>
      <c r="AE2458" s="113"/>
      <c r="AF2458" s="113"/>
      <c r="AG2458" s="113"/>
      <c r="AH2458" s="113"/>
      <c r="AI2458" s="113"/>
      <c r="AJ2458" s="113"/>
      <c r="AK2458" s="113"/>
      <c r="AL2458" s="113"/>
      <c r="AM2458" s="113"/>
      <c r="AN2458" s="113"/>
      <c r="AO2458" s="113"/>
      <c r="AP2458" s="113"/>
      <c r="AQ2458" s="113"/>
      <c r="AR2458" s="113"/>
      <c r="AS2458" s="113"/>
      <c r="AT2458" s="113"/>
      <c r="AU2458" s="113"/>
      <c r="AV2458" s="113"/>
      <c r="AW2458" s="113"/>
      <c r="AX2458" s="113"/>
      <c r="AY2458" s="113"/>
      <c r="AZ2458" s="113"/>
      <c r="BA2458" s="113"/>
      <c r="BB2458" s="113"/>
      <c r="BC2458" s="113"/>
      <c r="BD2458" s="113"/>
      <c r="BE2458" s="113"/>
      <c r="BF2458" s="113"/>
      <c r="BG2458" s="113"/>
      <c r="BH2458" s="113"/>
      <c r="BI2458" s="113"/>
      <c r="BJ2458" s="113"/>
      <c r="BK2458" s="113"/>
      <c r="BL2458" s="113"/>
      <c r="BM2458" s="113"/>
      <c r="BN2458" s="113"/>
      <c r="BO2458" s="113"/>
      <c r="BP2458" s="113"/>
      <c r="BQ2458" s="113"/>
      <c r="BR2458" s="113"/>
      <c r="BS2458" s="113"/>
      <c r="BT2458" s="113"/>
      <c r="BU2458" s="113"/>
      <c r="BV2458" s="113"/>
      <c r="BW2458" s="113"/>
      <c r="BX2458" s="113"/>
      <c r="BY2458" s="113"/>
      <c r="BZ2458" s="113"/>
      <c r="CA2458" s="113"/>
      <c r="CB2458" s="113"/>
    </row>
    <row r="2459" spans="9:80" s="114" customFormat="1">
      <c r="I2459" s="113"/>
      <c r="J2459" s="113"/>
      <c r="K2459" s="113"/>
      <c r="L2459" s="113"/>
      <c r="M2459" s="113"/>
      <c r="N2459" s="113"/>
      <c r="O2459" s="113"/>
      <c r="P2459" s="113"/>
      <c r="Q2459" s="113"/>
      <c r="R2459" s="113"/>
      <c r="S2459" s="113"/>
      <c r="T2459" s="113"/>
      <c r="U2459" s="113"/>
      <c r="V2459" s="113"/>
      <c r="W2459" s="113"/>
      <c r="X2459" s="113"/>
      <c r="Y2459" s="113"/>
      <c r="Z2459" s="113"/>
      <c r="AA2459" s="113"/>
      <c r="AB2459" s="113"/>
      <c r="AC2459" s="113"/>
      <c r="AD2459" s="113"/>
      <c r="AE2459" s="113"/>
      <c r="AF2459" s="113"/>
      <c r="AG2459" s="113"/>
      <c r="AH2459" s="113"/>
      <c r="AI2459" s="113"/>
      <c r="AJ2459" s="113"/>
      <c r="AK2459" s="113"/>
      <c r="AL2459" s="113"/>
      <c r="AM2459" s="113"/>
      <c r="AN2459" s="113"/>
      <c r="AO2459" s="113"/>
      <c r="AP2459" s="113"/>
      <c r="AQ2459" s="113"/>
      <c r="AR2459" s="113"/>
      <c r="AS2459" s="113"/>
      <c r="AT2459" s="113"/>
      <c r="AU2459" s="113"/>
      <c r="AV2459" s="113"/>
      <c r="AW2459" s="113"/>
      <c r="AX2459" s="113"/>
      <c r="AY2459" s="113"/>
      <c r="AZ2459" s="113"/>
      <c r="BA2459" s="113"/>
      <c r="BB2459" s="113"/>
      <c r="BC2459" s="113"/>
      <c r="BD2459" s="113"/>
      <c r="BE2459" s="113"/>
      <c r="BF2459" s="113"/>
      <c r="BG2459" s="113"/>
      <c r="BH2459" s="113"/>
      <c r="BI2459" s="113"/>
      <c r="BJ2459" s="113"/>
      <c r="BK2459" s="113"/>
      <c r="BL2459" s="113"/>
      <c r="BM2459" s="113"/>
      <c r="BN2459" s="113"/>
      <c r="BO2459" s="113"/>
      <c r="BP2459" s="113"/>
      <c r="BQ2459" s="113"/>
      <c r="BR2459" s="113"/>
      <c r="BS2459" s="113"/>
      <c r="BT2459" s="113"/>
      <c r="BU2459" s="113"/>
      <c r="BV2459" s="113"/>
      <c r="BW2459" s="113"/>
      <c r="BX2459" s="113"/>
      <c r="BY2459" s="113"/>
      <c r="BZ2459" s="113"/>
      <c r="CA2459" s="113"/>
      <c r="CB2459" s="113"/>
    </row>
    <row r="2460" spans="9:80" s="114" customFormat="1">
      <c r="I2460" s="113"/>
      <c r="J2460" s="113"/>
      <c r="K2460" s="113"/>
      <c r="L2460" s="113"/>
      <c r="M2460" s="113"/>
      <c r="N2460" s="113"/>
      <c r="O2460" s="113"/>
      <c r="P2460" s="113"/>
      <c r="Q2460" s="113"/>
      <c r="R2460" s="113"/>
      <c r="S2460" s="113"/>
      <c r="T2460" s="113"/>
      <c r="U2460" s="113"/>
      <c r="V2460" s="113"/>
      <c r="W2460" s="113"/>
      <c r="X2460" s="113"/>
      <c r="Y2460" s="113"/>
      <c r="Z2460" s="113"/>
      <c r="AA2460" s="113"/>
      <c r="AB2460" s="113"/>
      <c r="AC2460" s="113"/>
      <c r="AD2460" s="113"/>
      <c r="AE2460" s="113"/>
      <c r="AF2460" s="113"/>
      <c r="AG2460" s="113"/>
      <c r="AH2460" s="113"/>
      <c r="AI2460" s="113"/>
      <c r="AJ2460" s="113"/>
      <c r="AK2460" s="113"/>
      <c r="AL2460" s="113"/>
      <c r="AM2460" s="113"/>
      <c r="AN2460" s="113"/>
      <c r="AO2460" s="113"/>
      <c r="AP2460" s="113"/>
      <c r="AQ2460" s="113"/>
      <c r="AR2460" s="113"/>
      <c r="AS2460" s="113"/>
      <c r="AT2460" s="113"/>
      <c r="AU2460" s="113"/>
      <c r="AV2460" s="113"/>
      <c r="AW2460" s="113"/>
      <c r="AX2460" s="113"/>
      <c r="AY2460" s="113"/>
      <c r="AZ2460" s="113"/>
      <c r="BA2460" s="113"/>
      <c r="BB2460" s="113"/>
      <c r="BC2460" s="113"/>
      <c r="BD2460" s="113"/>
      <c r="BE2460" s="113"/>
      <c r="BF2460" s="113"/>
      <c r="BG2460" s="113"/>
      <c r="BH2460" s="113"/>
      <c r="BI2460" s="113"/>
      <c r="BJ2460" s="113"/>
      <c r="BK2460" s="113"/>
      <c r="BL2460" s="113"/>
      <c r="BM2460" s="113"/>
      <c r="BN2460" s="113"/>
      <c r="BO2460" s="113"/>
      <c r="BP2460" s="113"/>
      <c r="BQ2460" s="113"/>
      <c r="BR2460" s="113"/>
      <c r="BS2460" s="113"/>
      <c r="BT2460" s="113"/>
      <c r="BU2460" s="113"/>
      <c r="BV2460" s="113"/>
      <c r="BW2460" s="113"/>
      <c r="BX2460" s="113"/>
      <c r="BY2460" s="113"/>
      <c r="BZ2460" s="113"/>
      <c r="CA2460" s="113"/>
      <c r="CB2460" s="113"/>
    </row>
    <row r="2461" spans="9:80" s="114" customFormat="1">
      <c r="I2461" s="113"/>
      <c r="J2461" s="113"/>
      <c r="K2461" s="113"/>
      <c r="L2461" s="113"/>
      <c r="M2461" s="113"/>
      <c r="N2461" s="113"/>
      <c r="O2461" s="113"/>
      <c r="P2461" s="113"/>
      <c r="Q2461" s="113"/>
      <c r="R2461" s="113"/>
      <c r="S2461" s="113"/>
      <c r="T2461" s="113"/>
      <c r="U2461" s="113"/>
      <c r="V2461" s="113"/>
      <c r="W2461" s="113"/>
      <c r="X2461" s="113"/>
      <c r="Y2461" s="113"/>
      <c r="Z2461" s="113"/>
      <c r="AA2461" s="113"/>
      <c r="AB2461" s="113"/>
      <c r="AC2461" s="113"/>
      <c r="AD2461" s="113"/>
      <c r="AE2461" s="113"/>
      <c r="AF2461" s="113"/>
      <c r="AG2461" s="113"/>
      <c r="AH2461" s="113"/>
      <c r="AI2461" s="113"/>
      <c r="AJ2461" s="113"/>
      <c r="AK2461" s="113"/>
      <c r="AL2461" s="113"/>
      <c r="AM2461" s="113"/>
      <c r="AN2461" s="113"/>
      <c r="AO2461" s="113"/>
      <c r="AP2461" s="113"/>
      <c r="AQ2461" s="113"/>
      <c r="AR2461" s="113"/>
      <c r="AS2461" s="113"/>
      <c r="AT2461" s="113"/>
      <c r="AU2461" s="113"/>
      <c r="AV2461" s="113"/>
      <c r="AW2461" s="113"/>
      <c r="AX2461" s="113"/>
      <c r="AY2461" s="113"/>
      <c r="AZ2461" s="113"/>
      <c r="BA2461" s="113"/>
      <c r="BB2461" s="113"/>
      <c r="BC2461" s="113"/>
      <c r="BD2461" s="113"/>
      <c r="BE2461" s="113"/>
      <c r="BF2461" s="113"/>
      <c r="BG2461" s="113"/>
      <c r="BH2461" s="113"/>
      <c r="BI2461" s="113"/>
      <c r="BJ2461" s="113"/>
      <c r="BK2461" s="113"/>
      <c r="BL2461" s="113"/>
      <c r="BM2461" s="113"/>
      <c r="BN2461" s="113"/>
      <c r="BO2461" s="113"/>
      <c r="BP2461" s="113"/>
      <c r="BQ2461" s="113"/>
      <c r="BR2461" s="113"/>
      <c r="BS2461" s="113"/>
      <c r="BT2461" s="113"/>
      <c r="BU2461" s="113"/>
      <c r="BV2461" s="113"/>
      <c r="BW2461" s="113"/>
      <c r="BX2461" s="113"/>
      <c r="BY2461" s="113"/>
      <c r="BZ2461" s="113"/>
      <c r="CA2461" s="113"/>
      <c r="CB2461" s="113"/>
    </row>
    <row r="2462" spans="9:80" s="114" customFormat="1">
      <c r="I2462" s="113"/>
      <c r="J2462" s="113"/>
      <c r="K2462" s="113"/>
      <c r="L2462" s="113"/>
      <c r="M2462" s="113"/>
      <c r="N2462" s="113"/>
      <c r="O2462" s="113"/>
      <c r="P2462" s="113"/>
      <c r="Q2462" s="113"/>
      <c r="R2462" s="113"/>
      <c r="S2462" s="113"/>
      <c r="T2462" s="113"/>
      <c r="U2462" s="113"/>
      <c r="V2462" s="113"/>
      <c r="W2462" s="113"/>
      <c r="X2462" s="113"/>
      <c r="Y2462" s="113"/>
      <c r="Z2462" s="113"/>
      <c r="AA2462" s="113"/>
      <c r="AB2462" s="113"/>
      <c r="AC2462" s="113"/>
      <c r="AD2462" s="113"/>
      <c r="AE2462" s="113"/>
      <c r="AF2462" s="113"/>
      <c r="AG2462" s="113"/>
      <c r="AH2462" s="113"/>
      <c r="AI2462" s="113"/>
      <c r="AJ2462" s="113"/>
      <c r="AK2462" s="113"/>
      <c r="AL2462" s="113"/>
      <c r="AM2462" s="113"/>
      <c r="AN2462" s="113"/>
      <c r="AO2462" s="113"/>
      <c r="AP2462" s="113"/>
      <c r="AQ2462" s="113"/>
      <c r="AR2462" s="113"/>
      <c r="AS2462" s="113"/>
      <c r="AT2462" s="113"/>
      <c r="AU2462" s="113"/>
      <c r="AV2462" s="113"/>
      <c r="AW2462" s="113"/>
      <c r="AX2462" s="113"/>
      <c r="AY2462" s="113"/>
      <c r="AZ2462" s="113"/>
      <c r="BA2462" s="113"/>
      <c r="BB2462" s="113"/>
      <c r="BC2462" s="113"/>
      <c r="BD2462" s="113"/>
      <c r="BE2462" s="113"/>
      <c r="BF2462" s="113"/>
      <c r="BG2462" s="113"/>
      <c r="BH2462" s="113"/>
      <c r="BI2462" s="113"/>
      <c r="BJ2462" s="113"/>
      <c r="BK2462" s="113"/>
      <c r="BL2462" s="113"/>
      <c r="BM2462" s="113"/>
      <c r="BN2462" s="113"/>
      <c r="BO2462" s="113"/>
      <c r="BP2462" s="113"/>
      <c r="BQ2462" s="113"/>
      <c r="BR2462" s="113"/>
      <c r="BS2462" s="113"/>
      <c r="BT2462" s="113"/>
      <c r="BU2462" s="113"/>
      <c r="BV2462" s="113"/>
      <c r="BW2462" s="113"/>
      <c r="BX2462" s="113"/>
      <c r="BY2462" s="113"/>
      <c r="BZ2462" s="113"/>
      <c r="CA2462" s="113"/>
      <c r="CB2462" s="113"/>
    </row>
    <row r="2463" spans="9:80" s="114" customFormat="1">
      <c r="I2463" s="113"/>
      <c r="J2463" s="113"/>
      <c r="K2463" s="113"/>
      <c r="L2463" s="113"/>
      <c r="M2463" s="113"/>
      <c r="N2463" s="113"/>
      <c r="O2463" s="113"/>
      <c r="P2463" s="113"/>
      <c r="Q2463" s="113"/>
      <c r="R2463" s="113"/>
      <c r="S2463" s="113"/>
      <c r="T2463" s="113"/>
      <c r="U2463" s="113"/>
      <c r="V2463" s="113"/>
      <c r="W2463" s="113"/>
      <c r="X2463" s="113"/>
      <c r="Y2463" s="113"/>
      <c r="Z2463" s="113"/>
      <c r="AA2463" s="113"/>
      <c r="AB2463" s="113"/>
      <c r="AC2463" s="113"/>
      <c r="AD2463" s="113"/>
      <c r="AE2463" s="113"/>
      <c r="AF2463" s="113"/>
      <c r="AG2463" s="113"/>
      <c r="AH2463" s="113"/>
      <c r="AI2463" s="113"/>
      <c r="AJ2463" s="113"/>
      <c r="AK2463" s="113"/>
      <c r="AL2463" s="113"/>
      <c r="AM2463" s="113"/>
      <c r="AN2463" s="113"/>
      <c r="AO2463" s="113"/>
      <c r="AP2463" s="113"/>
      <c r="AQ2463" s="113"/>
      <c r="AR2463" s="113"/>
      <c r="AS2463" s="113"/>
      <c r="AT2463" s="113"/>
      <c r="AU2463" s="113"/>
      <c r="AV2463" s="113"/>
      <c r="AW2463" s="113"/>
      <c r="AX2463" s="113"/>
      <c r="AY2463" s="113"/>
      <c r="AZ2463" s="113"/>
      <c r="BA2463" s="113"/>
      <c r="BB2463" s="113"/>
      <c r="BC2463" s="113"/>
      <c r="BD2463" s="113"/>
      <c r="BE2463" s="113"/>
      <c r="BF2463" s="113"/>
      <c r="BG2463" s="113"/>
      <c r="BH2463" s="113"/>
      <c r="BI2463" s="113"/>
      <c r="BJ2463" s="113"/>
      <c r="BK2463" s="113"/>
      <c r="BL2463" s="113"/>
      <c r="BM2463" s="113"/>
      <c r="BN2463" s="113"/>
      <c r="BO2463" s="113"/>
      <c r="BP2463" s="113"/>
      <c r="BQ2463" s="113"/>
      <c r="BR2463" s="113"/>
      <c r="BS2463" s="113"/>
      <c r="BT2463" s="113"/>
      <c r="BU2463" s="113"/>
      <c r="BV2463" s="113"/>
      <c r="BW2463" s="113"/>
      <c r="BX2463" s="113"/>
      <c r="BY2463" s="113"/>
      <c r="BZ2463" s="113"/>
      <c r="CA2463" s="113"/>
      <c r="CB2463" s="113"/>
    </row>
    <row r="2464" spans="9:80" s="114" customFormat="1">
      <c r="I2464" s="113"/>
      <c r="J2464" s="113"/>
      <c r="K2464" s="113"/>
      <c r="L2464" s="113"/>
      <c r="M2464" s="113"/>
      <c r="N2464" s="113"/>
      <c r="O2464" s="113"/>
      <c r="P2464" s="113"/>
      <c r="Q2464" s="113"/>
      <c r="R2464" s="113"/>
      <c r="S2464" s="113"/>
      <c r="T2464" s="113"/>
      <c r="U2464" s="113"/>
      <c r="V2464" s="113"/>
      <c r="W2464" s="113"/>
      <c r="X2464" s="113"/>
      <c r="Y2464" s="113"/>
      <c r="Z2464" s="113"/>
      <c r="AA2464" s="113"/>
      <c r="AB2464" s="113"/>
      <c r="AC2464" s="113"/>
      <c r="AD2464" s="113"/>
      <c r="AE2464" s="113"/>
      <c r="AF2464" s="113"/>
      <c r="AG2464" s="113"/>
      <c r="AH2464" s="113"/>
      <c r="AI2464" s="113"/>
      <c r="AJ2464" s="113"/>
      <c r="AK2464" s="113"/>
      <c r="AL2464" s="113"/>
      <c r="AM2464" s="113"/>
      <c r="AN2464" s="113"/>
      <c r="AO2464" s="113"/>
      <c r="AP2464" s="113"/>
      <c r="AQ2464" s="113"/>
      <c r="AR2464" s="113"/>
      <c r="AS2464" s="113"/>
      <c r="AT2464" s="113"/>
      <c r="AU2464" s="113"/>
      <c r="AV2464" s="113"/>
      <c r="AW2464" s="113"/>
      <c r="AX2464" s="113"/>
      <c r="AY2464" s="113"/>
      <c r="AZ2464" s="113"/>
      <c r="BA2464" s="113"/>
      <c r="BB2464" s="113"/>
      <c r="BC2464" s="113"/>
      <c r="BD2464" s="113"/>
      <c r="BE2464" s="113"/>
      <c r="BF2464" s="113"/>
      <c r="BG2464" s="113"/>
      <c r="BH2464" s="113"/>
      <c r="BI2464" s="113"/>
      <c r="BJ2464" s="113"/>
      <c r="BK2464" s="113"/>
      <c r="BL2464" s="113"/>
      <c r="BM2464" s="113"/>
      <c r="BN2464" s="113"/>
      <c r="BO2464" s="113"/>
      <c r="BP2464" s="113"/>
      <c r="BQ2464" s="113"/>
      <c r="BR2464" s="113"/>
      <c r="BS2464" s="113"/>
      <c r="BT2464" s="113"/>
      <c r="BU2464" s="113"/>
      <c r="BV2464" s="113"/>
      <c r="BW2464" s="113"/>
      <c r="BX2464" s="113"/>
      <c r="BY2464" s="113"/>
      <c r="BZ2464" s="113"/>
      <c r="CA2464" s="113"/>
      <c r="CB2464" s="113"/>
    </row>
    <row r="2465" spans="9:80" s="114" customFormat="1">
      <c r="I2465" s="113"/>
      <c r="J2465" s="113"/>
      <c r="K2465" s="113"/>
      <c r="L2465" s="113"/>
      <c r="M2465" s="113"/>
      <c r="N2465" s="113"/>
      <c r="O2465" s="113"/>
      <c r="P2465" s="113"/>
      <c r="Q2465" s="113"/>
      <c r="R2465" s="113"/>
      <c r="S2465" s="113"/>
      <c r="T2465" s="113"/>
      <c r="U2465" s="113"/>
      <c r="V2465" s="113"/>
      <c r="W2465" s="113"/>
      <c r="X2465" s="113"/>
      <c r="Y2465" s="113"/>
      <c r="Z2465" s="113"/>
      <c r="AA2465" s="113"/>
      <c r="AB2465" s="113"/>
      <c r="AC2465" s="113"/>
      <c r="AD2465" s="113"/>
      <c r="AE2465" s="113"/>
      <c r="AF2465" s="113"/>
      <c r="AG2465" s="113"/>
      <c r="AH2465" s="113"/>
      <c r="AI2465" s="113"/>
      <c r="AJ2465" s="113"/>
      <c r="AK2465" s="113"/>
      <c r="AL2465" s="113"/>
      <c r="AM2465" s="113"/>
      <c r="AN2465" s="113"/>
      <c r="AO2465" s="113"/>
      <c r="AP2465" s="113"/>
      <c r="AQ2465" s="113"/>
      <c r="AR2465" s="113"/>
      <c r="AS2465" s="113"/>
      <c r="AT2465" s="113"/>
      <c r="AU2465" s="113"/>
      <c r="AV2465" s="113"/>
      <c r="AW2465" s="113"/>
      <c r="AX2465" s="113"/>
      <c r="AY2465" s="113"/>
      <c r="AZ2465" s="113"/>
      <c r="BA2465" s="113"/>
      <c r="BB2465" s="113"/>
      <c r="BC2465" s="113"/>
      <c r="BD2465" s="113"/>
      <c r="BE2465" s="113"/>
      <c r="BF2465" s="113"/>
      <c r="BG2465" s="113"/>
      <c r="BH2465" s="113"/>
      <c r="BI2465" s="113"/>
      <c r="BJ2465" s="113"/>
      <c r="BK2465" s="113"/>
      <c r="BL2465" s="113"/>
      <c r="BM2465" s="113"/>
      <c r="BN2465" s="113"/>
      <c r="BO2465" s="113"/>
      <c r="BP2465" s="113"/>
      <c r="BQ2465" s="113"/>
      <c r="BR2465" s="113"/>
      <c r="BS2465" s="113"/>
      <c r="BT2465" s="113"/>
      <c r="BU2465" s="113"/>
      <c r="BV2465" s="113"/>
      <c r="BW2465" s="113"/>
      <c r="BX2465" s="113"/>
      <c r="BY2465" s="113"/>
      <c r="BZ2465" s="113"/>
      <c r="CA2465" s="113"/>
      <c r="CB2465" s="113"/>
    </row>
    <row r="2466" spans="9:80" s="114" customFormat="1">
      <c r="I2466" s="113"/>
      <c r="J2466" s="113"/>
      <c r="K2466" s="113"/>
      <c r="L2466" s="113"/>
      <c r="M2466" s="113"/>
      <c r="N2466" s="113"/>
      <c r="O2466" s="113"/>
      <c r="P2466" s="113"/>
      <c r="Q2466" s="113"/>
      <c r="R2466" s="113"/>
      <c r="S2466" s="113"/>
      <c r="T2466" s="113"/>
      <c r="U2466" s="113"/>
      <c r="V2466" s="113"/>
      <c r="W2466" s="113"/>
      <c r="X2466" s="113"/>
      <c r="Y2466" s="113"/>
      <c r="Z2466" s="113"/>
      <c r="AA2466" s="113"/>
      <c r="AB2466" s="113"/>
      <c r="AC2466" s="113"/>
      <c r="AD2466" s="113"/>
      <c r="AE2466" s="113"/>
      <c r="AF2466" s="113"/>
      <c r="AG2466" s="113"/>
      <c r="AH2466" s="113"/>
      <c r="AI2466" s="113"/>
      <c r="AJ2466" s="113"/>
      <c r="AK2466" s="113"/>
      <c r="AL2466" s="113"/>
      <c r="AM2466" s="113"/>
      <c r="AN2466" s="113"/>
      <c r="AO2466" s="113"/>
      <c r="AP2466" s="113"/>
      <c r="AQ2466" s="113"/>
      <c r="AR2466" s="113"/>
      <c r="AS2466" s="113"/>
      <c r="AT2466" s="113"/>
      <c r="AU2466" s="113"/>
      <c r="AV2466" s="113"/>
      <c r="AW2466" s="113"/>
      <c r="AX2466" s="113"/>
      <c r="AY2466" s="113"/>
      <c r="AZ2466" s="113"/>
      <c r="BA2466" s="113"/>
      <c r="BB2466" s="113"/>
      <c r="BC2466" s="113"/>
      <c r="BD2466" s="113"/>
      <c r="BE2466" s="113"/>
      <c r="BF2466" s="113"/>
      <c r="BG2466" s="113"/>
      <c r="BH2466" s="113"/>
      <c r="BI2466" s="113"/>
      <c r="BJ2466" s="113"/>
      <c r="BK2466" s="113"/>
      <c r="BL2466" s="113"/>
      <c r="BM2466" s="113"/>
      <c r="BN2466" s="113"/>
      <c r="BO2466" s="113"/>
      <c r="BP2466" s="113"/>
      <c r="BQ2466" s="113"/>
      <c r="BR2466" s="113"/>
      <c r="BS2466" s="113"/>
      <c r="BT2466" s="113"/>
      <c r="BU2466" s="113"/>
      <c r="BV2466" s="113"/>
      <c r="BW2466" s="113"/>
      <c r="BX2466" s="113"/>
      <c r="BY2466" s="113"/>
      <c r="BZ2466" s="113"/>
      <c r="CA2466" s="113"/>
      <c r="CB2466" s="113"/>
    </row>
    <row r="2467" spans="9:80" s="114" customFormat="1">
      <c r="I2467" s="113"/>
      <c r="J2467" s="113"/>
      <c r="K2467" s="113"/>
      <c r="L2467" s="113"/>
      <c r="M2467" s="113"/>
      <c r="N2467" s="113"/>
      <c r="O2467" s="113"/>
      <c r="P2467" s="113"/>
      <c r="Q2467" s="113"/>
      <c r="R2467" s="113"/>
      <c r="S2467" s="113"/>
      <c r="T2467" s="113"/>
      <c r="U2467" s="113"/>
      <c r="V2467" s="113"/>
      <c r="W2467" s="113"/>
      <c r="X2467" s="113"/>
      <c r="Y2467" s="113"/>
      <c r="Z2467" s="113"/>
      <c r="AA2467" s="113"/>
      <c r="AB2467" s="113"/>
      <c r="AC2467" s="113"/>
      <c r="AD2467" s="113"/>
      <c r="AE2467" s="113"/>
      <c r="AF2467" s="113"/>
      <c r="AG2467" s="113"/>
      <c r="AH2467" s="113"/>
      <c r="AI2467" s="113"/>
      <c r="AJ2467" s="113"/>
      <c r="AK2467" s="113"/>
      <c r="AL2467" s="113"/>
      <c r="AM2467" s="113"/>
      <c r="AN2467" s="113"/>
      <c r="AO2467" s="113"/>
      <c r="AP2467" s="113"/>
      <c r="AQ2467" s="113"/>
      <c r="AR2467" s="113"/>
      <c r="AS2467" s="113"/>
      <c r="AT2467" s="113"/>
      <c r="AU2467" s="113"/>
      <c r="AV2467" s="113"/>
      <c r="AW2467" s="113"/>
      <c r="AX2467" s="113"/>
      <c r="AY2467" s="113"/>
      <c r="AZ2467" s="113"/>
      <c r="BA2467" s="113"/>
      <c r="BB2467" s="113"/>
      <c r="BC2467" s="113"/>
      <c r="BD2467" s="113"/>
      <c r="BE2467" s="113"/>
      <c r="BF2467" s="113"/>
      <c r="BG2467" s="113"/>
      <c r="BH2467" s="113"/>
      <c r="BI2467" s="113"/>
      <c r="BJ2467" s="113"/>
      <c r="BK2467" s="113"/>
      <c r="BL2467" s="113"/>
      <c r="BM2467" s="113"/>
      <c r="BN2467" s="113"/>
      <c r="BO2467" s="113"/>
      <c r="BP2467" s="113"/>
      <c r="BQ2467" s="113"/>
      <c r="BR2467" s="113"/>
      <c r="BS2467" s="113"/>
      <c r="BT2467" s="113"/>
      <c r="BU2467" s="113"/>
      <c r="BV2467" s="113"/>
      <c r="BW2467" s="113"/>
      <c r="BX2467" s="113"/>
      <c r="BY2467" s="113"/>
      <c r="BZ2467" s="113"/>
      <c r="CA2467" s="113"/>
      <c r="CB2467" s="113"/>
    </row>
    <row r="2468" spans="9:80" s="114" customFormat="1">
      <c r="I2468" s="113"/>
      <c r="J2468" s="113"/>
      <c r="K2468" s="113"/>
      <c r="L2468" s="113"/>
      <c r="M2468" s="113"/>
      <c r="N2468" s="113"/>
      <c r="O2468" s="113"/>
      <c r="P2468" s="113"/>
      <c r="Q2468" s="113"/>
      <c r="R2468" s="113"/>
      <c r="S2468" s="113"/>
      <c r="T2468" s="113"/>
      <c r="U2468" s="113"/>
      <c r="V2468" s="113"/>
      <c r="W2468" s="113"/>
      <c r="X2468" s="113"/>
      <c r="Y2468" s="113"/>
      <c r="Z2468" s="113"/>
      <c r="AA2468" s="113"/>
      <c r="AB2468" s="113"/>
      <c r="AC2468" s="113"/>
      <c r="AD2468" s="113"/>
      <c r="AE2468" s="113"/>
      <c r="AF2468" s="113"/>
      <c r="AG2468" s="113"/>
      <c r="AH2468" s="113"/>
      <c r="AI2468" s="113"/>
      <c r="AJ2468" s="113"/>
      <c r="AK2468" s="113"/>
      <c r="AL2468" s="113"/>
      <c r="AM2468" s="113"/>
      <c r="AN2468" s="113"/>
      <c r="AO2468" s="113"/>
      <c r="AP2468" s="113"/>
      <c r="AQ2468" s="113"/>
      <c r="AR2468" s="113"/>
      <c r="AS2468" s="113"/>
      <c r="AT2468" s="113"/>
      <c r="AU2468" s="113"/>
      <c r="AV2468" s="113"/>
      <c r="AW2468" s="113"/>
      <c r="AX2468" s="113"/>
      <c r="AY2468" s="113"/>
      <c r="AZ2468" s="113"/>
      <c r="BA2468" s="113"/>
      <c r="BB2468" s="113"/>
      <c r="BC2468" s="113"/>
      <c r="BD2468" s="113"/>
      <c r="BE2468" s="113"/>
      <c r="BF2468" s="113"/>
      <c r="BG2468" s="113"/>
      <c r="BH2468" s="113"/>
      <c r="BI2468" s="113"/>
      <c r="BJ2468" s="113"/>
      <c r="BK2468" s="113"/>
      <c r="BL2468" s="113"/>
      <c r="BM2468" s="113"/>
      <c r="BN2468" s="113"/>
      <c r="BO2468" s="113"/>
      <c r="BP2468" s="113"/>
      <c r="BQ2468" s="113"/>
      <c r="BR2468" s="113"/>
      <c r="BS2468" s="113"/>
      <c r="BT2468" s="113"/>
      <c r="BU2468" s="113"/>
      <c r="BV2468" s="113"/>
      <c r="BW2468" s="113"/>
      <c r="BX2468" s="113"/>
      <c r="BY2468" s="113"/>
      <c r="BZ2468" s="113"/>
      <c r="CA2468" s="113"/>
      <c r="CB2468" s="113"/>
    </row>
    <row r="2469" spans="9:80" s="114" customFormat="1">
      <c r="I2469" s="113"/>
      <c r="J2469" s="113"/>
      <c r="K2469" s="113"/>
      <c r="L2469" s="113"/>
      <c r="M2469" s="113"/>
      <c r="N2469" s="113"/>
      <c r="O2469" s="113"/>
      <c r="P2469" s="113"/>
      <c r="Q2469" s="113"/>
      <c r="R2469" s="113"/>
      <c r="S2469" s="113"/>
      <c r="T2469" s="113"/>
      <c r="U2469" s="113"/>
      <c r="V2469" s="113"/>
      <c r="W2469" s="113"/>
      <c r="X2469" s="113"/>
      <c r="Y2469" s="113"/>
      <c r="Z2469" s="113"/>
      <c r="AA2469" s="113"/>
      <c r="AB2469" s="113"/>
      <c r="AC2469" s="113"/>
      <c r="AD2469" s="113"/>
      <c r="AE2469" s="113"/>
      <c r="AF2469" s="113"/>
      <c r="AG2469" s="113"/>
      <c r="AH2469" s="113"/>
      <c r="AI2469" s="113"/>
      <c r="AJ2469" s="113"/>
      <c r="AK2469" s="113"/>
      <c r="AL2469" s="113"/>
      <c r="AM2469" s="113"/>
      <c r="AN2469" s="113"/>
      <c r="AO2469" s="113"/>
      <c r="AP2469" s="113"/>
      <c r="AQ2469" s="113"/>
      <c r="AR2469" s="113"/>
      <c r="AS2469" s="113"/>
      <c r="AT2469" s="113"/>
      <c r="AU2469" s="113"/>
      <c r="AV2469" s="113"/>
      <c r="AW2469" s="113"/>
      <c r="AX2469" s="113"/>
      <c r="AY2469" s="113"/>
      <c r="AZ2469" s="113"/>
      <c r="BA2469" s="113"/>
      <c r="BB2469" s="113"/>
      <c r="BC2469" s="113"/>
      <c r="BD2469" s="113"/>
      <c r="BE2469" s="113"/>
      <c r="BF2469" s="113"/>
      <c r="BG2469" s="113"/>
      <c r="BH2469" s="113"/>
      <c r="BI2469" s="113"/>
      <c r="BJ2469" s="113"/>
      <c r="BK2469" s="113"/>
      <c r="BL2469" s="113"/>
      <c r="BM2469" s="113"/>
      <c r="BN2469" s="113"/>
      <c r="BO2469" s="113"/>
      <c r="BP2469" s="113"/>
      <c r="BQ2469" s="113"/>
      <c r="BR2469" s="113"/>
      <c r="BS2469" s="113"/>
      <c r="BT2469" s="113"/>
      <c r="BU2469" s="113"/>
      <c r="BV2469" s="113"/>
      <c r="BW2469" s="113"/>
      <c r="BX2469" s="113"/>
      <c r="BY2469" s="113"/>
      <c r="BZ2469" s="113"/>
      <c r="CA2469" s="113"/>
      <c r="CB2469" s="113"/>
    </row>
    <row r="2470" spans="9:80" s="114" customFormat="1">
      <c r="I2470" s="113"/>
      <c r="J2470" s="113"/>
      <c r="K2470" s="113"/>
      <c r="L2470" s="113"/>
      <c r="M2470" s="113"/>
      <c r="N2470" s="113"/>
      <c r="O2470" s="113"/>
      <c r="P2470" s="113"/>
      <c r="Q2470" s="113"/>
      <c r="R2470" s="113"/>
      <c r="S2470" s="113"/>
      <c r="T2470" s="113"/>
      <c r="U2470" s="113"/>
      <c r="V2470" s="113"/>
      <c r="W2470" s="113"/>
      <c r="X2470" s="113"/>
      <c r="Y2470" s="113"/>
      <c r="Z2470" s="113"/>
      <c r="AA2470" s="113"/>
      <c r="AB2470" s="113"/>
      <c r="AC2470" s="113"/>
      <c r="AD2470" s="113"/>
      <c r="AE2470" s="113"/>
      <c r="AF2470" s="113"/>
      <c r="AG2470" s="113"/>
      <c r="AH2470" s="113"/>
      <c r="AI2470" s="113"/>
      <c r="AJ2470" s="113"/>
      <c r="AK2470" s="113"/>
      <c r="AL2470" s="113"/>
      <c r="AM2470" s="113"/>
      <c r="AN2470" s="113"/>
      <c r="AO2470" s="113"/>
      <c r="AP2470" s="113"/>
      <c r="AQ2470" s="113"/>
      <c r="AR2470" s="113"/>
      <c r="AS2470" s="113"/>
      <c r="AT2470" s="113"/>
      <c r="AU2470" s="113"/>
      <c r="AV2470" s="113"/>
      <c r="AW2470" s="113"/>
      <c r="AX2470" s="113"/>
      <c r="AY2470" s="113"/>
      <c r="AZ2470" s="113"/>
      <c r="BA2470" s="113"/>
      <c r="BB2470" s="113"/>
      <c r="BC2470" s="113"/>
      <c r="BD2470" s="113"/>
      <c r="BE2470" s="113"/>
      <c r="BF2470" s="113"/>
      <c r="BG2470" s="113"/>
      <c r="BH2470" s="113"/>
      <c r="BI2470" s="113"/>
      <c r="BJ2470" s="113"/>
      <c r="BK2470" s="113"/>
      <c r="BL2470" s="113"/>
      <c r="BM2470" s="113"/>
      <c r="BN2470" s="113"/>
      <c r="BO2470" s="113"/>
      <c r="BP2470" s="113"/>
      <c r="BQ2470" s="113"/>
      <c r="BR2470" s="113"/>
      <c r="BS2470" s="113"/>
      <c r="BT2470" s="113"/>
      <c r="BU2470" s="113"/>
      <c r="BV2470" s="113"/>
      <c r="BW2470" s="113"/>
      <c r="BX2470" s="113"/>
      <c r="BY2470" s="113"/>
      <c r="BZ2470" s="113"/>
      <c r="CA2470" s="113"/>
      <c r="CB2470" s="113"/>
    </row>
    <row r="2471" spans="9:80" s="114" customFormat="1">
      <c r="I2471" s="113"/>
      <c r="J2471" s="113"/>
      <c r="K2471" s="113"/>
      <c r="L2471" s="113"/>
      <c r="M2471" s="113"/>
      <c r="N2471" s="113"/>
      <c r="O2471" s="113"/>
      <c r="P2471" s="113"/>
      <c r="Q2471" s="113"/>
      <c r="R2471" s="113"/>
      <c r="S2471" s="113"/>
      <c r="T2471" s="113"/>
      <c r="U2471" s="113"/>
      <c r="V2471" s="113"/>
      <c r="W2471" s="113"/>
      <c r="X2471" s="113"/>
      <c r="Y2471" s="113"/>
      <c r="Z2471" s="113"/>
      <c r="AA2471" s="113"/>
      <c r="AB2471" s="113"/>
      <c r="AC2471" s="113"/>
      <c r="AD2471" s="113"/>
      <c r="AE2471" s="113"/>
      <c r="AF2471" s="113"/>
      <c r="AG2471" s="113"/>
      <c r="AH2471" s="113"/>
      <c r="AI2471" s="113"/>
      <c r="AJ2471" s="113"/>
      <c r="AK2471" s="113"/>
      <c r="AL2471" s="113"/>
      <c r="AM2471" s="113"/>
      <c r="AN2471" s="113"/>
      <c r="AO2471" s="113"/>
      <c r="AP2471" s="113"/>
      <c r="AQ2471" s="113"/>
      <c r="AR2471" s="113"/>
      <c r="AS2471" s="113"/>
      <c r="AT2471" s="113"/>
      <c r="AU2471" s="113"/>
      <c r="AV2471" s="113"/>
      <c r="AW2471" s="113"/>
      <c r="AX2471" s="113"/>
      <c r="AY2471" s="113"/>
      <c r="AZ2471" s="113"/>
      <c r="BA2471" s="113"/>
      <c r="BB2471" s="113"/>
      <c r="BC2471" s="113"/>
      <c r="BD2471" s="113"/>
      <c r="BE2471" s="113"/>
      <c r="BF2471" s="113"/>
      <c r="BG2471" s="113"/>
      <c r="BH2471" s="113"/>
      <c r="BI2471" s="113"/>
      <c r="BJ2471" s="113"/>
      <c r="BK2471" s="113"/>
      <c r="BL2471" s="113"/>
      <c r="BM2471" s="113"/>
      <c r="BN2471" s="113"/>
      <c r="BO2471" s="113"/>
      <c r="BP2471" s="113"/>
      <c r="BQ2471" s="113"/>
      <c r="BR2471" s="113"/>
      <c r="BS2471" s="113"/>
      <c r="BT2471" s="113"/>
      <c r="BU2471" s="113"/>
      <c r="BV2471" s="113"/>
      <c r="BW2471" s="113"/>
      <c r="BX2471" s="113"/>
      <c r="BY2471" s="113"/>
      <c r="BZ2471" s="113"/>
      <c r="CA2471" s="113"/>
      <c r="CB2471" s="113"/>
    </row>
    <row r="2472" spans="9:80" s="114" customFormat="1">
      <c r="I2472" s="113"/>
      <c r="J2472" s="113"/>
      <c r="K2472" s="113"/>
      <c r="L2472" s="113"/>
      <c r="M2472" s="113"/>
      <c r="N2472" s="113"/>
      <c r="O2472" s="113"/>
      <c r="P2472" s="113"/>
      <c r="Q2472" s="113"/>
      <c r="R2472" s="113"/>
      <c r="S2472" s="113"/>
      <c r="T2472" s="113"/>
      <c r="U2472" s="113"/>
      <c r="V2472" s="113"/>
      <c r="W2472" s="113"/>
      <c r="X2472" s="113"/>
      <c r="Y2472" s="113"/>
      <c r="Z2472" s="113"/>
      <c r="AA2472" s="113"/>
      <c r="AB2472" s="113"/>
      <c r="AC2472" s="113"/>
      <c r="AD2472" s="113"/>
      <c r="AE2472" s="113"/>
      <c r="AF2472" s="113"/>
      <c r="AG2472" s="113"/>
      <c r="AH2472" s="113"/>
      <c r="AI2472" s="113"/>
      <c r="AJ2472" s="113"/>
      <c r="AK2472" s="113"/>
      <c r="AL2472" s="113"/>
      <c r="AM2472" s="113"/>
      <c r="AN2472" s="113"/>
      <c r="AO2472" s="113"/>
      <c r="AP2472" s="113"/>
      <c r="AQ2472" s="113"/>
      <c r="AR2472" s="113"/>
      <c r="AS2472" s="113"/>
      <c r="AT2472" s="113"/>
      <c r="AU2472" s="113"/>
      <c r="AV2472" s="113"/>
      <c r="AW2472" s="113"/>
      <c r="AX2472" s="113"/>
      <c r="AY2472" s="113"/>
      <c r="AZ2472" s="113"/>
      <c r="BA2472" s="113"/>
      <c r="BB2472" s="113"/>
      <c r="BC2472" s="113"/>
      <c r="BD2472" s="113"/>
      <c r="BE2472" s="113"/>
      <c r="BF2472" s="113"/>
      <c r="BG2472" s="113"/>
      <c r="BH2472" s="113"/>
      <c r="BI2472" s="113"/>
      <c r="BJ2472" s="113"/>
      <c r="BK2472" s="113"/>
      <c r="BL2472" s="113"/>
      <c r="BM2472" s="113"/>
      <c r="BN2472" s="113"/>
      <c r="BO2472" s="113"/>
      <c r="BP2472" s="113"/>
      <c r="BQ2472" s="113"/>
      <c r="BR2472" s="113"/>
      <c r="BS2472" s="113"/>
      <c r="BT2472" s="113"/>
      <c r="BU2472" s="113"/>
      <c r="BV2472" s="113"/>
      <c r="BW2472" s="113"/>
      <c r="BX2472" s="113"/>
      <c r="BY2472" s="113"/>
      <c r="BZ2472" s="113"/>
      <c r="CA2472" s="113"/>
      <c r="CB2472" s="113"/>
    </row>
    <row r="2473" spans="9:80" s="114" customFormat="1">
      <c r="I2473" s="113"/>
      <c r="J2473" s="113"/>
      <c r="K2473" s="113"/>
      <c r="L2473" s="113"/>
      <c r="M2473" s="113"/>
      <c r="N2473" s="113"/>
      <c r="O2473" s="113"/>
      <c r="P2473" s="113"/>
      <c r="Q2473" s="113"/>
      <c r="R2473" s="113"/>
      <c r="S2473" s="113"/>
      <c r="T2473" s="113"/>
      <c r="U2473" s="113"/>
      <c r="V2473" s="113"/>
      <c r="W2473" s="113"/>
      <c r="X2473" s="113"/>
      <c r="Y2473" s="113"/>
      <c r="Z2473" s="113"/>
      <c r="AA2473" s="113"/>
      <c r="AB2473" s="113"/>
      <c r="AC2473" s="113"/>
      <c r="AD2473" s="113"/>
      <c r="AE2473" s="113"/>
      <c r="AF2473" s="113"/>
      <c r="AG2473" s="113"/>
      <c r="AH2473" s="113"/>
      <c r="AI2473" s="113"/>
      <c r="AJ2473" s="113"/>
      <c r="AK2473" s="113"/>
      <c r="AL2473" s="113"/>
      <c r="AM2473" s="113"/>
      <c r="AN2473" s="113"/>
      <c r="AO2473" s="113"/>
      <c r="AP2473" s="113"/>
      <c r="AQ2473" s="113"/>
      <c r="AR2473" s="113"/>
      <c r="AS2473" s="113"/>
      <c r="AT2473" s="113"/>
      <c r="AU2473" s="113"/>
      <c r="AV2473" s="113"/>
      <c r="AW2473" s="113"/>
      <c r="AX2473" s="113"/>
      <c r="AY2473" s="113"/>
      <c r="AZ2473" s="113"/>
      <c r="BA2473" s="113"/>
      <c r="BB2473" s="113"/>
      <c r="BC2473" s="113"/>
      <c r="BD2473" s="113"/>
      <c r="BE2473" s="113"/>
      <c r="BF2473" s="113"/>
      <c r="BG2473" s="113"/>
      <c r="BH2473" s="113"/>
      <c r="BI2473" s="113"/>
      <c r="BJ2473" s="113"/>
      <c r="BK2473" s="113"/>
      <c r="BL2473" s="113"/>
      <c r="BM2473" s="113"/>
      <c r="BN2473" s="113"/>
      <c r="BO2473" s="113"/>
      <c r="BP2473" s="113"/>
      <c r="BQ2473" s="113"/>
      <c r="BR2473" s="113"/>
      <c r="BS2473" s="113"/>
      <c r="BT2473" s="113"/>
      <c r="BU2473" s="113"/>
      <c r="BV2473" s="113"/>
      <c r="BW2473" s="113"/>
      <c r="BX2473" s="113"/>
      <c r="BY2473" s="113"/>
      <c r="BZ2473" s="113"/>
      <c r="CA2473" s="113"/>
      <c r="CB2473" s="113"/>
    </row>
    <row r="2474" spans="9:80" s="114" customFormat="1">
      <c r="I2474" s="113"/>
      <c r="J2474" s="113"/>
      <c r="K2474" s="113"/>
      <c r="L2474" s="113"/>
      <c r="M2474" s="113"/>
      <c r="N2474" s="113"/>
      <c r="O2474" s="113"/>
      <c r="P2474" s="113"/>
      <c r="Q2474" s="113"/>
      <c r="R2474" s="113"/>
      <c r="S2474" s="113"/>
      <c r="T2474" s="113"/>
      <c r="U2474" s="113"/>
      <c r="V2474" s="113"/>
      <c r="W2474" s="113"/>
      <c r="X2474" s="113"/>
      <c r="Y2474" s="113"/>
      <c r="Z2474" s="113"/>
      <c r="AA2474" s="113"/>
      <c r="AB2474" s="113"/>
      <c r="AC2474" s="113"/>
      <c r="AD2474" s="113"/>
      <c r="AE2474" s="113"/>
      <c r="AF2474" s="113"/>
      <c r="AG2474" s="113"/>
      <c r="AH2474" s="113"/>
      <c r="AI2474" s="113"/>
      <c r="AJ2474" s="113"/>
      <c r="AK2474" s="113"/>
      <c r="AL2474" s="113"/>
      <c r="AM2474" s="113"/>
      <c r="AN2474" s="113"/>
      <c r="AO2474" s="113"/>
      <c r="AP2474" s="113"/>
      <c r="AQ2474" s="113"/>
      <c r="AR2474" s="113"/>
      <c r="AS2474" s="113"/>
      <c r="AT2474" s="113"/>
      <c r="AU2474" s="113"/>
      <c r="AV2474" s="113"/>
      <c r="AW2474" s="113"/>
      <c r="AX2474" s="113"/>
      <c r="AY2474" s="113"/>
      <c r="AZ2474" s="113"/>
      <c r="BA2474" s="113"/>
      <c r="BB2474" s="113"/>
      <c r="BC2474" s="113"/>
      <c r="BD2474" s="113"/>
      <c r="BE2474" s="113"/>
      <c r="BF2474" s="113"/>
      <c r="BG2474" s="113"/>
      <c r="BH2474" s="113"/>
      <c r="BI2474" s="113"/>
      <c r="BJ2474" s="113"/>
      <c r="BK2474" s="113"/>
      <c r="BL2474" s="113"/>
      <c r="BM2474" s="113"/>
      <c r="BN2474" s="113"/>
      <c r="BO2474" s="113"/>
      <c r="BP2474" s="113"/>
      <c r="BQ2474" s="113"/>
      <c r="BR2474" s="113"/>
      <c r="BS2474" s="113"/>
      <c r="BT2474" s="113"/>
      <c r="BU2474" s="113"/>
      <c r="BV2474" s="113"/>
      <c r="BW2474" s="113"/>
      <c r="BX2474" s="113"/>
      <c r="BY2474" s="113"/>
      <c r="BZ2474" s="113"/>
      <c r="CA2474" s="113"/>
      <c r="CB2474" s="113"/>
    </row>
    <row r="2475" spans="9:80" s="114" customFormat="1">
      <c r="I2475" s="113"/>
      <c r="J2475" s="113"/>
      <c r="K2475" s="113"/>
      <c r="L2475" s="113"/>
      <c r="M2475" s="113"/>
      <c r="N2475" s="113"/>
      <c r="O2475" s="113"/>
      <c r="P2475" s="113"/>
      <c r="Q2475" s="113"/>
      <c r="R2475" s="113"/>
      <c r="S2475" s="113"/>
      <c r="T2475" s="113"/>
      <c r="U2475" s="113"/>
      <c r="V2475" s="113"/>
      <c r="W2475" s="113"/>
      <c r="X2475" s="113"/>
      <c r="Y2475" s="113"/>
      <c r="Z2475" s="113"/>
      <c r="AA2475" s="113"/>
      <c r="AB2475" s="113"/>
      <c r="AC2475" s="113"/>
      <c r="AD2475" s="113"/>
      <c r="AE2475" s="113"/>
      <c r="AF2475" s="113"/>
      <c r="AG2475" s="113"/>
      <c r="AH2475" s="113"/>
      <c r="AI2475" s="113"/>
      <c r="AJ2475" s="113"/>
      <c r="AK2475" s="113"/>
      <c r="AL2475" s="113"/>
      <c r="AM2475" s="113"/>
      <c r="AN2475" s="113"/>
      <c r="AO2475" s="113"/>
      <c r="AP2475" s="113"/>
      <c r="AQ2475" s="113"/>
      <c r="AR2475" s="113"/>
      <c r="AS2475" s="113"/>
      <c r="AT2475" s="113"/>
      <c r="AU2475" s="113"/>
      <c r="AV2475" s="113"/>
      <c r="AW2475" s="113"/>
      <c r="AX2475" s="113"/>
      <c r="AY2475" s="113"/>
      <c r="AZ2475" s="113"/>
      <c r="BA2475" s="113"/>
      <c r="BB2475" s="113"/>
      <c r="BC2475" s="113"/>
      <c r="BD2475" s="113"/>
      <c r="BE2475" s="113"/>
      <c r="BF2475" s="113"/>
      <c r="BG2475" s="113"/>
      <c r="BH2475" s="113"/>
      <c r="BI2475" s="113"/>
      <c r="BJ2475" s="113"/>
      <c r="BK2475" s="113"/>
      <c r="BL2475" s="113"/>
      <c r="BM2475" s="113"/>
      <c r="BN2475" s="113"/>
      <c r="BO2475" s="113"/>
      <c r="BP2475" s="113"/>
      <c r="BQ2475" s="113"/>
      <c r="BR2475" s="113"/>
      <c r="BS2475" s="113"/>
      <c r="BT2475" s="113"/>
      <c r="BU2475" s="113"/>
      <c r="BV2475" s="113"/>
      <c r="BW2475" s="113"/>
      <c r="BX2475" s="113"/>
      <c r="BY2475" s="113"/>
      <c r="BZ2475" s="113"/>
      <c r="CA2475" s="113"/>
      <c r="CB2475" s="113"/>
    </row>
    <row r="2476" spans="9:80" s="114" customFormat="1">
      <c r="I2476" s="113"/>
      <c r="J2476" s="113"/>
      <c r="K2476" s="113"/>
      <c r="L2476" s="113"/>
      <c r="M2476" s="113"/>
      <c r="N2476" s="113"/>
      <c r="O2476" s="113"/>
      <c r="P2476" s="113"/>
      <c r="Q2476" s="113"/>
      <c r="R2476" s="113"/>
      <c r="S2476" s="113"/>
      <c r="T2476" s="113"/>
      <c r="U2476" s="113"/>
      <c r="V2476" s="113"/>
      <c r="W2476" s="113"/>
      <c r="X2476" s="113"/>
      <c r="Y2476" s="113"/>
      <c r="Z2476" s="113"/>
      <c r="AA2476" s="113"/>
      <c r="AB2476" s="113"/>
      <c r="AC2476" s="113"/>
      <c r="AD2476" s="113"/>
      <c r="AE2476" s="113"/>
      <c r="AF2476" s="113"/>
      <c r="AG2476" s="113"/>
      <c r="AH2476" s="113"/>
      <c r="AI2476" s="113"/>
      <c r="AJ2476" s="113"/>
      <c r="AK2476" s="113"/>
      <c r="AL2476" s="113"/>
      <c r="AM2476" s="113"/>
      <c r="AN2476" s="113"/>
      <c r="AO2476" s="113"/>
      <c r="AP2476" s="113"/>
      <c r="AQ2476" s="113"/>
      <c r="AR2476" s="113"/>
      <c r="AS2476" s="113"/>
      <c r="AT2476" s="113"/>
      <c r="AU2476" s="113"/>
      <c r="AV2476" s="113"/>
      <c r="AW2476" s="113"/>
      <c r="AX2476" s="113"/>
      <c r="AY2476" s="113"/>
      <c r="AZ2476" s="113"/>
      <c r="BA2476" s="113"/>
      <c r="BB2476" s="113"/>
      <c r="BC2476" s="113"/>
      <c r="BD2476" s="113"/>
      <c r="BE2476" s="113"/>
      <c r="BF2476" s="113"/>
      <c r="BG2476" s="113"/>
      <c r="BH2476" s="113"/>
      <c r="BI2476" s="113"/>
      <c r="BJ2476" s="113"/>
      <c r="BK2476" s="113"/>
      <c r="BL2476" s="113"/>
      <c r="BM2476" s="113"/>
      <c r="BN2476" s="113"/>
      <c r="BO2476" s="113"/>
      <c r="BP2476" s="113"/>
      <c r="BQ2476" s="113"/>
      <c r="BR2476" s="113"/>
      <c r="BS2476" s="113"/>
      <c r="BT2476" s="113"/>
      <c r="BU2476" s="113"/>
      <c r="BV2476" s="113"/>
      <c r="BW2476" s="113"/>
      <c r="BX2476" s="113"/>
      <c r="BY2476" s="113"/>
      <c r="BZ2476" s="113"/>
      <c r="CA2476" s="113"/>
      <c r="CB2476" s="113"/>
    </row>
    <row r="2477" spans="9:80" s="114" customFormat="1">
      <c r="I2477" s="113"/>
      <c r="J2477" s="113"/>
      <c r="K2477" s="113"/>
      <c r="L2477" s="113"/>
      <c r="M2477" s="113"/>
      <c r="N2477" s="113"/>
      <c r="O2477" s="113"/>
      <c r="P2477" s="113"/>
      <c r="Q2477" s="113"/>
      <c r="R2477" s="113"/>
      <c r="S2477" s="113"/>
      <c r="T2477" s="113"/>
      <c r="U2477" s="113"/>
      <c r="V2477" s="113"/>
      <c r="W2477" s="113"/>
      <c r="X2477" s="113"/>
      <c r="Y2477" s="113"/>
      <c r="Z2477" s="113"/>
      <c r="AA2477" s="113"/>
      <c r="AB2477" s="113"/>
      <c r="AC2477" s="113"/>
      <c r="AD2477" s="113"/>
      <c r="AE2477" s="113"/>
      <c r="AF2477" s="113"/>
      <c r="AG2477" s="113"/>
      <c r="AH2477" s="113"/>
      <c r="AI2477" s="113"/>
      <c r="AJ2477" s="113"/>
      <c r="AK2477" s="113"/>
      <c r="AL2477" s="113"/>
      <c r="AM2477" s="113"/>
      <c r="AN2477" s="113"/>
      <c r="AO2477" s="113"/>
      <c r="AP2477" s="113"/>
      <c r="AQ2477" s="113"/>
      <c r="AR2477" s="113"/>
      <c r="AS2477" s="113"/>
      <c r="AT2477" s="113"/>
      <c r="AU2477" s="113"/>
      <c r="AV2477" s="113"/>
      <c r="AW2477" s="113"/>
      <c r="AX2477" s="113"/>
      <c r="AY2477" s="113"/>
      <c r="AZ2477" s="113"/>
      <c r="BA2477" s="113"/>
      <c r="BB2477" s="113"/>
      <c r="BC2477" s="113"/>
      <c r="BD2477" s="113"/>
      <c r="BE2477" s="113"/>
      <c r="BF2477" s="113"/>
      <c r="BG2477" s="113"/>
      <c r="BH2477" s="113"/>
      <c r="BI2477" s="113"/>
      <c r="BJ2477" s="113"/>
      <c r="BK2477" s="113"/>
      <c r="BL2477" s="113"/>
      <c r="BM2477" s="113"/>
      <c r="BN2477" s="113"/>
      <c r="BO2477" s="113"/>
      <c r="BP2477" s="113"/>
      <c r="BQ2477" s="113"/>
      <c r="BR2477" s="113"/>
      <c r="BS2477" s="113"/>
      <c r="BT2477" s="113"/>
      <c r="BU2477" s="113"/>
      <c r="BV2477" s="113"/>
      <c r="BW2477" s="113"/>
      <c r="BX2477" s="113"/>
      <c r="BY2477" s="113"/>
      <c r="BZ2477" s="113"/>
      <c r="CA2477" s="113"/>
      <c r="CB2477" s="113"/>
    </row>
    <row r="2478" spans="9:80" s="114" customFormat="1">
      <c r="I2478" s="113"/>
      <c r="J2478" s="113"/>
      <c r="K2478" s="113"/>
      <c r="L2478" s="113"/>
      <c r="M2478" s="113"/>
      <c r="N2478" s="113"/>
      <c r="O2478" s="113"/>
      <c r="P2478" s="113"/>
      <c r="Q2478" s="113"/>
      <c r="R2478" s="113"/>
      <c r="S2478" s="113"/>
      <c r="T2478" s="113"/>
      <c r="U2478" s="113"/>
      <c r="V2478" s="113"/>
      <c r="W2478" s="113"/>
      <c r="X2478" s="113"/>
      <c r="Y2478" s="113"/>
      <c r="Z2478" s="113"/>
      <c r="AA2478" s="113"/>
      <c r="AB2478" s="113"/>
      <c r="AC2478" s="113"/>
      <c r="AD2478" s="113"/>
      <c r="AE2478" s="113"/>
      <c r="AF2478" s="113"/>
      <c r="AG2478" s="113"/>
      <c r="AH2478" s="113"/>
      <c r="AI2478" s="113"/>
      <c r="AJ2478" s="113"/>
      <c r="AK2478" s="113"/>
      <c r="AL2478" s="113"/>
      <c r="AM2478" s="113"/>
      <c r="AN2478" s="113"/>
      <c r="AO2478" s="113"/>
      <c r="AP2478" s="113"/>
      <c r="AQ2478" s="113"/>
      <c r="AR2478" s="113"/>
      <c r="AS2478" s="113"/>
      <c r="AT2478" s="113"/>
      <c r="AU2478" s="113"/>
      <c r="AV2478" s="113"/>
      <c r="AW2478" s="113"/>
      <c r="AX2478" s="113"/>
      <c r="AY2478" s="113"/>
      <c r="AZ2478" s="113"/>
      <c r="BA2478" s="113"/>
      <c r="BB2478" s="113"/>
      <c r="BC2478" s="113"/>
      <c r="BD2478" s="113"/>
      <c r="BE2478" s="113"/>
      <c r="BF2478" s="113"/>
      <c r="BG2478" s="113"/>
      <c r="BH2478" s="113"/>
      <c r="BI2478" s="113"/>
      <c r="BJ2478" s="113"/>
      <c r="BK2478" s="113"/>
      <c r="BL2478" s="113"/>
      <c r="BM2478" s="113"/>
      <c r="BN2478" s="113"/>
      <c r="BO2478" s="113"/>
      <c r="BP2478" s="113"/>
      <c r="BQ2478" s="113"/>
      <c r="BR2478" s="113"/>
      <c r="BS2478" s="113"/>
      <c r="BT2478" s="113"/>
      <c r="BU2478" s="113"/>
      <c r="BV2478" s="113"/>
      <c r="BW2478" s="113"/>
      <c r="BX2478" s="113"/>
      <c r="BY2478" s="113"/>
      <c r="BZ2478" s="113"/>
      <c r="CA2478" s="113"/>
      <c r="CB2478" s="113"/>
    </row>
    <row r="2479" spans="9:80" s="114" customFormat="1">
      <c r="I2479" s="113"/>
      <c r="J2479" s="113"/>
      <c r="K2479" s="113"/>
      <c r="L2479" s="113"/>
      <c r="M2479" s="113"/>
      <c r="N2479" s="113"/>
      <c r="O2479" s="113"/>
      <c r="P2479" s="113"/>
      <c r="Q2479" s="113"/>
      <c r="R2479" s="113"/>
      <c r="S2479" s="113"/>
      <c r="T2479" s="113"/>
      <c r="U2479" s="113"/>
      <c r="V2479" s="113"/>
      <c r="W2479" s="113"/>
      <c r="X2479" s="113"/>
      <c r="Y2479" s="113"/>
      <c r="Z2479" s="113"/>
      <c r="AA2479" s="113"/>
      <c r="AB2479" s="113"/>
      <c r="AC2479" s="113"/>
      <c r="AD2479" s="113"/>
      <c r="AE2479" s="113"/>
      <c r="AF2479" s="113"/>
      <c r="AG2479" s="113"/>
      <c r="AH2479" s="113"/>
      <c r="AI2479" s="113"/>
      <c r="AJ2479" s="113"/>
      <c r="AK2479" s="113"/>
      <c r="AL2479" s="113"/>
      <c r="AM2479" s="113"/>
      <c r="AN2479" s="113"/>
      <c r="AO2479" s="113"/>
      <c r="AP2479" s="113"/>
      <c r="AQ2479" s="113"/>
      <c r="AR2479" s="113"/>
      <c r="AS2479" s="113"/>
      <c r="AT2479" s="113"/>
      <c r="AU2479" s="113"/>
      <c r="AV2479" s="113"/>
      <c r="AW2479" s="113"/>
      <c r="AX2479" s="113"/>
      <c r="AY2479" s="113"/>
      <c r="AZ2479" s="113"/>
      <c r="BA2479" s="113"/>
      <c r="BB2479" s="113"/>
      <c r="BC2479" s="113"/>
      <c r="BD2479" s="113"/>
      <c r="BE2479" s="113"/>
      <c r="BF2479" s="113"/>
      <c r="BG2479" s="113"/>
      <c r="BH2479" s="113"/>
      <c r="BI2479" s="113"/>
      <c r="BJ2479" s="113"/>
      <c r="BK2479" s="113"/>
      <c r="BL2479" s="113"/>
      <c r="BM2479" s="113"/>
      <c r="BN2479" s="113"/>
      <c r="BO2479" s="113"/>
      <c r="BP2479" s="113"/>
      <c r="BQ2479" s="113"/>
      <c r="BR2479" s="113"/>
      <c r="BS2479" s="113"/>
      <c r="BT2479" s="113"/>
      <c r="BU2479" s="113"/>
      <c r="BV2479" s="113"/>
      <c r="BW2479" s="113"/>
      <c r="BX2479" s="113"/>
      <c r="BY2479" s="113"/>
      <c r="BZ2479" s="113"/>
      <c r="CA2479" s="113"/>
      <c r="CB2479" s="113"/>
    </row>
    <row r="2480" spans="9:80" s="114" customFormat="1">
      <c r="I2480" s="113"/>
      <c r="J2480" s="113"/>
      <c r="K2480" s="113"/>
      <c r="L2480" s="113"/>
      <c r="M2480" s="113"/>
      <c r="N2480" s="113"/>
      <c r="O2480" s="113"/>
      <c r="P2480" s="113"/>
      <c r="Q2480" s="113"/>
      <c r="R2480" s="113"/>
      <c r="S2480" s="113"/>
      <c r="T2480" s="113"/>
      <c r="U2480" s="113"/>
      <c r="V2480" s="113"/>
      <c r="W2480" s="113"/>
      <c r="X2480" s="113"/>
      <c r="Y2480" s="113"/>
      <c r="Z2480" s="113"/>
      <c r="AA2480" s="113"/>
      <c r="AB2480" s="113"/>
      <c r="AC2480" s="113"/>
      <c r="AD2480" s="113"/>
      <c r="AE2480" s="113"/>
      <c r="AF2480" s="113"/>
      <c r="AG2480" s="113"/>
      <c r="AH2480" s="113"/>
      <c r="AI2480" s="113"/>
      <c r="AJ2480" s="113"/>
      <c r="AK2480" s="113"/>
      <c r="AL2480" s="113"/>
      <c r="AM2480" s="113"/>
      <c r="AN2480" s="113"/>
      <c r="AO2480" s="113"/>
      <c r="AP2480" s="113"/>
      <c r="AQ2480" s="113"/>
      <c r="AR2480" s="113"/>
      <c r="AS2480" s="113"/>
      <c r="AT2480" s="113"/>
      <c r="AU2480" s="113"/>
      <c r="AV2480" s="113"/>
      <c r="AW2480" s="113"/>
      <c r="AX2480" s="113"/>
      <c r="AY2480" s="113"/>
      <c r="AZ2480" s="113"/>
      <c r="BA2480" s="113"/>
      <c r="BB2480" s="113"/>
      <c r="BC2480" s="113"/>
      <c r="BD2480" s="113"/>
      <c r="BE2480" s="113"/>
      <c r="BF2480" s="113"/>
      <c r="BG2480" s="113"/>
      <c r="BH2480" s="113"/>
      <c r="BI2480" s="113"/>
      <c r="BJ2480" s="113"/>
      <c r="BK2480" s="113"/>
      <c r="BL2480" s="113"/>
      <c r="BM2480" s="113"/>
      <c r="BN2480" s="113"/>
      <c r="BO2480" s="113"/>
      <c r="BP2480" s="113"/>
      <c r="BQ2480" s="113"/>
      <c r="BR2480" s="113"/>
      <c r="BS2480" s="113"/>
      <c r="BT2480" s="113"/>
      <c r="BU2480" s="113"/>
      <c r="BV2480" s="113"/>
      <c r="BW2480" s="113"/>
      <c r="BX2480" s="113"/>
      <c r="BY2480" s="113"/>
      <c r="BZ2480" s="113"/>
      <c r="CA2480" s="113"/>
      <c r="CB2480" s="113"/>
    </row>
    <row r="2481" spans="9:80" s="114" customFormat="1">
      <c r="I2481" s="113"/>
      <c r="J2481" s="113"/>
      <c r="K2481" s="113"/>
      <c r="L2481" s="113"/>
      <c r="M2481" s="113"/>
      <c r="N2481" s="113"/>
      <c r="O2481" s="113"/>
      <c r="P2481" s="113"/>
      <c r="Q2481" s="113"/>
      <c r="R2481" s="113"/>
      <c r="S2481" s="113"/>
      <c r="T2481" s="113"/>
      <c r="U2481" s="113"/>
      <c r="V2481" s="113"/>
      <c r="W2481" s="113"/>
      <c r="X2481" s="113"/>
      <c r="Y2481" s="113"/>
      <c r="Z2481" s="113"/>
      <c r="AA2481" s="113"/>
      <c r="AB2481" s="113"/>
      <c r="AC2481" s="113"/>
      <c r="AD2481" s="113"/>
      <c r="AE2481" s="113"/>
      <c r="AF2481" s="113"/>
      <c r="AG2481" s="113"/>
      <c r="AH2481" s="113"/>
      <c r="AI2481" s="113"/>
      <c r="AJ2481" s="113"/>
      <c r="AK2481" s="113"/>
      <c r="AL2481" s="113"/>
      <c r="AM2481" s="113"/>
      <c r="AN2481" s="113"/>
      <c r="AO2481" s="113"/>
      <c r="AP2481" s="113"/>
      <c r="AQ2481" s="113"/>
      <c r="AR2481" s="113"/>
      <c r="AS2481" s="113"/>
      <c r="AT2481" s="113"/>
      <c r="AU2481" s="113"/>
      <c r="AV2481" s="113"/>
      <c r="AW2481" s="113"/>
      <c r="AX2481" s="113"/>
      <c r="AY2481" s="113"/>
      <c r="AZ2481" s="113"/>
      <c r="BA2481" s="113"/>
      <c r="BB2481" s="113"/>
      <c r="BC2481" s="113"/>
      <c r="BD2481" s="113"/>
      <c r="BE2481" s="113"/>
      <c r="BF2481" s="113"/>
      <c r="BG2481" s="113"/>
      <c r="BH2481" s="113"/>
      <c r="BI2481" s="113"/>
      <c r="BJ2481" s="113"/>
      <c r="BK2481" s="113"/>
      <c r="BL2481" s="113"/>
      <c r="BM2481" s="113"/>
      <c r="BN2481" s="113"/>
      <c r="BO2481" s="113"/>
      <c r="BP2481" s="113"/>
      <c r="BQ2481" s="113"/>
      <c r="BR2481" s="113"/>
      <c r="BS2481" s="113"/>
      <c r="BT2481" s="113"/>
      <c r="BU2481" s="113"/>
      <c r="BV2481" s="113"/>
      <c r="BW2481" s="113"/>
      <c r="BX2481" s="113"/>
      <c r="BY2481" s="113"/>
      <c r="BZ2481" s="113"/>
      <c r="CA2481" s="113"/>
      <c r="CB2481" s="113"/>
    </row>
    <row r="2482" spans="9:80" s="114" customFormat="1">
      <c r="I2482" s="113"/>
      <c r="J2482" s="113"/>
      <c r="K2482" s="113"/>
      <c r="L2482" s="113"/>
      <c r="M2482" s="113"/>
      <c r="N2482" s="113"/>
      <c r="O2482" s="113"/>
      <c r="P2482" s="113"/>
      <c r="Q2482" s="113"/>
      <c r="R2482" s="113"/>
      <c r="S2482" s="113"/>
      <c r="T2482" s="113"/>
      <c r="U2482" s="113"/>
      <c r="V2482" s="113"/>
      <c r="W2482" s="113"/>
      <c r="X2482" s="113"/>
      <c r="Y2482" s="113"/>
      <c r="Z2482" s="113"/>
      <c r="AA2482" s="113"/>
      <c r="AB2482" s="113"/>
      <c r="AC2482" s="113"/>
      <c r="AD2482" s="113"/>
      <c r="AE2482" s="113"/>
      <c r="AF2482" s="113"/>
      <c r="AG2482" s="113"/>
      <c r="AH2482" s="113"/>
      <c r="AI2482" s="113"/>
      <c r="AJ2482" s="113"/>
      <c r="AK2482" s="113"/>
      <c r="AL2482" s="113"/>
      <c r="AM2482" s="113"/>
      <c r="AN2482" s="113"/>
      <c r="AO2482" s="113"/>
      <c r="AP2482" s="113"/>
      <c r="AQ2482" s="113"/>
      <c r="AR2482" s="113"/>
      <c r="AS2482" s="113"/>
      <c r="AT2482" s="113"/>
      <c r="AU2482" s="113"/>
      <c r="AV2482" s="113"/>
      <c r="AW2482" s="113"/>
      <c r="AX2482" s="113"/>
      <c r="AY2482" s="113"/>
      <c r="AZ2482" s="113"/>
      <c r="BA2482" s="113"/>
      <c r="BB2482" s="113"/>
      <c r="BC2482" s="113"/>
      <c r="BD2482" s="113"/>
      <c r="BE2482" s="113"/>
      <c r="BF2482" s="113"/>
      <c r="BG2482" s="113"/>
      <c r="BH2482" s="113"/>
      <c r="BI2482" s="113"/>
      <c r="BJ2482" s="113"/>
      <c r="BK2482" s="113"/>
      <c r="BL2482" s="113"/>
      <c r="BM2482" s="113"/>
      <c r="BN2482" s="113"/>
      <c r="BO2482" s="113"/>
      <c r="BP2482" s="113"/>
      <c r="BQ2482" s="113"/>
      <c r="BR2482" s="113"/>
      <c r="BS2482" s="113"/>
      <c r="BT2482" s="113"/>
      <c r="BU2482" s="113"/>
      <c r="BV2482" s="113"/>
      <c r="BW2482" s="113"/>
      <c r="BX2482" s="113"/>
      <c r="BY2482" s="113"/>
      <c r="BZ2482" s="113"/>
      <c r="CA2482" s="113"/>
      <c r="CB2482" s="113"/>
    </row>
    <row r="2483" spans="9:80" s="114" customFormat="1">
      <c r="I2483" s="113"/>
      <c r="J2483" s="113"/>
      <c r="K2483" s="113"/>
      <c r="L2483" s="113"/>
      <c r="M2483" s="113"/>
      <c r="N2483" s="113"/>
      <c r="O2483" s="113"/>
      <c r="P2483" s="113"/>
      <c r="Q2483" s="113"/>
      <c r="R2483" s="113"/>
      <c r="S2483" s="113"/>
      <c r="T2483" s="113"/>
      <c r="U2483" s="113"/>
      <c r="V2483" s="113"/>
      <c r="W2483" s="113"/>
      <c r="X2483" s="113"/>
      <c r="Y2483" s="113"/>
      <c r="Z2483" s="113"/>
      <c r="AA2483" s="113"/>
      <c r="AB2483" s="113"/>
      <c r="AC2483" s="113"/>
      <c r="AD2483" s="113"/>
      <c r="AE2483" s="113"/>
      <c r="AF2483" s="113"/>
      <c r="AG2483" s="113"/>
      <c r="AH2483" s="113"/>
      <c r="AI2483" s="113"/>
      <c r="AJ2483" s="113"/>
      <c r="AK2483" s="113"/>
      <c r="AL2483" s="113"/>
      <c r="AM2483" s="113"/>
      <c r="AN2483" s="113"/>
      <c r="AO2483" s="113"/>
      <c r="AP2483" s="113"/>
      <c r="AQ2483" s="113"/>
      <c r="AR2483" s="113"/>
      <c r="AS2483" s="113"/>
      <c r="AT2483" s="113"/>
      <c r="AU2483" s="113"/>
      <c r="AV2483" s="113"/>
      <c r="AW2483" s="113"/>
      <c r="AX2483" s="113"/>
      <c r="AY2483" s="113"/>
      <c r="AZ2483" s="113"/>
      <c r="BA2483" s="113"/>
      <c r="BB2483" s="113"/>
      <c r="BC2483" s="113"/>
      <c r="BD2483" s="113"/>
      <c r="BE2483" s="113"/>
      <c r="BF2483" s="113"/>
      <c r="BG2483" s="113"/>
      <c r="BH2483" s="113"/>
      <c r="BI2483" s="113"/>
      <c r="BJ2483" s="113"/>
      <c r="BK2483" s="113"/>
      <c r="BL2483" s="113"/>
      <c r="BM2483" s="113"/>
      <c r="BN2483" s="113"/>
      <c r="BO2483" s="113"/>
      <c r="BP2483" s="113"/>
      <c r="BQ2483" s="113"/>
      <c r="BR2483" s="113"/>
      <c r="BS2483" s="113"/>
      <c r="BT2483" s="113"/>
      <c r="BU2483" s="113"/>
      <c r="BV2483" s="113"/>
      <c r="BW2483" s="113"/>
      <c r="BX2483" s="113"/>
      <c r="BY2483" s="113"/>
      <c r="BZ2483" s="113"/>
      <c r="CA2483" s="113"/>
      <c r="CB2483" s="113"/>
    </row>
    <row r="2484" spans="9:80" s="114" customFormat="1">
      <c r="I2484" s="113"/>
      <c r="J2484" s="113"/>
      <c r="K2484" s="113"/>
      <c r="L2484" s="113"/>
      <c r="M2484" s="113"/>
      <c r="N2484" s="113"/>
      <c r="O2484" s="113"/>
      <c r="P2484" s="113"/>
      <c r="Q2484" s="113"/>
      <c r="R2484" s="113"/>
      <c r="S2484" s="113"/>
      <c r="T2484" s="113"/>
      <c r="U2484" s="113"/>
      <c r="V2484" s="113"/>
      <c r="W2484" s="113"/>
      <c r="X2484" s="113"/>
      <c r="Y2484" s="113"/>
      <c r="Z2484" s="113"/>
      <c r="AA2484" s="113"/>
      <c r="AB2484" s="113"/>
      <c r="AC2484" s="113"/>
      <c r="AD2484" s="113"/>
      <c r="AE2484" s="113"/>
      <c r="AF2484" s="113"/>
      <c r="AG2484" s="113"/>
      <c r="AH2484" s="113"/>
      <c r="AI2484" s="113"/>
      <c r="AJ2484" s="113"/>
      <c r="AK2484" s="113"/>
      <c r="AL2484" s="113"/>
      <c r="AM2484" s="113"/>
      <c r="AN2484" s="113"/>
      <c r="AO2484" s="113"/>
      <c r="AP2484" s="113"/>
      <c r="AQ2484" s="113"/>
      <c r="AR2484" s="113"/>
      <c r="AS2484" s="113"/>
      <c r="AT2484" s="113"/>
      <c r="AU2484" s="113"/>
      <c r="AV2484" s="113"/>
      <c r="AW2484" s="113"/>
      <c r="AX2484" s="113"/>
      <c r="AY2484" s="113"/>
      <c r="AZ2484" s="113"/>
      <c r="BA2484" s="113"/>
      <c r="BB2484" s="113"/>
      <c r="BC2484" s="113"/>
      <c r="BD2484" s="113"/>
      <c r="BE2484" s="113"/>
      <c r="BF2484" s="113"/>
      <c r="BG2484" s="113"/>
      <c r="BH2484" s="113"/>
      <c r="BI2484" s="113"/>
      <c r="BJ2484" s="113"/>
      <c r="BK2484" s="113"/>
      <c r="BL2484" s="113"/>
      <c r="BM2484" s="113"/>
      <c r="BN2484" s="113"/>
      <c r="BO2484" s="113"/>
      <c r="BP2484" s="113"/>
      <c r="BQ2484" s="113"/>
      <c r="BR2484" s="113"/>
      <c r="BS2484" s="113"/>
      <c r="BT2484" s="113"/>
      <c r="BU2484" s="113"/>
      <c r="BV2484" s="113"/>
      <c r="BW2484" s="113"/>
      <c r="BX2484" s="113"/>
      <c r="BY2484" s="113"/>
      <c r="BZ2484" s="113"/>
      <c r="CA2484" s="113"/>
      <c r="CB2484" s="113"/>
    </row>
    <row r="2485" spans="9:80" s="114" customFormat="1">
      <c r="I2485" s="113"/>
      <c r="J2485" s="113"/>
      <c r="K2485" s="113"/>
      <c r="L2485" s="113"/>
      <c r="M2485" s="113"/>
      <c r="N2485" s="113"/>
      <c r="O2485" s="113"/>
      <c r="P2485" s="113"/>
      <c r="Q2485" s="113"/>
      <c r="R2485" s="113"/>
      <c r="S2485" s="113"/>
      <c r="T2485" s="113"/>
      <c r="U2485" s="113"/>
      <c r="V2485" s="113"/>
      <c r="W2485" s="113"/>
      <c r="X2485" s="113"/>
      <c r="Y2485" s="113"/>
      <c r="Z2485" s="113"/>
      <c r="AA2485" s="113"/>
      <c r="AB2485" s="113"/>
      <c r="AC2485" s="113"/>
      <c r="AD2485" s="113"/>
      <c r="AE2485" s="113"/>
      <c r="AF2485" s="113"/>
      <c r="AG2485" s="113"/>
      <c r="AH2485" s="113"/>
      <c r="AI2485" s="113"/>
      <c r="AJ2485" s="113"/>
      <c r="AK2485" s="113"/>
      <c r="AL2485" s="113"/>
      <c r="AM2485" s="113"/>
      <c r="AN2485" s="113"/>
      <c r="AO2485" s="113"/>
      <c r="AP2485" s="113"/>
      <c r="AQ2485" s="113"/>
      <c r="AR2485" s="113"/>
      <c r="AS2485" s="113"/>
      <c r="AT2485" s="113"/>
      <c r="AU2485" s="113"/>
      <c r="AV2485" s="113"/>
      <c r="AW2485" s="113"/>
      <c r="AX2485" s="113"/>
      <c r="AY2485" s="113"/>
      <c r="AZ2485" s="113"/>
      <c r="BA2485" s="113"/>
      <c r="BB2485" s="113"/>
      <c r="BC2485" s="113"/>
      <c r="BD2485" s="113"/>
      <c r="BE2485" s="113"/>
      <c r="BF2485" s="113"/>
      <c r="BG2485" s="113"/>
      <c r="BH2485" s="113"/>
      <c r="BI2485" s="113"/>
      <c r="BJ2485" s="113"/>
      <c r="BK2485" s="113"/>
      <c r="BL2485" s="113"/>
      <c r="BM2485" s="113"/>
      <c r="BN2485" s="113"/>
      <c r="BO2485" s="113"/>
      <c r="BP2485" s="113"/>
      <c r="BQ2485" s="113"/>
      <c r="BR2485" s="113"/>
      <c r="BS2485" s="113"/>
      <c r="BT2485" s="113"/>
      <c r="BU2485" s="113"/>
      <c r="BV2485" s="113"/>
      <c r="BW2485" s="113"/>
      <c r="BX2485" s="113"/>
      <c r="BY2485" s="113"/>
      <c r="BZ2485" s="113"/>
      <c r="CA2485" s="113"/>
      <c r="CB2485" s="113"/>
    </row>
    <row r="2486" spans="9:80" s="114" customFormat="1">
      <c r="I2486" s="113"/>
      <c r="J2486" s="113"/>
      <c r="K2486" s="113"/>
      <c r="L2486" s="113"/>
      <c r="M2486" s="113"/>
      <c r="N2486" s="113"/>
      <c r="O2486" s="113"/>
      <c r="P2486" s="113"/>
      <c r="Q2486" s="113"/>
      <c r="R2486" s="113"/>
      <c r="S2486" s="113"/>
      <c r="T2486" s="113"/>
      <c r="U2486" s="113"/>
      <c r="V2486" s="113"/>
      <c r="W2486" s="113"/>
      <c r="X2486" s="113"/>
      <c r="Y2486" s="113"/>
      <c r="Z2486" s="113"/>
      <c r="AA2486" s="113"/>
      <c r="AB2486" s="113"/>
      <c r="AC2486" s="113"/>
      <c r="AD2486" s="113"/>
      <c r="AE2486" s="113"/>
      <c r="AF2486" s="113"/>
      <c r="AG2486" s="113"/>
      <c r="AH2486" s="113"/>
      <c r="AI2486" s="113"/>
      <c r="AJ2486" s="113"/>
      <c r="AK2486" s="113"/>
      <c r="AL2486" s="113"/>
      <c r="AM2486" s="113"/>
      <c r="AN2486" s="113"/>
      <c r="AO2486" s="113"/>
      <c r="AP2486" s="113"/>
      <c r="AQ2486" s="113"/>
      <c r="AR2486" s="113"/>
      <c r="AS2486" s="113"/>
      <c r="AT2486" s="113"/>
      <c r="AU2486" s="113"/>
      <c r="AV2486" s="113"/>
      <c r="AW2486" s="113"/>
      <c r="AX2486" s="113"/>
      <c r="AY2486" s="113"/>
      <c r="AZ2486" s="113"/>
      <c r="BA2486" s="113"/>
      <c r="BB2486" s="113"/>
      <c r="BC2486" s="113"/>
      <c r="BD2486" s="113"/>
      <c r="BE2486" s="113"/>
      <c r="BF2486" s="113"/>
      <c r="BG2486" s="113"/>
      <c r="BH2486" s="113"/>
      <c r="BI2486" s="113"/>
      <c r="BJ2486" s="113"/>
      <c r="BK2486" s="113"/>
      <c r="BL2486" s="113"/>
      <c r="BM2486" s="113"/>
      <c r="BN2486" s="113"/>
      <c r="BO2486" s="113"/>
      <c r="BP2486" s="113"/>
      <c r="BQ2486" s="113"/>
      <c r="BR2486" s="113"/>
      <c r="BS2486" s="113"/>
      <c r="BT2486" s="113"/>
      <c r="BU2486" s="113"/>
      <c r="BV2486" s="113"/>
      <c r="BW2486" s="113"/>
      <c r="BX2486" s="113"/>
      <c r="BY2486" s="113"/>
      <c r="BZ2486" s="113"/>
      <c r="CA2486" s="113"/>
      <c r="CB2486" s="113"/>
    </row>
    <row r="2487" spans="9:80" s="114" customFormat="1">
      <c r="I2487" s="113"/>
      <c r="J2487" s="113"/>
      <c r="K2487" s="113"/>
      <c r="L2487" s="113"/>
      <c r="M2487" s="113"/>
      <c r="N2487" s="113"/>
      <c r="O2487" s="113"/>
      <c r="P2487" s="113"/>
      <c r="Q2487" s="113"/>
      <c r="R2487" s="113"/>
      <c r="S2487" s="113"/>
      <c r="T2487" s="113"/>
      <c r="U2487" s="113"/>
      <c r="V2487" s="113"/>
      <c r="W2487" s="113"/>
      <c r="X2487" s="113"/>
      <c r="Y2487" s="113"/>
      <c r="Z2487" s="113"/>
      <c r="AA2487" s="113"/>
      <c r="AB2487" s="113"/>
      <c r="AC2487" s="113"/>
      <c r="AD2487" s="113"/>
      <c r="AE2487" s="113"/>
      <c r="AF2487" s="113"/>
      <c r="AG2487" s="113"/>
      <c r="AH2487" s="113"/>
      <c r="AI2487" s="113"/>
      <c r="AJ2487" s="113"/>
      <c r="AK2487" s="113"/>
      <c r="AL2487" s="113"/>
      <c r="AM2487" s="113"/>
      <c r="AN2487" s="113"/>
      <c r="AO2487" s="113"/>
      <c r="AP2487" s="113"/>
      <c r="AQ2487" s="113"/>
      <c r="AR2487" s="113"/>
      <c r="AS2487" s="113"/>
      <c r="AT2487" s="113"/>
      <c r="AU2487" s="113"/>
      <c r="AV2487" s="113"/>
      <c r="AW2487" s="113"/>
      <c r="AX2487" s="113"/>
      <c r="AY2487" s="113"/>
      <c r="AZ2487" s="113"/>
      <c r="BA2487" s="113"/>
      <c r="BB2487" s="113"/>
      <c r="BC2487" s="113"/>
      <c r="BD2487" s="113"/>
      <c r="BE2487" s="113"/>
      <c r="BF2487" s="113"/>
      <c r="BG2487" s="113"/>
      <c r="BH2487" s="113"/>
      <c r="BI2487" s="113"/>
      <c r="BJ2487" s="113"/>
      <c r="BK2487" s="113"/>
      <c r="BL2487" s="113"/>
      <c r="BM2487" s="113"/>
      <c r="BN2487" s="113"/>
      <c r="BO2487" s="113"/>
      <c r="BP2487" s="113"/>
      <c r="BQ2487" s="113"/>
      <c r="BR2487" s="113"/>
      <c r="BS2487" s="113"/>
      <c r="BT2487" s="113"/>
      <c r="BU2487" s="113"/>
      <c r="BV2487" s="113"/>
      <c r="BW2487" s="113"/>
      <c r="BX2487" s="113"/>
      <c r="BY2487" s="113"/>
      <c r="BZ2487" s="113"/>
      <c r="CA2487" s="113"/>
      <c r="CB2487" s="113"/>
    </row>
    <row r="2488" spans="9:80" s="114" customFormat="1">
      <c r="I2488" s="113"/>
      <c r="J2488" s="113"/>
      <c r="K2488" s="113"/>
      <c r="L2488" s="113"/>
      <c r="M2488" s="113"/>
      <c r="N2488" s="113"/>
      <c r="O2488" s="113"/>
      <c r="P2488" s="113"/>
      <c r="Q2488" s="113"/>
      <c r="R2488" s="113"/>
      <c r="S2488" s="113"/>
      <c r="T2488" s="113"/>
      <c r="U2488" s="113"/>
      <c r="V2488" s="113"/>
      <c r="W2488" s="113"/>
      <c r="X2488" s="113"/>
      <c r="Y2488" s="113"/>
      <c r="Z2488" s="113"/>
      <c r="AA2488" s="113"/>
      <c r="AB2488" s="113"/>
      <c r="AC2488" s="113"/>
      <c r="AD2488" s="113"/>
      <c r="AE2488" s="113"/>
      <c r="AF2488" s="113"/>
      <c r="AG2488" s="113"/>
      <c r="AH2488" s="113"/>
      <c r="AI2488" s="113"/>
      <c r="AJ2488" s="113"/>
      <c r="AK2488" s="113"/>
      <c r="AL2488" s="113"/>
      <c r="AM2488" s="113"/>
      <c r="AN2488" s="113"/>
      <c r="AO2488" s="113"/>
      <c r="AP2488" s="113"/>
      <c r="AQ2488" s="113"/>
      <c r="AR2488" s="113"/>
      <c r="AS2488" s="113"/>
      <c r="AT2488" s="113"/>
      <c r="AU2488" s="113"/>
      <c r="AV2488" s="113"/>
      <c r="AW2488" s="113"/>
      <c r="AX2488" s="113"/>
      <c r="AY2488" s="113"/>
      <c r="AZ2488" s="113"/>
      <c r="BA2488" s="113"/>
      <c r="BB2488" s="113"/>
      <c r="BC2488" s="113"/>
      <c r="BD2488" s="113"/>
      <c r="BE2488" s="113"/>
      <c r="BF2488" s="113"/>
      <c r="BG2488" s="113"/>
      <c r="BH2488" s="113"/>
      <c r="BI2488" s="113"/>
      <c r="BJ2488" s="113"/>
      <c r="BK2488" s="113"/>
      <c r="BL2488" s="113"/>
      <c r="BM2488" s="113"/>
      <c r="BN2488" s="113"/>
      <c r="BO2488" s="113"/>
      <c r="BP2488" s="113"/>
      <c r="BQ2488" s="113"/>
      <c r="BR2488" s="113"/>
      <c r="BS2488" s="113"/>
      <c r="BT2488" s="113"/>
      <c r="BU2488" s="113"/>
      <c r="BV2488" s="113"/>
      <c r="BW2488" s="113"/>
      <c r="BX2488" s="113"/>
      <c r="BY2488" s="113"/>
      <c r="BZ2488" s="113"/>
      <c r="CA2488" s="113"/>
      <c r="CB2488" s="113"/>
    </row>
    <row r="2489" spans="9:80" s="114" customFormat="1">
      <c r="I2489" s="113"/>
      <c r="J2489" s="113"/>
      <c r="K2489" s="113"/>
      <c r="L2489" s="113"/>
      <c r="M2489" s="113"/>
      <c r="N2489" s="113"/>
      <c r="O2489" s="113"/>
      <c r="P2489" s="113"/>
      <c r="Q2489" s="113"/>
      <c r="R2489" s="113"/>
      <c r="S2489" s="113"/>
      <c r="T2489" s="113"/>
      <c r="U2489" s="113"/>
      <c r="V2489" s="113"/>
      <c r="W2489" s="113"/>
      <c r="X2489" s="113"/>
      <c r="Y2489" s="113"/>
      <c r="Z2489" s="113"/>
      <c r="AA2489" s="113"/>
      <c r="AB2489" s="113"/>
      <c r="AC2489" s="113"/>
      <c r="AD2489" s="113"/>
      <c r="AE2489" s="113"/>
      <c r="AF2489" s="113"/>
      <c r="AG2489" s="113"/>
      <c r="AH2489" s="113"/>
      <c r="AI2489" s="113"/>
      <c r="AJ2489" s="113"/>
      <c r="AK2489" s="113"/>
      <c r="AL2489" s="113"/>
      <c r="AM2489" s="113"/>
      <c r="AN2489" s="113"/>
      <c r="AO2489" s="113"/>
      <c r="AP2489" s="113"/>
      <c r="AQ2489" s="113"/>
      <c r="AR2489" s="113"/>
      <c r="AS2489" s="113"/>
      <c r="AT2489" s="113"/>
      <c r="AU2489" s="113"/>
      <c r="AV2489" s="113"/>
      <c r="AW2489" s="113"/>
      <c r="AX2489" s="113"/>
      <c r="AY2489" s="113"/>
      <c r="AZ2489" s="113"/>
      <c r="BA2489" s="113"/>
      <c r="BB2489" s="113"/>
      <c r="BC2489" s="113"/>
      <c r="BD2489" s="113"/>
      <c r="BE2489" s="113"/>
      <c r="BF2489" s="113"/>
      <c r="BG2489" s="113"/>
      <c r="BH2489" s="113"/>
      <c r="BI2489" s="113"/>
      <c r="BJ2489" s="113"/>
      <c r="BK2489" s="113"/>
      <c r="BL2489" s="113"/>
      <c r="BM2489" s="113"/>
      <c r="BN2489" s="113"/>
      <c r="BO2489" s="113"/>
      <c r="BP2489" s="113"/>
      <c r="BQ2489" s="113"/>
      <c r="BR2489" s="113"/>
      <c r="BS2489" s="113"/>
      <c r="BT2489" s="113"/>
      <c r="BU2489" s="113"/>
      <c r="BV2489" s="113"/>
      <c r="BW2489" s="113"/>
      <c r="BX2489" s="113"/>
      <c r="BY2489" s="113"/>
      <c r="BZ2489" s="113"/>
      <c r="CA2489" s="113"/>
      <c r="CB2489" s="113"/>
    </row>
    <row r="2490" spans="9:80" s="114" customFormat="1">
      <c r="I2490" s="113"/>
      <c r="J2490" s="113"/>
      <c r="K2490" s="113"/>
      <c r="L2490" s="113"/>
      <c r="M2490" s="113"/>
      <c r="N2490" s="113"/>
      <c r="O2490" s="113"/>
      <c r="P2490" s="113"/>
      <c r="Q2490" s="113"/>
      <c r="R2490" s="113"/>
      <c r="S2490" s="113"/>
      <c r="T2490" s="113"/>
      <c r="U2490" s="113"/>
      <c r="V2490" s="113"/>
      <c r="W2490" s="113"/>
      <c r="X2490" s="113"/>
      <c r="Y2490" s="113"/>
      <c r="Z2490" s="113"/>
      <c r="AA2490" s="113"/>
      <c r="AB2490" s="113"/>
      <c r="AC2490" s="113"/>
      <c r="AD2490" s="113"/>
      <c r="AE2490" s="113"/>
      <c r="AF2490" s="113"/>
      <c r="AG2490" s="113"/>
      <c r="AH2490" s="113"/>
      <c r="AI2490" s="113"/>
      <c r="AJ2490" s="113"/>
      <c r="AK2490" s="113"/>
      <c r="AL2490" s="113"/>
      <c r="AM2490" s="113"/>
      <c r="AN2490" s="113"/>
      <c r="AO2490" s="113"/>
      <c r="AP2490" s="113"/>
      <c r="AQ2490" s="113"/>
      <c r="AR2490" s="113"/>
      <c r="AS2490" s="113"/>
      <c r="AT2490" s="113"/>
      <c r="AU2490" s="113"/>
      <c r="AV2490" s="113"/>
      <c r="AW2490" s="113"/>
      <c r="AX2490" s="113"/>
      <c r="AY2490" s="113"/>
      <c r="AZ2490" s="113"/>
      <c r="BA2490" s="113"/>
      <c r="BB2490" s="113"/>
      <c r="BC2490" s="113"/>
      <c r="BD2490" s="113"/>
      <c r="BE2490" s="113"/>
      <c r="BF2490" s="113"/>
      <c r="BG2490" s="113"/>
      <c r="BH2490" s="113"/>
      <c r="BI2490" s="113"/>
      <c r="BJ2490" s="113"/>
      <c r="BK2490" s="113"/>
      <c r="BL2490" s="113"/>
      <c r="BM2490" s="113"/>
      <c r="BN2490" s="113"/>
      <c r="BO2490" s="113"/>
      <c r="BP2490" s="113"/>
      <c r="BQ2490" s="113"/>
      <c r="BR2490" s="113"/>
      <c r="BS2490" s="113"/>
      <c r="BT2490" s="113"/>
      <c r="BU2490" s="113"/>
      <c r="BV2490" s="113"/>
      <c r="BW2490" s="113"/>
      <c r="BX2490" s="113"/>
      <c r="BY2490" s="113"/>
      <c r="BZ2490" s="113"/>
      <c r="CA2490" s="113"/>
      <c r="CB2490" s="113"/>
    </row>
    <row r="2491" spans="9:80" s="114" customFormat="1">
      <c r="I2491" s="113"/>
      <c r="J2491" s="113"/>
      <c r="K2491" s="113"/>
      <c r="L2491" s="113"/>
      <c r="M2491" s="113"/>
      <c r="N2491" s="113"/>
      <c r="O2491" s="113"/>
      <c r="P2491" s="113"/>
      <c r="Q2491" s="113"/>
      <c r="R2491" s="113"/>
      <c r="S2491" s="113"/>
      <c r="T2491" s="113"/>
      <c r="U2491" s="113"/>
      <c r="V2491" s="113"/>
      <c r="W2491" s="113"/>
      <c r="X2491" s="113"/>
      <c r="Y2491" s="113"/>
      <c r="Z2491" s="113"/>
      <c r="AA2491" s="113"/>
      <c r="AB2491" s="113"/>
      <c r="AC2491" s="113"/>
      <c r="AD2491" s="113"/>
      <c r="AE2491" s="113"/>
      <c r="AF2491" s="113"/>
      <c r="AG2491" s="113"/>
      <c r="AH2491" s="113"/>
      <c r="AI2491" s="113"/>
      <c r="AJ2491" s="113"/>
      <c r="AK2491" s="113"/>
      <c r="AL2491" s="113"/>
      <c r="AM2491" s="113"/>
      <c r="AN2491" s="113"/>
      <c r="AO2491" s="113"/>
      <c r="AP2491" s="113"/>
      <c r="AQ2491" s="113"/>
      <c r="AR2491" s="113"/>
      <c r="AS2491" s="113"/>
      <c r="AT2491" s="113"/>
      <c r="AU2491" s="113"/>
      <c r="AV2491" s="113"/>
      <c r="AW2491" s="113"/>
      <c r="AX2491" s="113"/>
      <c r="AY2491" s="113"/>
      <c r="AZ2491" s="113"/>
      <c r="BA2491" s="113"/>
      <c r="BB2491" s="113"/>
      <c r="BC2491" s="113"/>
      <c r="BD2491" s="113"/>
      <c r="BE2491" s="113"/>
      <c r="BF2491" s="113"/>
      <c r="BG2491" s="113"/>
      <c r="BH2491" s="113"/>
      <c r="BI2491" s="113"/>
      <c r="BJ2491" s="113"/>
      <c r="BK2491" s="113"/>
      <c r="BL2491" s="113"/>
      <c r="BM2491" s="113"/>
      <c r="BN2491" s="113"/>
      <c r="BO2491" s="113"/>
      <c r="BP2491" s="113"/>
      <c r="BQ2491" s="113"/>
      <c r="BR2491" s="113"/>
      <c r="BS2491" s="113"/>
      <c r="BT2491" s="113"/>
      <c r="BU2491" s="113"/>
      <c r="BV2491" s="113"/>
      <c r="BW2491" s="113"/>
      <c r="BX2491" s="113"/>
      <c r="BY2491" s="113"/>
      <c r="BZ2491" s="113"/>
      <c r="CA2491" s="113"/>
      <c r="CB2491" s="113"/>
    </row>
    <row r="2492" spans="9:80" s="114" customFormat="1">
      <c r="I2492" s="113"/>
      <c r="J2492" s="113"/>
      <c r="K2492" s="113"/>
      <c r="L2492" s="113"/>
      <c r="M2492" s="113"/>
      <c r="N2492" s="113"/>
      <c r="O2492" s="113"/>
      <c r="P2492" s="113"/>
      <c r="Q2492" s="113"/>
      <c r="R2492" s="113"/>
      <c r="S2492" s="113"/>
      <c r="T2492" s="113"/>
      <c r="U2492" s="113"/>
      <c r="V2492" s="113"/>
      <c r="W2492" s="113"/>
      <c r="X2492" s="113"/>
      <c r="Y2492" s="113"/>
      <c r="Z2492" s="113"/>
      <c r="AA2492" s="113"/>
      <c r="AB2492" s="113"/>
      <c r="AC2492" s="113"/>
      <c r="AD2492" s="113"/>
      <c r="AE2492" s="113"/>
      <c r="AF2492" s="113"/>
      <c r="AG2492" s="113"/>
      <c r="AH2492" s="113"/>
      <c r="AI2492" s="113"/>
      <c r="AJ2492" s="113"/>
      <c r="AK2492" s="113"/>
      <c r="AL2492" s="113"/>
      <c r="AM2492" s="113"/>
      <c r="AN2492" s="113"/>
      <c r="AO2492" s="113"/>
      <c r="AP2492" s="113"/>
      <c r="AQ2492" s="113"/>
      <c r="AR2492" s="113"/>
      <c r="AS2492" s="113"/>
      <c r="AT2492" s="113"/>
      <c r="AU2492" s="113"/>
      <c r="AV2492" s="113"/>
      <c r="AW2492" s="113"/>
      <c r="AX2492" s="113"/>
      <c r="AY2492" s="113"/>
      <c r="AZ2492" s="113"/>
      <c r="BA2492" s="113"/>
      <c r="BB2492" s="113"/>
      <c r="BC2492" s="113"/>
      <c r="BD2492" s="113"/>
      <c r="BE2492" s="113"/>
      <c r="BF2492" s="113"/>
      <c r="BG2492" s="113"/>
      <c r="BH2492" s="113"/>
      <c r="BI2492" s="113"/>
      <c r="BJ2492" s="113"/>
      <c r="BK2492" s="113"/>
      <c r="BL2492" s="113"/>
      <c r="BM2492" s="113"/>
      <c r="BN2492" s="113"/>
      <c r="BO2492" s="113"/>
      <c r="BP2492" s="113"/>
      <c r="BQ2492" s="113"/>
      <c r="BR2492" s="113"/>
      <c r="BS2492" s="113"/>
      <c r="BT2492" s="113"/>
      <c r="BU2492" s="113"/>
      <c r="BV2492" s="113"/>
      <c r="BW2492" s="113"/>
      <c r="BX2492" s="113"/>
      <c r="BY2492" s="113"/>
      <c r="BZ2492" s="113"/>
      <c r="CA2492" s="113"/>
      <c r="CB2492" s="113"/>
    </row>
    <row r="2493" spans="9:80" s="114" customFormat="1">
      <c r="I2493" s="113"/>
      <c r="J2493" s="113"/>
      <c r="K2493" s="113"/>
      <c r="L2493" s="113"/>
      <c r="M2493" s="113"/>
      <c r="N2493" s="113"/>
      <c r="O2493" s="113"/>
      <c r="P2493" s="113"/>
      <c r="Q2493" s="113"/>
      <c r="R2493" s="113"/>
      <c r="S2493" s="113"/>
      <c r="T2493" s="113"/>
      <c r="U2493" s="113"/>
      <c r="V2493" s="113"/>
      <c r="W2493" s="113"/>
      <c r="X2493" s="113"/>
      <c r="Y2493" s="113"/>
      <c r="Z2493" s="113"/>
      <c r="AA2493" s="113"/>
      <c r="AB2493" s="113"/>
      <c r="AC2493" s="113"/>
      <c r="AD2493" s="113"/>
      <c r="AE2493" s="113"/>
      <c r="AF2493" s="113"/>
      <c r="AG2493" s="113"/>
      <c r="AH2493" s="113"/>
      <c r="AI2493" s="113"/>
      <c r="AJ2493" s="113"/>
      <c r="AK2493" s="113"/>
      <c r="AL2493" s="113"/>
      <c r="AM2493" s="113"/>
      <c r="AN2493" s="113"/>
      <c r="AO2493" s="113"/>
      <c r="AP2493" s="113"/>
      <c r="AQ2493" s="113"/>
      <c r="AR2493" s="113"/>
      <c r="AS2493" s="113"/>
      <c r="AT2493" s="113"/>
      <c r="AU2493" s="113"/>
      <c r="AV2493" s="113"/>
      <c r="AW2493" s="113"/>
      <c r="AX2493" s="113"/>
      <c r="AY2493" s="113"/>
      <c r="AZ2493" s="113"/>
      <c r="BA2493" s="113"/>
      <c r="BB2493" s="113"/>
      <c r="BC2493" s="113"/>
      <c r="BD2493" s="113"/>
      <c r="BE2493" s="113"/>
      <c r="BF2493" s="113"/>
      <c r="BG2493" s="113"/>
      <c r="BH2493" s="113"/>
      <c r="BI2493" s="113"/>
      <c r="BJ2493" s="113"/>
      <c r="BK2493" s="113"/>
      <c r="BL2493" s="113"/>
      <c r="BM2493" s="113"/>
      <c r="BN2493" s="113"/>
      <c r="BO2493" s="113"/>
      <c r="BP2493" s="113"/>
      <c r="BQ2493" s="113"/>
      <c r="BR2493" s="113"/>
      <c r="BS2493" s="113"/>
      <c r="BT2493" s="113"/>
      <c r="BU2493" s="113"/>
      <c r="BV2493" s="113"/>
      <c r="BW2493" s="113"/>
      <c r="BX2493" s="113"/>
      <c r="BY2493" s="113"/>
      <c r="BZ2493" s="113"/>
      <c r="CA2493" s="113"/>
      <c r="CB2493" s="113"/>
    </row>
    <row r="2494" spans="9:80" s="114" customFormat="1">
      <c r="I2494" s="113"/>
      <c r="J2494" s="113"/>
      <c r="K2494" s="113"/>
      <c r="L2494" s="113"/>
      <c r="M2494" s="113"/>
      <c r="N2494" s="113"/>
      <c r="O2494" s="113"/>
      <c r="P2494" s="113"/>
      <c r="Q2494" s="113"/>
      <c r="R2494" s="113"/>
      <c r="S2494" s="113"/>
      <c r="T2494" s="113"/>
      <c r="U2494" s="113"/>
      <c r="V2494" s="113"/>
      <c r="W2494" s="113"/>
      <c r="X2494" s="113"/>
      <c r="Y2494" s="113"/>
      <c r="Z2494" s="113"/>
      <c r="AA2494" s="113"/>
      <c r="AB2494" s="113"/>
      <c r="AC2494" s="113"/>
      <c r="AD2494" s="113"/>
      <c r="AE2494" s="113"/>
      <c r="AF2494" s="113"/>
      <c r="AG2494" s="113"/>
      <c r="AH2494" s="113"/>
      <c r="AI2494" s="113"/>
      <c r="AJ2494" s="113"/>
      <c r="AK2494" s="113"/>
      <c r="AL2494" s="113"/>
      <c r="AM2494" s="113"/>
      <c r="AN2494" s="113"/>
      <c r="AO2494" s="113"/>
      <c r="AP2494" s="113"/>
      <c r="AQ2494" s="113"/>
      <c r="AR2494" s="113"/>
      <c r="AS2494" s="113"/>
      <c r="AT2494" s="113"/>
      <c r="AU2494" s="113"/>
      <c r="AV2494" s="113"/>
      <c r="AW2494" s="113"/>
      <c r="AX2494" s="113"/>
      <c r="AY2494" s="113"/>
      <c r="AZ2494" s="113"/>
      <c r="BA2494" s="113"/>
      <c r="BB2494" s="113"/>
      <c r="BC2494" s="113"/>
      <c r="BD2494" s="113"/>
      <c r="BE2494" s="113"/>
      <c r="BF2494" s="113"/>
      <c r="BG2494" s="113"/>
      <c r="BH2494" s="113"/>
      <c r="BI2494" s="113"/>
      <c r="BJ2494" s="113"/>
      <c r="BK2494" s="113"/>
      <c r="BL2494" s="113"/>
      <c r="BM2494" s="113"/>
      <c r="BN2494" s="113"/>
      <c r="BO2494" s="113"/>
      <c r="BP2494" s="113"/>
      <c r="BQ2494" s="113"/>
      <c r="BR2494" s="113"/>
      <c r="BS2494" s="113"/>
      <c r="BT2494" s="113"/>
      <c r="BU2494" s="113"/>
      <c r="BV2494" s="113"/>
      <c r="BW2494" s="113"/>
      <c r="BX2494" s="113"/>
      <c r="BY2494" s="113"/>
      <c r="BZ2494" s="113"/>
      <c r="CA2494" s="113"/>
      <c r="CB2494" s="113"/>
    </row>
    <row r="2495" spans="9:80" s="114" customFormat="1">
      <c r="I2495" s="113"/>
      <c r="J2495" s="113"/>
      <c r="K2495" s="113"/>
      <c r="L2495" s="113"/>
      <c r="M2495" s="113"/>
      <c r="N2495" s="113"/>
      <c r="O2495" s="113"/>
      <c r="P2495" s="113"/>
      <c r="Q2495" s="113"/>
      <c r="R2495" s="113"/>
      <c r="S2495" s="113"/>
      <c r="T2495" s="113"/>
      <c r="U2495" s="113"/>
      <c r="V2495" s="113"/>
      <c r="W2495" s="113"/>
      <c r="X2495" s="113"/>
      <c r="Y2495" s="113"/>
      <c r="Z2495" s="113"/>
      <c r="AA2495" s="113"/>
      <c r="AB2495" s="113"/>
      <c r="AC2495" s="113"/>
      <c r="AD2495" s="113"/>
      <c r="AE2495" s="113"/>
      <c r="AF2495" s="113"/>
      <c r="AG2495" s="113"/>
      <c r="AH2495" s="113"/>
      <c r="AI2495" s="113"/>
      <c r="AJ2495" s="113"/>
      <c r="AK2495" s="113"/>
      <c r="AL2495" s="113"/>
      <c r="AM2495" s="113"/>
      <c r="AN2495" s="113"/>
      <c r="AO2495" s="113"/>
      <c r="AP2495" s="113"/>
      <c r="AQ2495" s="113"/>
      <c r="AR2495" s="113"/>
      <c r="AS2495" s="113"/>
      <c r="AT2495" s="113"/>
      <c r="AU2495" s="113"/>
      <c r="AV2495" s="113"/>
      <c r="AW2495" s="113"/>
      <c r="AX2495" s="113"/>
      <c r="AY2495" s="113"/>
      <c r="AZ2495" s="113"/>
      <c r="BA2495" s="113"/>
      <c r="BB2495" s="113"/>
      <c r="BC2495" s="113"/>
      <c r="BD2495" s="113"/>
      <c r="BE2495" s="113"/>
      <c r="BF2495" s="113"/>
      <c r="BG2495" s="113"/>
      <c r="BH2495" s="113"/>
      <c r="BI2495" s="113"/>
      <c r="BJ2495" s="113"/>
      <c r="BK2495" s="113"/>
      <c r="BL2495" s="113"/>
      <c r="BM2495" s="113"/>
      <c r="BN2495" s="113"/>
      <c r="BO2495" s="113"/>
      <c r="BP2495" s="113"/>
      <c r="BQ2495" s="113"/>
      <c r="BR2495" s="113"/>
      <c r="BS2495" s="113"/>
      <c r="BT2495" s="113"/>
      <c r="BU2495" s="113"/>
      <c r="BV2495" s="113"/>
      <c r="BW2495" s="113"/>
      <c r="BX2495" s="113"/>
      <c r="BY2495" s="113"/>
      <c r="BZ2495" s="113"/>
      <c r="CA2495" s="113"/>
      <c r="CB2495" s="113"/>
    </row>
    <row r="2496" spans="9:80" s="114" customFormat="1">
      <c r="I2496" s="113"/>
      <c r="J2496" s="113"/>
      <c r="K2496" s="113"/>
      <c r="L2496" s="113"/>
      <c r="M2496" s="113"/>
      <c r="N2496" s="113"/>
      <c r="O2496" s="113"/>
      <c r="P2496" s="113"/>
      <c r="Q2496" s="113"/>
      <c r="R2496" s="113"/>
      <c r="S2496" s="113"/>
      <c r="T2496" s="113"/>
      <c r="U2496" s="113"/>
      <c r="V2496" s="113"/>
      <c r="W2496" s="113"/>
      <c r="X2496" s="113"/>
      <c r="Y2496" s="113"/>
      <c r="Z2496" s="113"/>
      <c r="AA2496" s="113"/>
      <c r="AB2496" s="113"/>
      <c r="AC2496" s="113"/>
      <c r="AD2496" s="113"/>
      <c r="AE2496" s="113"/>
      <c r="AF2496" s="113"/>
      <c r="AG2496" s="113"/>
      <c r="AH2496" s="113"/>
      <c r="AI2496" s="113"/>
      <c r="AJ2496" s="113"/>
      <c r="AK2496" s="113"/>
      <c r="AL2496" s="113"/>
      <c r="AM2496" s="113"/>
      <c r="AN2496" s="113"/>
      <c r="AO2496" s="113"/>
      <c r="AP2496" s="113"/>
      <c r="AQ2496" s="113"/>
      <c r="AR2496" s="113"/>
      <c r="AS2496" s="113"/>
      <c r="AT2496" s="113"/>
      <c r="AU2496" s="113"/>
      <c r="AV2496" s="113"/>
      <c r="AW2496" s="113"/>
      <c r="AX2496" s="113"/>
      <c r="AY2496" s="113"/>
      <c r="AZ2496" s="113"/>
      <c r="BA2496" s="113"/>
      <c r="BB2496" s="113"/>
      <c r="BC2496" s="113"/>
      <c r="BD2496" s="113"/>
      <c r="BE2496" s="113"/>
      <c r="BF2496" s="113"/>
      <c r="BG2496" s="113"/>
      <c r="BH2496" s="113"/>
      <c r="BI2496" s="113"/>
      <c r="BJ2496" s="113"/>
      <c r="BK2496" s="113"/>
      <c r="BL2496" s="113"/>
      <c r="BM2496" s="113"/>
      <c r="BN2496" s="113"/>
      <c r="BO2496" s="113"/>
      <c r="BP2496" s="113"/>
      <c r="BQ2496" s="113"/>
      <c r="BR2496" s="113"/>
      <c r="BS2496" s="113"/>
      <c r="BT2496" s="113"/>
      <c r="BU2496" s="113"/>
      <c r="BV2496" s="113"/>
      <c r="BW2496" s="113"/>
      <c r="BX2496" s="113"/>
      <c r="BY2496" s="113"/>
      <c r="BZ2496" s="113"/>
      <c r="CA2496" s="113"/>
      <c r="CB2496" s="113"/>
    </row>
    <row r="2497" spans="9:80" s="114" customFormat="1">
      <c r="I2497" s="113"/>
      <c r="J2497" s="113"/>
      <c r="K2497" s="113"/>
      <c r="L2497" s="113"/>
      <c r="M2497" s="113"/>
      <c r="N2497" s="113"/>
      <c r="O2497" s="113"/>
      <c r="P2497" s="113"/>
      <c r="Q2497" s="113"/>
      <c r="R2497" s="113"/>
      <c r="S2497" s="113"/>
      <c r="T2497" s="113"/>
      <c r="U2497" s="113"/>
      <c r="V2497" s="113"/>
      <c r="W2497" s="113"/>
      <c r="X2497" s="113"/>
      <c r="Y2497" s="113"/>
      <c r="Z2497" s="113"/>
      <c r="AA2497" s="113"/>
      <c r="AB2497" s="113"/>
      <c r="AC2497" s="113"/>
      <c r="AD2497" s="113"/>
      <c r="AE2497" s="113"/>
      <c r="AF2497" s="113"/>
      <c r="AG2497" s="113"/>
      <c r="AH2497" s="113"/>
      <c r="AI2497" s="113"/>
      <c r="AJ2497" s="113"/>
      <c r="AK2497" s="113"/>
      <c r="AL2497" s="113"/>
      <c r="AM2497" s="113"/>
      <c r="AN2497" s="113"/>
      <c r="AO2497" s="113"/>
      <c r="AP2497" s="113"/>
      <c r="AQ2497" s="113"/>
      <c r="AR2497" s="113"/>
      <c r="AS2497" s="113"/>
      <c r="AT2497" s="113"/>
      <c r="AU2497" s="113"/>
      <c r="AV2497" s="113"/>
      <c r="AW2497" s="113"/>
      <c r="AX2497" s="113"/>
      <c r="AY2497" s="113"/>
      <c r="AZ2497" s="113"/>
      <c r="BA2497" s="113"/>
      <c r="BB2497" s="113"/>
      <c r="BC2497" s="113"/>
      <c r="BD2497" s="113"/>
      <c r="BE2497" s="113"/>
      <c r="BF2497" s="113"/>
      <c r="BG2497" s="113"/>
      <c r="BH2497" s="113"/>
      <c r="BI2497" s="113"/>
      <c r="BJ2497" s="113"/>
      <c r="BK2497" s="113"/>
      <c r="BL2497" s="113"/>
      <c r="BM2497" s="113"/>
      <c r="BN2497" s="113"/>
      <c r="BO2497" s="113"/>
      <c r="BP2497" s="113"/>
      <c r="BQ2497" s="113"/>
      <c r="BR2497" s="113"/>
      <c r="BS2497" s="113"/>
      <c r="BT2497" s="113"/>
      <c r="BU2497" s="113"/>
      <c r="BV2497" s="113"/>
      <c r="BW2497" s="113"/>
      <c r="BX2497" s="113"/>
      <c r="BY2497" s="113"/>
      <c r="BZ2497" s="113"/>
      <c r="CA2497" s="113"/>
      <c r="CB2497" s="113"/>
    </row>
    <row r="2498" spans="9:80" s="114" customFormat="1">
      <c r="I2498" s="113"/>
      <c r="J2498" s="113"/>
      <c r="K2498" s="113"/>
      <c r="L2498" s="113"/>
      <c r="M2498" s="113"/>
      <c r="N2498" s="113"/>
      <c r="O2498" s="113"/>
      <c r="P2498" s="113"/>
      <c r="Q2498" s="113"/>
      <c r="R2498" s="113"/>
      <c r="S2498" s="113"/>
      <c r="T2498" s="113"/>
      <c r="U2498" s="113"/>
      <c r="V2498" s="113"/>
      <c r="W2498" s="113"/>
      <c r="X2498" s="113"/>
      <c r="Y2498" s="113"/>
      <c r="Z2498" s="113"/>
      <c r="AA2498" s="113"/>
      <c r="AB2498" s="113"/>
      <c r="AC2498" s="113"/>
      <c r="AD2498" s="113"/>
      <c r="AE2498" s="113"/>
      <c r="AF2498" s="113"/>
      <c r="AG2498" s="113"/>
      <c r="AH2498" s="113"/>
      <c r="AI2498" s="113"/>
      <c r="AJ2498" s="113"/>
      <c r="AK2498" s="113"/>
      <c r="AL2498" s="113"/>
      <c r="AM2498" s="113"/>
      <c r="AN2498" s="113"/>
      <c r="AO2498" s="113"/>
      <c r="AP2498" s="113"/>
      <c r="AQ2498" s="113"/>
      <c r="AR2498" s="113"/>
      <c r="AS2498" s="113"/>
      <c r="AT2498" s="113"/>
      <c r="AU2498" s="113"/>
      <c r="AV2498" s="113"/>
      <c r="AW2498" s="113"/>
      <c r="AX2498" s="113"/>
      <c r="AY2498" s="113"/>
      <c r="AZ2498" s="113"/>
      <c r="BA2498" s="113"/>
      <c r="BB2498" s="113"/>
      <c r="BC2498" s="113"/>
      <c r="BD2498" s="113"/>
      <c r="BE2498" s="113"/>
      <c r="BF2498" s="113"/>
      <c r="BG2498" s="113"/>
      <c r="BH2498" s="113"/>
      <c r="BI2498" s="113"/>
      <c r="BJ2498" s="113"/>
      <c r="BK2498" s="113"/>
      <c r="BL2498" s="113"/>
      <c r="BM2498" s="113"/>
      <c r="BN2498" s="113"/>
      <c r="BO2498" s="113"/>
      <c r="BP2498" s="113"/>
      <c r="BQ2498" s="113"/>
      <c r="BR2498" s="113"/>
      <c r="BS2498" s="113"/>
      <c r="BT2498" s="113"/>
      <c r="BU2498" s="113"/>
      <c r="BV2498" s="113"/>
      <c r="BW2498" s="113"/>
      <c r="BX2498" s="113"/>
      <c r="BY2498" s="113"/>
      <c r="BZ2498" s="113"/>
      <c r="CA2498" s="113"/>
      <c r="CB2498" s="113"/>
    </row>
    <row r="2499" spans="9:80" s="114" customFormat="1">
      <c r="I2499" s="113"/>
      <c r="J2499" s="113"/>
      <c r="K2499" s="113"/>
      <c r="L2499" s="113"/>
      <c r="M2499" s="113"/>
      <c r="N2499" s="113"/>
      <c r="O2499" s="113"/>
      <c r="P2499" s="113"/>
      <c r="Q2499" s="113"/>
      <c r="R2499" s="113"/>
      <c r="S2499" s="113"/>
      <c r="T2499" s="113"/>
      <c r="U2499" s="113"/>
      <c r="V2499" s="113"/>
      <c r="W2499" s="113"/>
      <c r="X2499" s="113"/>
      <c r="Y2499" s="113"/>
      <c r="Z2499" s="113"/>
      <c r="AA2499" s="113"/>
      <c r="AB2499" s="113"/>
      <c r="AC2499" s="113"/>
      <c r="AD2499" s="113"/>
      <c r="AE2499" s="113"/>
      <c r="AF2499" s="113"/>
      <c r="AG2499" s="113"/>
      <c r="AH2499" s="113"/>
      <c r="AI2499" s="113"/>
      <c r="AJ2499" s="113"/>
      <c r="AK2499" s="113"/>
      <c r="AL2499" s="113"/>
      <c r="AM2499" s="113"/>
      <c r="AN2499" s="113"/>
      <c r="AO2499" s="113"/>
      <c r="AP2499" s="113"/>
      <c r="AQ2499" s="113"/>
      <c r="AR2499" s="113"/>
      <c r="AS2499" s="113"/>
      <c r="AT2499" s="113"/>
      <c r="AU2499" s="113"/>
      <c r="AV2499" s="113"/>
      <c r="AW2499" s="113"/>
      <c r="AX2499" s="113"/>
      <c r="AY2499" s="113"/>
      <c r="AZ2499" s="113"/>
      <c r="BA2499" s="113"/>
      <c r="BB2499" s="113"/>
      <c r="BC2499" s="113"/>
      <c r="BD2499" s="113"/>
      <c r="BE2499" s="113"/>
      <c r="BF2499" s="113"/>
      <c r="BG2499" s="113"/>
      <c r="BH2499" s="113"/>
      <c r="BI2499" s="113"/>
      <c r="BJ2499" s="113"/>
      <c r="BK2499" s="113"/>
      <c r="BL2499" s="113"/>
      <c r="BM2499" s="113"/>
      <c r="BN2499" s="113"/>
      <c r="BO2499" s="113"/>
      <c r="BP2499" s="113"/>
      <c r="BQ2499" s="113"/>
      <c r="BR2499" s="113"/>
      <c r="BS2499" s="113"/>
      <c r="BT2499" s="113"/>
      <c r="BU2499" s="113"/>
      <c r="BV2499" s="113"/>
      <c r="BW2499" s="113"/>
      <c r="BX2499" s="113"/>
      <c r="BY2499" s="113"/>
      <c r="BZ2499" s="113"/>
      <c r="CA2499" s="113"/>
      <c r="CB2499" s="113"/>
    </row>
    <row r="2500" spans="9:80" s="114" customFormat="1">
      <c r="I2500" s="113"/>
      <c r="J2500" s="113"/>
      <c r="K2500" s="113"/>
      <c r="L2500" s="113"/>
      <c r="M2500" s="113"/>
      <c r="N2500" s="113"/>
      <c r="O2500" s="113"/>
      <c r="P2500" s="113"/>
      <c r="Q2500" s="113"/>
      <c r="R2500" s="113"/>
      <c r="S2500" s="113"/>
      <c r="T2500" s="113"/>
      <c r="U2500" s="113"/>
      <c r="V2500" s="113"/>
      <c r="W2500" s="113"/>
      <c r="X2500" s="113"/>
      <c r="Y2500" s="113"/>
      <c r="Z2500" s="113"/>
      <c r="AA2500" s="113"/>
      <c r="AB2500" s="113"/>
      <c r="AC2500" s="113"/>
      <c r="AD2500" s="113"/>
      <c r="AE2500" s="113"/>
      <c r="AF2500" s="113"/>
      <c r="AG2500" s="113"/>
      <c r="AH2500" s="113"/>
      <c r="AI2500" s="113"/>
      <c r="AJ2500" s="113"/>
      <c r="AK2500" s="113"/>
      <c r="AL2500" s="113"/>
      <c r="AM2500" s="113"/>
      <c r="AN2500" s="113"/>
      <c r="AO2500" s="113"/>
      <c r="AP2500" s="113"/>
      <c r="AQ2500" s="113"/>
      <c r="AR2500" s="113"/>
      <c r="AS2500" s="113"/>
      <c r="AT2500" s="113"/>
      <c r="AU2500" s="113"/>
      <c r="AV2500" s="113"/>
      <c r="AW2500" s="113"/>
      <c r="AX2500" s="113"/>
      <c r="AY2500" s="113"/>
      <c r="AZ2500" s="113"/>
      <c r="BA2500" s="113"/>
      <c r="BB2500" s="113"/>
      <c r="BC2500" s="113"/>
      <c r="BD2500" s="113"/>
      <c r="BE2500" s="113"/>
      <c r="BF2500" s="113"/>
      <c r="BG2500" s="113"/>
      <c r="BH2500" s="113"/>
      <c r="BI2500" s="113"/>
      <c r="BJ2500" s="113"/>
      <c r="BK2500" s="113"/>
      <c r="BL2500" s="113"/>
      <c r="BM2500" s="113"/>
      <c r="BN2500" s="113"/>
      <c r="BO2500" s="113"/>
      <c r="BP2500" s="113"/>
      <c r="BQ2500" s="113"/>
      <c r="BR2500" s="113"/>
      <c r="BS2500" s="113"/>
      <c r="BT2500" s="113"/>
      <c r="BU2500" s="113"/>
      <c r="BV2500" s="113"/>
      <c r="BW2500" s="113"/>
      <c r="BX2500" s="113"/>
      <c r="BY2500" s="113"/>
      <c r="BZ2500" s="113"/>
      <c r="CA2500" s="113"/>
      <c r="CB2500" s="113"/>
    </row>
    <row r="2501" spans="9:80" s="114" customFormat="1">
      <c r="I2501" s="113"/>
      <c r="J2501" s="113"/>
      <c r="K2501" s="113"/>
      <c r="L2501" s="113"/>
      <c r="M2501" s="113"/>
      <c r="N2501" s="113"/>
      <c r="O2501" s="113"/>
      <c r="P2501" s="113"/>
      <c r="Q2501" s="113"/>
      <c r="R2501" s="113"/>
      <c r="S2501" s="113"/>
      <c r="T2501" s="113"/>
      <c r="U2501" s="113"/>
      <c r="V2501" s="113"/>
      <c r="W2501" s="113"/>
      <c r="X2501" s="113"/>
      <c r="Y2501" s="113"/>
      <c r="Z2501" s="113"/>
      <c r="AA2501" s="113"/>
      <c r="AB2501" s="113"/>
      <c r="AC2501" s="113"/>
      <c r="AD2501" s="113"/>
      <c r="AE2501" s="113"/>
      <c r="AF2501" s="113"/>
      <c r="AG2501" s="113"/>
      <c r="AH2501" s="113"/>
      <c r="AI2501" s="113"/>
      <c r="AJ2501" s="113"/>
      <c r="AK2501" s="113"/>
      <c r="AL2501" s="113"/>
      <c r="AM2501" s="113"/>
      <c r="AN2501" s="113"/>
      <c r="AO2501" s="113"/>
      <c r="AP2501" s="113"/>
      <c r="AQ2501" s="113"/>
      <c r="AR2501" s="113"/>
      <c r="AS2501" s="113"/>
      <c r="AT2501" s="113"/>
      <c r="AU2501" s="113"/>
      <c r="AV2501" s="113"/>
      <c r="AW2501" s="113"/>
      <c r="AX2501" s="113"/>
      <c r="AY2501" s="113"/>
      <c r="AZ2501" s="113"/>
      <c r="BA2501" s="113"/>
      <c r="BB2501" s="113"/>
      <c r="BC2501" s="113"/>
      <c r="BD2501" s="113"/>
      <c r="BE2501" s="113"/>
      <c r="BF2501" s="113"/>
      <c r="BG2501" s="113"/>
      <c r="BH2501" s="113"/>
      <c r="BI2501" s="113"/>
      <c r="BJ2501" s="113"/>
      <c r="BK2501" s="113"/>
      <c r="BL2501" s="113"/>
      <c r="BM2501" s="113"/>
      <c r="BN2501" s="113"/>
      <c r="BO2501" s="113"/>
      <c r="BP2501" s="113"/>
      <c r="BQ2501" s="113"/>
      <c r="BR2501" s="113"/>
      <c r="BS2501" s="113"/>
      <c r="BT2501" s="113"/>
      <c r="BU2501" s="113"/>
      <c r="BV2501" s="113"/>
      <c r="BW2501" s="113"/>
      <c r="BX2501" s="113"/>
      <c r="BY2501" s="113"/>
      <c r="BZ2501" s="113"/>
      <c r="CA2501" s="113"/>
      <c r="CB2501" s="113"/>
    </row>
    <row r="2502" spans="9:80" s="114" customFormat="1">
      <c r="I2502" s="113"/>
      <c r="J2502" s="113"/>
      <c r="K2502" s="113"/>
      <c r="L2502" s="113"/>
      <c r="M2502" s="113"/>
      <c r="N2502" s="113"/>
      <c r="O2502" s="113"/>
      <c r="P2502" s="113"/>
      <c r="Q2502" s="113"/>
      <c r="R2502" s="113"/>
      <c r="S2502" s="113"/>
      <c r="T2502" s="113"/>
      <c r="U2502" s="113"/>
      <c r="V2502" s="113"/>
      <c r="W2502" s="113"/>
      <c r="X2502" s="113"/>
      <c r="Y2502" s="113"/>
      <c r="Z2502" s="113"/>
      <c r="AA2502" s="113"/>
      <c r="AB2502" s="113"/>
      <c r="AC2502" s="113"/>
      <c r="AD2502" s="113"/>
      <c r="AE2502" s="113"/>
      <c r="AF2502" s="113"/>
      <c r="AG2502" s="113"/>
      <c r="AH2502" s="113"/>
      <c r="AI2502" s="113"/>
      <c r="AJ2502" s="113"/>
      <c r="AK2502" s="113"/>
      <c r="AL2502" s="113"/>
      <c r="AM2502" s="113"/>
      <c r="AN2502" s="113"/>
      <c r="AO2502" s="113"/>
      <c r="AP2502" s="113"/>
      <c r="AQ2502" s="113"/>
      <c r="AR2502" s="113"/>
      <c r="AS2502" s="113"/>
      <c r="AT2502" s="113"/>
      <c r="AU2502" s="113"/>
      <c r="AV2502" s="113"/>
      <c r="AW2502" s="113"/>
      <c r="AX2502" s="113"/>
      <c r="AY2502" s="113"/>
      <c r="AZ2502" s="113"/>
      <c r="BA2502" s="113"/>
      <c r="BB2502" s="113"/>
      <c r="BC2502" s="113"/>
      <c r="BD2502" s="113"/>
      <c r="BE2502" s="113"/>
      <c r="BF2502" s="113"/>
      <c r="BG2502" s="113"/>
      <c r="BH2502" s="113"/>
      <c r="BI2502" s="113"/>
      <c r="BJ2502" s="113"/>
      <c r="BK2502" s="113"/>
      <c r="BL2502" s="113"/>
      <c r="BM2502" s="113"/>
      <c r="BN2502" s="113"/>
      <c r="BO2502" s="113"/>
      <c r="BP2502" s="113"/>
      <c r="BQ2502" s="113"/>
      <c r="BR2502" s="113"/>
      <c r="BS2502" s="113"/>
      <c r="BT2502" s="113"/>
      <c r="BU2502" s="113"/>
      <c r="BV2502" s="113"/>
      <c r="BW2502" s="113"/>
      <c r="BX2502" s="113"/>
      <c r="BY2502" s="113"/>
      <c r="BZ2502" s="113"/>
      <c r="CA2502" s="113"/>
      <c r="CB2502" s="113"/>
    </row>
    <row r="2503" spans="9:80" s="114" customFormat="1">
      <c r="I2503" s="113"/>
      <c r="J2503" s="113"/>
      <c r="K2503" s="113"/>
      <c r="L2503" s="113"/>
      <c r="M2503" s="113"/>
      <c r="N2503" s="113"/>
      <c r="O2503" s="113"/>
      <c r="P2503" s="113"/>
      <c r="Q2503" s="113"/>
      <c r="R2503" s="113"/>
      <c r="S2503" s="113"/>
      <c r="T2503" s="113"/>
      <c r="U2503" s="113"/>
      <c r="V2503" s="113"/>
      <c r="W2503" s="113"/>
      <c r="X2503" s="113"/>
      <c r="Y2503" s="113"/>
      <c r="Z2503" s="113"/>
      <c r="AA2503" s="113"/>
      <c r="AB2503" s="113"/>
      <c r="AC2503" s="113"/>
      <c r="AD2503" s="113"/>
      <c r="AE2503" s="113"/>
      <c r="AF2503" s="113"/>
      <c r="AG2503" s="113"/>
      <c r="AH2503" s="113"/>
      <c r="AI2503" s="113"/>
      <c r="AJ2503" s="113"/>
      <c r="AK2503" s="113"/>
      <c r="AL2503" s="113"/>
      <c r="AM2503" s="113"/>
      <c r="AN2503" s="113"/>
      <c r="AO2503" s="113"/>
      <c r="AP2503" s="113"/>
      <c r="AQ2503" s="113"/>
      <c r="AR2503" s="113"/>
      <c r="AS2503" s="113"/>
      <c r="AT2503" s="113"/>
      <c r="AU2503" s="113"/>
      <c r="AV2503" s="113"/>
      <c r="AW2503" s="113"/>
      <c r="AX2503" s="113"/>
      <c r="AY2503" s="113"/>
      <c r="AZ2503" s="113"/>
      <c r="BA2503" s="113"/>
      <c r="BB2503" s="113"/>
      <c r="BC2503" s="113"/>
      <c r="BD2503" s="113"/>
      <c r="BE2503" s="113"/>
      <c r="BF2503" s="113"/>
      <c r="BG2503" s="113"/>
      <c r="BH2503" s="113"/>
      <c r="BI2503" s="113"/>
      <c r="BJ2503" s="113"/>
      <c r="BK2503" s="113"/>
      <c r="BL2503" s="113"/>
      <c r="BM2503" s="113"/>
      <c r="BN2503" s="113"/>
      <c r="BO2503" s="113"/>
      <c r="BP2503" s="113"/>
      <c r="BQ2503" s="113"/>
      <c r="BR2503" s="113"/>
      <c r="BS2503" s="113"/>
      <c r="BT2503" s="113"/>
      <c r="BU2503" s="113"/>
      <c r="BV2503" s="113"/>
      <c r="BW2503" s="113"/>
      <c r="BX2503" s="113"/>
      <c r="BY2503" s="113"/>
      <c r="BZ2503" s="113"/>
      <c r="CA2503" s="113"/>
      <c r="CB2503" s="113"/>
    </row>
    <row r="2504" spans="9:80" s="114" customFormat="1">
      <c r="I2504" s="113"/>
      <c r="J2504" s="113"/>
      <c r="K2504" s="113"/>
      <c r="L2504" s="113"/>
      <c r="M2504" s="113"/>
      <c r="N2504" s="113"/>
      <c r="O2504" s="113"/>
      <c r="P2504" s="113"/>
      <c r="Q2504" s="113"/>
      <c r="R2504" s="113"/>
      <c r="S2504" s="113"/>
      <c r="T2504" s="113"/>
      <c r="U2504" s="113"/>
      <c r="V2504" s="113"/>
      <c r="W2504" s="113"/>
      <c r="X2504" s="113"/>
      <c r="Y2504" s="113"/>
      <c r="Z2504" s="113"/>
      <c r="AA2504" s="113"/>
      <c r="AB2504" s="113"/>
      <c r="AC2504" s="113"/>
      <c r="AD2504" s="113"/>
      <c r="AE2504" s="113"/>
      <c r="AF2504" s="113"/>
      <c r="AG2504" s="113"/>
      <c r="AH2504" s="113"/>
      <c r="AI2504" s="113"/>
      <c r="AJ2504" s="113"/>
      <c r="AK2504" s="113"/>
      <c r="AL2504" s="113"/>
      <c r="AM2504" s="113"/>
      <c r="AN2504" s="113"/>
      <c r="AO2504" s="113"/>
      <c r="AP2504" s="113"/>
      <c r="AQ2504" s="113"/>
      <c r="AR2504" s="113"/>
      <c r="AS2504" s="113"/>
      <c r="AT2504" s="113"/>
      <c r="AU2504" s="113"/>
      <c r="AV2504" s="113"/>
      <c r="AW2504" s="113"/>
      <c r="AX2504" s="113"/>
      <c r="AY2504" s="113"/>
      <c r="AZ2504" s="113"/>
      <c r="BA2504" s="113"/>
      <c r="BB2504" s="113"/>
      <c r="BC2504" s="113"/>
      <c r="BD2504" s="113"/>
      <c r="BE2504" s="113"/>
      <c r="BF2504" s="113"/>
      <c r="BG2504" s="113"/>
      <c r="BH2504" s="113"/>
      <c r="BI2504" s="113"/>
      <c r="BJ2504" s="113"/>
      <c r="BK2504" s="113"/>
      <c r="BL2504" s="113"/>
      <c r="BM2504" s="113"/>
      <c r="BN2504" s="113"/>
      <c r="BO2504" s="113"/>
      <c r="BP2504" s="113"/>
      <c r="BQ2504" s="113"/>
      <c r="BR2504" s="113"/>
      <c r="BS2504" s="113"/>
      <c r="BT2504" s="113"/>
      <c r="BU2504" s="113"/>
      <c r="BV2504" s="113"/>
      <c r="BW2504" s="113"/>
      <c r="BX2504" s="113"/>
      <c r="BY2504" s="113"/>
      <c r="BZ2504" s="113"/>
      <c r="CA2504" s="113"/>
      <c r="CB2504" s="113"/>
    </row>
    <row r="2505" spans="9:80" s="114" customFormat="1">
      <c r="I2505" s="113"/>
      <c r="J2505" s="113"/>
      <c r="K2505" s="113"/>
      <c r="L2505" s="113"/>
      <c r="M2505" s="113"/>
      <c r="N2505" s="113"/>
      <c r="O2505" s="113"/>
      <c r="P2505" s="113"/>
      <c r="Q2505" s="113"/>
      <c r="R2505" s="113"/>
      <c r="S2505" s="113"/>
      <c r="T2505" s="113"/>
      <c r="U2505" s="113"/>
      <c r="V2505" s="113"/>
      <c r="W2505" s="113"/>
      <c r="X2505" s="113"/>
      <c r="Y2505" s="113"/>
      <c r="Z2505" s="113"/>
      <c r="AA2505" s="113"/>
      <c r="AB2505" s="113"/>
      <c r="AC2505" s="113"/>
      <c r="AD2505" s="113"/>
      <c r="AE2505" s="113"/>
      <c r="AF2505" s="113"/>
      <c r="AG2505" s="113"/>
      <c r="AH2505" s="113"/>
      <c r="AI2505" s="113"/>
      <c r="AJ2505" s="113"/>
      <c r="AK2505" s="113"/>
      <c r="AL2505" s="113"/>
      <c r="AM2505" s="113"/>
      <c r="AN2505" s="113"/>
      <c r="AO2505" s="113"/>
      <c r="AP2505" s="113"/>
      <c r="AQ2505" s="113"/>
      <c r="AR2505" s="113"/>
      <c r="AS2505" s="113"/>
      <c r="AT2505" s="113"/>
      <c r="AU2505" s="113"/>
      <c r="AV2505" s="113"/>
      <c r="AW2505" s="113"/>
      <c r="AX2505" s="113"/>
      <c r="AY2505" s="113"/>
      <c r="AZ2505" s="113"/>
      <c r="BA2505" s="113"/>
      <c r="BB2505" s="113"/>
      <c r="BC2505" s="113"/>
      <c r="BD2505" s="113"/>
      <c r="BE2505" s="113"/>
      <c r="BF2505" s="113"/>
      <c r="BG2505" s="113"/>
      <c r="BH2505" s="113"/>
      <c r="BI2505" s="113"/>
      <c r="BJ2505" s="113"/>
      <c r="BK2505" s="113"/>
      <c r="BL2505" s="113"/>
      <c r="BM2505" s="113"/>
      <c r="BN2505" s="113"/>
      <c r="BO2505" s="113"/>
      <c r="BP2505" s="113"/>
      <c r="BQ2505" s="113"/>
      <c r="BR2505" s="113"/>
      <c r="BS2505" s="113"/>
      <c r="BT2505" s="113"/>
      <c r="BU2505" s="113"/>
      <c r="BV2505" s="113"/>
      <c r="BW2505" s="113"/>
      <c r="BX2505" s="113"/>
      <c r="BY2505" s="113"/>
      <c r="BZ2505" s="113"/>
      <c r="CA2505" s="113"/>
      <c r="CB2505" s="113"/>
    </row>
    <row r="2506" spans="9:80" s="114" customFormat="1">
      <c r="I2506" s="113"/>
      <c r="J2506" s="113"/>
      <c r="K2506" s="113"/>
      <c r="L2506" s="113"/>
      <c r="M2506" s="113"/>
      <c r="N2506" s="113"/>
      <c r="O2506" s="113"/>
      <c r="P2506" s="113"/>
      <c r="Q2506" s="113"/>
      <c r="R2506" s="113"/>
      <c r="S2506" s="113"/>
      <c r="T2506" s="113"/>
      <c r="U2506" s="113"/>
      <c r="V2506" s="113"/>
      <c r="W2506" s="113"/>
      <c r="X2506" s="113"/>
      <c r="Y2506" s="113"/>
      <c r="Z2506" s="113"/>
      <c r="AA2506" s="113"/>
      <c r="AB2506" s="113"/>
      <c r="AC2506" s="113"/>
      <c r="AD2506" s="113"/>
      <c r="AE2506" s="113"/>
      <c r="AF2506" s="113"/>
      <c r="AG2506" s="113"/>
      <c r="AH2506" s="113"/>
      <c r="AI2506" s="113"/>
      <c r="AJ2506" s="113"/>
      <c r="AK2506" s="113"/>
      <c r="AL2506" s="113"/>
      <c r="AM2506" s="113"/>
      <c r="AN2506" s="113"/>
      <c r="AO2506" s="113"/>
      <c r="AP2506" s="113"/>
      <c r="AQ2506" s="113"/>
      <c r="AR2506" s="113"/>
      <c r="AS2506" s="113"/>
      <c r="AT2506" s="113"/>
      <c r="AU2506" s="113"/>
      <c r="AV2506" s="113"/>
      <c r="AW2506" s="113"/>
      <c r="AX2506" s="113"/>
      <c r="AY2506" s="113"/>
      <c r="AZ2506" s="113"/>
      <c r="BA2506" s="113"/>
      <c r="BB2506" s="113"/>
      <c r="BC2506" s="113"/>
      <c r="BD2506" s="113"/>
      <c r="BE2506" s="113"/>
      <c r="BF2506" s="113"/>
      <c r="BG2506" s="113"/>
      <c r="BH2506" s="113"/>
      <c r="BI2506" s="113"/>
      <c r="BJ2506" s="113"/>
      <c r="BK2506" s="113"/>
      <c r="BL2506" s="113"/>
      <c r="BM2506" s="113"/>
      <c r="BN2506" s="113"/>
      <c r="BO2506" s="113"/>
      <c r="BP2506" s="113"/>
      <c r="BQ2506" s="113"/>
      <c r="BR2506" s="113"/>
      <c r="BS2506" s="113"/>
      <c r="BT2506" s="113"/>
      <c r="BU2506" s="113"/>
      <c r="BV2506" s="113"/>
      <c r="BW2506" s="113"/>
      <c r="BX2506" s="113"/>
      <c r="BY2506" s="113"/>
      <c r="BZ2506" s="113"/>
      <c r="CA2506" s="113"/>
      <c r="CB2506" s="113"/>
    </row>
    <row r="2507" spans="9:80" s="114" customFormat="1">
      <c r="I2507" s="113"/>
      <c r="J2507" s="113"/>
      <c r="K2507" s="113"/>
      <c r="L2507" s="113"/>
      <c r="M2507" s="113"/>
      <c r="N2507" s="113"/>
      <c r="O2507" s="113"/>
      <c r="P2507" s="113"/>
      <c r="Q2507" s="113"/>
      <c r="R2507" s="113"/>
      <c r="S2507" s="113"/>
      <c r="T2507" s="113"/>
      <c r="U2507" s="113"/>
      <c r="V2507" s="113"/>
      <c r="W2507" s="113"/>
      <c r="X2507" s="113"/>
      <c r="Y2507" s="113"/>
      <c r="Z2507" s="113"/>
      <c r="AA2507" s="113"/>
      <c r="AB2507" s="113"/>
      <c r="AC2507" s="113"/>
      <c r="AD2507" s="113"/>
      <c r="AE2507" s="113"/>
      <c r="AF2507" s="113"/>
      <c r="AG2507" s="113"/>
      <c r="AH2507" s="113"/>
      <c r="AI2507" s="113"/>
      <c r="AJ2507" s="113"/>
      <c r="AK2507" s="113"/>
      <c r="AL2507" s="113"/>
      <c r="AM2507" s="113"/>
      <c r="AN2507" s="113"/>
      <c r="AO2507" s="113"/>
      <c r="AP2507" s="113"/>
      <c r="AQ2507" s="113"/>
      <c r="AR2507" s="113"/>
      <c r="AS2507" s="113"/>
      <c r="AT2507" s="113"/>
      <c r="AU2507" s="113"/>
      <c r="AV2507" s="113"/>
      <c r="AW2507" s="113"/>
      <c r="AX2507" s="113"/>
      <c r="AY2507" s="113"/>
      <c r="AZ2507" s="113"/>
      <c r="BA2507" s="113"/>
      <c r="BB2507" s="113"/>
      <c r="BC2507" s="113"/>
      <c r="BD2507" s="113"/>
      <c r="BE2507" s="113"/>
      <c r="BF2507" s="113"/>
      <c r="BG2507" s="113"/>
      <c r="BH2507" s="113"/>
      <c r="BI2507" s="113"/>
      <c r="BJ2507" s="113"/>
      <c r="BK2507" s="113"/>
      <c r="BL2507" s="113"/>
      <c r="BM2507" s="113"/>
      <c r="BN2507" s="113"/>
      <c r="BO2507" s="113"/>
      <c r="BP2507" s="113"/>
      <c r="BQ2507" s="113"/>
      <c r="BR2507" s="113"/>
      <c r="BS2507" s="113"/>
      <c r="BT2507" s="113"/>
      <c r="BU2507" s="113"/>
      <c r="BV2507" s="113"/>
      <c r="BW2507" s="113"/>
      <c r="BX2507" s="113"/>
      <c r="BY2507" s="113"/>
      <c r="BZ2507" s="113"/>
      <c r="CA2507" s="113"/>
      <c r="CB2507" s="113"/>
    </row>
    <row r="2508" spans="9:80" s="114" customFormat="1">
      <c r="I2508" s="113"/>
      <c r="J2508" s="113"/>
      <c r="K2508" s="113"/>
      <c r="L2508" s="113"/>
      <c r="M2508" s="113"/>
      <c r="N2508" s="113"/>
      <c r="O2508" s="113"/>
      <c r="P2508" s="113"/>
      <c r="Q2508" s="113"/>
      <c r="R2508" s="113"/>
      <c r="S2508" s="113"/>
      <c r="T2508" s="113"/>
      <c r="U2508" s="113"/>
      <c r="V2508" s="113"/>
      <c r="W2508" s="113"/>
      <c r="X2508" s="113"/>
      <c r="Y2508" s="113"/>
      <c r="Z2508" s="113"/>
      <c r="AA2508" s="113"/>
      <c r="AB2508" s="113"/>
      <c r="AC2508" s="113"/>
      <c r="AD2508" s="113"/>
      <c r="AE2508" s="113"/>
      <c r="AF2508" s="113"/>
      <c r="AG2508" s="113"/>
      <c r="AH2508" s="113"/>
      <c r="AI2508" s="113"/>
      <c r="AJ2508" s="113"/>
      <c r="AK2508" s="113"/>
      <c r="AL2508" s="113"/>
      <c r="AM2508" s="113"/>
      <c r="AN2508" s="113"/>
      <c r="AO2508" s="113"/>
      <c r="AP2508" s="113"/>
      <c r="AQ2508" s="113"/>
      <c r="AR2508" s="113"/>
      <c r="AS2508" s="113"/>
      <c r="AT2508" s="113"/>
      <c r="AU2508" s="113"/>
      <c r="AV2508" s="113"/>
      <c r="AW2508" s="113"/>
      <c r="AX2508" s="113"/>
      <c r="AY2508" s="113"/>
      <c r="AZ2508" s="113"/>
      <c r="BA2508" s="113"/>
      <c r="BB2508" s="113"/>
      <c r="BC2508" s="113"/>
      <c r="BD2508" s="113"/>
      <c r="BE2508" s="113"/>
      <c r="BF2508" s="113"/>
      <c r="BG2508" s="113"/>
      <c r="BH2508" s="113"/>
      <c r="BI2508" s="113"/>
      <c r="BJ2508" s="113"/>
      <c r="BK2508" s="113"/>
      <c r="BL2508" s="113"/>
      <c r="BM2508" s="113"/>
      <c r="BN2508" s="113"/>
      <c r="BO2508" s="113"/>
      <c r="BP2508" s="113"/>
      <c r="BQ2508" s="113"/>
      <c r="BR2508" s="113"/>
      <c r="BS2508" s="113"/>
      <c r="BT2508" s="113"/>
      <c r="BU2508" s="113"/>
      <c r="BV2508" s="113"/>
      <c r="BW2508" s="113"/>
      <c r="BX2508" s="113"/>
      <c r="BY2508" s="113"/>
      <c r="BZ2508" s="113"/>
      <c r="CA2508" s="113"/>
      <c r="CB2508" s="113"/>
    </row>
    <row r="2509" spans="9:80" s="114" customFormat="1">
      <c r="I2509" s="113"/>
      <c r="J2509" s="113"/>
      <c r="K2509" s="113"/>
      <c r="L2509" s="113"/>
      <c r="M2509" s="113"/>
      <c r="N2509" s="113"/>
      <c r="O2509" s="113"/>
      <c r="P2509" s="113"/>
      <c r="Q2509" s="113"/>
      <c r="R2509" s="113"/>
      <c r="S2509" s="113"/>
      <c r="T2509" s="113"/>
      <c r="U2509" s="113"/>
      <c r="V2509" s="113"/>
      <c r="W2509" s="113"/>
      <c r="X2509" s="113"/>
      <c r="Y2509" s="113"/>
      <c r="Z2509" s="113"/>
      <c r="AA2509" s="113"/>
      <c r="AB2509" s="113"/>
      <c r="AC2509" s="113"/>
      <c r="AD2509" s="113"/>
      <c r="AE2509" s="113"/>
      <c r="AF2509" s="113"/>
      <c r="AG2509" s="113"/>
      <c r="AH2509" s="113"/>
      <c r="AI2509" s="113"/>
      <c r="AJ2509" s="113"/>
      <c r="AK2509" s="113"/>
      <c r="AL2509" s="113"/>
      <c r="AM2509" s="113"/>
      <c r="AN2509" s="113"/>
      <c r="AO2509" s="113"/>
      <c r="AP2509" s="113"/>
      <c r="AQ2509" s="113"/>
      <c r="AR2509" s="113"/>
      <c r="AS2509" s="113"/>
      <c r="AT2509" s="113"/>
      <c r="AU2509" s="113"/>
      <c r="AV2509" s="113"/>
      <c r="AW2509" s="113"/>
      <c r="AX2509" s="113"/>
      <c r="AY2509" s="113"/>
      <c r="AZ2509" s="113"/>
      <c r="BA2509" s="113"/>
      <c r="BB2509" s="113"/>
      <c r="BC2509" s="113"/>
      <c r="BD2509" s="113"/>
      <c r="BE2509" s="113"/>
      <c r="BF2509" s="113"/>
      <c r="BG2509" s="113"/>
      <c r="BH2509" s="113"/>
      <c r="BI2509" s="113"/>
      <c r="BJ2509" s="113"/>
      <c r="BK2509" s="113"/>
      <c r="BL2509" s="113"/>
      <c r="BM2509" s="113"/>
      <c r="BN2509" s="113"/>
      <c r="BO2509" s="113"/>
      <c r="BP2509" s="113"/>
      <c r="BQ2509" s="113"/>
      <c r="BR2509" s="113"/>
      <c r="BS2509" s="113"/>
      <c r="BT2509" s="113"/>
      <c r="BU2509" s="113"/>
      <c r="BV2509" s="113"/>
      <c r="BW2509" s="113"/>
      <c r="BX2509" s="113"/>
      <c r="BY2509" s="113"/>
      <c r="BZ2509" s="113"/>
      <c r="CA2509" s="113"/>
      <c r="CB2509" s="113"/>
    </row>
    <row r="2510" spans="9:80" s="114" customFormat="1">
      <c r="I2510" s="113"/>
      <c r="J2510" s="113"/>
      <c r="K2510" s="113"/>
      <c r="L2510" s="113"/>
      <c r="M2510" s="113"/>
      <c r="N2510" s="113"/>
      <c r="O2510" s="113"/>
      <c r="P2510" s="113"/>
      <c r="Q2510" s="113"/>
      <c r="R2510" s="113"/>
      <c r="S2510" s="113"/>
      <c r="T2510" s="113"/>
      <c r="U2510" s="113"/>
      <c r="V2510" s="113"/>
      <c r="W2510" s="113"/>
      <c r="X2510" s="113"/>
      <c r="Y2510" s="113"/>
      <c r="Z2510" s="113"/>
      <c r="AA2510" s="113"/>
      <c r="AB2510" s="113"/>
      <c r="AC2510" s="113"/>
      <c r="AD2510" s="113"/>
      <c r="AE2510" s="113"/>
      <c r="AF2510" s="113"/>
      <c r="AG2510" s="113"/>
      <c r="AH2510" s="113"/>
      <c r="AI2510" s="113"/>
      <c r="AJ2510" s="113"/>
      <c r="AK2510" s="113"/>
      <c r="AL2510" s="113"/>
      <c r="AM2510" s="113"/>
      <c r="AN2510" s="113"/>
      <c r="AO2510" s="113"/>
      <c r="AP2510" s="113"/>
      <c r="AQ2510" s="113"/>
      <c r="AR2510" s="113"/>
      <c r="AS2510" s="113"/>
      <c r="AT2510" s="113"/>
      <c r="AU2510" s="113"/>
      <c r="AV2510" s="113"/>
      <c r="AW2510" s="113"/>
      <c r="AX2510" s="113"/>
      <c r="AY2510" s="113"/>
      <c r="AZ2510" s="113"/>
      <c r="BA2510" s="113"/>
      <c r="BB2510" s="113"/>
      <c r="BC2510" s="113"/>
      <c r="BD2510" s="113"/>
      <c r="BE2510" s="113"/>
      <c r="BF2510" s="113"/>
      <c r="BG2510" s="113"/>
      <c r="BH2510" s="113"/>
      <c r="BI2510" s="113"/>
      <c r="BJ2510" s="113"/>
      <c r="BK2510" s="113"/>
      <c r="BL2510" s="113"/>
      <c r="BM2510" s="113"/>
      <c r="BN2510" s="113"/>
      <c r="BO2510" s="113"/>
      <c r="BP2510" s="113"/>
      <c r="BQ2510" s="113"/>
      <c r="BR2510" s="113"/>
      <c r="BS2510" s="113"/>
      <c r="BT2510" s="113"/>
      <c r="BU2510" s="113"/>
      <c r="BV2510" s="113"/>
      <c r="BW2510" s="113"/>
      <c r="BX2510" s="113"/>
      <c r="BY2510" s="113"/>
      <c r="BZ2510" s="113"/>
      <c r="CA2510" s="113"/>
      <c r="CB2510" s="113"/>
    </row>
    <row r="2511" spans="9:80" s="114" customFormat="1">
      <c r="I2511" s="113"/>
      <c r="J2511" s="113"/>
      <c r="K2511" s="113"/>
      <c r="L2511" s="113"/>
      <c r="M2511" s="113"/>
      <c r="N2511" s="113"/>
      <c r="O2511" s="113"/>
      <c r="P2511" s="113"/>
      <c r="Q2511" s="113"/>
      <c r="R2511" s="113"/>
      <c r="S2511" s="113"/>
      <c r="T2511" s="113"/>
      <c r="U2511" s="113"/>
      <c r="V2511" s="113"/>
      <c r="W2511" s="113"/>
      <c r="X2511" s="113"/>
      <c r="Y2511" s="113"/>
      <c r="Z2511" s="113"/>
      <c r="AA2511" s="113"/>
      <c r="AB2511" s="113"/>
      <c r="AC2511" s="113"/>
      <c r="AD2511" s="113"/>
      <c r="AE2511" s="113"/>
      <c r="AF2511" s="113"/>
      <c r="AG2511" s="113"/>
      <c r="AH2511" s="113"/>
      <c r="AI2511" s="113"/>
      <c r="AJ2511" s="113"/>
      <c r="AK2511" s="113"/>
      <c r="AL2511" s="113"/>
      <c r="AM2511" s="113"/>
      <c r="AN2511" s="113"/>
      <c r="AO2511" s="113"/>
      <c r="AP2511" s="113"/>
      <c r="AQ2511" s="113"/>
      <c r="AR2511" s="113"/>
      <c r="AS2511" s="113"/>
      <c r="AT2511" s="113"/>
      <c r="AU2511" s="113"/>
      <c r="AV2511" s="113"/>
      <c r="AW2511" s="113"/>
      <c r="AX2511" s="113"/>
      <c r="AY2511" s="113"/>
      <c r="AZ2511" s="113"/>
      <c r="BA2511" s="113"/>
      <c r="BB2511" s="113"/>
      <c r="BC2511" s="113"/>
      <c r="BD2511" s="113"/>
      <c r="BE2511" s="113"/>
      <c r="BF2511" s="113"/>
      <c r="BG2511" s="113"/>
      <c r="BH2511" s="113"/>
      <c r="BI2511" s="113"/>
      <c r="BJ2511" s="113"/>
      <c r="BK2511" s="113"/>
      <c r="BL2511" s="113"/>
      <c r="BM2511" s="113"/>
      <c r="BN2511" s="113"/>
      <c r="BO2511" s="113"/>
      <c r="BP2511" s="113"/>
      <c r="BQ2511" s="113"/>
      <c r="BR2511" s="113"/>
      <c r="BS2511" s="113"/>
      <c r="BT2511" s="113"/>
      <c r="BU2511" s="113"/>
      <c r="BV2511" s="113"/>
      <c r="BW2511" s="113"/>
      <c r="BX2511" s="113"/>
      <c r="BY2511" s="113"/>
      <c r="BZ2511" s="113"/>
      <c r="CA2511" s="113"/>
      <c r="CB2511" s="113"/>
    </row>
    <row r="2512" spans="9:80" s="114" customFormat="1">
      <c r="I2512" s="113"/>
      <c r="J2512" s="113"/>
      <c r="K2512" s="113"/>
      <c r="L2512" s="113"/>
      <c r="M2512" s="113"/>
      <c r="N2512" s="113"/>
      <c r="O2512" s="113"/>
      <c r="P2512" s="113"/>
      <c r="Q2512" s="113"/>
      <c r="R2512" s="113"/>
      <c r="S2512" s="113"/>
      <c r="T2512" s="113"/>
      <c r="U2512" s="113"/>
      <c r="V2512" s="113"/>
      <c r="W2512" s="113"/>
      <c r="X2512" s="113"/>
      <c r="Y2512" s="113"/>
      <c r="Z2512" s="113"/>
      <c r="AA2512" s="113"/>
      <c r="AB2512" s="113"/>
      <c r="AC2512" s="113"/>
      <c r="AD2512" s="113"/>
      <c r="AE2512" s="113"/>
      <c r="AF2512" s="113"/>
      <c r="AG2512" s="113"/>
      <c r="AH2512" s="113"/>
      <c r="AI2512" s="113"/>
      <c r="AJ2512" s="113"/>
      <c r="AK2512" s="113"/>
      <c r="AL2512" s="113"/>
      <c r="AM2512" s="113"/>
      <c r="AN2512" s="113"/>
      <c r="AO2512" s="113"/>
      <c r="AP2512" s="113"/>
      <c r="AQ2512" s="113"/>
      <c r="AR2512" s="113"/>
      <c r="AS2512" s="113"/>
      <c r="AT2512" s="113"/>
      <c r="AU2512" s="113"/>
      <c r="AV2512" s="113"/>
      <c r="AW2512" s="113"/>
      <c r="AX2512" s="113"/>
      <c r="AY2512" s="113"/>
      <c r="AZ2512" s="113"/>
      <c r="BA2512" s="113"/>
      <c r="BB2512" s="113"/>
      <c r="BC2512" s="113"/>
      <c r="BD2512" s="113"/>
      <c r="BE2512" s="113"/>
      <c r="BF2512" s="113"/>
      <c r="BG2512" s="113"/>
      <c r="BH2512" s="113"/>
      <c r="BI2512" s="113"/>
      <c r="BJ2512" s="113"/>
      <c r="BK2512" s="113"/>
      <c r="BL2512" s="113"/>
      <c r="BM2512" s="113"/>
      <c r="BN2512" s="113"/>
      <c r="BO2512" s="113"/>
      <c r="BP2512" s="113"/>
      <c r="BQ2512" s="113"/>
      <c r="BR2512" s="113"/>
      <c r="BS2512" s="113"/>
      <c r="BT2512" s="113"/>
      <c r="BU2512" s="113"/>
      <c r="BV2512" s="113"/>
      <c r="BW2512" s="113"/>
      <c r="BX2512" s="113"/>
      <c r="BY2512" s="113"/>
      <c r="BZ2512" s="113"/>
      <c r="CA2512" s="113"/>
      <c r="CB2512" s="113"/>
    </row>
    <row r="2513" spans="9:80" s="114" customFormat="1">
      <c r="I2513" s="113"/>
      <c r="J2513" s="113"/>
      <c r="K2513" s="113"/>
      <c r="L2513" s="113"/>
      <c r="M2513" s="113"/>
      <c r="N2513" s="113"/>
      <c r="O2513" s="113"/>
      <c r="P2513" s="113"/>
      <c r="Q2513" s="113"/>
      <c r="R2513" s="113"/>
      <c r="S2513" s="113"/>
      <c r="T2513" s="113"/>
      <c r="U2513" s="113"/>
      <c r="V2513" s="113"/>
      <c r="W2513" s="113"/>
      <c r="X2513" s="113"/>
      <c r="Y2513" s="113"/>
      <c r="Z2513" s="113"/>
      <c r="AA2513" s="113"/>
      <c r="AB2513" s="113"/>
      <c r="AC2513" s="113"/>
      <c r="AD2513" s="113"/>
      <c r="AE2513" s="113"/>
      <c r="AF2513" s="113"/>
      <c r="AG2513" s="113"/>
      <c r="AH2513" s="113"/>
      <c r="AI2513" s="113"/>
      <c r="AJ2513" s="113"/>
      <c r="AK2513" s="113"/>
      <c r="AL2513" s="113"/>
      <c r="AM2513" s="113"/>
      <c r="AN2513" s="113"/>
      <c r="AO2513" s="113"/>
      <c r="AP2513" s="113"/>
      <c r="AQ2513" s="113"/>
      <c r="AR2513" s="113"/>
      <c r="AS2513" s="113"/>
      <c r="AT2513" s="113"/>
      <c r="AU2513" s="113"/>
      <c r="AV2513" s="113"/>
      <c r="AW2513" s="113"/>
      <c r="AX2513" s="113"/>
      <c r="AY2513" s="113"/>
      <c r="AZ2513" s="113"/>
      <c r="BA2513" s="113"/>
      <c r="BB2513" s="113"/>
      <c r="BC2513" s="113"/>
      <c r="BD2513" s="113"/>
      <c r="BE2513" s="113"/>
      <c r="BF2513" s="113"/>
      <c r="BG2513" s="113"/>
      <c r="BH2513" s="113"/>
      <c r="BI2513" s="113"/>
      <c r="BJ2513" s="113"/>
      <c r="BK2513" s="113"/>
      <c r="BL2513" s="113"/>
      <c r="BM2513" s="113"/>
      <c r="BN2513" s="113"/>
      <c r="BO2513" s="113"/>
      <c r="BP2513" s="113"/>
      <c r="BQ2513" s="113"/>
      <c r="BR2513" s="113"/>
      <c r="BS2513" s="113"/>
      <c r="BT2513" s="113"/>
      <c r="BU2513" s="113"/>
      <c r="BV2513" s="113"/>
      <c r="BW2513" s="113"/>
      <c r="BX2513" s="113"/>
      <c r="BY2513" s="113"/>
      <c r="BZ2513" s="113"/>
      <c r="CA2513" s="113"/>
      <c r="CB2513" s="113"/>
    </row>
    <row r="2514" spans="9:80" s="114" customFormat="1">
      <c r="I2514" s="113"/>
      <c r="J2514" s="113"/>
      <c r="K2514" s="113"/>
      <c r="L2514" s="113"/>
      <c r="M2514" s="113"/>
      <c r="N2514" s="113"/>
      <c r="O2514" s="113"/>
      <c r="P2514" s="113"/>
      <c r="Q2514" s="113"/>
      <c r="R2514" s="113"/>
      <c r="S2514" s="113"/>
      <c r="T2514" s="113"/>
      <c r="U2514" s="113"/>
      <c r="V2514" s="113"/>
      <c r="W2514" s="113"/>
      <c r="X2514" s="113"/>
      <c r="Y2514" s="113"/>
      <c r="Z2514" s="113"/>
      <c r="AA2514" s="113"/>
      <c r="AB2514" s="113"/>
      <c r="AC2514" s="113"/>
      <c r="AD2514" s="113"/>
      <c r="AE2514" s="113"/>
      <c r="AF2514" s="113"/>
      <c r="AG2514" s="113"/>
      <c r="AH2514" s="113"/>
      <c r="AI2514" s="113"/>
      <c r="AJ2514" s="113"/>
      <c r="AK2514" s="113"/>
      <c r="AL2514" s="113"/>
      <c r="AM2514" s="113"/>
      <c r="AN2514" s="113"/>
      <c r="AO2514" s="113"/>
      <c r="AP2514" s="113"/>
      <c r="AQ2514" s="113"/>
      <c r="AR2514" s="113"/>
      <c r="AS2514" s="113"/>
      <c r="AT2514" s="113"/>
      <c r="AU2514" s="113"/>
      <c r="AV2514" s="113"/>
      <c r="AW2514" s="113"/>
      <c r="AX2514" s="113"/>
      <c r="AY2514" s="113"/>
      <c r="AZ2514" s="113"/>
      <c r="BA2514" s="113"/>
      <c r="BB2514" s="113"/>
      <c r="BC2514" s="113"/>
      <c r="BD2514" s="113"/>
      <c r="BE2514" s="113"/>
      <c r="BF2514" s="113"/>
      <c r="BG2514" s="113"/>
      <c r="BH2514" s="113"/>
      <c r="BI2514" s="113"/>
      <c r="BJ2514" s="113"/>
      <c r="BK2514" s="113"/>
      <c r="BL2514" s="113"/>
      <c r="BM2514" s="113"/>
      <c r="BN2514" s="113"/>
      <c r="BO2514" s="113"/>
      <c r="BP2514" s="113"/>
      <c r="BQ2514" s="113"/>
      <c r="BR2514" s="113"/>
      <c r="BS2514" s="113"/>
      <c r="BT2514" s="113"/>
      <c r="BU2514" s="113"/>
      <c r="BV2514" s="113"/>
      <c r="BW2514" s="113"/>
      <c r="BX2514" s="113"/>
      <c r="BY2514" s="113"/>
      <c r="BZ2514" s="113"/>
      <c r="CA2514" s="113"/>
      <c r="CB2514" s="113"/>
    </row>
    <row r="2515" spans="9:80" s="114" customFormat="1">
      <c r="I2515" s="113"/>
      <c r="J2515" s="113"/>
      <c r="K2515" s="113"/>
      <c r="L2515" s="113"/>
      <c r="M2515" s="113"/>
      <c r="N2515" s="113"/>
      <c r="O2515" s="113"/>
      <c r="P2515" s="113"/>
      <c r="Q2515" s="113"/>
      <c r="R2515" s="113"/>
      <c r="S2515" s="113"/>
      <c r="T2515" s="113"/>
      <c r="U2515" s="113"/>
      <c r="V2515" s="113"/>
      <c r="W2515" s="113"/>
      <c r="X2515" s="113"/>
      <c r="Y2515" s="113"/>
      <c r="Z2515" s="113"/>
      <c r="AA2515" s="113"/>
      <c r="AB2515" s="113"/>
      <c r="AC2515" s="113"/>
      <c r="AD2515" s="113"/>
      <c r="AE2515" s="113"/>
      <c r="AF2515" s="113"/>
      <c r="AG2515" s="113"/>
      <c r="AH2515" s="113"/>
      <c r="AI2515" s="113"/>
      <c r="AJ2515" s="113"/>
      <c r="AK2515" s="113"/>
      <c r="AL2515" s="113"/>
      <c r="AM2515" s="113"/>
      <c r="AN2515" s="113"/>
      <c r="AO2515" s="113"/>
      <c r="AP2515" s="113"/>
      <c r="AQ2515" s="113"/>
      <c r="AR2515" s="113"/>
      <c r="AS2515" s="113"/>
      <c r="AT2515" s="113"/>
      <c r="AU2515" s="113"/>
      <c r="AV2515" s="113"/>
      <c r="AW2515" s="113"/>
      <c r="AX2515" s="113"/>
      <c r="AY2515" s="113"/>
      <c r="AZ2515" s="113"/>
      <c r="BA2515" s="113"/>
      <c r="BB2515" s="113"/>
      <c r="BC2515" s="113"/>
      <c r="BD2515" s="113"/>
      <c r="BE2515" s="113"/>
      <c r="BF2515" s="113"/>
      <c r="BG2515" s="113"/>
      <c r="BH2515" s="113"/>
      <c r="BI2515" s="113"/>
      <c r="BJ2515" s="113"/>
      <c r="BK2515" s="113"/>
      <c r="BL2515" s="113"/>
      <c r="BM2515" s="113"/>
      <c r="BN2515" s="113"/>
      <c r="BO2515" s="113"/>
      <c r="BP2515" s="113"/>
      <c r="BQ2515" s="113"/>
      <c r="BR2515" s="113"/>
      <c r="BS2515" s="113"/>
      <c r="BT2515" s="113"/>
      <c r="BU2515" s="113"/>
      <c r="BV2515" s="113"/>
      <c r="BW2515" s="113"/>
      <c r="BX2515" s="113"/>
      <c r="BY2515" s="113"/>
      <c r="BZ2515" s="113"/>
      <c r="CA2515" s="113"/>
      <c r="CB2515" s="113"/>
    </row>
    <row r="2516" spans="9:80" s="114" customFormat="1">
      <c r="I2516" s="113"/>
      <c r="J2516" s="113"/>
      <c r="K2516" s="113"/>
      <c r="L2516" s="113"/>
      <c r="M2516" s="113"/>
      <c r="N2516" s="113"/>
      <c r="O2516" s="113"/>
      <c r="P2516" s="113"/>
      <c r="Q2516" s="113"/>
      <c r="R2516" s="113"/>
      <c r="S2516" s="113"/>
      <c r="T2516" s="113"/>
      <c r="U2516" s="113"/>
      <c r="V2516" s="113"/>
      <c r="W2516" s="113"/>
      <c r="X2516" s="113"/>
      <c r="Y2516" s="113"/>
      <c r="Z2516" s="113"/>
      <c r="AA2516" s="113"/>
      <c r="AB2516" s="113"/>
      <c r="AC2516" s="113"/>
      <c r="AD2516" s="113"/>
      <c r="AE2516" s="113"/>
      <c r="AF2516" s="113"/>
      <c r="AG2516" s="113"/>
      <c r="AH2516" s="113"/>
      <c r="AI2516" s="113"/>
      <c r="AJ2516" s="113"/>
      <c r="AK2516" s="113"/>
      <c r="AL2516" s="113"/>
      <c r="AM2516" s="113"/>
      <c r="AN2516" s="113"/>
      <c r="AO2516" s="113"/>
      <c r="AP2516" s="113"/>
      <c r="AQ2516" s="113"/>
      <c r="AR2516" s="113"/>
      <c r="AS2516" s="113"/>
      <c r="AT2516" s="113"/>
      <c r="AU2516" s="113"/>
      <c r="AV2516" s="113"/>
      <c r="AW2516" s="113"/>
      <c r="AX2516" s="113"/>
      <c r="AY2516" s="113"/>
      <c r="AZ2516" s="113"/>
      <c r="BA2516" s="113"/>
      <c r="BB2516" s="113"/>
      <c r="BC2516" s="113"/>
      <c r="BD2516" s="113"/>
      <c r="BE2516" s="113"/>
      <c r="BF2516" s="113"/>
      <c r="BG2516" s="113"/>
      <c r="BH2516" s="113"/>
      <c r="BI2516" s="113"/>
      <c r="BJ2516" s="113"/>
      <c r="BK2516" s="113"/>
      <c r="BL2516" s="113"/>
      <c r="BM2516" s="113"/>
      <c r="BN2516" s="113"/>
      <c r="BO2516" s="113"/>
      <c r="BP2516" s="113"/>
      <c r="BQ2516" s="113"/>
      <c r="BR2516" s="113"/>
      <c r="BS2516" s="113"/>
      <c r="BT2516" s="113"/>
      <c r="BU2516" s="113"/>
      <c r="BV2516" s="113"/>
      <c r="BW2516" s="113"/>
      <c r="BX2516" s="113"/>
      <c r="BY2516" s="113"/>
      <c r="BZ2516" s="113"/>
      <c r="CA2516" s="113"/>
      <c r="CB2516" s="113"/>
    </row>
    <row r="2517" spans="9:80" s="114" customFormat="1">
      <c r="I2517" s="113"/>
      <c r="J2517" s="113"/>
      <c r="K2517" s="113"/>
      <c r="L2517" s="113"/>
      <c r="M2517" s="113"/>
      <c r="N2517" s="113"/>
      <c r="O2517" s="113"/>
      <c r="P2517" s="113"/>
      <c r="Q2517" s="113"/>
      <c r="R2517" s="113"/>
      <c r="S2517" s="113"/>
      <c r="T2517" s="113"/>
      <c r="U2517" s="113"/>
      <c r="V2517" s="113"/>
      <c r="W2517" s="113"/>
      <c r="X2517" s="113"/>
      <c r="Y2517" s="113"/>
      <c r="Z2517" s="113"/>
      <c r="AA2517" s="113"/>
      <c r="AB2517" s="113"/>
      <c r="AC2517" s="113"/>
      <c r="AD2517" s="113"/>
      <c r="AE2517" s="113"/>
      <c r="AF2517" s="113"/>
      <c r="AG2517" s="113"/>
      <c r="AH2517" s="113"/>
      <c r="AI2517" s="113"/>
      <c r="AJ2517" s="113"/>
      <c r="AK2517" s="113"/>
      <c r="AL2517" s="113"/>
      <c r="AM2517" s="113"/>
      <c r="AN2517" s="113"/>
      <c r="AO2517" s="113"/>
      <c r="AP2517" s="113"/>
      <c r="AQ2517" s="113"/>
      <c r="AR2517" s="113"/>
      <c r="AS2517" s="113"/>
      <c r="AT2517" s="113"/>
      <c r="AU2517" s="113"/>
      <c r="AV2517" s="113"/>
      <c r="AW2517" s="113"/>
      <c r="AX2517" s="113"/>
      <c r="AY2517" s="113"/>
      <c r="AZ2517" s="113"/>
      <c r="BA2517" s="113"/>
      <c r="BB2517" s="113"/>
      <c r="BC2517" s="113"/>
      <c r="BD2517" s="113"/>
      <c r="BE2517" s="113"/>
      <c r="BF2517" s="113"/>
      <c r="BG2517" s="113"/>
      <c r="BH2517" s="113"/>
      <c r="BI2517" s="113"/>
      <c r="BJ2517" s="113"/>
      <c r="BK2517" s="113"/>
      <c r="BL2517" s="113"/>
      <c r="BM2517" s="113"/>
      <c r="BN2517" s="113"/>
      <c r="BO2517" s="113"/>
      <c r="BP2517" s="113"/>
      <c r="BQ2517" s="113"/>
      <c r="BR2517" s="113"/>
      <c r="BS2517" s="113"/>
      <c r="BT2517" s="113"/>
      <c r="BU2517" s="113"/>
      <c r="BV2517" s="113"/>
      <c r="BW2517" s="113"/>
      <c r="BX2517" s="113"/>
      <c r="BY2517" s="113"/>
      <c r="BZ2517" s="113"/>
      <c r="CA2517" s="113"/>
      <c r="CB2517" s="113"/>
    </row>
    <row r="2518" spans="9:80" s="114" customFormat="1">
      <c r="I2518" s="113"/>
      <c r="J2518" s="113"/>
      <c r="K2518" s="113"/>
      <c r="L2518" s="113"/>
      <c r="M2518" s="113"/>
      <c r="N2518" s="113"/>
      <c r="O2518" s="113"/>
      <c r="P2518" s="113"/>
      <c r="Q2518" s="113"/>
      <c r="R2518" s="113"/>
      <c r="S2518" s="113"/>
      <c r="T2518" s="113"/>
      <c r="U2518" s="113"/>
      <c r="V2518" s="113"/>
      <c r="W2518" s="113"/>
      <c r="X2518" s="113"/>
      <c r="Y2518" s="113"/>
      <c r="Z2518" s="113"/>
      <c r="AA2518" s="113"/>
      <c r="AB2518" s="113"/>
      <c r="AC2518" s="113"/>
      <c r="AD2518" s="113"/>
      <c r="AE2518" s="113"/>
      <c r="AF2518" s="113"/>
      <c r="AG2518" s="113"/>
      <c r="AH2518" s="113"/>
      <c r="AI2518" s="113"/>
      <c r="AJ2518" s="113"/>
      <c r="AK2518" s="113"/>
      <c r="AL2518" s="113"/>
      <c r="AM2518" s="113"/>
      <c r="AN2518" s="113"/>
      <c r="AO2518" s="113"/>
      <c r="AP2518" s="113"/>
      <c r="AQ2518" s="113"/>
      <c r="AR2518" s="113"/>
      <c r="AS2518" s="113"/>
      <c r="AT2518" s="113"/>
      <c r="AU2518" s="113"/>
      <c r="AV2518" s="113"/>
      <c r="AW2518" s="113"/>
      <c r="AX2518" s="113"/>
      <c r="AY2518" s="113"/>
      <c r="AZ2518" s="113"/>
      <c r="BA2518" s="113"/>
      <c r="BB2518" s="113"/>
      <c r="BC2518" s="113"/>
      <c r="BD2518" s="113"/>
      <c r="BE2518" s="113"/>
      <c r="BF2518" s="113"/>
      <c r="BG2518" s="113"/>
      <c r="BH2518" s="113"/>
      <c r="BI2518" s="113"/>
      <c r="BJ2518" s="113"/>
      <c r="BK2518" s="113"/>
      <c r="BL2518" s="113"/>
      <c r="BM2518" s="113"/>
      <c r="BN2518" s="113"/>
      <c r="BO2518" s="113"/>
      <c r="BP2518" s="113"/>
      <c r="BQ2518" s="113"/>
      <c r="BR2518" s="113"/>
      <c r="BS2518" s="113"/>
      <c r="BT2518" s="113"/>
      <c r="BU2518" s="113"/>
      <c r="BV2518" s="113"/>
      <c r="BW2518" s="113"/>
      <c r="BX2518" s="113"/>
      <c r="BY2518" s="113"/>
      <c r="BZ2518" s="113"/>
      <c r="CA2518" s="113"/>
      <c r="CB2518" s="113"/>
    </row>
    <row r="2519" spans="9:80" s="114" customFormat="1">
      <c r="I2519" s="113"/>
      <c r="J2519" s="113"/>
      <c r="K2519" s="113"/>
      <c r="L2519" s="113"/>
      <c r="M2519" s="113"/>
      <c r="N2519" s="113"/>
      <c r="O2519" s="113"/>
      <c r="P2519" s="113"/>
      <c r="Q2519" s="113"/>
      <c r="R2519" s="113"/>
      <c r="S2519" s="113"/>
      <c r="T2519" s="113"/>
      <c r="U2519" s="113"/>
      <c r="V2519" s="113"/>
      <c r="W2519" s="113"/>
      <c r="X2519" s="113"/>
      <c r="Y2519" s="113"/>
      <c r="Z2519" s="113"/>
      <c r="AA2519" s="113"/>
      <c r="AB2519" s="113"/>
      <c r="AC2519" s="113"/>
      <c r="AD2519" s="113"/>
      <c r="AE2519" s="113"/>
      <c r="AF2519" s="113"/>
      <c r="AG2519" s="113"/>
      <c r="AH2519" s="113"/>
      <c r="AI2519" s="113"/>
      <c r="AJ2519" s="113"/>
      <c r="AK2519" s="113"/>
      <c r="AL2519" s="113"/>
      <c r="AM2519" s="113"/>
      <c r="AN2519" s="113"/>
      <c r="AO2519" s="113"/>
      <c r="AP2519" s="113"/>
      <c r="AQ2519" s="113"/>
      <c r="AR2519" s="113"/>
      <c r="AS2519" s="113"/>
      <c r="AT2519" s="113"/>
      <c r="AU2519" s="113"/>
      <c r="AV2519" s="113"/>
      <c r="AW2519" s="113"/>
      <c r="AX2519" s="113"/>
      <c r="AY2519" s="113"/>
      <c r="AZ2519" s="113"/>
      <c r="BA2519" s="113"/>
      <c r="BB2519" s="113"/>
      <c r="BC2519" s="113"/>
      <c r="BD2519" s="113"/>
      <c r="BE2519" s="113"/>
      <c r="BF2519" s="113"/>
      <c r="BG2519" s="113"/>
      <c r="BH2519" s="113"/>
      <c r="BI2519" s="113"/>
      <c r="BJ2519" s="113"/>
      <c r="BK2519" s="113"/>
      <c r="BL2519" s="113"/>
      <c r="BM2519" s="113"/>
      <c r="BN2519" s="113"/>
      <c r="BO2519" s="113"/>
      <c r="BP2519" s="113"/>
      <c r="BQ2519" s="113"/>
      <c r="BR2519" s="113"/>
      <c r="BS2519" s="113"/>
      <c r="BT2519" s="113"/>
      <c r="BU2519" s="113"/>
      <c r="BV2519" s="113"/>
      <c r="BW2519" s="113"/>
      <c r="BX2519" s="113"/>
      <c r="BY2519" s="113"/>
      <c r="BZ2519" s="113"/>
      <c r="CA2519" s="113"/>
      <c r="CB2519" s="113"/>
    </row>
    <row r="2520" spans="9:80" s="114" customFormat="1">
      <c r="I2520" s="113"/>
      <c r="J2520" s="113"/>
      <c r="K2520" s="113"/>
      <c r="L2520" s="113"/>
      <c r="M2520" s="113"/>
      <c r="N2520" s="113"/>
      <c r="O2520" s="113"/>
      <c r="P2520" s="113"/>
      <c r="Q2520" s="113"/>
      <c r="R2520" s="113"/>
      <c r="S2520" s="113"/>
      <c r="T2520" s="113"/>
      <c r="U2520" s="113"/>
      <c r="V2520" s="113"/>
      <c r="W2520" s="113"/>
      <c r="X2520" s="113"/>
      <c r="Y2520" s="113"/>
      <c r="Z2520" s="113"/>
      <c r="AA2520" s="113"/>
      <c r="AB2520" s="113"/>
      <c r="AC2520" s="113"/>
      <c r="AD2520" s="113"/>
      <c r="AE2520" s="113"/>
      <c r="AF2520" s="113"/>
      <c r="AG2520" s="113"/>
      <c r="AH2520" s="113"/>
      <c r="AI2520" s="113"/>
      <c r="AJ2520" s="113"/>
      <c r="AK2520" s="113"/>
      <c r="AL2520" s="113"/>
      <c r="AM2520" s="113"/>
      <c r="AN2520" s="113"/>
      <c r="AO2520" s="113"/>
      <c r="AP2520" s="113"/>
      <c r="AQ2520" s="113"/>
      <c r="AR2520" s="113"/>
      <c r="AS2520" s="113"/>
      <c r="AT2520" s="113"/>
      <c r="AU2520" s="113"/>
      <c r="AV2520" s="113"/>
      <c r="AW2520" s="113"/>
      <c r="AX2520" s="113"/>
      <c r="AY2520" s="113"/>
      <c r="AZ2520" s="113"/>
      <c r="BA2520" s="113"/>
      <c r="BB2520" s="113"/>
      <c r="BC2520" s="113"/>
      <c r="BD2520" s="113"/>
      <c r="BE2520" s="113"/>
      <c r="BF2520" s="113"/>
      <c r="BG2520" s="113"/>
      <c r="BH2520" s="113"/>
      <c r="BI2520" s="113"/>
      <c r="BJ2520" s="113"/>
      <c r="BK2520" s="113"/>
      <c r="BL2520" s="113"/>
      <c r="BM2520" s="113"/>
      <c r="BN2520" s="113"/>
      <c r="BO2520" s="113"/>
      <c r="BP2520" s="113"/>
      <c r="BQ2520" s="113"/>
      <c r="BR2520" s="113"/>
      <c r="BS2520" s="113"/>
      <c r="BT2520" s="113"/>
      <c r="BU2520" s="113"/>
      <c r="BV2520" s="113"/>
      <c r="BW2520" s="113"/>
      <c r="BX2520" s="113"/>
      <c r="BY2520" s="113"/>
      <c r="BZ2520" s="113"/>
      <c r="CA2520" s="113"/>
      <c r="CB2520" s="113"/>
    </row>
    <row r="2521" spans="9:80" s="114" customFormat="1">
      <c r="I2521" s="113"/>
      <c r="J2521" s="113"/>
      <c r="K2521" s="113"/>
      <c r="L2521" s="113"/>
      <c r="M2521" s="113"/>
      <c r="N2521" s="113"/>
      <c r="O2521" s="113"/>
      <c r="P2521" s="113"/>
      <c r="Q2521" s="113"/>
      <c r="R2521" s="113"/>
      <c r="S2521" s="113"/>
      <c r="T2521" s="113"/>
      <c r="U2521" s="113"/>
      <c r="V2521" s="113"/>
      <c r="W2521" s="113"/>
      <c r="X2521" s="113"/>
      <c r="Y2521" s="113"/>
      <c r="Z2521" s="113"/>
      <c r="AA2521" s="113"/>
      <c r="AB2521" s="113"/>
      <c r="AC2521" s="113"/>
      <c r="AD2521" s="113"/>
      <c r="AE2521" s="113"/>
      <c r="AF2521" s="113"/>
      <c r="AG2521" s="113"/>
      <c r="AH2521" s="113"/>
      <c r="AI2521" s="113"/>
      <c r="AJ2521" s="113"/>
      <c r="AK2521" s="113"/>
      <c r="AL2521" s="113"/>
      <c r="AM2521" s="113"/>
      <c r="AN2521" s="113"/>
      <c r="AO2521" s="113"/>
      <c r="AP2521" s="113"/>
      <c r="AQ2521" s="113"/>
      <c r="AR2521" s="113"/>
      <c r="AS2521" s="113"/>
      <c r="AT2521" s="113"/>
      <c r="AU2521" s="113"/>
      <c r="AV2521" s="113"/>
      <c r="AW2521" s="113"/>
      <c r="AX2521" s="113"/>
      <c r="AY2521" s="113"/>
      <c r="AZ2521" s="113"/>
      <c r="BA2521" s="113"/>
      <c r="BB2521" s="113"/>
      <c r="BC2521" s="113"/>
      <c r="BD2521" s="113"/>
      <c r="BE2521" s="113"/>
      <c r="BF2521" s="113"/>
      <c r="BG2521" s="113"/>
      <c r="BH2521" s="113"/>
      <c r="BI2521" s="113"/>
      <c r="BJ2521" s="113"/>
      <c r="BK2521" s="113"/>
      <c r="BL2521" s="113"/>
      <c r="BM2521" s="113"/>
      <c r="BN2521" s="113"/>
      <c r="BO2521" s="113"/>
      <c r="BP2521" s="113"/>
      <c r="BQ2521" s="113"/>
      <c r="BR2521" s="113"/>
      <c r="BS2521" s="113"/>
      <c r="BT2521" s="113"/>
      <c r="BU2521" s="113"/>
      <c r="BV2521" s="113"/>
      <c r="BW2521" s="113"/>
      <c r="BX2521" s="113"/>
      <c r="BY2521" s="113"/>
      <c r="BZ2521" s="113"/>
      <c r="CA2521" s="113"/>
      <c r="CB2521" s="113"/>
    </row>
    <row r="2522" spans="9:80" s="114" customFormat="1">
      <c r="I2522" s="113"/>
      <c r="J2522" s="113"/>
      <c r="K2522" s="113"/>
      <c r="L2522" s="113"/>
      <c r="M2522" s="113"/>
      <c r="N2522" s="113"/>
      <c r="O2522" s="113"/>
      <c r="P2522" s="113"/>
      <c r="Q2522" s="113"/>
      <c r="R2522" s="113"/>
      <c r="S2522" s="113"/>
      <c r="T2522" s="113"/>
      <c r="U2522" s="113"/>
      <c r="V2522" s="113"/>
      <c r="W2522" s="113"/>
      <c r="X2522" s="113"/>
      <c r="Y2522" s="113"/>
      <c r="Z2522" s="113"/>
      <c r="AA2522" s="113"/>
      <c r="AB2522" s="113"/>
      <c r="AC2522" s="113"/>
      <c r="AD2522" s="113"/>
      <c r="AE2522" s="113"/>
      <c r="AF2522" s="113"/>
      <c r="AG2522" s="113"/>
      <c r="AH2522" s="113"/>
      <c r="AI2522" s="113"/>
      <c r="AJ2522" s="113"/>
      <c r="AK2522" s="113"/>
      <c r="AL2522" s="113"/>
      <c r="AM2522" s="113"/>
      <c r="AN2522" s="113"/>
      <c r="AO2522" s="113"/>
      <c r="AP2522" s="113"/>
      <c r="AQ2522" s="113"/>
      <c r="AR2522" s="113"/>
      <c r="AS2522" s="113"/>
      <c r="AT2522" s="113"/>
      <c r="AU2522" s="113"/>
      <c r="AV2522" s="113"/>
      <c r="AW2522" s="113"/>
      <c r="AX2522" s="113"/>
      <c r="AY2522" s="113"/>
      <c r="AZ2522" s="113"/>
      <c r="BA2522" s="113"/>
      <c r="BB2522" s="113"/>
      <c r="BC2522" s="113"/>
      <c r="BD2522" s="113"/>
      <c r="BE2522" s="113"/>
      <c r="BF2522" s="113"/>
      <c r="BG2522" s="113"/>
      <c r="BH2522" s="113"/>
      <c r="BI2522" s="113"/>
      <c r="BJ2522" s="113"/>
      <c r="BK2522" s="113"/>
      <c r="BL2522" s="113"/>
      <c r="BM2522" s="113"/>
      <c r="BN2522" s="113"/>
      <c r="BO2522" s="113"/>
      <c r="BP2522" s="113"/>
      <c r="BQ2522" s="113"/>
      <c r="BR2522" s="113"/>
      <c r="BS2522" s="113"/>
      <c r="BT2522" s="113"/>
      <c r="BU2522" s="113"/>
      <c r="BV2522" s="113"/>
      <c r="BW2522" s="113"/>
      <c r="BX2522" s="113"/>
      <c r="BY2522" s="113"/>
      <c r="BZ2522" s="113"/>
      <c r="CA2522" s="113"/>
      <c r="CB2522" s="113"/>
    </row>
    <row r="2523" spans="9:80" s="114" customFormat="1">
      <c r="I2523" s="113"/>
      <c r="J2523" s="113"/>
      <c r="K2523" s="113"/>
      <c r="L2523" s="113"/>
      <c r="M2523" s="113"/>
      <c r="N2523" s="113"/>
      <c r="O2523" s="113"/>
      <c r="P2523" s="113"/>
      <c r="Q2523" s="113"/>
      <c r="R2523" s="113"/>
      <c r="S2523" s="113"/>
      <c r="T2523" s="113"/>
      <c r="U2523" s="113"/>
      <c r="V2523" s="113"/>
      <c r="W2523" s="113"/>
      <c r="X2523" s="113"/>
      <c r="Y2523" s="113"/>
      <c r="Z2523" s="113"/>
      <c r="AA2523" s="113"/>
      <c r="AB2523" s="113"/>
      <c r="AC2523" s="113"/>
      <c r="AD2523" s="113"/>
      <c r="AE2523" s="113"/>
      <c r="AF2523" s="113"/>
      <c r="AG2523" s="113"/>
      <c r="AH2523" s="113"/>
      <c r="AI2523" s="113"/>
      <c r="AJ2523" s="113"/>
      <c r="AK2523" s="113"/>
      <c r="AL2523" s="113"/>
      <c r="AM2523" s="113"/>
      <c r="AN2523" s="113"/>
      <c r="AO2523" s="113"/>
      <c r="AP2523" s="113"/>
      <c r="AQ2523" s="113"/>
      <c r="AR2523" s="113"/>
      <c r="AS2523" s="113"/>
      <c r="AT2523" s="113"/>
      <c r="AU2523" s="113"/>
      <c r="AV2523" s="113"/>
      <c r="AW2523" s="113"/>
      <c r="AX2523" s="113"/>
      <c r="AY2523" s="113"/>
      <c r="AZ2523" s="113"/>
      <c r="BA2523" s="113"/>
      <c r="BB2523" s="113"/>
      <c r="BC2523" s="113"/>
      <c r="BD2523" s="113"/>
      <c r="BE2523" s="113"/>
      <c r="BF2523" s="113"/>
      <c r="BG2523" s="113"/>
      <c r="BH2523" s="113"/>
      <c r="BI2523" s="113"/>
      <c r="BJ2523" s="113"/>
      <c r="BK2523" s="113"/>
      <c r="BL2523" s="113"/>
      <c r="BM2523" s="113"/>
      <c r="BN2523" s="113"/>
      <c r="BO2523" s="113"/>
      <c r="BP2523" s="113"/>
      <c r="BQ2523" s="113"/>
      <c r="BR2523" s="113"/>
      <c r="BS2523" s="113"/>
      <c r="BT2523" s="113"/>
      <c r="BU2523" s="113"/>
      <c r="BV2523" s="113"/>
      <c r="BW2523" s="113"/>
      <c r="BX2523" s="113"/>
      <c r="BY2523" s="113"/>
      <c r="BZ2523" s="113"/>
      <c r="CA2523" s="113"/>
      <c r="CB2523" s="113"/>
    </row>
    <row r="2524" spans="9:80" s="114" customFormat="1">
      <c r="I2524" s="113"/>
      <c r="J2524" s="113"/>
      <c r="K2524" s="113"/>
      <c r="L2524" s="113"/>
      <c r="M2524" s="113"/>
      <c r="N2524" s="113"/>
      <c r="O2524" s="113"/>
      <c r="P2524" s="113"/>
      <c r="Q2524" s="113"/>
      <c r="R2524" s="113"/>
      <c r="S2524" s="113"/>
      <c r="T2524" s="113"/>
      <c r="U2524" s="113"/>
      <c r="V2524" s="113"/>
      <c r="W2524" s="113"/>
      <c r="X2524" s="113"/>
      <c r="Y2524" s="113"/>
      <c r="Z2524" s="113"/>
      <c r="AA2524" s="113"/>
      <c r="AB2524" s="113"/>
      <c r="AC2524" s="113"/>
      <c r="AD2524" s="113"/>
      <c r="AE2524" s="113"/>
      <c r="AF2524" s="113"/>
      <c r="AG2524" s="113"/>
      <c r="AH2524" s="113"/>
      <c r="AI2524" s="113"/>
      <c r="AJ2524" s="113"/>
      <c r="AK2524" s="113"/>
      <c r="AL2524" s="113"/>
      <c r="AM2524" s="113"/>
      <c r="AN2524" s="113"/>
      <c r="AO2524" s="113"/>
      <c r="AP2524" s="113"/>
      <c r="AQ2524" s="113"/>
      <c r="AR2524" s="113"/>
      <c r="AS2524" s="113"/>
      <c r="AT2524" s="113"/>
      <c r="AU2524" s="113"/>
      <c r="AV2524" s="113"/>
      <c r="AW2524" s="113"/>
      <c r="AX2524" s="113"/>
      <c r="AY2524" s="113"/>
      <c r="AZ2524" s="113"/>
      <c r="BA2524" s="113"/>
      <c r="BB2524" s="113"/>
      <c r="BC2524" s="113"/>
      <c r="BD2524" s="113"/>
      <c r="BE2524" s="113"/>
      <c r="BF2524" s="113"/>
      <c r="BG2524" s="113"/>
      <c r="BH2524" s="113"/>
      <c r="BI2524" s="113"/>
      <c r="BJ2524" s="113"/>
      <c r="BK2524" s="113"/>
      <c r="BL2524" s="113"/>
      <c r="BM2524" s="113"/>
      <c r="BN2524" s="113"/>
      <c r="BO2524" s="113"/>
      <c r="BP2524" s="113"/>
      <c r="BQ2524" s="113"/>
      <c r="BR2524" s="113"/>
      <c r="BS2524" s="113"/>
      <c r="BT2524" s="113"/>
      <c r="BU2524" s="113"/>
      <c r="BV2524" s="113"/>
      <c r="BW2524" s="113"/>
      <c r="BX2524" s="113"/>
      <c r="BY2524" s="113"/>
      <c r="BZ2524" s="113"/>
      <c r="CA2524" s="113"/>
      <c r="CB2524" s="113"/>
    </row>
    <row r="2525" spans="9:80" s="114" customFormat="1">
      <c r="I2525" s="113"/>
      <c r="J2525" s="113"/>
      <c r="K2525" s="113"/>
      <c r="L2525" s="113"/>
      <c r="M2525" s="113"/>
      <c r="N2525" s="113"/>
      <c r="O2525" s="113"/>
      <c r="P2525" s="113"/>
      <c r="Q2525" s="113"/>
      <c r="R2525" s="113"/>
      <c r="S2525" s="113"/>
      <c r="T2525" s="113"/>
      <c r="U2525" s="113"/>
      <c r="V2525" s="113"/>
      <c r="W2525" s="113"/>
      <c r="X2525" s="113"/>
      <c r="Y2525" s="113"/>
      <c r="Z2525" s="113"/>
      <c r="AA2525" s="113"/>
      <c r="AB2525" s="113"/>
      <c r="AC2525" s="113"/>
      <c r="AD2525" s="113"/>
      <c r="AE2525" s="113"/>
      <c r="AF2525" s="113"/>
      <c r="AG2525" s="113"/>
      <c r="AH2525" s="113"/>
      <c r="AI2525" s="113"/>
      <c r="AJ2525" s="113"/>
      <c r="AK2525" s="113"/>
      <c r="AL2525" s="113"/>
      <c r="AM2525" s="113"/>
      <c r="AN2525" s="113"/>
      <c r="AO2525" s="113"/>
      <c r="AP2525" s="113"/>
      <c r="AQ2525" s="113"/>
      <c r="AR2525" s="113"/>
      <c r="AS2525" s="113"/>
      <c r="AT2525" s="113"/>
      <c r="AU2525" s="113"/>
      <c r="AV2525" s="113"/>
      <c r="AW2525" s="113"/>
      <c r="AX2525" s="113"/>
      <c r="AY2525" s="113"/>
      <c r="AZ2525" s="113"/>
      <c r="BA2525" s="113"/>
      <c r="BB2525" s="113"/>
      <c r="BC2525" s="113"/>
      <c r="BD2525" s="113"/>
      <c r="BE2525" s="113"/>
      <c r="BF2525" s="113"/>
      <c r="BG2525" s="113"/>
      <c r="BH2525" s="113"/>
      <c r="BI2525" s="113"/>
      <c r="BJ2525" s="113"/>
      <c r="BK2525" s="113"/>
      <c r="BL2525" s="113"/>
      <c r="BM2525" s="113"/>
      <c r="BN2525" s="113"/>
      <c r="BO2525" s="113"/>
      <c r="BP2525" s="113"/>
      <c r="BQ2525" s="113"/>
      <c r="BR2525" s="113"/>
      <c r="BS2525" s="113"/>
      <c r="BT2525" s="113"/>
      <c r="BU2525" s="113"/>
      <c r="BV2525" s="113"/>
      <c r="BW2525" s="113"/>
      <c r="BX2525" s="113"/>
      <c r="BY2525" s="113"/>
      <c r="BZ2525" s="113"/>
      <c r="CA2525" s="113"/>
      <c r="CB2525" s="113"/>
    </row>
    <row r="2526" spans="9:80" s="114" customFormat="1">
      <c r="I2526" s="113"/>
      <c r="J2526" s="113"/>
      <c r="K2526" s="113"/>
      <c r="L2526" s="113"/>
      <c r="M2526" s="113"/>
      <c r="N2526" s="113"/>
      <c r="O2526" s="113"/>
      <c r="P2526" s="113"/>
      <c r="Q2526" s="113"/>
      <c r="R2526" s="113"/>
      <c r="S2526" s="113"/>
      <c r="T2526" s="113"/>
      <c r="U2526" s="113"/>
      <c r="V2526" s="113"/>
      <c r="W2526" s="113"/>
      <c r="X2526" s="113"/>
      <c r="Y2526" s="113"/>
      <c r="Z2526" s="113"/>
      <c r="AA2526" s="113"/>
      <c r="AB2526" s="113"/>
      <c r="AC2526" s="113"/>
      <c r="AD2526" s="113"/>
      <c r="AE2526" s="113"/>
      <c r="AF2526" s="113"/>
      <c r="AG2526" s="113"/>
      <c r="AH2526" s="113"/>
      <c r="AI2526" s="113"/>
      <c r="AJ2526" s="113"/>
      <c r="AK2526" s="113"/>
      <c r="AL2526" s="113"/>
      <c r="AM2526" s="113"/>
      <c r="AN2526" s="113"/>
      <c r="AO2526" s="113"/>
      <c r="AP2526" s="113"/>
      <c r="AQ2526" s="113"/>
      <c r="AR2526" s="113"/>
      <c r="AS2526" s="113"/>
      <c r="AT2526" s="113"/>
      <c r="AU2526" s="113"/>
      <c r="AV2526" s="113"/>
      <c r="AW2526" s="113"/>
      <c r="AX2526" s="113"/>
      <c r="AY2526" s="113"/>
      <c r="AZ2526" s="113"/>
      <c r="BA2526" s="113"/>
      <c r="BB2526" s="113"/>
      <c r="BC2526" s="113"/>
      <c r="BD2526" s="113"/>
      <c r="BE2526" s="113"/>
      <c r="BF2526" s="113"/>
      <c r="BG2526" s="113"/>
      <c r="BH2526" s="113"/>
      <c r="BI2526" s="113"/>
      <c r="BJ2526" s="113"/>
      <c r="BK2526" s="113"/>
      <c r="BL2526" s="113"/>
      <c r="BM2526" s="113"/>
      <c r="BN2526" s="113"/>
      <c r="BO2526" s="113"/>
      <c r="BP2526" s="113"/>
      <c r="BQ2526" s="113"/>
      <c r="BR2526" s="113"/>
      <c r="BS2526" s="113"/>
      <c r="BT2526" s="113"/>
      <c r="BU2526" s="113"/>
      <c r="BV2526" s="113"/>
      <c r="BW2526" s="113"/>
      <c r="BX2526" s="113"/>
      <c r="BY2526" s="113"/>
      <c r="BZ2526" s="113"/>
      <c r="CA2526" s="113"/>
      <c r="CB2526" s="113"/>
    </row>
    <row r="2527" spans="9:80" s="114" customFormat="1">
      <c r="I2527" s="113"/>
      <c r="J2527" s="113"/>
      <c r="K2527" s="113"/>
      <c r="L2527" s="113"/>
      <c r="M2527" s="113"/>
      <c r="N2527" s="113"/>
      <c r="O2527" s="113"/>
      <c r="P2527" s="113"/>
      <c r="Q2527" s="113"/>
      <c r="R2527" s="113"/>
      <c r="S2527" s="113"/>
      <c r="T2527" s="113"/>
      <c r="U2527" s="113"/>
      <c r="V2527" s="113"/>
      <c r="W2527" s="113"/>
      <c r="X2527" s="113"/>
      <c r="Y2527" s="113"/>
      <c r="Z2527" s="113"/>
      <c r="AA2527" s="113"/>
      <c r="AB2527" s="113"/>
      <c r="AC2527" s="113"/>
      <c r="AD2527" s="113"/>
      <c r="AE2527" s="113"/>
      <c r="AF2527" s="113"/>
      <c r="AG2527" s="113"/>
      <c r="AH2527" s="113"/>
      <c r="AI2527" s="113"/>
      <c r="AJ2527" s="113"/>
      <c r="AK2527" s="113"/>
      <c r="AL2527" s="113"/>
      <c r="AM2527" s="113"/>
      <c r="AN2527" s="113"/>
      <c r="AO2527" s="113"/>
      <c r="AP2527" s="113"/>
      <c r="AQ2527" s="113"/>
      <c r="AR2527" s="113"/>
      <c r="AS2527" s="113"/>
      <c r="AT2527" s="113"/>
      <c r="AU2527" s="113"/>
      <c r="AV2527" s="113"/>
      <c r="AW2527" s="113"/>
      <c r="AX2527" s="113"/>
      <c r="AY2527" s="113"/>
      <c r="AZ2527" s="113"/>
      <c r="BA2527" s="113"/>
      <c r="BB2527" s="113"/>
      <c r="BC2527" s="113"/>
      <c r="BD2527" s="113"/>
      <c r="BE2527" s="113"/>
      <c r="BF2527" s="113"/>
      <c r="BG2527" s="113"/>
      <c r="BH2527" s="113"/>
      <c r="BI2527" s="113"/>
      <c r="BJ2527" s="113"/>
      <c r="BK2527" s="113"/>
      <c r="BL2527" s="113"/>
      <c r="BM2527" s="113"/>
      <c r="BN2527" s="113"/>
      <c r="BO2527" s="113"/>
      <c r="BP2527" s="113"/>
      <c r="BQ2527" s="113"/>
      <c r="BR2527" s="113"/>
      <c r="BS2527" s="113"/>
      <c r="BT2527" s="113"/>
      <c r="BU2527" s="113"/>
      <c r="BV2527" s="113"/>
      <c r="BW2527" s="113"/>
      <c r="BX2527" s="113"/>
      <c r="BY2527" s="113"/>
      <c r="BZ2527" s="113"/>
      <c r="CA2527" s="113"/>
      <c r="CB2527" s="113"/>
    </row>
    <row r="2528" spans="9:80" s="114" customFormat="1">
      <c r="I2528" s="113"/>
      <c r="J2528" s="113"/>
      <c r="K2528" s="113"/>
      <c r="L2528" s="113"/>
      <c r="M2528" s="113"/>
      <c r="N2528" s="113"/>
      <c r="O2528" s="113"/>
      <c r="P2528" s="113"/>
      <c r="Q2528" s="113"/>
      <c r="R2528" s="113"/>
      <c r="S2528" s="113"/>
      <c r="T2528" s="113"/>
      <c r="U2528" s="113"/>
      <c r="V2528" s="113"/>
      <c r="W2528" s="113"/>
      <c r="X2528" s="113"/>
      <c r="Y2528" s="113"/>
      <c r="Z2528" s="113"/>
      <c r="AA2528" s="113"/>
      <c r="AB2528" s="113"/>
      <c r="AC2528" s="113"/>
      <c r="AD2528" s="113"/>
      <c r="AE2528" s="113"/>
      <c r="AF2528" s="113"/>
      <c r="AG2528" s="113"/>
      <c r="AH2528" s="113"/>
      <c r="AI2528" s="113"/>
      <c r="AJ2528" s="113"/>
      <c r="AK2528" s="113"/>
      <c r="AL2528" s="113"/>
      <c r="AM2528" s="113"/>
      <c r="AN2528" s="113"/>
      <c r="AO2528" s="113"/>
      <c r="AP2528" s="113"/>
      <c r="AQ2528" s="113"/>
      <c r="AR2528" s="113"/>
      <c r="AS2528" s="113"/>
      <c r="AT2528" s="113"/>
      <c r="AU2528" s="113"/>
      <c r="AV2528" s="113"/>
      <c r="AW2528" s="113"/>
      <c r="AX2528" s="113"/>
      <c r="AY2528" s="113"/>
      <c r="AZ2528" s="113"/>
      <c r="BA2528" s="113"/>
      <c r="BB2528" s="113"/>
      <c r="BC2528" s="113"/>
      <c r="BD2528" s="113"/>
      <c r="BE2528" s="113"/>
      <c r="BF2528" s="113"/>
      <c r="BG2528" s="113"/>
      <c r="BH2528" s="113"/>
      <c r="BI2528" s="113"/>
      <c r="BJ2528" s="113"/>
      <c r="BK2528" s="113"/>
      <c r="BL2528" s="113"/>
      <c r="BM2528" s="113"/>
      <c r="BN2528" s="113"/>
      <c r="BO2528" s="113"/>
      <c r="BP2528" s="113"/>
      <c r="BQ2528" s="113"/>
      <c r="BR2528" s="113"/>
      <c r="BS2528" s="113"/>
      <c r="BT2528" s="113"/>
      <c r="BU2528" s="113"/>
      <c r="BV2528" s="113"/>
      <c r="BW2528" s="113"/>
      <c r="BX2528" s="113"/>
      <c r="BY2528" s="113"/>
      <c r="BZ2528" s="113"/>
      <c r="CA2528" s="113"/>
      <c r="CB2528" s="113"/>
    </row>
    <row r="2529" spans="9:80" s="114" customFormat="1">
      <c r="I2529" s="113"/>
      <c r="J2529" s="113"/>
      <c r="K2529" s="113"/>
      <c r="L2529" s="113"/>
      <c r="M2529" s="113"/>
      <c r="N2529" s="113"/>
      <c r="O2529" s="113"/>
      <c r="P2529" s="113"/>
      <c r="Q2529" s="113"/>
      <c r="R2529" s="113"/>
      <c r="S2529" s="113"/>
      <c r="T2529" s="113"/>
      <c r="U2529" s="113"/>
      <c r="V2529" s="113"/>
      <c r="W2529" s="113"/>
      <c r="X2529" s="113"/>
      <c r="Y2529" s="113"/>
      <c r="Z2529" s="113"/>
      <c r="AA2529" s="113"/>
      <c r="AB2529" s="113"/>
      <c r="AC2529" s="113"/>
      <c r="AD2529" s="113"/>
      <c r="AE2529" s="113"/>
      <c r="AF2529" s="113"/>
      <c r="AG2529" s="113"/>
      <c r="AH2529" s="113"/>
      <c r="AI2529" s="113"/>
      <c r="AJ2529" s="113"/>
      <c r="AK2529" s="113"/>
      <c r="AL2529" s="113"/>
      <c r="AM2529" s="113"/>
      <c r="AN2529" s="113"/>
      <c r="AO2529" s="113"/>
      <c r="AP2529" s="113"/>
      <c r="AQ2529" s="113"/>
      <c r="AR2529" s="113"/>
      <c r="AS2529" s="113"/>
      <c r="AT2529" s="113"/>
      <c r="AU2529" s="113"/>
      <c r="AV2529" s="113"/>
      <c r="AW2529" s="113"/>
      <c r="AX2529" s="113"/>
      <c r="AY2529" s="113"/>
      <c r="AZ2529" s="113"/>
      <c r="BA2529" s="113"/>
      <c r="BB2529" s="113"/>
      <c r="BC2529" s="113"/>
      <c r="BD2529" s="113"/>
      <c r="BE2529" s="113"/>
      <c r="BF2529" s="113"/>
      <c r="BG2529" s="113"/>
      <c r="BH2529" s="113"/>
      <c r="BI2529" s="113"/>
      <c r="BJ2529" s="113"/>
      <c r="BK2529" s="113"/>
      <c r="BL2529" s="113"/>
      <c r="BM2529" s="113"/>
      <c r="BN2529" s="113"/>
      <c r="BO2529" s="113"/>
      <c r="BP2529" s="113"/>
      <c r="BQ2529" s="113"/>
      <c r="BR2529" s="113"/>
      <c r="BS2529" s="113"/>
      <c r="BT2529" s="113"/>
      <c r="BU2529" s="113"/>
      <c r="BV2529" s="113"/>
      <c r="BW2529" s="113"/>
      <c r="BX2529" s="113"/>
      <c r="BY2529" s="113"/>
      <c r="BZ2529" s="113"/>
      <c r="CA2529" s="113"/>
      <c r="CB2529" s="113"/>
    </row>
    <row r="2530" spans="9:80" s="114" customFormat="1">
      <c r="I2530" s="113"/>
      <c r="J2530" s="113"/>
      <c r="K2530" s="113"/>
      <c r="L2530" s="113"/>
      <c r="M2530" s="113"/>
      <c r="N2530" s="113"/>
      <c r="O2530" s="113"/>
      <c r="P2530" s="113"/>
      <c r="Q2530" s="113"/>
      <c r="R2530" s="113"/>
      <c r="S2530" s="113"/>
      <c r="T2530" s="113"/>
      <c r="U2530" s="113"/>
      <c r="V2530" s="113"/>
      <c r="W2530" s="113"/>
      <c r="X2530" s="113"/>
      <c r="Y2530" s="113"/>
      <c r="Z2530" s="113"/>
      <c r="AA2530" s="113"/>
      <c r="AB2530" s="113"/>
      <c r="AC2530" s="113"/>
      <c r="AD2530" s="113"/>
      <c r="AE2530" s="113"/>
      <c r="AF2530" s="113"/>
      <c r="AG2530" s="113"/>
      <c r="AH2530" s="113"/>
      <c r="AI2530" s="113"/>
      <c r="AJ2530" s="113"/>
      <c r="AK2530" s="113"/>
      <c r="AL2530" s="113"/>
      <c r="AM2530" s="113"/>
      <c r="AN2530" s="113"/>
      <c r="AO2530" s="113"/>
      <c r="AP2530" s="113"/>
      <c r="AQ2530" s="113"/>
      <c r="AR2530" s="113"/>
      <c r="AS2530" s="113"/>
      <c r="AT2530" s="113"/>
      <c r="AU2530" s="113"/>
      <c r="AV2530" s="113"/>
      <c r="AW2530" s="113"/>
      <c r="AX2530" s="113"/>
      <c r="AY2530" s="113"/>
      <c r="AZ2530" s="113"/>
      <c r="BA2530" s="113"/>
      <c r="BB2530" s="113"/>
      <c r="BC2530" s="113"/>
      <c r="BD2530" s="113"/>
      <c r="BE2530" s="113"/>
      <c r="BF2530" s="113"/>
      <c r="BG2530" s="113"/>
      <c r="BH2530" s="113"/>
      <c r="BI2530" s="113"/>
      <c r="BJ2530" s="113"/>
      <c r="BK2530" s="113"/>
      <c r="BL2530" s="113"/>
      <c r="BM2530" s="113"/>
      <c r="BN2530" s="113"/>
      <c r="BO2530" s="113"/>
      <c r="BP2530" s="113"/>
      <c r="BQ2530" s="113"/>
      <c r="BR2530" s="113"/>
      <c r="BS2530" s="113"/>
      <c r="BT2530" s="113"/>
      <c r="BU2530" s="113"/>
      <c r="BV2530" s="113"/>
      <c r="BW2530" s="113"/>
      <c r="BX2530" s="113"/>
      <c r="BY2530" s="113"/>
      <c r="BZ2530" s="113"/>
      <c r="CA2530" s="113"/>
      <c r="CB2530" s="113"/>
    </row>
    <row r="2531" spans="9:80" s="114" customFormat="1">
      <c r="I2531" s="113"/>
      <c r="J2531" s="113"/>
      <c r="K2531" s="113"/>
      <c r="L2531" s="113"/>
      <c r="M2531" s="113"/>
      <c r="N2531" s="113"/>
      <c r="O2531" s="113"/>
      <c r="P2531" s="113"/>
      <c r="Q2531" s="113"/>
      <c r="R2531" s="113"/>
      <c r="S2531" s="113"/>
      <c r="T2531" s="113"/>
      <c r="U2531" s="113"/>
      <c r="V2531" s="113"/>
      <c r="W2531" s="113"/>
      <c r="X2531" s="113"/>
      <c r="Y2531" s="113"/>
      <c r="Z2531" s="113"/>
      <c r="AA2531" s="113"/>
      <c r="AB2531" s="113"/>
      <c r="AC2531" s="113"/>
      <c r="AD2531" s="113"/>
      <c r="AE2531" s="113"/>
      <c r="AF2531" s="113"/>
      <c r="AG2531" s="113"/>
      <c r="AH2531" s="113"/>
      <c r="AI2531" s="113"/>
      <c r="AJ2531" s="113"/>
      <c r="AK2531" s="113"/>
      <c r="AL2531" s="113"/>
      <c r="AM2531" s="113"/>
      <c r="AN2531" s="113"/>
      <c r="AO2531" s="113"/>
      <c r="AP2531" s="113"/>
      <c r="AQ2531" s="113"/>
      <c r="AR2531" s="113"/>
      <c r="AS2531" s="113"/>
      <c r="AT2531" s="113"/>
      <c r="AU2531" s="113"/>
      <c r="AV2531" s="113"/>
      <c r="AW2531" s="113"/>
      <c r="AX2531" s="113"/>
      <c r="AY2531" s="113"/>
      <c r="AZ2531" s="113"/>
      <c r="BA2531" s="113"/>
      <c r="BB2531" s="113"/>
      <c r="BC2531" s="113"/>
      <c r="BD2531" s="113"/>
      <c r="BE2531" s="113"/>
      <c r="BF2531" s="113"/>
      <c r="BG2531" s="113"/>
      <c r="BH2531" s="113"/>
      <c r="BI2531" s="113"/>
      <c r="BJ2531" s="113"/>
      <c r="BK2531" s="113"/>
      <c r="BL2531" s="113"/>
      <c r="BM2531" s="113"/>
      <c r="BN2531" s="113"/>
      <c r="BO2531" s="113"/>
      <c r="BP2531" s="113"/>
      <c r="BQ2531" s="113"/>
      <c r="BR2531" s="113"/>
      <c r="BS2531" s="113"/>
      <c r="BT2531" s="113"/>
      <c r="BU2531" s="113"/>
      <c r="BV2531" s="113"/>
      <c r="BW2531" s="113"/>
      <c r="BX2531" s="113"/>
      <c r="BY2531" s="113"/>
      <c r="BZ2531" s="113"/>
      <c r="CA2531" s="113"/>
      <c r="CB2531" s="113"/>
    </row>
    <row r="2532" spans="9:80" s="114" customFormat="1">
      <c r="I2532" s="113"/>
      <c r="J2532" s="113"/>
      <c r="K2532" s="113"/>
      <c r="L2532" s="113"/>
      <c r="M2532" s="113"/>
      <c r="N2532" s="113"/>
      <c r="O2532" s="113"/>
      <c r="P2532" s="113"/>
      <c r="Q2532" s="113"/>
      <c r="R2532" s="113"/>
      <c r="S2532" s="113"/>
      <c r="T2532" s="113"/>
      <c r="U2532" s="113"/>
      <c r="V2532" s="113"/>
      <c r="W2532" s="113"/>
      <c r="X2532" s="113"/>
      <c r="Y2532" s="113"/>
      <c r="Z2532" s="113"/>
      <c r="AA2532" s="113"/>
      <c r="AB2532" s="113"/>
      <c r="AC2532" s="113"/>
      <c r="AD2532" s="113"/>
      <c r="AE2532" s="113"/>
      <c r="AF2532" s="113"/>
      <c r="AG2532" s="113"/>
      <c r="AH2532" s="113"/>
      <c r="AI2532" s="113"/>
      <c r="AJ2532" s="113"/>
      <c r="AK2532" s="113"/>
      <c r="AL2532" s="113"/>
      <c r="AM2532" s="113"/>
      <c r="AN2532" s="113"/>
      <c r="AO2532" s="113"/>
      <c r="AP2532" s="113"/>
      <c r="AQ2532" s="113"/>
      <c r="AR2532" s="113"/>
      <c r="AS2532" s="113"/>
      <c r="AT2532" s="113"/>
      <c r="AU2532" s="113"/>
      <c r="AV2532" s="113"/>
      <c r="AW2532" s="113"/>
      <c r="AX2532" s="113"/>
      <c r="AY2532" s="113"/>
      <c r="AZ2532" s="113"/>
      <c r="BA2532" s="113"/>
      <c r="BB2532" s="113"/>
      <c r="BC2532" s="113"/>
      <c r="BD2532" s="113"/>
      <c r="BE2532" s="113"/>
      <c r="BF2532" s="113"/>
      <c r="BG2532" s="113"/>
      <c r="BH2532" s="113"/>
      <c r="BI2532" s="113"/>
      <c r="BJ2532" s="113"/>
      <c r="BK2532" s="113"/>
      <c r="BL2532" s="113"/>
      <c r="BM2532" s="113"/>
      <c r="BN2532" s="113"/>
      <c r="BO2532" s="113"/>
      <c r="BP2532" s="113"/>
      <c r="BQ2532" s="113"/>
      <c r="BR2532" s="113"/>
      <c r="BS2532" s="113"/>
      <c r="BT2532" s="113"/>
      <c r="BU2532" s="113"/>
      <c r="BV2532" s="113"/>
      <c r="BW2532" s="113"/>
      <c r="BX2532" s="113"/>
      <c r="BY2532" s="113"/>
      <c r="BZ2532" s="113"/>
      <c r="CA2532" s="113"/>
      <c r="CB2532" s="113"/>
    </row>
    <row r="2533" spans="9:80" s="114" customFormat="1">
      <c r="I2533" s="113"/>
      <c r="J2533" s="113"/>
      <c r="K2533" s="113"/>
      <c r="L2533" s="113"/>
      <c r="M2533" s="113"/>
      <c r="N2533" s="113"/>
      <c r="O2533" s="113"/>
      <c r="P2533" s="113"/>
      <c r="Q2533" s="113"/>
      <c r="R2533" s="113"/>
      <c r="S2533" s="113"/>
      <c r="T2533" s="113"/>
      <c r="U2533" s="113"/>
      <c r="V2533" s="113"/>
      <c r="W2533" s="113"/>
      <c r="X2533" s="113"/>
      <c r="Y2533" s="113"/>
      <c r="Z2533" s="113"/>
      <c r="AA2533" s="113"/>
      <c r="AB2533" s="113"/>
      <c r="AC2533" s="113"/>
      <c r="AD2533" s="113"/>
      <c r="AE2533" s="113"/>
      <c r="AF2533" s="113"/>
      <c r="AG2533" s="113"/>
      <c r="AH2533" s="113"/>
      <c r="AI2533" s="113"/>
      <c r="AJ2533" s="113"/>
      <c r="AK2533" s="113"/>
      <c r="AL2533" s="113"/>
      <c r="AM2533" s="113"/>
      <c r="AN2533" s="113"/>
      <c r="AO2533" s="113"/>
      <c r="AP2533" s="113"/>
      <c r="AQ2533" s="113"/>
      <c r="AR2533" s="113"/>
      <c r="AS2533" s="113"/>
      <c r="AT2533" s="113"/>
      <c r="AU2533" s="113"/>
      <c r="AV2533" s="113"/>
      <c r="AW2533" s="113"/>
      <c r="AX2533" s="113"/>
      <c r="AY2533" s="113"/>
      <c r="AZ2533" s="113"/>
      <c r="BA2533" s="113"/>
      <c r="BB2533" s="113"/>
      <c r="BC2533" s="113"/>
      <c r="BD2533" s="113"/>
      <c r="BE2533" s="113"/>
      <c r="BF2533" s="113"/>
      <c r="BG2533" s="113"/>
      <c r="BH2533" s="113"/>
      <c r="BI2533" s="113"/>
      <c r="BJ2533" s="113"/>
      <c r="BK2533" s="113"/>
      <c r="BL2533" s="113"/>
      <c r="BM2533" s="113"/>
      <c r="BN2533" s="113"/>
      <c r="BO2533" s="113"/>
      <c r="BP2533" s="113"/>
      <c r="BQ2533" s="113"/>
      <c r="BR2533" s="113"/>
      <c r="BS2533" s="113"/>
      <c r="BT2533" s="113"/>
      <c r="BU2533" s="113"/>
      <c r="BV2533" s="113"/>
      <c r="BW2533" s="113"/>
      <c r="BX2533" s="113"/>
      <c r="BY2533" s="113"/>
      <c r="BZ2533" s="113"/>
      <c r="CA2533" s="113"/>
      <c r="CB2533" s="113"/>
    </row>
    <row r="2534" spans="9:80" s="114" customFormat="1">
      <c r="I2534" s="113"/>
      <c r="J2534" s="113"/>
      <c r="K2534" s="113"/>
      <c r="L2534" s="113"/>
      <c r="M2534" s="113"/>
      <c r="N2534" s="113"/>
      <c r="O2534" s="113"/>
      <c r="P2534" s="113"/>
      <c r="Q2534" s="113"/>
      <c r="R2534" s="113"/>
      <c r="S2534" s="113"/>
      <c r="T2534" s="113"/>
      <c r="U2534" s="113"/>
      <c r="V2534" s="113"/>
      <c r="W2534" s="113"/>
      <c r="X2534" s="113"/>
      <c r="Y2534" s="113"/>
      <c r="Z2534" s="113"/>
      <c r="AA2534" s="113"/>
      <c r="AB2534" s="113"/>
      <c r="AC2534" s="113"/>
      <c r="AD2534" s="113"/>
      <c r="AE2534" s="113"/>
      <c r="AF2534" s="113"/>
      <c r="AG2534" s="113"/>
      <c r="AH2534" s="113"/>
      <c r="AI2534" s="113"/>
      <c r="AJ2534" s="113"/>
      <c r="AK2534" s="113"/>
      <c r="AL2534" s="113"/>
      <c r="AM2534" s="113"/>
      <c r="AN2534" s="113"/>
      <c r="AO2534" s="113"/>
      <c r="AP2534" s="113"/>
      <c r="AQ2534" s="113"/>
      <c r="AR2534" s="113"/>
      <c r="AS2534" s="113"/>
      <c r="AT2534" s="113"/>
      <c r="AU2534" s="113"/>
      <c r="AV2534" s="113"/>
      <c r="AW2534" s="113"/>
      <c r="AX2534" s="113"/>
      <c r="AY2534" s="113"/>
      <c r="AZ2534" s="113"/>
      <c r="BA2534" s="113"/>
      <c r="BB2534" s="113"/>
      <c r="BC2534" s="113"/>
      <c r="BD2534" s="113"/>
      <c r="BE2534" s="113"/>
      <c r="BF2534" s="113"/>
      <c r="BG2534" s="113"/>
      <c r="BH2534" s="113"/>
      <c r="BI2534" s="113"/>
      <c r="BJ2534" s="113"/>
      <c r="BK2534" s="113"/>
      <c r="BL2534" s="113"/>
      <c r="BM2534" s="113"/>
      <c r="BN2534" s="113"/>
      <c r="BO2534" s="113"/>
      <c r="BP2534" s="113"/>
      <c r="BQ2534" s="113"/>
      <c r="BR2534" s="113"/>
      <c r="BS2534" s="113"/>
      <c r="BT2534" s="113"/>
      <c r="BU2534" s="113"/>
      <c r="BV2534" s="113"/>
      <c r="BW2534" s="113"/>
      <c r="BX2534" s="113"/>
      <c r="BY2534" s="113"/>
      <c r="BZ2534" s="113"/>
      <c r="CA2534" s="113"/>
      <c r="CB2534" s="113"/>
    </row>
    <row r="2535" spans="9:80" s="114" customFormat="1">
      <c r="I2535" s="113"/>
      <c r="J2535" s="113"/>
      <c r="K2535" s="113"/>
      <c r="L2535" s="113"/>
      <c r="M2535" s="113"/>
      <c r="N2535" s="113"/>
      <c r="O2535" s="113"/>
      <c r="P2535" s="113"/>
      <c r="Q2535" s="113"/>
      <c r="R2535" s="113"/>
      <c r="S2535" s="113"/>
      <c r="T2535" s="113"/>
      <c r="U2535" s="113"/>
      <c r="V2535" s="113"/>
      <c r="W2535" s="113"/>
      <c r="X2535" s="113"/>
      <c r="Y2535" s="113"/>
      <c r="Z2535" s="113"/>
      <c r="AA2535" s="113"/>
      <c r="AB2535" s="113"/>
      <c r="AC2535" s="113"/>
      <c r="AD2535" s="113"/>
      <c r="AE2535" s="113"/>
      <c r="AF2535" s="113"/>
      <c r="AG2535" s="113"/>
      <c r="AH2535" s="113"/>
      <c r="AI2535" s="113"/>
      <c r="AJ2535" s="113"/>
      <c r="AK2535" s="113"/>
      <c r="AL2535" s="113"/>
      <c r="AM2535" s="113"/>
      <c r="AN2535" s="113"/>
      <c r="AO2535" s="113"/>
      <c r="AP2535" s="113"/>
      <c r="AQ2535" s="113"/>
      <c r="AR2535" s="113"/>
      <c r="AS2535" s="113"/>
      <c r="AT2535" s="113"/>
      <c r="AU2535" s="113"/>
      <c r="AV2535" s="113"/>
      <c r="AW2535" s="113"/>
      <c r="AX2535" s="113"/>
      <c r="AY2535" s="113"/>
      <c r="AZ2535" s="113"/>
      <c r="BA2535" s="113"/>
      <c r="BB2535" s="113"/>
      <c r="BC2535" s="113"/>
      <c r="BD2535" s="113"/>
      <c r="BE2535" s="113"/>
      <c r="BF2535" s="113"/>
      <c r="BG2535" s="113"/>
      <c r="BH2535" s="113"/>
      <c r="BI2535" s="113"/>
      <c r="BJ2535" s="113"/>
      <c r="BK2535" s="113"/>
      <c r="BL2535" s="113"/>
      <c r="BM2535" s="113"/>
      <c r="BN2535" s="113"/>
      <c r="BO2535" s="113"/>
      <c r="BP2535" s="113"/>
      <c r="BQ2535" s="113"/>
      <c r="BR2535" s="113"/>
      <c r="BS2535" s="113"/>
      <c r="BT2535" s="113"/>
      <c r="BU2535" s="113"/>
      <c r="BV2535" s="113"/>
      <c r="BW2535" s="113"/>
      <c r="BX2535" s="113"/>
      <c r="BY2535" s="113"/>
      <c r="BZ2535" s="113"/>
      <c r="CA2535" s="113"/>
      <c r="CB2535" s="113"/>
    </row>
    <row r="2536" spans="9:80" s="114" customFormat="1">
      <c r="I2536" s="113"/>
      <c r="J2536" s="113"/>
      <c r="K2536" s="113"/>
      <c r="L2536" s="113"/>
      <c r="M2536" s="113"/>
      <c r="N2536" s="113"/>
      <c r="O2536" s="113"/>
      <c r="P2536" s="113"/>
      <c r="Q2536" s="113"/>
      <c r="R2536" s="113"/>
      <c r="S2536" s="113"/>
      <c r="T2536" s="113"/>
      <c r="U2536" s="113"/>
      <c r="V2536" s="113"/>
      <c r="W2536" s="113"/>
      <c r="X2536" s="113"/>
      <c r="Y2536" s="113"/>
      <c r="Z2536" s="113"/>
      <c r="AA2536" s="113"/>
      <c r="AB2536" s="113"/>
      <c r="AC2536" s="113"/>
      <c r="AD2536" s="113"/>
      <c r="AE2536" s="113"/>
      <c r="AF2536" s="113"/>
      <c r="AG2536" s="113"/>
      <c r="AH2536" s="113"/>
      <c r="AI2536" s="113"/>
      <c r="AJ2536" s="113"/>
      <c r="AK2536" s="113"/>
      <c r="AL2536" s="113"/>
      <c r="AM2536" s="113"/>
      <c r="AN2536" s="113"/>
      <c r="AO2536" s="113"/>
      <c r="AP2536" s="113"/>
      <c r="AQ2536" s="113"/>
      <c r="AR2536" s="113"/>
      <c r="AS2536" s="113"/>
      <c r="AT2536" s="113"/>
      <c r="AU2536" s="113"/>
      <c r="AV2536" s="113"/>
      <c r="AW2536" s="113"/>
      <c r="AX2536" s="113"/>
      <c r="AY2536" s="113"/>
      <c r="AZ2536" s="113"/>
      <c r="BA2536" s="113"/>
      <c r="BB2536" s="113"/>
      <c r="BC2536" s="113"/>
      <c r="BD2536" s="113"/>
      <c r="BE2536" s="113"/>
      <c r="BF2536" s="113"/>
      <c r="BG2536" s="113"/>
      <c r="BH2536" s="113"/>
      <c r="BI2536" s="113"/>
      <c r="BJ2536" s="113"/>
      <c r="BK2536" s="113"/>
      <c r="BL2536" s="113"/>
      <c r="BM2536" s="113"/>
      <c r="BN2536" s="113"/>
      <c r="BO2536" s="113"/>
      <c r="BP2536" s="113"/>
      <c r="BQ2536" s="113"/>
      <c r="BR2536" s="113"/>
      <c r="BS2536" s="113"/>
      <c r="BT2536" s="113"/>
      <c r="BU2536" s="113"/>
      <c r="BV2536" s="113"/>
      <c r="BW2536" s="113"/>
      <c r="BX2536" s="113"/>
      <c r="BY2536" s="113"/>
      <c r="BZ2536" s="113"/>
      <c r="CA2536" s="113"/>
      <c r="CB2536" s="113"/>
    </row>
    <row r="2537" spans="9:80" s="114" customFormat="1">
      <c r="I2537" s="113"/>
      <c r="J2537" s="113"/>
      <c r="K2537" s="113"/>
      <c r="L2537" s="113"/>
      <c r="M2537" s="113"/>
      <c r="N2537" s="113"/>
      <c r="O2537" s="113"/>
      <c r="P2537" s="113"/>
      <c r="Q2537" s="113"/>
      <c r="R2537" s="113"/>
      <c r="S2537" s="113"/>
      <c r="T2537" s="113"/>
      <c r="U2537" s="113"/>
      <c r="V2537" s="113"/>
      <c r="W2537" s="113"/>
      <c r="X2537" s="113"/>
      <c r="Y2537" s="113"/>
      <c r="Z2537" s="113"/>
      <c r="AA2537" s="113"/>
      <c r="AB2537" s="113"/>
      <c r="AC2537" s="113"/>
      <c r="AD2537" s="113"/>
      <c r="AE2537" s="113"/>
      <c r="AF2537" s="113"/>
      <c r="AG2537" s="113"/>
      <c r="AH2537" s="113"/>
      <c r="AI2537" s="113"/>
      <c r="AJ2537" s="113"/>
      <c r="AK2537" s="113"/>
      <c r="AL2537" s="113"/>
      <c r="AM2537" s="113"/>
      <c r="AN2537" s="113"/>
      <c r="AO2537" s="113"/>
      <c r="AP2537" s="113"/>
      <c r="AQ2537" s="113"/>
      <c r="AR2537" s="113"/>
      <c r="AS2537" s="113"/>
      <c r="AT2537" s="113"/>
      <c r="AU2537" s="113"/>
      <c r="AV2537" s="113"/>
      <c r="AW2537" s="113"/>
      <c r="AX2537" s="113"/>
      <c r="AY2537" s="113"/>
      <c r="AZ2537" s="113"/>
      <c r="BA2537" s="113"/>
      <c r="BB2537" s="113"/>
      <c r="BC2537" s="113"/>
      <c r="BD2537" s="113"/>
      <c r="BE2537" s="113"/>
      <c r="BF2537" s="113"/>
      <c r="BG2537" s="113"/>
      <c r="BH2537" s="113"/>
      <c r="BI2537" s="113"/>
      <c r="BJ2537" s="113"/>
      <c r="BK2537" s="113"/>
      <c r="BL2537" s="113"/>
      <c r="BM2537" s="113"/>
      <c r="BN2537" s="113"/>
      <c r="BO2537" s="113"/>
      <c r="BP2537" s="113"/>
      <c r="BQ2537" s="113"/>
      <c r="BR2537" s="113"/>
      <c r="BS2537" s="113"/>
      <c r="BT2537" s="113"/>
      <c r="BU2537" s="113"/>
      <c r="BV2537" s="113"/>
      <c r="BW2537" s="113"/>
      <c r="BX2537" s="113"/>
      <c r="BY2537" s="113"/>
      <c r="BZ2537" s="113"/>
      <c r="CA2537" s="113"/>
      <c r="CB2537" s="113"/>
    </row>
    <row r="2538" spans="9:80" s="114" customFormat="1">
      <c r="I2538" s="113"/>
      <c r="J2538" s="113"/>
      <c r="K2538" s="113"/>
      <c r="L2538" s="113"/>
      <c r="M2538" s="113"/>
      <c r="N2538" s="113"/>
      <c r="O2538" s="113"/>
      <c r="P2538" s="113"/>
      <c r="Q2538" s="113"/>
      <c r="R2538" s="113"/>
      <c r="S2538" s="113"/>
      <c r="T2538" s="113"/>
      <c r="U2538" s="113"/>
      <c r="V2538" s="113"/>
      <c r="W2538" s="113"/>
      <c r="X2538" s="113"/>
      <c r="Y2538" s="113"/>
      <c r="Z2538" s="113"/>
      <c r="AA2538" s="113"/>
      <c r="AB2538" s="113"/>
      <c r="AC2538" s="113"/>
      <c r="AD2538" s="113"/>
      <c r="AE2538" s="113"/>
      <c r="AF2538" s="113"/>
      <c r="AG2538" s="113"/>
      <c r="AH2538" s="113"/>
      <c r="AI2538" s="113"/>
      <c r="AJ2538" s="113"/>
      <c r="AK2538" s="113"/>
      <c r="AL2538" s="113"/>
      <c r="AM2538" s="113"/>
      <c r="AN2538" s="113"/>
      <c r="AO2538" s="113"/>
      <c r="AP2538" s="113"/>
      <c r="AQ2538" s="113"/>
      <c r="AR2538" s="113"/>
      <c r="AS2538" s="113"/>
      <c r="AT2538" s="113"/>
      <c r="AU2538" s="113"/>
      <c r="AV2538" s="113"/>
      <c r="AW2538" s="113"/>
      <c r="AX2538" s="113"/>
      <c r="AY2538" s="113"/>
      <c r="AZ2538" s="113"/>
      <c r="BA2538" s="113"/>
      <c r="BB2538" s="113"/>
      <c r="BC2538" s="113"/>
      <c r="BD2538" s="113"/>
      <c r="BE2538" s="113"/>
      <c r="BF2538" s="113"/>
      <c r="BG2538" s="113"/>
      <c r="BH2538" s="113"/>
      <c r="BI2538" s="113"/>
      <c r="BJ2538" s="113"/>
      <c r="BK2538" s="113"/>
      <c r="BL2538" s="113"/>
      <c r="BM2538" s="113"/>
      <c r="BN2538" s="113"/>
      <c r="BO2538" s="113"/>
      <c r="BP2538" s="113"/>
      <c r="BQ2538" s="113"/>
      <c r="BR2538" s="113"/>
      <c r="BS2538" s="113"/>
      <c r="BT2538" s="113"/>
      <c r="BU2538" s="113"/>
      <c r="BV2538" s="113"/>
      <c r="BW2538" s="113"/>
      <c r="BX2538" s="113"/>
      <c r="BY2538" s="113"/>
      <c r="BZ2538" s="113"/>
      <c r="CA2538" s="113"/>
      <c r="CB2538" s="113"/>
    </row>
    <row r="2539" spans="9:80" s="114" customFormat="1">
      <c r="I2539" s="113"/>
      <c r="J2539" s="113"/>
      <c r="K2539" s="113"/>
      <c r="L2539" s="113"/>
      <c r="M2539" s="113"/>
      <c r="N2539" s="113"/>
      <c r="O2539" s="113"/>
      <c r="P2539" s="113"/>
      <c r="Q2539" s="113"/>
      <c r="R2539" s="113"/>
      <c r="S2539" s="113"/>
      <c r="T2539" s="113"/>
      <c r="U2539" s="113"/>
      <c r="V2539" s="113"/>
      <c r="W2539" s="113"/>
      <c r="X2539" s="113"/>
      <c r="Y2539" s="113"/>
      <c r="Z2539" s="113"/>
      <c r="AA2539" s="113"/>
      <c r="AB2539" s="113"/>
      <c r="AC2539" s="113"/>
      <c r="AD2539" s="113"/>
      <c r="AE2539" s="113"/>
      <c r="AF2539" s="113"/>
      <c r="AG2539" s="113"/>
      <c r="AH2539" s="113"/>
      <c r="AI2539" s="113"/>
      <c r="AJ2539" s="113"/>
      <c r="AK2539" s="113"/>
      <c r="AL2539" s="113"/>
      <c r="AM2539" s="113"/>
      <c r="AN2539" s="113"/>
      <c r="AO2539" s="113"/>
      <c r="AP2539" s="113"/>
      <c r="AQ2539" s="113"/>
      <c r="AR2539" s="113"/>
      <c r="AS2539" s="113"/>
      <c r="AT2539" s="113"/>
      <c r="AU2539" s="113"/>
      <c r="AV2539" s="113"/>
      <c r="AW2539" s="113"/>
      <c r="AX2539" s="113"/>
      <c r="AY2539" s="113"/>
      <c r="AZ2539" s="113"/>
      <c r="BA2539" s="113"/>
      <c r="BB2539" s="113"/>
      <c r="BC2539" s="113"/>
      <c r="BD2539" s="113"/>
      <c r="BE2539" s="113"/>
      <c r="BF2539" s="113"/>
      <c r="BG2539" s="113"/>
      <c r="BH2539" s="113"/>
      <c r="BI2539" s="113"/>
      <c r="BJ2539" s="113"/>
      <c r="BK2539" s="113"/>
      <c r="BL2539" s="113"/>
      <c r="BM2539" s="113"/>
      <c r="BN2539" s="113"/>
      <c r="BO2539" s="113"/>
      <c r="BP2539" s="113"/>
      <c r="BQ2539" s="113"/>
      <c r="BR2539" s="113"/>
      <c r="BS2539" s="113"/>
      <c r="BT2539" s="113"/>
      <c r="BU2539" s="113"/>
      <c r="BV2539" s="113"/>
      <c r="BW2539" s="113"/>
      <c r="BX2539" s="113"/>
      <c r="BY2539" s="113"/>
      <c r="BZ2539" s="113"/>
      <c r="CA2539" s="113"/>
      <c r="CB2539" s="113"/>
    </row>
    <row r="2540" spans="9:80" s="114" customFormat="1">
      <c r="I2540" s="113"/>
      <c r="J2540" s="113"/>
      <c r="K2540" s="113"/>
      <c r="L2540" s="113"/>
      <c r="M2540" s="113"/>
      <c r="N2540" s="113"/>
      <c r="O2540" s="113"/>
      <c r="P2540" s="113"/>
      <c r="Q2540" s="113"/>
      <c r="R2540" s="113"/>
      <c r="S2540" s="113"/>
      <c r="T2540" s="113"/>
      <c r="U2540" s="113"/>
      <c r="V2540" s="113"/>
      <c r="W2540" s="113"/>
      <c r="X2540" s="113"/>
      <c r="Y2540" s="113"/>
      <c r="Z2540" s="113"/>
      <c r="AA2540" s="113"/>
      <c r="AB2540" s="113"/>
      <c r="AC2540" s="113"/>
      <c r="AD2540" s="113"/>
      <c r="AE2540" s="113"/>
      <c r="AF2540" s="113"/>
      <c r="AG2540" s="113"/>
      <c r="AH2540" s="113"/>
      <c r="AI2540" s="113"/>
      <c r="AJ2540" s="113"/>
      <c r="AK2540" s="113"/>
      <c r="AL2540" s="113"/>
      <c r="AM2540" s="113"/>
      <c r="AN2540" s="113"/>
      <c r="AO2540" s="113"/>
      <c r="AP2540" s="113"/>
      <c r="AQ2540" s="113"/>
      <c r="AR2540" s="113"/>
      <c r="AS2540" s="113"/>
      <c r="AT2540" s="113"/>
      <c r="AU2540" s="113"/>
      <c r="AV2540" s="113"/>
      <c r="AW2540" s="113"/>
      <c r="AX2540" s="113"/>
      <c r="AY2540" s="113"/>
      <c r="AZ2540" s="113"/>
      <c r="BA2540" s="113"/>
      <c r="BB2540" s="113"/>
      <c r="BC2540" s="113"/>
      <c r="BD2540" s="113"/>
      <c r="BE2540" s="113"/>
      <c r="BF2540" s="113"/>
      <c r="BG2540" s="113"/>
      <c r="BH2540" s="113"/>
      <c r="BI2540" s="113"/>
      <c r="BJ2540" s="113"/>
      <c r="BK2540" s="113"/>
      <c r="BL2540" s="113"/>
      <c r="BM2540" s="113"/>
      <c r="BN2540" s="113"/>
      <c r="BO2540" s="113"/>
      <c r="BP2540" s="113"/>
      <c r="BQ2540" s="113"/>
      <c r="BR2540" s="113"/>
      <c r="BS2540" s="113"/>
      <c r="BT2540" s="113"/>
      <c r="BU2540" s="113"/>
      <c r="BV2540" s="113"/>
      <c r="BW2540" s="113"/>
      <c r="BX2540" s="113"/>
      <c r="BY2540" s="113"/>
      <c r="BZ2540" s="113"/>
      <c r="CA2540" s="113"/>
      <c r="CB2540" s="113"/>
    </row>
    <row r="2541" spans="9:80" s="114" customFormat="1">
      <c r="I2541" s="113"/>
      <c r="J2541" s="113"/>
      <c r="K2541" s="113"/>
      <c r="L2541" s="113"/>
      <c r="M2541" s="113"/>
      <c r="N2541" s="113"/>
      <c r="O2541" s="113"/>
      <c r="P2541" s="113"/>
      <c r="Q2541" s="113"/>
      <c r="R2541" s="113"/>
      <c r="S2541" s="113"/>
      <c r="T2541" s="113"/>
      <c r="U2541" s="113"/>
      <c r="V2541" s="113"/>
      <c r="W2541" s="113"/>
      <c r="X2541" s="113"/>
      <c r="Y2541" s="113"/>
      <c r="Z2541" s="113"/>
      <c r="AA2541" s="113"/>
      <c r="AB2541" s="113"/>
      <c r="AC2541" s="113"/>
      <c r="AD2541" s="113"/>
      <c r="AE2541" s="113"/>
      <c r="AF2541" s="113"/>
      <c r="AG2541" s="113"/>
      <c r="AH2541" s="113"/>
      <c r="AI2541" s="113"/>
      <c r="AJ2541" s="113"/>
      <c r="AK2541" s="113"/>
      <c r="AL2541" s="113"/>
      <c r="AM2541" s="113"/>
      <c r="AN2541" s="113"/>
      <c r="AO2541" s="113"/>
      <c r="AP2541" s="113"/>
      <c r="AQ2541" s="113"/>
      <c r="AR2541" s="113"/>
      <c r="AS2541" s="113"/>
      <c r="AT2541" s="113"/>
      <c r="AU2541" s="113"/>
      <c r="AV2541" s="113"/>
      <c r="AW2541" s="113"/>
      <c r="AX2541" s="113"/>
      <c r="AY2541" s="113"/>
      <c r="AZ2541" s="113"/>
      <c r="BA2541" s="113"/>
      <c r="BB2541" s="113"/>
      <c r="BC2541" s="113"/>
      <c r="BD2541" s="113"/>
      <c r="BE2541" s="113"/>
      <c r="BF2541" s="113"/>
      <c r="BG2541" s="113"/>
      <c r="BH2541" s="113"/>
      <c r="BI2541" s="113"/>
      <c r="BJ2541" s="113"/>
      <c r="BK2541" s="113"/>
      <c r="BL2541" s="113"/>
      <c r="BM2541" s="113"/>
      <c r="BN2541" s="113"/>
      <c r="BO2541" s="113"/>
      <c r="BP2541" s="113"/>
      <c r="BQ2541" s="113"/>
      <c r="BR2541" s="113"/>
      <c r="BS2541" s="113"/>
      <c r="BT2541" s="113"/>
      <c r="BU2541" s="113"/>
      <c r="BV2541" s="113"/>
      <c r="BW2541" s="113"/>
      <c r="BX2541" s="113"/>
      <c r="BY2541" s="113"/>
      <c r="BZ2541" s="113"/>
      <c r="CA2541" s="113"/>
      <c r="CB2541" s="113"/>
    </row>
    <row r="2542" spans="9:80" s="114" customFormat="1">
      <c r="I2542" s="113"/>
      <c r="J2542" s="113"/>
      <c r="K2542" s="113"/>
      <c r="L2542" s="113"/>
      <c r="M2542" s="113"/>
      <c r="N2542" s="113"/>
      <c r="O2542" s="113"/>
      <c r="P2542" s="113"/>
      <c r="Q2542" s="113"/>
      <c r="R2542" s="113"/>
      <c r="S2542" s="113"/>
      <c r="T2542" s="113"/>
      <c r="U2542" s="113"/>
      <c r="V2542" s="113"/>
      <c r="W2542" s="113"/>
      <c r="X2542" s="113"/>
      <c r="Y2542" s="113"/>
      <c r="Z2542" s="113"/>
      <c r="AA2542" s="113"/>
      <c r="AB2542" s="113"/>
      <c r="AC2542" s="113"/>
      <c r="AD2542" s="113"/>
      <c r="AE2542" s="113"/>
      <c r="AF2542" s="113"/>
      <c r="AG2542" s="113"/>
      <c r="AH2542" s="113"/>
      <c r="AI2542" s="113"/>
      <c r="AJ2542" s="113"/>
      <c r="AK2542" s="113"/>
      <c r="AL2542" s="113"/>
      <c r="AM2542" s="113"/>
      <c r="AN2542" s="113"/>
      <c r="AO2542" s="113"/>
      <c r="AP2542" s="113"/>
      <c r="AQ2542" s="113"/>
      <c r="AR2542" s="113"/>
      <c r="AS2542" s="113"/>
      <c r="AT2542" s="113"/>
      <c r="AU2542" s="113"/>
      <c r="AV2542" s="113"/>
      <c r="AW2542" s="113"/>
      <c r="AX2542" s="113"/>
      <c r="AY2542" s="113"/>
      <c r="AZ2542" s="113"/>
      <c r="BA2542" s="113"/>
      <c r="BB2542" s="113"/>
      <c r="BC2542" s="113"/>
      <c r="BD2542" s="113"/>
      <c r="BE2542" s="113"/>
      <c r="BF2542" s="113"/>
      <c r="BG2542" s="113"/>
      <c r="BH2542" s="113"/>
      <c r="BI2542" s="113"/>
      <c r="BJ2542" s="113"/>
      <c r="BK2542" s="113"/>
      <c r="BL2542" s="113"/>
      <c r="BM2542" s="113"/>
      <c r="BN2542" s="113"/>
      <c r="BO2542" s="113"/>
      <c r="BP2542" s="113"/>
      <c r="BQ2542" s="113"/>
      <c r="BR2542" s="113"/>
      <c r="BS2542" s="113"/>
      <c r="BT2542" s="113"/>
      <c r="BU2542" s="113"/>
      <c r="BV2542" s="113"/>
      <c r="BW2542" s="113"/>
      <c r="BX2542" s="113"/>
      <c r="BY2542" s="113"/>
      <c r="BZ2542" s="113"/>
      <c r="CA2542" s="113"/>
      <c r="CB2542" s="113"/>
    </row>
    <row r="2543" spans="9:80" s="114" customFormat="1">
      <c r="I2543" s="113"/>
      <c r="J2543" s="113"/>
      <c r="K2543" s="113"/>
      <c r="L2543" s="113"/>
      <c r="M2543" s="113"/>
      <c r="N2543" s="113"/>
      <c r="O2543" s="113"/>
      <c r="P2543" s="113"/>
      <c r="Q2543" s="113"/>
      <c r="R2543" s="113"/>
      <c r="S2543" s="113"/>
      <c r="T2543" s="113"/>
      <c r="U2543" s="113"/>
      <c r="V2543" s="113"/>
      <c r="W2543" s="113"/>
      <c r="X2543" s="113"/>
      <c r="Y2543" s="113"/>
      <c r="Z2543" s="113"/>
      <c r="AA2543" s="113"/>
      <c r="AB2543" s="113"/>
      <c r="AC2543" s="113"/>
      <c r="AD2543" s="113"/>
      <c r="AE2543" s="113"/>
      <c r="AF2543" s="113"/>
      <c r="AG2543" s="113"/>
      <c r="AH2543" s="113"/>
      <c r="AI2543" s="113"/>
      <c r="AJ2543" s="113"/>
      <c r="AK2543" s="113"/>
      <c r="AL2543" s="113"/>
      <c r="AM2543" s="113"/>
      <c r="AN2543" s="113"/>
      <c r="AO2543" s="113"/>
      <c r="AP2543" s="113"/>
      <c r="AQ2543" s="113"/>
      <c r="AR2543" s="113"/>
      <c r="AS2543" s="113"/>
      <c r="AT2543" s="113"/>
      <c r="AU2543" s="113"/>
      <c r="AV2543" s="113"/>
      <c r="AW2543" s="113"/>
      <c r="AX2543" s="113"/>
      <c r="AY2543" s="113"/>
      <c r="AZ2543" s="113"/>
      <c r="BA2543" s="113"/>
      <c r="BB2543" s="113"/>
      <c r="BC2543" s="113"/>
      <c r="BD2543" s="113"/>
      <c r="BE2543" s="113"/>
      <c r="BF2543" s="113"/>
      <c r="BG2543" s="113"/>
      <c r="BH2543" s="113"/>
      <c r="BI2543" s="113"/>
      <c r="BJ2543" s="113"/>
      <c r="BK2543" s="113"/>
      <c r="BL2543" s="113"/>
      <c r="BM2543" s="113"/>
      <c r="BN2543" s="113"/>
      <c r="BO2543" s="113"/>
      <c r="BP2543" s="113"/>
      <c r="BQ2543" s="113"/>
      <c r="BR2543" s="113"/>
      <c r="BS2543" s="113"/>
      <c r="BT2543" s="113"/>
      <c r="BU2543" s="113"/>
      <c r="BV2543" s="113"/>
      <c r="BW2543" s="113"/>
      <c r="BX2543" s="113"/>
      <c r="BY2543" s="113"/>
      <c r="BZ2543" s="113"/>
      <c r="CA2543" s="113"/>
      <c r="CB2543" s="113"/>
    </row>
    <row r="2544" spans="9:80" s="114" customFormat="1">
      <c r="I2544" s="113"/>
      <c r="J2544" s="113"/>
      <c r="K2544" s="113"/>
      <c r="L2544" s="113"/>
      <c r="M2544" s="113"/>
      <c r="N2544" s="113"/>
      <c r="O2544" s="113"/>
      <c r="P2544" s="113"/>
      <c r="Q2544" s="113"/>
      <c r="R2544" s="113"/>
      <c r="S2544" s="113"/>
      <c r="T2544" s="113"/>
      <c r="U2544" s="113"/>
      <c r="V2544" s="113"/>
      <c r="W2544" s="113"/>
      <c r="X2544" s="113"/>
      <c r="Y2544" s="113"/>
      <c r="Z2544" s="113"/>
      <c r="AA2544" s="113"/>
      <c r="AB2544" s="113"/>
      <c r="AC2544" s="113"/>
      <c r="AD2544" s="113"/>
      <c r="AE2544" s="113"/>
      <c r="AF2544" s="113"/>
      <c r="AG2544" s="113"/>
      <c r="AH2544" s="113"/>
      <c r="AI2544" s="113"/>
      <c r="AJ2544" s="113"/>
      <c r="AK2544" s="113"/>
      <c r="AL2544" s="113"/>
      <c r="AM2544" s="113"/>
      <c r="AN2544" s="113"/>
      <c r="AO2544" s="113"/>
      <c r="AP2544" s="113"/>
      <c r="AQ2544" s="113"/>
      <c r="AR2544" s="113"/>
      <c r="AS2544" s="113"/>
      <c r="AT2544" s="113"/>
      <c r="AU2544" s="113"/>
      <c r="AV2544" s="113"/>
      <c r="AW2544" s="113"/>
      <c r="AX2544" s="113"/>
      <c r="AY2544" s="113"/>
      <c r="AZ2544" s="113"/>
      <c r="BA2544" s="113"/>
      <c r="BB2544" s="113"/>
      <c r="BC2544" s="113"/>
      <c r="BD2544" s="113"/>
      <c r="BE2544" s="113"/>
      <c r="BF2544" s="113"/>
      <c r="BG2544" s="113"/>
      <c r="BH2544" s="113"/>
      <c r="BI2544" s="113"/>
      <c r="BJ2544" s="113"/>
      <c r="BK2544" s="113"/>
      <c r="BL2544" s="113"/>
      <c r="BM2544" s="113"/>
      <c r="BN2544" s="113"/>
      <c r="BO2544" s="113"/>
      <c r="BP2544" s="113"/>
      <c r="BQ2544" s="113"/>
      <c r="BR2544" s="113"/>
      <c r="BS2544" s="113"/>
      <c r="BT2544" s="113"/>
      <c r="BU2544" s="113"/>
      <c r="BV2544" s="113"/>
      <c r="BW2544" s="113"/>
      <c r="BX2544" s="113"/>
      <c r="BY2544" s="113"/>
      <c r="BZ2544" s="113"/>
      <c r="CA2544" s="113"/>
      <c r="CB2544" s="113"/>
    </row>
    <row r="2545" spans="9:80" s="114" customFormat="1">
      <c r="I2545" s="113"/>
      <c r="J2545" s="113"/>
      <c r="K2545" s="113"/>
      <c r="L2545" s="113"/>
      <c r="M2545" s="113"/>
      <c r="N2545" s="113"/>
      <c r="O2545" s="113"/>
      <c r="P2545" s="113"/>
      <c r="Q2545" s="113"/>
      <c r="R2545" s="113"/>
      <c r="S2545" s="113"/>
      <c r="T2545" s="113"/>
      <c r="U2545" s="113"/>
      <c r="V2545" s="113"/>
      <c r="W2545" s="113"/>
      <c r="X2545" s="113"/>
      <c r="Y2545" s="113"/>
      <c r="Z2545" s="113"/>
      <c r="AA2545" s="113"/>
      <c r="AB2545" s="113"/>
      <c r="AC2545" s="113"/>
      <c r="AD2545" s="113"/>
      <c r="AE2545" s="113"/>
      <c r="AF2545" s="113"/>
      <c r="AG2545" s="113"/>
      <c r="AH2545" s="113"/>
      <c r="AI2545" s="113"/>
      <c r="AJ2545" s="113"/>
      <c r="AK2545" s="113"/>
      <c r="AL2545" s="113"/>
      <c r="AM2545" s="113"/>
      <c r="AN2545" s="113"/>
      <c r="AO2545" s="113"/>
      <c r="AP2545" s="113"/>
      <c r="AQ2545" s="113"/>
      <c r="AR2545" s="113"/>
      <c r="AS2545" s="113"/>
      <c r="AT2545" s="113"/>
      <c r="AU2545" s="113"/>
      <c r="AV2545" s="113"/>
      <c r="AW2545" s="113"/>
      <c r="AX2545" s="113"/>
      <c r="AY2545" s="113"/>
      <c r="AZ2545" s="113"/>
      <c r="BA2545" s="113"/>
      <c r="BB2545" s="113"/>
      <c r="BC2545" s="113"/>
      <c r="BD2545" s="113"/>
      <c r="BE2545" s="113"/>
      <c r="BF2545" s="113"/>
      <c r="BG2545" s="113"/>
      <c r="BH2545" s="113"/>
      <c r="BI2545" s="113"/>
      <c r="BJ2545" s="113"/>
      <c r="BK2545" s="113"/>
      <c r="BL2545" s="113"/>
      <c r="BM2545" s="113"/>
      <c r="BN2545" s="113"/>
      <c r="BO2545" s="113"/>
      <c r="BP2545" s="113"/>
      <c r="BQ2545" s="113"/>
      <c r="BR2545" s="113"/>
      <c r="BS2545" s="113"/>
      <c r="BT2545" s="113"/>
      <c r="BU2545" s="113"/>
      <c r="BV2545" s="113"/>
      <c r="BW2545" s="113"/>
      <c r="BX2545" s="113"/>
      <c r="BY2545" s="113"/>
      <c r="BZ2545" s="113"/>
      <c r="CA2545" s="113"/>
      <c r="CB2545" s="113"/>
    </row>
    <row r="2546" spans="9:80" s="114" customFormat="1">
      <c r="I2546" s="113"/>
      <c r="J2546" s="113"/>
      <c r="K2546" s="113"/>
      <c r="L2546" s="113"/>
      <c r="M2546" s="113"/>
      <c r="N2546" s="113"/>
      <c r="O2546" s="113"/>
      <c r="P2546" s="113"/>
      <c r="Q2546" s="113"/>
      <c r="R2546" s="113"/>
      <c r="S2546" s="113"/>
      <c r="T2546" s="113"/>
      <c r="U2546" s="113"/>
      <c r="V2546" s="113"/>
      <c r="W2546" s="113"/>
      <c r="X2546" s="113"/>
      <c r="Y2546" s="113"/>
      <c r="Z2546" s="113"/>
      <c r="AA2546" s="113"/>
      <c r="AB2546" s="113"/>
      <c r="AC2546" s="113"/>
      <c r="AD2546" s="113"/>
      <c r="AE2546" s="113"/>
      <c r="AF2546" s="113"/>
      <c r="AG2546" s="113"/>
      <c r="AH2546" s="113"/>
      <c r="AI2546" s="113"/>
      <c r="AJ2546" s="113"/>
      <c r="AK2546" s="113"/>
      <c r="AL2546" s="113"/>
      <c r="AM2546" s="113"/>
      <c r="AN2546" s="113"/>
      <c r="AO2546" s="113"/>
      <c r="AP2546" s="113"/>
      <c r="AQ2546" s="113"/>
      <c r="AR2546" s="113"/>
      <c r="AS2546" s="113"/>
      <c r="AT2546" s="113"/>
      <c r="AU2546" s="113"/>
      <c r="AV2546" s="113"/>
      <c r="AW2546" s="113"/>
      <c r="AX2546" s="113"/>
      <c r="AY2546" s="113"/>
      <c r="AZ2546" s="113"/>
      <c r="BA2546" s="113"/>
      <c r="BB2546" s="113"/>
      <c r="BC2546" s="113"/>
      <c r="BD2546" s="113"/>
      <c r="BE2546" s="113"/>
      <c r="BF2546" s="113"/>
      <c r="BG2546" s="113"/>
      <c r="BH2546" s="113"/>
      <c r="BI2546" s="113"/>
      <c r="BJ2546" s="113"/>
      <c r="BK2546" s="113"/>
      <c r="BL2546" s="113"/>
      <c r="BM2546" s="113"/>
      <c r="BN2546" s="113"/>
      <c r="BO2546" s="113"/>
      <c r="BP2546" s="113"/>
      <c r="BQ2546" s="113"/>
      <c r="BR2546" s="113"/>
      <c r="BS2546" s="113"/>
      <c r="BT2546" s="113"/>
      <c r="BU2546" s="113"/>
      <c r="BV2546" s="113"/>
      <c r="BW2546" s="113"/>
      <c r="BX2546" s="113"/>
      <c r="BY2546" s="113"/>
      <c r="BZ2546" s="113"/>
      <c r="CA2546" s="113"/>
      <c r="CB2546" s="113"/>
    </row>
    <row r="2547" spans="9:80" s="114" customFormat="1">
      <c r="I2547" s="113"/>
      <c r="J2547" s="113"/>
      <c r="K2547" s="113"/>
      <c r="L2547" s="113"/>
      <c r="M2547" s="113"/>
      <c r="N2547" s="113"/>
      <c r="O2547" s="113"/>
      <c r="P2547" s="113"/>
      <c r="Q2547" s="113"/>
      <c r="R2547" s="113"/>
      <c r="S2547" s="113"/>
      <c r="T2547" s="113"/>
      <c r="U2547" s="113"/>
      <c r="V2547" s="113"/>
      <c r="W2547" s="113"/>
      <c r="X2547" s="113"/>
      <c r="Y2547" s="113"/>
      <c r="Z2547" s="113"/>
      <c r="AA2547" s="113"/>
      <c r="AB2547" s="113"/>
      <c r="AC2547" s="113"/>
      <c r="AD2547" s="113"/>
      <c r="AE2547" s="113"/>
      <c r="AF2547" s="113"/>
      <c r="AG2547" s="113"/>
      <c r="AH2547" s="113"/>
      <c r="AI2547" s="113"/>
      <c r="AJ2547" s="113"/>
      <c r="AK2547" s="113"/>
      <c r="AL2547" s="113"/>
      <c r="AM2547" s="113"/>
      <c r="AN2547" s="113"/>
      <c r="AO2547" s="113"/>
      <c r="AP2547" s="113"/>
      <c r="AQ2547" s="113"/>
      <c r="AR2547" s="113"/>
      <c r="AS2547" s="113"/>
      <c r="AT2547" s="113"/>
      <c r="AU2547" s="113"/>
      <c r="AV2547" s="113"/>
      <c r="AW2547" s="113"/>
      <c r="AX2547" s="113"/>
      <c r="AY2547" s="113"/>
      <c r="AZ2547" s="113"/>
      <c r="BA2547" s="113"/>
      <c r="BB2547" s="113"/>
      <c r="BC2547" s="113"/>
      <c r="BD2547" s="113"/>
      <c r="BE2547" s="113"/>
      <c r="BF2547" s="113"/>
      <c r="BG2547" s="113"/>
      <c r="BH2547" s="113"/>
      <c r="BI2547" s="113"/>
      <c r="BJ2547" s="113"/>
      <c r="BK2547" s="113"/>
      <c r="BL2547" s="113"/>
      <c r="BM2547" s="113"/>
      <c r="BN2547" s="113"/>
      <c r="BO2547" s="113"/>
      <c r="BP2547" s="113"/>
      <c r="BQ2547" s="113"/>
      <c r="BR2547" s="113"/>
      <c r="BS2547" s="113"/>
      <c r="BT2547" s="113"/>
      <c r="BU2547" s="113"/>
      <c r="BV2547" s="113"/>
      <c r="BW2547" s="113"/>
      <c r="BX2547" s="113"/>
      <c r="BY2547" s="113"/>
      <c r="BZ2547" s="113"/>
      <c r="CA2547" s="113"/>
      <c r="CB2547" s="113"/>
    </row>
    <row r="2548" spans="9:80" s="114" customFormat="1">
      <c r="I2548" s="113"/>
      <c r="J2548" s="113"/>
      <c r="K2548" s="113"/>
      <c r="L2548" s="113"/>
      <c r="M2548" s="113"/>
      <c r="N2548" s="113"/>
      <c r="O2548" s="113"/>
      <c r="P2548" s="113"/>
      <c r="Q2548" s="113"/>
      <c r="R2548" s="113"/>
      <c r="S2548" s="113"/>
      <c r="T2548" s="113"/>
      <c r="U2548" s="113"/>
      <c r="V2548" s="113"/>
      <c r="W2548" s="113"/>
      <c r="X2548" s="113"/>
      <c r="Y2548" s="113"/>
      <c r="Z2548" s="113"/>
      <c r="AA2548" s="113"/>
      <c r="AB2548" s="113"/>
      <c r="AC2548" s="113"/>
      <c r="AD2548" s="113"/>
      <c r="AE2548" s="113"/>
      <c r="AF2548" s="113"/>
      <c r="AG2548" s="113"/>
      <c r="AH2548" s="113"/>
      <c r="AI2548" s="113"/>
      <c r="AJ2548" s="113"/>
      <c r="AK2548" s="113"/>
      <c r="AL2548" s="113"/>
      <c r="AM2548" s="113"/>
      <c r="AN2548" s="113"/>
      <c r="AO2548" s="113"/>
      <c r="AP2548" s="113"/>
      <c r="AQ2548" s="113"/>
      <c r="AR2548" s="113"/>
      <c r="AS2548" s="113"/>
      <c r="AT2548" s="113"/>
      <c r="AU2548" s="113"/>
      <c r="AV2548" s="113"/>
      <c r="AW2548" s="113"/>
      <c r="AX2548" s="113"/>
      <c r="AY2548" s="113"/>
      <c r="AZ2548" s="113"/>
      <c r="BA2548" s="113"/>
      <c r="BB2548" s="113"/>
      <c r="BC2548" s="113"/>
      <c r="BD2548" s="113"/>
      <c r="BE2548" s="113"/>
      <c r="BF2548" s="113"/>
      <c r="BG2548" s="113"/>
      <c r="BH2548" s="113"/>
      <c r="BI2548" s="113"/>
      <c r="BJ2548" s="113"/>
      <c r="BK2548" s="113"/>
      <c r="BL2548" s="113"/>
      <c r="BM2548" s="113"/>
      <c r="BN2548" s="113"/>
      <c r="BO2548" s="113"/>
      <c r="BP2548" s="113"/>
      <c r="BQ2548" s="113"/>
      <c r="BR2548" s="113"/>
      <c r="BS2548" s="113"/>
      <c r="BT2548" s="113"/>
      <c r="BU2548" s="113"/>
      <c r="BV2548" s="113"/>
      <c r="BW2548" s="113"/>
      <c r="BX2548" s="113"/>
      <c r="BY2548" s="113"/>
      <c r="BZ2548" s="113"/>
      <c r="CA2548" s="113"/>
      <c r="CB2548" s="113"/>
    </row>
    <row r="2549" spans="9:80" s="114" customFormat="1">
      <c r="I2549" s="113"/>
      <c r="J2549" s="113"/>
      <c r="K2549" s="113"/>
      <c r="L2549" s="113"/>
      <c r="M2549" s="113"/>
      <c r="N2549" s="113"/>
      <c r="O2549" s="113"/>
      <c r="P2549" s="113"/>
      <c r="Q2549" s="113"/>
      <c r="R2549" s="113"/>
      <c r="S2549" s="113"/>
      <c r="T2549" s="113"/>
      <c r="U2549" s="113"/>
      <c r="V2549" s="113"/>
      <c r="W2549" s="113"/>
      <c r="X2549" s="113"/>
      <c r="Y2549" s="113"/>
      <c r="Z2549" s="113"/>
      <c r="AA2549" s="113"/>
      <c r="AB2549" s="113"/>
      <c r="AC2549" s="113"/>
      <c r="AD2549" s="113"/>
      <c r="AE2549" s="113"/>
      <c r="AF2549" s="113"/>
      <c r="AG2549" s="113"/>
      <c r="AH2549" s="113"/>
      <c r="AI2549" s="113"/>
      <c r="AJ2549" s="113"/>
      <c r="AK2549" s="113"/>
      <c r="AL2549" s="113"/>
      <c r="AM2549" s="113"/>
      <c r="AN2549" s="113"/>
      <c r="AO2549" s="113"/>
      <c r="AP2549" s="113"/>
      <c r="AQ2549" s="113"/>
      <c r="AR2549" s="113"/>
      <c r="AS2549" s="113"/>
      <c r="AT2549" s="113"/>
      <c r="AU2549" s="113"/>
      <c r="AV2549" s="113"/>
      <c r="AW2549" s="113"/>
      <c r="AX2549" s="113"/>
      <c r="AY2549" s="113"/>
      <c r="AZ2549" s="113"/>
      <c r="BA2549" s="113"/>
      <c r="BB2549" s="113"/>
      <c r="BC2549" s="113"/>
      <c r="BD2549" s="113"/>
      <c r="BE2549" s="113"/>
      <c r="BF2549" s="113"/>
      <c r="BG2549" s="113"/>
      <c r="BH2549" s="113"/>
      <c r="BI2549" s="113"/>
      <c r="BJ2549" s="113"/>
      <c r="BK2549" s="113"/>
      <c r="BL2549" s="113"/>
      <c r="BM2549" s="113"/>
      <c r="BN2549" s="113"/>
      <c r="BO2549" s="113"/>
      <c r="BP2549" s="113"/>
      <c r="BQ2549" s="113"/>
      <c r="BR2549" s="113"/>
      <c r="BS2549" s="113"/>
      <c r="BT2549" s="113"/>
      <c r="BU2549" s="113"/>
      <c r="BV2549" s="113"/>
      <c r="BW2549" s="113"/>
      <c r="BX2549" s="113"/>
      <c r="BY2549" s="113"/>
      <c r="BZ2549" s="113"/>
      <c r="CA2549" s="113"/>
      <c r="CB2549" s="113"/>
    </row>
    <row r="2550" spans="9:80" s="114" customFormat="1">
      <c r="I2550" s="113"/>
      <c r="J2550" s="113"/>
      <c r="K2550" s="113"/>
      <c r="L2550" s="113"/>
      <c r="M2550" s="113"/>
      <c r="N2550" s="113"/>
      <c r="O2550" s="113"/>
      <c r="P2550" s="113"/>
      <c r="Q2550" s="113"/>
      <c r="R2550" s="113"/>
      <c r="S2550" s="113"/>
      <c r="T2550" s="113"/>
      <c r="U2550" s="113"/>
      <c r="V2550" s="113"/>
      <c r="W2550" s="113"/>
      <c r="X2550" s="113"/>
      <c r="Y2550" s="113"/>
      <c r="Z2550" s="113"/>
      <c r="AA2550" s="113"/>
      <c r="AB2550" s="113"/>
      <c r="AC2550" s="113"/>
      <c r="AD2550" s="113"/>
      <c r="AE2550" s="113"/>
      <c r="AF2550" s="113"/>
      <c r="AG2550" s="113"/>
      <c r="AH2550" s="113"/>
      <c r="AI2550" s="113"/>
      <c r="AJ2550" s="113"/>
      <c r="AK2550" s="113"/>
      <c r="AL2550" s="113"/>
      <c r="AM2550" s="113"/>
      <c r="AN2550" s="113"/>
      <c r="AO2550" s="113"/>
      <c r="AP2550" s="113"/>
      <c r="AQ2550" s="113"/>
      <c r="AR2550" s="113"/>
      <c r="AS2550" s="113"/>
      <c r="AT2550" s="113"/>
      <c r="AU2550" s="113"/>
      <c r="AV2550" s="113"/>
      <c r="AW2550" s="113"/>
      <c r="AX2550" s="113"/>
      <c r="AY2550" s="113"/>
      <c r="AZ2550" s="113"/>
      <c r="BA2550" s="113"/>
      <c r="BB2550" s="113"/>
      <c r="BC2550" s="113"/>
      <c r="BD2550" s="113"/>
      <c r="BE2550" s="113"/>
      <c r="BF2550" s="113"/>
      <c r="BG2550" s="113"/>
      <c r="BH2550" s="113"/>
      <c r="BI2550" s="113"/>
      <c r="BJ2550" s="113"/>
      <c r="BK2550" s="113"/>
      <c r="BL2550" s="113"/>
      <c r="BM2550" s="113"/>
      <c r="BN2550" s="113"/>
      <c r="BO2550" s="113"/>
      <c r="BP2550" s="113"/>
      <c r="BQ2550" s="113"/>
      <c r="BR2550" s="113"/>
      <c r="BS2550" s="113"/>
      <c r="BT2550" s="113"/>
      <c r="BU2550" s="113"/>
      <c r="BV2550" s="113"/>
      <c r="BW2550" s="113"/>
      <c r="BX2550" s="113"/>
      <c r="BY2550" s="113"/>
      <c r="BZ2550" s="113"/>
      <c r="CA2550" s="113"/>
      <c r="CB2550" s="113"/>
    </row>
    <row r="2551" spans="9:80" s="114" customFormat="1">
      <c r="I2551" s="113"/>
      <c r="J2551" s="113"/>
      <c r="K2551" s="113"/>
      <c r="L2551" s="113"/>
      <c r="M2551" s="113"/>
      <c r="N2551" s="113"/>
      <c r="O2551" s="113"/>
      <c r="P2551" s="113"/>
      <c r="Q2551" s="113"/>
      <c r="R2551" s="113"/>
      <c r="S2551" s="113"/>
      <c r="T2551" s="113"/>
      <c r="U2551" s="113"/>
      <c r="V2551" s="113"/>
      <c r="W2551" s="113"/>
      <c r="X2551" s="113"/>
      <c r="Y2551" s="113"/>
      <c r="Z2551" s="113"/>
      <c r="AA2551" s="113"/>
      <c r="AB2551" s="113"/>
      <c r="AC2551" s="113"/>
      <c r="AD2551" s="113"/>
      <c r="AE2551" s="113"/>
      <c r="AF2551" s="113"/>
      <c r="AG2551" s="113"/>
      <c r="AH2551" s="113"/>
      <c r="AI2551" s="113"/>
      <c r="AJ2551" s="113"/>
      <c r="AK2551" s="113"/>
      <c r="AL2551" s="113"/>
      <c r="AM2551" s="113"/>
      <c r="AN2551" s="113"/>
      <c r="AO2551" s="113"/>
      <c r="AP2551" s="113"/>
      <c r="AQ2551" s="113"/>
      <c r="AR2551" s="113"/>
      <c r="AS2551" s="113"/>
      <c r="AT2551" s="113"/>
      <c r="AU2551" s="113"/>
      <c r="AV2551" s="113"/>
      <c r="AW2551" s="113"/>
      <c r="AX2551" s="113"/>
      <c r="AY2551" s="113"/>
      <c r="AZ2551" s="113"/>
      <c r="BA2551" s="113"/>
      <c r="BB2551" s="113"/>
      <c r="BC2551" s="113"/>
      <c r="BD2551" s="113"/>
      <c r="BE2551" s="113"/>
      <c r="BF2551" s="113"/>
      <c r="BG2551" s="113"/>
      <c r="BH2551" s="113"/>
      <c r="BI2551" s="113"/>
      <c r="BJ2551" s="113"/>
      <c r="BK2551" s="113"/>
      <c r="BL2551" s="113"/>
      <c r="BM2551" s="113"/>
      <c r="BN2551" s="113"/>
      <c r="BO2551" s="113"/>
      <c r="BP2551" s="113"/>
      <c r="BQ2551" s="113"/>
      <c r="BR2551" s="113"/>
      <c r="BS2551" s="113"/>
      <c r="BT2551" s="113"/>
      <c r="BU2551" s="113"/>
      <c r="BV2551" s="113"/>
      <c r="BW2551" s="113"/>
      <c r="BX2551" s="113"/>
      <c r="BY2551" s="113"/>
      <c r="BZ2551" s="113"/>
      <c r="CA2551" s="113"/>
      <c r="CB2551" s="113"/>
    </row>
    <row r="2552" spans="9:80" s="114" customFormat="1">
      <c r="I2552" s="113"/>
      <c r="J2552" s="113"/>
      <c r="K2552" s="113"/>
      <c r="L2552" s="113"/>
      <c r="M2552" s="113"/>
      <c r="N2552" s="113"/>
      <c r="O2552" s="113"/>
      <c r="P2552" s="113"/>
      <c r="Q2552" s="113"/>
      <c r="R2552" s="113"/>
      <c r="S2552" s="113"/>
      <c r="T2552" s="113"/>
      <c r="U2552" s="113"/>
      <c r="V2552" s="113"/>
      <c r="W2552" s="113"/>
      <c r="X2552" s="113"/>
      <c r="Y2552" s="113"/>
      <c r="Z2552" s="113"/>
      <c r="AA2552" s="113"/>
      <c r="AB2552" s="113"/>
      <c r="AC2552" s="113"/>
      <c r="AD2552" s="113"/>
      <c r="AE2552" s="113"/>
      <c r="AF2552" s="113"/>
      <c r="AG2552" s="113"/>
      <c r="AH2552" s="113"/>
      <c r="AI2552" s="113"/>
      <c r="AJ2552" s="113"/>
      <c r="AK2552" s="113"/>
      <c r="AL2552" s="113"/>
      <c r="AM2552" s="113"/>
      <c r="AN2552" s="113"/>
      <c r="AO2552" s="113"/>
      <c r="AP2552" s="113"/>
      <c r="AQ2552" s="113"/>
      <c r="AR2552" s="113"/>
      <c r="AS2552" s="113"/>
      <c r="AT2552" s="113"/>
      <c r="AU2552" s="113"/>
      <c r="AV2552" s="113"/>
      <c r="AW2552" s="113"/>
      <c r="AX2552" s="113"/>
      <c r="AY2552" s="113"/>
      <c r="AZ2552" s="113"/>
      <c r="BA2552" s="113"/>
      <c r="BB2552" s="113"/>
      <c r="BC2552" s="113"/>
      <c r="BD2552" s="113"/>
      <c r="BE2552" s="113"/>
      <c r="BF2552" s="113"/>
      <c r="BG2552" s="113"/>
      <c r="BH2552" s="113"/>
      <c r="BI2552" s="113"/>
      <c r="BJ2552" s="113"/>
      <c r="BK2552" s="113"/>
      <c r="BL2552" s="113"/>
      <c r="BM2552" s="113"/>
      <c r="BN2552" s="113"/>
      <c r="BO2552" s="113"/>
      <c r="BP2552" s="113"/>
      <c r="BQ2552" s="113"/>
      <c r="BR2552" s="113"/>
      <c r="BS2552" s="113"/>
      <c r="BT2552" s="113"/>
      <c r="BU2552" s="113"/>
      <c r="BV2552" s="113"/>
      <c r="BW2552" s="113"/>
      <c r="BX2552" s="113"/>
      <c r="BY2552" s="113"/>
      <c r="BZ2552" s="113"/>
      <c r="CA2552" s="113"/>
      <c r="CB2552" s="113"/>
    </row>
    <row r="2553" spans="9:80" s="114" customFormat="1">
      <c r="I2553" s="113"/>
      <c r="J2553" s="113"/>
      <c r="K2553" s="113"/>
      <c r="L2553" s="113"/>
      <c r="M2553" s="113"/>
      <c r="N2553" s="113"/>
      <c r="O2553" s="113"/>
      <c r="P2553" s="113"/>
      <c r="Q2553" s="113"/>
      <c r="R2553" s="113"/>
      <c r="S2553" s="113"/>
      <c r="T2553" s="113"/>
      <c r="U2553" s="113"/>
      <c r="V2553" s="113"/>
      <c r="W2553" s="113"/>
      <c r="X2553" s="113"/>
      <c r="Y2553" s="113"/>
      <c r="Z2553" s="113"/>
      <c r="AA2553" s="113"/>
      <c r="AB2553" s="113"/>
      <c r="AC2553" s="113"/>
      <c r="AD2553" s="113"/>
      <c r="AE2553" s="113"/>
      <c r="AF2553" s="113"/>
      <c r="AG2553" s="113"/>
      <c r="AH2553" s="113"/>
      <c r="AI2553" s="113"/>
      <c r="AJ2553" s="113"/>
      <c r="AK2553" s="113"/>
      <c r="AL2553" s="113"/>
      <c r="AM2553" s="113"/>
      <c r="AN2553" s="113"/>
      <c r="AO2553" s="113"/>
      <c r="AP2553" s="113"/>
      <c r="AQ2553" s="113"/>
      <c r="AR2553" s="113"/>
      <c r="AS2553" s="113"/>
      <c r="AT2553" s="113"/>
      <c r="AU2553" s="113"/>
      <c r="AV2553" s="113"/>
      <c r="AW2553" s="113"/>
      <c r="AX2553" s="113"/>
      <c r="AY2553" s="113"/>
      <c r="AZ2553" s="113"/>
      <c r="BA2553" s="113"/>
      <c r="BB2553" s="113"/>
      <c r="BC2553" s="113"/>
      <c r="BD2553" s="113"/>
      <c r="BE2553" s="113"/>
      <c r="BF2553" s="113"/>
      <c r="BG2553" s="113"/>
      <c r="BH2553" s="113"/>
      <c r="BI2553" s="113"/>
      <c r="BJ2553" s="113"/>
      <c r="BK2553" s="113"/>
      <c r="BL2553" s="113"/>
      <c r="BM2553" s="113"/>
      <c r="BN2553" s="113"/>
      <c r="BO2553" s="113"/>
      <c r="BP2553" s="113"/>
      <c r="BQ2553" s="113"/>
      <c r="BR2553" s="113"/>
      <c r="BS2553" s="113"/>
      <c r="BT2553" s="113"/>
      <c r="BU2553" s="113"/>
      <c r="BV2553" s="113"/>
      <c r="BW2553" s="113"/>
      <c r="BX2553" s="113"/>
      <c r="BY2553" s="113"/>
      <c r="BZ2553" s="113"/>
      <c r="CA2553" s="113"/>
      <c r="CB2553" s="113"/>
    </row>
    <row r="2554" spans="9:80" s="114" customFormat="1">
      <c r="I2554" s="113"/>
      <c r="J2554" s="113"/>
      <c r="K2554" s="113"/>
      <c r="L2554" s="113"/>
      <c r="M2554" s="113"/>
      <c r="N2554" s="113"/>
      <c r="O2554" s="113"/>
      <c r="P2554" s="113"/>
      <c r="Q2554" s="113"/>
      <c r="R2554" s="113"/>
      <c r="S2554" s="113"/>
      <c r="T2554" s="113"/>
      <c r="U2554" s="113"/>
      <c r="V2554" s="113"/>
      <c r="W2554" s="113"/>
      <c r="X2554" s="113"/>
      <c r="Y2554" s="113"/>
      <c r="Z2554" s="113"/>
      <c r="AA2554" s="113"/>
      <c r="AB2554" s="113"/>
      <c r="AC2554" s="113"/>
      <c r="AD2554" s="113"/>
      <c r="AE2554" s="113"/>
      <c r="AF2554" s="113"/>
      <c r="AG2554" s="113"/>
      <c r="AH2554" s="113"/>
      <c r="AI2554" s="113"/>
      <c r="AJ2554" s="113"/>
      <c r="AK2554" s="113"/>
      <c r="AL2554" s="113"/>
      <c r="AM2554" s="113"/>
      <c r="AN2554" s="113"/>
      <c r="AO2554" s="113"/>
      <c r="AP2554" s="113"/>
      <c r="AQ2554" s="113"/>
      <c r="AR2554" s="113"/>
      <c r="AS2554" s="113"/>
      <c r="AT2554" s="113"/>
      <c r="AU2554" s="113"/>
      <c r="AV2554" s="113"/>
      <c r="AW2554" s="113"/>
      <c r="AX2554" s="113"/>
      <c r="AY2554" s="113"/>
      <c r="AZ2554" s="113"/>
      <c r="BA2554" s="113"/>
      <c r="BB2554" s="113"/>
      <c r="BC2554" s="113"/>
      <c r="BD2554" s="113"/>
      <c r="BE2554" s="113"/>
      <c r="BF2554" s="113"/>
      <c r="BG2554" s="113"/>
      <c r="BH2554" s="113"/>
      <c r="BI2554" s="113"/>
      <c r="BJ2554" s="113"/>
      <c r="BK2554" s="113"/>
      <c r="BL2554" s="113"/>
      <c r="BM2554" s="113"/>
      <c r="BN2554" s="113"/>
      <c r="BO2554" s="113"/>
      <c r="BP2554" s="113"/>
      <c r="BQ2554" s="113"/>
      <c r="BR2554" s="113"/>
      <c r="BS2554" s="113"/>
      <c r="BT2554" s="113"/>
      <c r="BU2554" s="113"/>
      <c r="BV2554" s="113"/>
      <c r="BW2554" s="113"/>
      <c r="BX2554" s="113"/>
      <c r="BY2554" s="113"/>
      <c r="BZ2554" s="113"/>
      <c r="CA2554" s="113"/>
      <c r="CB2554" s="113"/>
    </row>
    <row r="2555" spans="9:80" s="114" customFormat="1">
      <c r="I2555" s="113"/>
      <c r="J2555" s="113"/>
      <c r="K2555" s="113"/>
      <c r="L2555" s="113"/>
      <c r="M2555" s="113"/>
      <c r="N2555" s="113"/>
      <c r="O2555" s="113"/>
      <c r="P2555" s="113"/>
      <c r="Q2555" s="113"/>
      <c r="R2555" s="113"/>
      <c r="S2555" s="113"/>
      <c r="T2555" s="113"/>
      <c r="U2555" s="113"/>
      <c r="V2555" s="113"/>
      <c r="W2555" s="113"/>
      <c r="X2555" s="113"/>
      <c r="Y2555" s="113"/>
      <c r="Z2555" s="113"/>
      <c r="AA2555" s="113"/>
      <c r="AB2555" s="113"/>
      <c r="AC2555" s="113"/>
      <c r="AD2555" s="113"/>
      <c r="AE2555" s="113"/>
      <c r="AF2555" s="113"/>
      <c r="AG2555" s="113"/>
      <c r="AH2555" s="113"/>
      <c r="AI2555" s="113"/>
      <c r="AJ2555" s="113"/>
      <c r="AK2555" s="113"/>
      <c r="AL2555" s="113"/>
      <c r="AM2555" s="113"/>
      <c r="AN2555" s="113"/>
      <c r="AO2555" s="113"/>
      <c r="AP2555" s="113"/>
      <c r="AQ2555" s="113"/>
      <c r="AR2555" s="113"/>
      <c r="AS2555" s="113"/>
      <c r="AT2555" s="113"/>
      <c r="AU2555" s="113"/>
      <c r="AV2555" s="113"/>
      <c r="AW2555" s="113"/>
      <c r="AX2555" s="113"/>
      <c r="AY2555" s="113"/>
      <c r="AZ2555" s="113"/>
      <c r="BA2555" s="113"/>
      <c r="BB2555" s="113"/>
      <c r="BC2555" s="113"/>
      <c r="BD2555" s="113"/>
      <c r="BE2555" s="113"/>
      <c r="BF2555" s="113"/>
      <c r="BG2555" s="113"/>
      <c r="BH2555" s="113"/>
      <c r="BI2555" s="113"/>
      <c r="BJ2555" s="113"/>
      <c r="BK2555" s="113"/>
      <c r="BL2555" s="113"/>
      <c r="BM2555" s="113"/>
      <c r="BN2555" s="113"/>
      <c r="BO2555" s="113"/>
      <c r="BP2555" s="113"/>
      <c r="BQ2555" s="113"/>
      <c r="BR2555" s="113"/>
      <c r="BS2555" s="113"/>
      <c r="BT2555" s="113"/>
      <c r="BU2555" s="113"/>
      <c r="BV2555" s="113"/>
      <c r="BW2555" s="113"/>
      <c r="BX2555" s="113"/>
      <c r="BY2555" s="113"/>
      <c r="BZ2555" s="113"/>
      <c r="CA2555" s="113"/>
      <c r="CB2555" s="113"/>
    </row>
    <row r="2556" spans="9:80" s="114" customFormat="1">
      <c r="I2556" s="113"/>
      <c r="J2556" s="113"/>
      <c r="K2556" s="113"/>
      <c r="L2556" s="113"/>
      <c r="M2556" s="113"/>
      <c r="N2556" s="113"/>
      <c r="O2556" s="113"/>
      <c r="P2556" s="113"/>
      <c r="Q2556" s="113"/>
      <c r="R2556" s="113"/>
      <c r="S2556" s="113"/>
      <c r="T2556" s="113"/>
      <c r="U2556" s="113"/>
      <c r="V2556" s="113"/>
      <c r="W2556" s="113"/>
      <c r="X2556" s="113"/>
      <c r="Y2556" s="113"/>
      <c r="Z2556" s="113"/>
      <c r="AA2556" s="113"/>
      <c r="AB2556" s="113"/>
      <c r="AC2556" s="113"/>
      <c r="AD2556" s="113"/>
      <c r="AE2556" s="113"/>
      <c r="AF2556" s="113"/>
      <c r="AG2556" s="113"/>
      <c r="AH2556" s="113"/>
      <c r="AI2556" s="113"/>
      <c r="AJ2556" s="113"/>
      <c r="AK2556" s="113"/>
      <c r="AL2556" s="113"/>
      <c r="AM2556" s="113"/>
      <c r="AN2556" s="113"/>
      <c r="AO2556" s="113"/>
      <c r="AP2556" s="113"/>
      <c r="AQ2556" s="113"/>
      <c r="AR2556" s="113"/>
      <c r="AS2556" s="113"/>
      <c r="AT2556" s="113"/>
      <c r="AU2556" s="113"/>
      <c r="AV2556" s="113"/>
      <c r="AW2556" s="113"/>
      <c r="AX2556" s="113"/>
      <c r="AY2556" s="113"/>
      <c r="AZ2556" s="113"/>
      <c r="BA2556" s="113"/>
      <c r="BB2556" s="113"/>
      <c r="BC2556" s="113"/>
      <c r="BD2556" s="113"/>
      <c r="BE2556" s="113"/>
      <c r="BF2556" s="113"/>
      <c r="BG2556" s="113"/>
      <c r="BH2556" s="113"/>
      <c r="BI2556" s="113"/>
      <c r="BJ2556" s="113"/>
      <c r="BK2556" s="113"/>
      <c r="BL2556" s="113"/>
      <c r="BM2556" s="113"/>
      <c r="BN2556" s="113"/>
      <c r="BO2556" s="113"/>
      <c r="BP2556" s="113"/>
      <c r="BQ2556" s="113"/>
      <c r="BR2556" s="113"/>
      <c r="BS2556" s="113"/>
      <c r="BT2556" s="113"/>
      <c r="BU2556" s="113"/>
      <c r="BV2556" s="113"/>
      <c r="BW2556" s="113"/>
      <c r="BX2556" s="113"/>
      <c r="BY2556" s="113"/>
      <c r="BZ2556" s="113"/>
      <c r="CA2556" s="113"/>
      <c r="CB2556" s="113"/>
    </row>
    <row r="2557" spans="9:80" s="114" customFormat="1">
      <c r="I2557" s="113"/>
      <c r="J2557" s="113"/>
      <c r="K2557" s="113"/>
      <c r="L2557" s="113"/>
      <c r="M2557" s="113"/>
      <c r="N2557" s="113"/>
      <c r="O2557" s="113"/>
      <c r="P2557" s="113"/>
      <c r="Q2557" s="113"/>
      <c r="R2557" s="113"/>
      <c r="S2557" s="113"/>
      <c r="T2557" s="113"/>
      <c r="U2557" s="113"/>
      <c r="V2557" s="113"/>
      <c r="W2557" s="113"/>
      <c r="X2557" s="113"/>
      <c r="Y2557" s="113"/>
      <c r="Z2557" s="113"/>
      <c r="AA2557" s="113"/>
      <c r="AB2557" s="113"/>
      <c r="AC2557" s="113"/>
      <c r="AD2557" s="113"/>
      <c r="AE2557" s="113"/>
      <c r="AF2557" s="113"/>
      <c r="AG2557" s="113"/>
      <c r="AH2557" s="113"/>
      <c r="AI2557" s="113"/>
      <c r="AJ2557" s="113"/>
      <c r="AK2557" s="113"/>
      <c r="AL2557" s="113"/>
      <c r="AM2557" s="113"/>
      <c r="AN2557" s="113"/>
      <c r="AO2557" s="113"/>
      <c r="AP2557" s="113"/>
      <c r="AQ2557" s="113"/>
      <c r="AR2557" s="113"/>
      <c r="AS2557" s="113"/>
      <c r="AT2557" s="113"/>
      <c r="AU2557" s="113"/>
      <c r="AV2557" s="113"/>
      <c r="AW2557" s="113"/>
      <c r="AX2557" s="113"/>
      <c r="AY2557" s="113"/>
      <c r="AZ2557" s="113"/>
      <c r="BA2557" s="113"/>
      <c r="BB2557" s="113"/>
      <c r="BC2557" s="113"/>
      <c r="BD2557" s="113"/>
      <c r="BE2557" s="113"/>
      <c r="BF2557" s="113"/>
      <c r="BG2557" s="113"/>
      <c r="BH2557" s="113"/>
      <c r="BI2557" s="113"/>
      <c r="BJ2557" s="113"/>
      <c r="BK2557" s="113"/>
      <c r="BL2557" s="113"/>
      <c r="BM2557" s="113"/>
      <c r="BN2557" s="113"/>
      <c r="BO2557" s="113"/>
      <c r="BP2557" s="113"/>
      <c r="BQ2557" s="113"/>
      <c r="BR2557" s="113"/>
      <c r="BS2557" s="113"/>
      <c r="BT2557" s="113"/>
      <c r="BU2557" s="113"/>
      <c r="BV2557" s="113"/>
      <c r="BW2557" s="113"/>
      <c r="BX2557" s="113"/>
      <c r="BY2557" s="113"/>
      <c r="BZ2557" s="113"/>
      <c r="CA2557" s="113"/>
      <c r="CB2557" s="113"/>
    </row>
    <row r="2558" spans="9:80" s="114" customFormat="1">
      <c r="I2558" s="113"/>
      <c r="J2558" s="113"/>
      <c r="K2558" s="113"/>
      <c r="L2558" s="113"/>
      <c r="M2558" s="113"/>
      <c r="N2558" s="113"/>
      <c r="O2558" s="113"/>
      <c r="P2558" s="113"/>
      <c r="Q2558" s="113"/>
      <c r="R2558" s="113"/>
      <c r="S2558" s="113"/>
      <c r="T2558" s="113"/>
      <c r="U2558" s="113"/>
      <c r="V2558" s="113"/>
      <c r="W2558" s="113"/>
      <c r="X2558" s="113"/>
      <c r="Y2558" s="113"/>
      <c r="Z2558" s="113"/>
      <c r="AA2558" s="113"/>
      <c r="AB2558" s="113"/>
      <c r="AC2558" s="113"/>
      <c r="AD2558" s="113"/>
      <c r="AE2558" s="113"/>
      <c r="AF2558" s="113"/>
      <c r="AG2558" s="113"/>
      <c r="AH2558" s="113"/>
      <c r="AI2558" s="113"/>
      <c r="AJ2558" s="113"/>
      <c r="AK2558" s="113"/>
      <c r="AL2558" s="113"/>
      <c r="AM2558" s="113"/>
      <c r="AN2558" s="113"/>
      <c r="AO2558" s="113"/>
      <c r="AP2558" s="113"/>
      <c r="AQ2558" s="113"/>
      <c r="AR2558" s="113"/>
      <c r="AS2558" s="113"/>
      <c r="AT2558" s="113"/>
      <c r="AU2558" s="113"/>
      <c r="AV2558" s="113"/>
      <c r="AW2558" s="113"/>
      <c r="AX2558" s="113"/>
      <c r="AY2558" s="113"/>
      <c r="AZ2558" s="113"/>
      <c r="BA2558" s="113"/>
      <c r="BB2558" s="113"/>
      <c r="BC2558" s="113"/>
      <c r="BD2558" s="113"/>
      <c r="BE2558" s="113"/>
      <c r="BF2558" s="113"/>
      <c r="BG2558" s="113"/>
      <c r="BH2558" s="113"/>
      <c r="BI2558" s="113"/>
      <c r="BJ2558" s="113"/>
      <c r="BK2558" s="113"/>
      <c r="BL2558" s="113"/>
      <c r="BM2558" s="113"/>
      <c r="BN2558" s="113"/>
      <c r="BO2558" s="113"/>
      <c r="BP2558" s="113"/>
      <c r="BQ2558" s="113"/>
      <c r="BR2558" s="113"/>
      <c r="BS2558" s="113"/>
      <c r="BT2558" s="113"/>
      <c r="BU2558" s="113"/>
      <c r="BV2558" s="113"/>
      <c r="BW2558" s="113"/>
      <c r="BX2558" s="113"/>
      <c r="BY2558" s="113"/>
      <c r="BZ2558" s="113"/>
      <c r="CA2558" s="113"/>
      <c r="CB2558" s="113"/>
    </row>
    <row r="2559" spans="9:80" s="114" customFormat="1">
      <c r="I2559" s="113"/>
      <c r="J2559" s="113"/>
      <c r="K2559" s="113"/>
      <c r="L2559" s="113"/>
      <c r="M2559" s="113"/>
      <c r="N2559" s="113"/>
      <c r="O2559" s="113"/>
      <c r="P2559" s="113"/>
      <c r="Q2559" s="113"/>
      <c r="R2559" s="113"/>
      <c r="S2559" s="113"/>
      <c r="T2559" s="113"/>
      <c r="U2559" s="113"/>
      <c r="V2559" s="113"/>
      <c r="W2559" s="113"/>
      <c r="X2559" s="113"/>
      <c r="Y2559" s="113"/>
      <c r="Z2559" s="113"/>
      <c r="AA2559" s="113"/>
      <c r="AB2559" s="113"/>
      <c r="AC2559" s="113"/>
      <c r="AD2559" s="113"/>
      <c r="AE2559" s="113"/>
      <c r="AF2559" s="113"/>
      <c r="AG2559" s="113"/>
      <c r="AH2559" s="113"/>
      <c r="AI2559" s="113"/>
      <c r="AJ2559" s="113"/>
      <c r="AK2559" s="113"/>
      <c r="AL2559" s="113"/>
      <c r="AM2559" s="113"/>
      <c r="AN2559" s="113"/>
      <c r="AO2559" s="113"/>
      <c r="AP2559" s="113"/>
      <c r="AQ2559" s="113"/>
      <c r="AR2559" s="113"/>
      <c r="AS2559" s="113"/>
      <c r="AT2559" s="113"/>
      <c r="AU2559" s="113"/>
      <c r="AV2559" s="113"/>
      <c r="AW2559" s="113"/>
      <c r="AX2559" s="113"/>
      <c r="AY2559" s="113"/>
      <c r="AZ2559" s="113"/>
      <c r="BA2559" s="113"/>
      <c r="BB2559" s="113"/>
      <c r="BC2559" s="113"/>
      <c r="BD2559" s="113"/>
      <c r="BE2559" s="113"/>
      <c r="BF2559" s="113"/>
      <c r="BG2559" s="113"/>
      <c r="BH2559" s="113"/>
      <c r="BI2559" s="113"/>
      <c r="BJ2559" s="113"/>
      <c r="BK2559" s="113"/>
      <c r="BL2559" s="113"/>
      <c r="BM2559" s="113"/>
      <c r="BN2559" s="113"/>
      <c r="BO2559" s="113"/>
      <c r="BP2559" s="113"/>
      <c r="BQ2559" s="113"/>
      <c r="BR2559" s="113"/>
      <c r="BS2559" s="113"/>
      <c r="BT2559" s="113"/>
      <c r="BU2559" s="113"/>
      <c r="BV2559" s="113"/>
      <c r="BW2559" s="113"/>
      <c r="BX2559" s="113"/>
      <c r="BY2559" s="113"/>
      <c r="BZ2559" s="113"/>
      <c r="CA2559" s="113"/>
      <c r="CB2559" s="113"/>
    </row>
    <row r="2560" spans="9:80" s="114" customFormat="1">
      <c r="I2560" s="113"/>
      <c r="J2560" s="113"/>
      <c r="K2560" s="113"/>
      <c r="L2560" s="113"/>
      <c r="M2560" s="113"/>
      <c r="N2560" s="113"/>
      <c r="O2560" s="113"/>
      <c r="P2560" s="113"/>
      <c r="Q2560" s="113"/>
      <c r="R2560" s="113"/>
      <c r="S2560" s="113"/>
      <c r="T2560" s="113"/>
      <c r="U2560" s="113"/>
      <c r="V2560" s="113"/>
      <c r="W2560" s="113"/>
      <c r="X2560" s="113"/>
      <c r="Y2560" s="113"/>
      <c r="Z2560" s="113"/>
      <c r="AA2560" s="113"/>
      <c r="AB2560" s="113"/>
      <c r="AC2560" s="113"/>
      <c r="AD2560" s="113"/>
      <c r="AE2560" s="113"/>
      <c r="AF2560" s="113"/>
      <c r="AG2560" s="113"/>
      <c r="AH2560" s="113"/>
      <c r="AI2560" s="113"/>
      <c r="AJ2560" s="113"/>
      <c r="AK2560" s="113"/>
      <c r="AL2560" s="113"/>
      <c r="AM2560" s="113"/>
      <c r="AN2560" s="113"/>
      <c r="AO2560" s="113"/>
      <c r="AP2560" s="113"/>
      <c r="AQ2560" s="113"/>
      <c r="AR2560" s="113"/>
      <c r="AS2560" s="113"/>
      <c r="AT2560" s="113"/>
      <c r="AU2560" s="113"/>
      <c r="AV2560" s="113"/>
      <c r="AW2560" s="113"/>
      <c r="AX2560" s="113"/>
      <c r="AY2560" s="113"/>
      <c r="AZ2560" s="113"/>
      <c r="BA2560" s="113"/>
      <c r="BB2560" s="113"/>
      <c r="BC2560" s="113"/>
      <c r="BD2560" s="113"/>
      <c r="BE2560" s="113"/>
      <c r="BF2560" s="113"/>
      <c r="BG2560" s="113"/>
      <c r="BH2560" s="113"/>
      <c r="BI2560" s="113"/>
      <c r="BJ2560" s="113"/>
      <c r="BK2560" s="113"/>
      <c r="BL2560" s="113"/>
      <c r="BM2560" s="113"/>
      <c r="BN2560" s="113"/>
      <c r="BO2560" s="113"/>
      <c r="BP2560" s="113"/>
      <c r="BQ2560" s="113"/>
      <c r="BR2560" s="113"/>
      <c r="BS2560" s="113"/>
      <c r="BT2560" s="113"/>
      <c r="BU2560" s="113"/>
      <c r="BV2560" s="113"/>
      <c r="BW2560" s="113"/>
      <c r="BX2560" s="113"/>
      <c r="BY2560" s="113"/>
      <c r="BZ2560" s="113"/>
      <c r="CA2560" s="113"/>
      <c r="CB2560" s="113"/>
    </row>
    <row r="2561" spans="9:80" s="114" customFormat="1">
      <c r="I2561" s="113"/>
      <c r="J2561" s="113"/>
      <c r="K2561" s="113"/>
      <c r="L2561" s="113"/>
      <c r="M2561" s="113"/>
      <c r="N2561" s="113"/>
      <c r="O2561" s="113"/>
      <c r="P2561" s="113"/>
      <c r="Q2561" s="113"/>
      <c r="R2561" s="113"/>
      <c r="S2561" s="113"/>
      <c r="T2561" s="113"/>
      <c r="U2561" s="113"/>
      <c r="V2561" s="113"/>
      <c r="W2561" s="113"/>
      <c r="X2561" s="113"/>
      <c r="Y2561" s="113"/>
      <c r="Z2561" s="113"/>
      <c r="AA2561" s="113"/>
      <c r="AB2561" s="113"/>
      <c r="AC2561" s="113"/>
      <c r="AD2561" s="113"/>
      <c r="AE2561" s="113"/>
      <c r="AF2561" s="113"/>
      <c r="AG2561" s="113"/>
      <c r="AH2561" s="113"/>
      <c r="AI2561" s="113"/>
      <c r="AJ2561" s="113"/>
      <c r="AK2561" s="113"/>
      <c r="AL2561" s="113"/>
      <c r="AM2561" s="113"/>
      <c r="AN2561" s="113"/>
      <c r="AO2561" s="113"/>
      <c r="AP2561" s="113"/>
      <c r="AQ2561" s="113"/>
      <c r="AR2561" s="113"/>
      <c r="AS2561" s="113"/>
      <c r="AT2561" s="113"/>
      <c r="AU2561" s="113"/>
      <c r="AV2561" s="113"/>
      <c r="AW2561" s="113"/>
      <c r="AX2561" s="113"/>
      <c r="AY2561" s="113"/>
      <c r="AZ2561" s="113"/>
      <c r="BA2561" s="113"/>
      <c r="BB2561" s="113"/>
      <c r="BC2561" s="113"/>
      <c r="BD2561" s="113"/>
      <c r="BE2561" s="113"/>
      <c r="BF2561" s="113"/>
      <c r="BG2561" s="113"/>
      <c r="BH2561" s="113"/>
      <c r="BI2561" s="113"/>
      <c r="BJ2561" s="113"/>
      <c r="BK2561" s="113"/>
      <c r="BL2561" s="113"/>
      <c r="BM2561" s="113"/>
      <c r="BN2561" s="113"/>
      <c r="BO2561" s="113"/>
      <c r="BP2561" s="113"/>
      <c r="BQ2561" s="113"/>
      <c r="BR2561" s="113"/>
      <c r="BS2561" s="113"/>
      <c r="BT2561" s="113"/>
      <c r="BU2561" s="113"/>
      <c r="BV2561" s="113"/>
      <c r="BW2561" s="113"/>
      <c r="BX2561" s="113"/>
      <c r="BY2561" s="113"/>
      <c r="BZ2561" s="113"/>
      <c r="CA2561" s="113"/>
      <c r="CB2561" s="113"/>
    </row>
    <row r="2562" spans="9:80" s="114" customFormat="1">
      <c r="I2562" s="113"/>
      <c r="J2562" s="113"/>
      <c r="K2562" s="113"/>
      <c r="L2562" s="113"/>
      <c r="M2562" s="113"/>
      <c r="N2562" s="113"/>
      <c r="O2562" s="113"/>
      <c r="P2562" s="113"/>
      <c r="Q2562" s="113"/>
      <c r="R2562" s="113"/>
      <c r="S2562" s="113"/>
      <c r="T2562" s="113"/>
      <c r="U2562" s="113"/>
      <c r="V2562" s="113"/>
      <c r="W2562" s="113"/>
      <c r="X2562" s="113"/>
      <c r="Y2562" s="113"/>
      <c r="Z2562" s="113"/>
      <c r="AA2562" s="113"/>
      <c r="AB2562" s="113"/>
      <c r="AC2562" s="113"/>
      <c r="AD2562" s="113"/>
      <c r="AE2562" s="113"/>
      <c r="AF2562" s="113"/>
      <c r="AG2562" s="113"/>
      <c r="AH2562" s="113"/>
      <c r="AI2562" s="113"/>
      <c r="AJ2562" s="113"/>
      <c r="AK2562" s="113"/>
      <c r="AL2562" s="113"/>
      <c r="AM2562" s="113"/>
      <c r="AN2562" s="113"/>
      <c r="AO2562" s="113"/>
      <c r="AP2562" s="113"/>
      <c r="AQ2562" s="113"/>
      <c r="AR2562" s="113"/>
      <c r="AS2562" s="113"/>
      <c r="AT2562" s="113"/>
      <c r="AU2562" s="113"/>
      <c r="AV2562" s="113"/>
      <c r="AW2562" s="113"/>
      <c r="AX2562" s="113"/>
      <c r="AY2562" s="113"/>
      <c r="AZ2562" s="113"/>
      <c r="BA2562" s="113"/>
      <c r="BB2562" s="113"/>
      <c r="BC2562" s="113"/>
      <c r="BD2562" s="113"/>
      <c r="BE2562" s="113"/>
      <c r="BF2562" s="113"/>
      <c r="BG2562" s="113"/>
      <c r="BH2562" s="113"/>
      <c r="BI2562" s="113"/>
      <c r="BJ2562" s="113"/>
      <c r="BK2562" s="113"/>
      <c r="BL2562" s="113"/>
      <c r="BM2562" s="113"/>
      <c r="BN2562" s="113"/>
      <c r="BO2562" s="113"/>
      <c r="BP2562" s="113"/>
      <c r="BQ2562" s="113"/>
      <c r="BR2562" s="113"/>
      <c r="BS2562" s="113"/>
      <c r="BT2562" s="113"/>
      <c r="BU2562" s="113"/>
      <c r="BV2562" s="113"/>
      <c r="BW2562" s="113"/>
      <c r="BX2562" s="113"/>
      <c r="BY2562" s="113"/>
      <c r="BZ2562" s="113"/>
      <c r="CA2562" s="113"/>
      <c r="CB2562" s="113"/>
    </row>
    <row r="2563" spans="9:80" s="114" customFormat="1">
      <c r="I2563" s="113"/>
      <c r="J2563" s="113"/>
      <c r="K2563" s="113"/>
      <c r="L2563" s="113"/>
      <c r="M2563" s="113"/>
      <c r="N2563" s="113"/>
      <c r="O2563" s="113"/>
      <c r="P2563" s="113"/>
      <c r="Q2563" s="113"/>
      <c r="R2563" s="113"/>
      <c r="S2563" s="113"/>
      <c r="T2563" s="113"/>
      <c r="U2563" s="113"/>
      <c r="V2563" s="113"/>
      <c r="W2563" s="113"/>
      <c r="X2563" s="113"/>
      <c r="Y2563" s="113"/>
      <c r="Z2563" s="113"/>
      <c r="AA2563" s="113"/>
      <c r="AB2563" s="113"/>
      <c r="AC2563" s="113"/>
      <c r="AD2563" s="113"/>
      <c r="AE2563" s="113"/>
      <c r="AF2563" s="113"/>
      <c r="AG2563" s="113"/>
      <c r="AH2563" s="113"/>
      <c r="AI2563" s="113"/>
      <c r="AJ2563" s="113"/>
      <c r="AK2563" s="113"/>
      <c r="AL2563" s="113"/>
      <c r="AM2563" s="113"/>
      <c r="AN2563" s="113"/>
      <c r="AO2563" s="113"/>
      <c r="AP2563" s="113"/>
      <c r="AQ2563" s="113"/>
      <c r="AR2563" s="113"/>
      <c r="AS2563" s="113"/>
      <c r="AT2563" s="113"/>
      <c r="AU2563" s="113"/>
      <c r="AV2563" s="113"/>
      <c r="AW2563" s="113"/>
      <c r="AX2563" s="113"/>
      <c r="AY2563" s="113"/>
      <c r="AZ2563" s="113"/>
      <c r="BA2563" s="113"/>
      <c r="BB2563" s="113"/>
      <c r="BC2563" s="113"/>
      <c r="BD2563" s="113"/>
      <c r="BE2563" s="113"/>
      <c r="BF2563" s="113"/>
      <c r="BG2563" s="113"/>
      <c r="BH2563" s="113"/>
      <c r="BI2563" s="113"/>
      <c r="BJ2563" s="113"/>
      <c r="BK2563" s="113"/>
      <c r="BL2563" s="113"/>
      <c r="BM2563" s="113"/>
      <c r="BN2563" s="113"/>
      <c r="BO2563" s="113"/>
      <c r="BP2563" s="113"/>
      <c r="BQ2563" s="113"/>
      <c r="BR2563" s="113"/>
      <c r="BS2563" s="113"/>
      <c r="BT2563" s="113"/>
      <c r="BU2563" s="113"/>
      <c r="BV2563" s="113"/>
      <c r="BW2563" s="113"/>
      <c r="BX2563" s="113"/>
      <c r="BY2563" s="113"/>
      <c r="BZ2563" s="113"/>
      <c r="CA2563" s="113"/>
      <c r="CB2563" s="113"/>
    </row>
    <row r="2564" spans="9:80" s="114" customFormat="1">
      <c r="I2564" s="113"/>
      <c r="J2564" s="113"/>
      <c r="K2564" s="113"/>
      <c r="L2564" s="113"/>
      <c r="M2564" s="113"/>
      <c r="N2564" s="113"/>
      <c r="O2564" s="113"/>
      <c r="P2564" s="113"/>
      <c r="Q2564" s="113"/>
      <c r="R2564" s="113"/>
      <c r="S2564" s="113"/>
      <c r="T2564" s="113"/>
      <c r="U2564" s="113"/>
      <c r="V2564" s="113"/>
      <c r="W2564" s="113"/>
      <c r="X2564" s="113"/>
      <c r="Y2564" s="113"/>
      <c r="Z2564" s="113"/>
      <c r="AA2564" s="113"/>
      <c r="AB2564" s="113"/>
      <c r="AC2564" s="113"/>
      <c r="AD2564" s="113"/>
      <c r="AE2564" s="113"/>
      <c r="AF2564" s="113"/>
      <c r="AG2564" s="113"/>
      <c r="AH2564" s="113"/>
      <c r="AI2564" s="113"/>
      <c r="AJ2564" s="113"/>
      <c r="AK2564" s="113"/>
      <c r="AL2564" s="113"/>
      <c r="AM2564" s="113"/>
      <c r="AN2564" s="113"/>
      <c r="AO2564" s="113"/>
      <c r="AP2564" s="113"/>
      <c r="AQ2564" s="113"/>
      <c r="AR2564" s="113"/>
      <c r="AS2564" s="113"/>
      <c r="AT2564" s="113"/>
      <c r="AU2564" s="113"/>
      <c r="AV2564" s="113"/>
      <c r="AW2564" s="113"/>
      <c r="AX2564" s="113"/>
      <c r="AY2564" s="113"/>
      <c r="AZ2564" s="113"/>
      <c r="BA2564" s="113"/>
      <c r="BB2564" s="113"/>
      <c r="BC2564" s="113"/>
      <c r="BD2564" s="113"/>
      <c r="BE2564" s="113"/>
      <c r="BF2564" s="113"/>
      <c r="BG2564" s="113"/>
      <c r="BH2564" s="113"/>
      <c r="BI2564" s="113"/>
      <c r="BJ2564" s="113"/>
      <c r="BK2564" s="113"/>
      <c r="BL2564" s="113"/>
      <c r="BM2564" s="113"/>
      <c r="BN2564" s="113"/>
      <c r="BO2564" s="113"/>
      <c r="BP2564" s="113"/>
      <c r="BQ2564" s="113"/>
      <c r="BR2564" s="113"/>
      <c r="BS2564" s="113"/>
      <c r="BT2564" s="113"/>
      <c r="BU2564" s="113"/>
      <c r="BV2564" s="113"/>
      <c r="BW2564" s="113"/>
      <c r="BX2564" s="113"/>
      <c r="BY2564" s="113"/>
      <c r="BZ2564" s="113"/>
      <c r="CA2564" s="113"/>
      <c r="CB2564" s="113"/>
    </row>
    <row r="2565" spans="9:80" s="114" customFormat="1">
      <c r="I2565" s="113"/>
      <c r="J2565" s="113"/>
      <c r="K2565" s="113"/>
      <c r="L2565" s="113"/>
      <c r="M2565" s="113"/>
      <c r="N2565" s="113"/>
      <c r="O2565" s="113"/>
      <c r="P2565" s="113"/>
      <c r="Q2565" s="113"/>
      <c r="R2565" s="113"/>
      <c r="S2565" s="113"/>
      <c r="T2565" s="113"/>
      <c r="U2565" s="113"/>
      <c r="V2565" s="113"/>
      <c r="W2565" s="113"/>
      <c r="X2565" s="113"/>
      <c r="Y2565" s="113"/>
      <c r="Z2565" s="113"/>
      <c r="AA2565" s="113"/>
      <c r="AB2565" s="113"/>
      <c r="AC2565" s="113"/>
      <c r="AD2565" s="113"/>
      <c r="AE2565" s="113"/>
      <c r="AF2565" s="113"/>
      <c r="AG2565" s="113"/>
      <c r="AH2565" s="113"/>
      <c r="AI2565" s="113"/>
      <c r="AJ2565" s="113"/>
      <c r="AK2565" s="113"/>
      <c r="AL2565" s="113"/>
      <c r="AM2565" s="113"/>
      <c r="AN2565" s="113"/>
      <c r="AO2565" s="113"/>
      <c r="AP2565" s="113"/>
      <c r="AQ2565" s="113"/>
      <c r="AR2565" s="113"/>
      <c r="AS2565" s="113"/>
      <c r="AT2565" s="113"/>
      <c r="AU2565" s="113"/>
      <c r="AV2565" s="113"/>
      <c r="AW2565" s="113"/>
      <c r="AX2565" s="113"/>
      <c r="AY2565" s="113"/>
      <c r="AZ2565" s="113"/>
      <c r="BA2565" s="113"/>
      <c r="BB2565" s="113"/>
      <c r="BC2565" s="113"/>
      <c r="BD2565" s="113"/>
      <c r="BE2565" s="113"/>
      <c r="BF2565" s="113"/>
      <c r="BG2565" s="113"/>
      <c r="BH2565" s="113"/>
      <c r="BI2565" s="113"/>
      <c r="BJ2565" s="113"/>
      <c r="BK2565" s="113"/>
      <c r="BL2565" s="113"/>
      <c r="BM2565" s="113"/>
      <c r="BN2565" s="113"/>
      <c r="BO2565" s="113"/>
      <c r="BP2565" s="113"/>
      <c r="BQ2565" s="113"/>
      <c r="BR2565" s="113"/>
      <c r="BS2565" s="113"/>
      <c r="BT2565" s="113"/>
      <c r="BU2565" s="113"/>
      <c r="BV2565" s="113"/>
      <c r="BW2565" s="113"/>
      <c r="BX2565" s="113"/>
      <c r="BY2565" s="113"/>
      <c r="BZ2565" s="113"/>
      <c r="CA2565" s="113"/>
      <c r="CB2565" s="113"/>
    </row>
    <row r="2566" spans="9:80" s="114" customFormat="1">
      <c r="I2566" s="113"/>
      <c r="J2566" s="113"/>
      <c r="K2566" s="113"/>
      <c r="L2566" s="113"/>
      <c r="M2566" s="113"/>
      <c r="N2566" s="113"/>
      <c r="O2566" s="113"/>
      <c r="P2566" s="113"/>
      <c r="Q2566" s="113"/>
      <c r="R2566" s="113"/>
      <c r="S2566" s="113"/>
      <c r="T2566" s="113"/>
      <c r="U2566" s="113"/>
      <c r="V2566" s="113"/>
      <c r="W2566" s="113"/>
      <c r="X2566" s="113"/>
      <c r="Y2566" s="113"/>
      <c r="Z2566" s="113"/>
      <c r="AA2566" s="113"/>
      <c r="AB2566" s="113"/>
      <c r="AC2566" s="113"/>
      <c r="AD2566" s="113"/>
      <c r="AE2566" s="113"/>
      <c r="AF2566" s="113"/>
      <c r="AG2566" s="113"/>
      <c r="AH2566" s="113"/>
      <c r="AI2566" s="113"/>
      <c r="AJ2566" s="113"/>
      <c r="AK2566" s="113"/>
      <c r="AL2566" s="113"/>
      <c r="AM2566" s="113"/>
      <c r="AN2566" s="113"/>
      <c r="AO2566" s="113"/>
      <c r="AP2566" s="113"/>
      <c r="AQ2566" s="113"/>
      <c r="AR2566" s="113"/>
      <c r="AS2566" s="113"/>
      <c r="AT2566" s="113"/>
      <c r="AU2566" s="113"/>
      <c r="AV2566" s="113"/>
      <c r="AW2566" s="113"/>
      <c r="AX2566" s="113"/>
      <c r="AY2566" s="113"/>
      <c r="AZ2566" s="113"/>
      <c r="BA2566" s="113"/>
      <c r="BB2566" s="113"/>
      <c r="BC2566" s="113"/>
      <c r="BD2566" s="113"/>
      <c r="BE2566" s="113"/>
      <c r="BF2566" s="113"/>
      <c r="BG2566" s="113"/>
      <c r="BH2566" s="113"/>
      <c r="BI2566" s="113"/>
      <c r="BJ2566" s="113"/>
      <c r="BK2566" s="113"/>
      <c r="BL2566" s="113"/>
      <c r="BM2566" s="113"/>
      <c r="BN2566" s="113"/>
      <c r="BO2566" s="113"/>
      <c r="BP2566" s="113"/>
      <c r="BQ2566" s="113"/>
      <c r="BR2566" s="113"/>
      <c r="BS2566" s="113"/>
      <c r="BT2566" s="113"/>
      <c r="BU2566" s="113"/>
      <c r="BV2566" s="113"/>
      <c r="BW2566" s="113"/>
      <c r="BX2566" s="113"/>
      <c r="BY2566" s="113"/>
      <c r="BZ2566" s="113"/>
      <c r="CA2566" s="113"/>
      <c r="CB2566" s="113"/>
    </row>
    <row r="2567" spans="9:80" s="114" customFormat="1">
      <c r="I2567" s="113"/>
      <c r="J2567" s="113"/>
      <c r="K2567" s="113"/>
      <c r="L2567" s="113"/>
      <c r="M2567" s="113"/>
      <c r="N2567" s="113"/>
      <c r="O2567" s="113"/>
      <c r="P2567" s="113"/>
      <c r="Q2567" s="113"/>
      <c r="R2567" s="113"/>
      <c r="S2567" s="113"/>
      <c r="T2567" s="113"/>
      <c r="U2567" s="113"/>
      <c r="V2567" s="113"/>
      <c r="W2567" s="113"/>
      <c r="X2567" s="113"/>
      <c r="Y2567" s="113"/>
      <c r="Z2567" s="113"/>
      <c r="AA2567" s="113"/>
      <c r="AB2567" s="113"/>
      <c r="AC2567" s="113"/>
      <c r="AD2567" s="113"/>
      <c r="AE2567" s="113"/>
      <c r="AF2567" s="113"/>
      <c r="AG2567" s="113"/>
      <c r="AH2567" s="113"/>
      <c r="AI2567" s="113"/>
      <c r="AJ2567" s="113"/>
      <c r="AK2567" s="113"/>
      <c r="AL2567" s="113"/>
      <c r="AM2567" s="113"/>
      <c r="AN2567" s="113"/>
      <c r="AO2567" s="113"/>
      <c r="AP2567" s="113"/>
      <c r="AQ2567" s="113"/>
      <c r="AR2567" s="113"/>
      <c r="AS2567" s="113"/>
      <c r="AT2567" s="113"/>
      <c r="AU2567" s="113"/>
      <c r="AV2567" s="113"/>
      <c r="AW2567" s="113"/>
      <c r="AX2567" s="113"/>
      <c r="AY2567" s="113"/>
      <c r="AZ2567" s="113"/>
      <c r="BA2567" s="113"/>
      <c r="BB2567" s="113"/>
      <c r="BC2567" s="113"/>
      <c r="BD2567" s="113"/>
      <c r="BE2567" s="113"/>
      <c r="BF2567" s="113"/>
      <c r="BG2567" s="113"/>
      <c r="BH2567" s="113"/>
      <c r="BI2567" s="113"/>
      <c r="BJ2567" s="113"/>
      <c r="BK2567" s="113"/>
      <c r="BL2567" s="113"/>
      <c r="BM2567" s="113"/>
      <c r="BN2567" s="113"/>
      <c r="BO2567" s="113"/>
      <c r="BP2567" s="113"/>
      <c r="BQ2567" s="113"/>
      <c r="BR2567" s="113"/>
      <c r="BS2567" s="113"/>
      <c r="BT2567" s="113"/>
      <c r="BU2567" s="113"/>
      <c r="BV2567" s="113"/>
      <c r="BW2567" s="113"/>
      <c r="BX2567" s="113"/>
      <c r="BY2567" s="113"/>
      <c r="BZ2567" s="113"/>
      <c r="CA2567" s="113"/>
      <c r="CB2567" s="113"/>
    </row>
    <row r="2568" spans="9:80" s="114" customFormat="1">
      <c r="I2568" s="113"/>
      <c r="J2568" s="113"/>
      <c r="K2568" s="113"/>
      <c r="L2568" s="113"/>
      <c r="M2568" s="113"/>
      <c r="N2568" s="113"/>
      <c r="O2568" s="113"/>
      <c r="P2568" s="113"/>
      <c r="Q2568" s="113"/>
      <c r="R2568" s="113"/>
      <c r="S2568" s="113"/>
      <c r="T2568" s="113"/>
      <c r="U2568" s="113"/>
      <c r="V2568" s="113"/>
      <c r="W2568" s="113"/>
      <c r="X2568" s="113"/>
      <c r="Y2568" s="113"/>
      <c r="Z2568" s="113"/>
      <c r="AA2568" s="113"/>
      <c r="AB2568" s="113"/>
      <c r="AC2568" s="113"/>
      <c r="AD2568" s="113"/>
      <c r="AE2568" s="113"/>
      <c r="AF2568" s="113"/>
      <c r="AG2568" s="113"/>
      <c r="AH2568" s="113"/>
      <c r="AI2568" s="113"/>
      <c r="AJ2568" s="113"/>
      <c r="AK2568" s="113"/>
      <c r="AL2568" s="113"/>
      <c r="AM2568" s="113"/>
      <c r="AN2568" s="113"/>
      <c r="AO2568" s="113"/>
      <c r="AP2568" s="113"/>
      <c r="AQ2568" s="113"/>
      <c r="AR2568" s="113"/>
      <c r="AS2568" s="113"/>
      <c r="AT2568" s="113"/>
      <c r="AU2568" s="113"/>
      <c r="AV2568" s="113"/>
      <c r="AW2568" s="113"/>
      <c r="AX2568" s="113"/>
      <c r="AY2568" s="113"/>
      <c r="AZ2568" s="113"/>
      <c r="BA2568" s="113"/>
      <c r="BB2568" s="113"/>
      <c r="BC2568" s="113"/>
      <c r="BD2568" s="113"/>
      <c r="BE2568" s="113"/>
      <c r="BF2568" s="113"/>
      <c r="BG2568" s="113"/>
      <c r="BH2568" s="113"/>
      <c r="BI2568" s="113"/>
      <c r="BJ2568" s="113"/>
      <c r="BK2568" s="113"/>
      <c r="BL2568" s="113"/>
      <c r="BM2568" s="113"/>
      <c r="BN2568" s="113"/>
      <c r="BO2568" s="113"/>
      <c r="BP2568" s="113"/>
      <c r="BQ2568" s="113"/>
      <c r="BR2568" s="113"/>
      <c r="BS2568" s="113"/>
      <c r="BT2568" s="113"/>
      <c r="BU2568" s="113"/>
      <c r="BV2568" s="113"/>
      <c r="BW2568" s="113"/>
      <c r="BX2568" s="113"/>
      <c r="BY2568" s="113"/>
      <c r="BZ2568" s="113"/>
      <c r="CA2568" s="113"/>
      <c r="CB2568" s="113"/>
    </row>
    <row r="2569" spans="9:80" s="114" customFormat="1">
      <c r="I2569" s="113"/>
      <c r="J2569" s="113"/>
      <c r="K2569" s="113"/>
      <c r="L2569" s="113"/>
      <c r="M2569" s="113"/>
      <c r="N2569" s="113"/>
      <c r="O2569" s="113"/>
      <c r="P2569" s="113"/>
      <c r="Q2569" s="113"/>
      <c r="R2569" s="113"/>
      <c r="S2569" s="113"/>
      <c r="T2569" s="113"/>
      <c r="U2569" s="113"/>
      <c r="V2569" s="113"/>
      <c r="W2569" s="113"/>
      <c r="X2569" s="113"/>
      <c r="Y2569" s="113"/>
      <c r="Z2569" s="113"/>
      <c r="AA2569" s="113"/>
      <c r="AB2569" s="113"/>
      <c r="AC2569" s="113"/>
      <c r="AD2569" s="113"/>
      <c r="AE2569" s="113"/>
      <c r="AF2569" s="113"/>
      <c r="AG2569" s="113"/>
      <c r="AH2569" s="113"/>
      <c r="AI2569" s="113"/>
      <c r="AJ2569" s="113"/>
      <c r="AK2569" s="113"/>
      <c r="AL2569" s="113"/>
      <c r="AM2569" s="113"/>
      <c r="AN2569" s="113"/>
      <c r="AO2569" s="113"/>
      <c r="AP2569" s="113"/>
      <c r="AQ2569" s="113"/>
      <c r="AR2569" s="113"/>
      <c r="AS2569" s="113"/>
      <c r="AT2569" s="113"/>
      <c r="AU2569" s="113"/>
      <c r="AV2569" s="113"/>
      <c r="AW2569" s="113"/>
      <c r="AX2569" s="113"/>
      <c r="AY2569" s="113"/>
      <c r="AZ2569" s="113"/>
      <c r="BA2569" s="113"/>
      <c r="BB2569" s="113"/>
      <c r="BC2569" s="113"/>
      <c r="BD2569" s="113"/>
      <c r="BE2569" s="113"/>
      <c r="BF2569" s="113"/>
      <c r="BG2569" s="113"/>
      <c r="BH2569" s="113"/>
      <c r="BI2569" s="113"/>
      <c r="BJ2569" s="113"/>
      <c r="BK2569" s="113"/>
      <c r="BL2569" s="113"/>
      <c r="BM2569" s="113"/>
      <c r="BN2569" s="113"/>
      <c r="BO2569" s="113"/>
      <c r="BP2569" s="113"/>
      <c r="BQ2569" s="113"/>
      <c r="BR2569" s="113"/>
      <c r="BS2569" s="113"/>
      <c r="BT2569" s="113"/>
      <c r="BU2569" s="113"/>
      <c r="BV2569" s="113"/>
      <c r="BW2569" s="113"/>
      <c r="BX2569" s="113"/>
      <c r="BY2569" s="113"/>
      <c r="BZ2569" s="113"/>
      <c r="CA2569" s="113"/>
      <c r="CB2569" s="113"/>
    </row>
    <row r="2570" spans="9:80" s="114" customFormat="1">
      <c r="I2570" s="113"/>
      <c r="J2570" s="113"/>
      <c r="K2570" s="113"/>
      <c r="L2570" s="113"/>
      <c r="M2570" s="113"/>
      <c r="N2570" s="113"/>
      <c r="O2570" s="113"/>
      <c r="P2570" s="113"/>
      <c r="Q2570" s="113"/>
      <c r="R2570" s="113"/>
      <c r="S2570" s="113"/>
      <c r="T2570" s="113"/>
      <c r="U2570" s="113"/>
      <c r="V2570" s="113"/>
      <c r="W2570" s="113"/>
      <c r="X2570" s="113"/>
      <c r="Y2570" s="113"/>
      <c r="Z2570" s="113"/>
      <c r="AA2570" s="113"/>
      <c r="AB2570" s="113"/>
      <c r="AC2570" s="113"/>
      <c r="AD2570" s="113"/>
      <c r="AE2570" s="113"/>
      <c r="AF2570" s="113"/>
      <c r="AG2570" s="113"/>
      <c r="AH2570" s="113"/>
      <c r="AI2570" s="113"/>
      <c r="AJ2570" s="113"/>
      <c r="AK2570" s="113"/>
      <c r="AL2570" s="113"/>
      <c r="AM2570" s="113"/>
      <c r="AN2570" s="113"/>
      <c r="AO2570" s="113"/>
      <c r="AP2570" s="113"/>
      <c r="AQ2570" s="113"/>
      <c r="AR2570" s="113"/>
      <c r="AS2570" s="113"/>
      <c r="AT2570" s="113"/>
      <c r="AU2570" s="113"/>
      <c r="AV2570" s="113"/>
      <c r="AW2570" s="113"/>
      <c r="AX2570" s="113"/>
      <c r="AY2570" s="113"/>
      <c r="AZ2570" s="113"/>
      <c r="BA2570" s="113"/>
      <c r="BB2570" s="113"/>
      <c r="BC2570" s="113"/>
      <c r="BD2570" s="113"/>
      <c r="BE2570" s="113"/>
      <c r="BF2570" s="113"/>
      <c r="BG2570" s="113"/>
      <c r="BH2570" s="113"/>
      <c r="BI2570" s="113"/>
      <c r="BJ2570" s="113"/>
      <c r="BK2570" s="113"/>
      <c r="BL2570" s="113"/>
      <c r="BM2570" s="113"/>
      <c r="BN2570" s="113"/>
      <c r="BO2570" s="113"/>
      <c r="BP2570" s="113"/>
      <c r="BQ2570" s="113"/>
      <c r="BR2570" s="113"/>
      <c r="BS2570" s="113"/>
      <c r="BT2570" s="113"/>
      <c r="BU2570" s="113"/>
      <c r="BV2570" s="113"/>
      <c r="BW2570" s="113"/>
      <c r="BX2570" s="113"/>
      <c r="BY2570" s="113"/>
      <c r="BZ2570" s="113"/>
      <c r="CA2570" s="113"/>
      <c r="CB2570" s="113"/>
    </row>
    <row r="2571" spans="9:80" s="114" customFormat="1">
      <c r="I2571" s="113"/>
      <c r="J2571" s="113"/>
      <c r="K2571" s="113"/>
      <c r="L2571" s="113"/>
      <c r="M2571" s="113"/>
      <c r="N2571" s="113"/>
      <c r="O2571" s="113"/>
      <c r="P2571" s="113"/>
      <c r="Q2571" s="113"/>
      <c r="R2571" s="113"/>
      <c r="S2571" s="113"/>
      <c r="T2571" s="113"/>
      <c r="U2571" s="113"/>
      <c r="V2571" s="113"/>
      <c r="W2571" s="113"/>
      <c r="X2571" s="113"/>
      <c r="Y2571" s="113"/>
      <c r="Z2571" s="113"/>
      <c r="AA2571" s="113"/>
      <c r="AB2571" s="113"/>
      <c r="AC2571" s="113"/>
      <c r="AD2571" s="113"/>
      <c r="AE2571" s="113"/>
      <c r="AF2571" s="113"/>
      <c r="AG2571" s="113"/>
      <c r="AH2571" s="113"/>
      <c r="AI2571" s="113"/>
      <c r="AJ2571" s="113"/>
      <c r="AK2571" s="113"/>
      <c r="AL2571" s="113"/>
      <c r="AM2571" s="113"/>
      <c r="AN2571" s="113"/>
      <c r="AO2571" s="113"/>
      <c r="AP2571" s="113"/>
      <c r="AQ2571" s="113"/>
      <c r="AR2571" s="113"/>
      <c r="AS2571" s="113"/>
      <c r="AT2571" s="113"/>
      <c r="AU2571" s="113"/>
      <c r="AV2571" s="113"/>
      <c r="AW2571" s="113"/>
      <c r="AX2571" s="113"/>
      <c r="AY2571" s="113"/>
      <c r="AZ2571" s="113"/>
      <c r="BA2571" s="113"/>
      <c r="BB2571" s="113"/>
      <c r="BC2571" s="113"/>
      <c r="BD2571" s="113"/>
      <c r="BE2571" s="113"/>
      <c r="BF2571" s="113"/>
      <c r="BG2571" s="113"/>
      <c r="BH2571" s="113"/>
      <c r="BI2571" s="113"/>
      <c r="BJ2571" s="113"/>
      <c r="BK2571" s="113"/>
      <c r="BL2571" s="113"/>
      <c r="BM2571" s="113"/>
      <c r="BN2571" s="113"/>
      <c r="BO2571" s="113"/>
      <c r="BP2571" s="113"/>
      <c r="BQ2571" s="113"/>
      <c r="BR2571" s="113"/>
      <c r="BS2571" s="113"/>
      <c r="BT2571" s="113"/>
      <c r="BU2571" s="113"/>
      <c r="BV2571" s="113"/>
      <c r="BW2571" s="113"/>
      <c r="BX2571" s="113"/>
      <c r="BY2571" s="113"/>
      <c r="BZ2571" s="113"/>
      <c r="CA2571" s="113"/>
      <c r="CB2571" s="113"/>
    </row>
    <row r="2572" spans="9:80" s="114" customFormat="1">
      <c r="I2572" s="113"/>
      <c r="J2572" s="113"/>
      <c r="K2572" s="113"/>
      <c r="L2572" s="113"/>
      <c r="M2572" s="113"/>
      <c r="N2572" s="113"/>
      <c r="O2572" s="113"/>
      <c r="P2572" s="113"/>
      <c r="Q2572" s="113"/>
      <c r="R2572" s="113"/>
      <c r="S2572" s="113"/>
      <c r="T2572" s="113"/>
      <c r="U2572" s="113"/>
      <c r="V2572" s="113"/>
      <c r="W2572" s="113"/>
      <c r="X2572" s="113"/>
      <c r="Y2572" s="113"/>
      <c r="Z2572" s="113"/>
      <c r="AA2572" s="113"/>
      <c r="AB2572" s="113"/>
      <c r="AC2572" s="113"/>
      <c r="AD2572" s="113"/>
      <c r="AE2572" s="113"/>
      <c r="AF2572" s="113"/>
      <c r="AG2572" s="113"/>
      <c r="AH2572" s="113"/>
      <c r="AI2572" s="113"/>
      <c r="AJ2572" s="113"/>
      <c r="AK2572" s="113"/>
      <c r="AL2572" s="113"/>
      <c r="AM2572" s="113"/>
      <c r="AN2572" s="113"/>
      <c r="AO2572" s="113"/>
      <c r="AP2572" s="113"/>
      <c r="AQ2572" s="113"/>
      <c r="AR2572" s="113"/>
      <c r="AS2572" s="113"/>
      <c r="AT2572" s="113"/>
      <c r="AU2572" s="113"/>
      <c r="AV2572" s="113"/>
      <c r="AW2572" s="113"/>
      <c r="AX2572" s="113"/>
      <c r="AY2572" s="113"/>
      <c r="AZ2572" s="113"/>
      <c r="BA2572" s="113"/>
      <c r="BB2572" s="113"/>
      <c r="BC2572" s="113"/>
      <c r="BD2572" s="113"/>
      <c r="BE2572" s="113"/>
      <c r="BF2572" s="113"/>
      <c r="BG2572" s="113"/>
      <c r="BH2572" s="113"/>
      <c r="BI2572" s="113"/>
      <c r="BJ2572" s="113"/>
      <c r="BK2572" s="113"/>
      <c r="BL2572" s="113"/>
      <c r="BM2572" s="113"/>
      <c r="BN2572" s="113"/>
      <c r="BO2572" s="113"/>
      <c r="BP2572" s="113"/>
      <c r="BQ2572" s="113"/>
      <c r="BR2572" s="113"/>
      <c r="BS2572" s="113"/>
      <c r="BT2572" s="113"/>
      <c r="BU2572" s="113"/>
      <c r="BV2572" s="113"/>
      <c r="BW2572" s="113"/>
      <c r="BX2572" s="113"/>
      <c r="BY2572" s="113"/>
      <c r="BZ2572" s="113"/>
      <c r="CA2572" s="113"/>
      <c r="CB2572" s="113"/>
    </row>
    <row r="2573" spans="9:80" s="114" customFormat="1">
      <c r="I2573" s="113"/>
      <c r="J2573" s="113"/>
      <c r="K2573" s="113"/>
      <c r="L2573" s="113"/>
      <c r="M2573" s="113"/>
      <c r="N2573" s="113"/>
      <c r="O2573" s="113"/>
      <c r="P2573" s="113"/>
      <c r="Q2573" s="113"/>
      <c r="R2573" s="113"/>
      <c r="S2573" s="113"/>
      <c r="T2573" s="113"/>
      <c r="U2573" s="113"/>
      <c r="V2573" s="113"/>
      <c r="W2573" s="113"/>
      <c r="X2573" s="113"/>
      <c r="Y2573" s="113"/>
      <c r="Z2573" s="113"/>
      <c r="AA2573" s="113"/>
      <c r="AB2573" s="113"/>
      <c r="AC2573" s="113"/>
      <c r="AD2573" s="113"/>
      <c r="AE2573" s="113"/>
      <c r="AF2573" s="113"/>
      <c r="AG2573" s="113"/>
      <c r="AH2573" s="113"/>
      <c r="AI2573" s="113"/>
      <c r="AJ2573" s="113"/>
      <c r="AK2573" s="113"/>
      <c r="AL2573" s="113"/>
      <c r="AM2573" s="113"/>
      <c r="AN2573" s="113"/>
      <c r="AO2573" s="113"/>
      <c r="AP2573" s="113"/>
      <c r="AQ2573" s="113"/>
      <c r="AR2573" s="113"/>
      <c r="AS2573" s="113"/>
      <c r="AT2573" s="113"/>
      <c r="AU2573" s="113"/>
      <c r="AV2573" s="113"/>
      <c r="AW2573" s="113"/>
      <c r="AX2573" s="113"/>
      <c r="AY2573" s="113"/>
      <c r="AZ2573" s="113"/>
      <c r="BA2573" s="113"/>
      <c r="BB2573" s="113"/>
      <c r="BC2573" s="113"/>
      <c r="BD2573" s="113"/>
      <c r="BE2573" s="113"/>
      <c r="BF2573" s="113"/>
      <c r="BG2573" s="113"/>
      <c r="BH2573" s="113"/>
      <c r="BI2573" s="113"/>
      <c r="BJ2573" s="113"/>
      <c r="BK2573" s="113"/>
      <c r="BL2573" s="113"/>
      <c r="BM2573" s="113"/>
      <c r="BN2573" s="113"/>
      <c r="BO2573" s="113"/>
      <c r="BP2573" s="113"/>
      <c r="BQ2573" s="113"/>
      <c r="BR2573" s="113"/>
      <c r="BS2573" s="113"/>
      <c r="BT2573" s="113"/>
      <c r="BU2573" s="113"/>
      <c r="BV2573" s="113"/>
      <c r="BW2573" s="113"/>
      <c r="BX2573" s="113"/>
      <c r="BY2573" s="113"/>
      <c r="BZ2573" s="113"/>
      <c r="CA2573" s="113"/>
      <c r="CB2573" s="113"/>
    </row>
    <row r="2574" spans="9:80" s="114" customFormat="1">
      <c r="I2574" s="113"/>
      <c r="J2574" s="113"/>
      <c r="K2574" s="113"/>
      <c r="L2574" s="113"/>
      <c r="M2574" s="113"/>
      <c r="N2574" s="113"/>
      <c r="O2574" s="113"/>
      <c r="P2574" s="113"/>
      <c r="Q2574" s="113"/>
      <c r="R2574" s="113"/>
      <c r="S2574" s="113"/>
      <c r="T2574" s="113"/>
      <c r="U2574" s="113"/>
      <c r="V2574" s="113"/>
      <c r="W2574" s="113"/>
      <c r="X2574" s="113"/>
      <c r="Y2574" s="113"/>
      <c r="Z2574" s="113"/>
      <c r="AA2574" s="113"/>
      <c r="AB2574" s="113"/>
      <c r="AC2574" s="113"/>
      <c r="AD2574" s="113"/>
      <c r="AE2574" s="113"/>
      <c r="AF2574" s="113"/>
      <c r="AG2574" s="113"/>
      <c r="AH2574" s="113"/>
      <c r="AI2574" s="113"/>
      <c r="AJ2574" s="113"/>
      <c r="AK2574" s="113"/>
      <c r="AL2574" s="113"/>
      <c r="AM2574" s="113"/>
      <c r="AN2574" s="113"/>
      <c r="AO2574" s="113"/>
      <c r="AP2574" s="113"/>
      <c r="AQ2574" s="113"/>
      <c r="AR2574" s="113"/>
      <c r="AS2574" s="113"/>
      <c r="AT2574" s="113"/>
      <c r="AU2574" s="113"/>
      <c r="AV2574" s="113"/>
      <c r="AW2574" s="113"/>
      <c r="AX2574" s="113"/>
      <c r="AY2574" s="113"/>
      <c r="AZ2574" s="113"/>
      <c r="BA2574" s="113"/>
      <c r="BB2574" s="113"/>
      <c r="BC2574" s="113"/>
      <c r="BD2574" s="113"/>
      <c r="BE2574" s="113"/>
      <c r="BF2574" s="113"/>
      <c r="BG2574" s="113"/>
      <c r="BH2574" s="113"/>
      <c r="BI2574" s="113"/>
      <c r="BJ2574" s="113"/>
      <c r="BK2574" s="113"/>
      <c r="BL2574" s="113"/>
      <c r="BM2574" s="113"/>
      <c r="BN2574" s="113"/>
      <c r="BO2574" s="113"/>
      <c r="BP2574" s="113"/>
      <c r="BQ2574" s="113"/>
      <c r="BR2574" s="113"/>
      <c r="BS2574" s="113"/>
      <c r="BT2574" s="113"/>
      <c r="BU2574" s="113"/>
      <c r="BV2574" s="113"/>
      <c r="BW2574" s="113"/>
      <c r="BX2574" s="113"/>
      <c r="BY2574" s="113"/>
      <c r="BZ2574" s="113"/>
      <c r="CA2574" s="113"/>
      <c r="CB2574" s="113"/>
    </row>
    <row r="2575" spans="9:80" s="114" customFormat="1">
      <c r="I2575" s="113"/>
      <c r="J2575" s="113"/>
      <c r="K2575" s="113"/>
      <c r="L2575" s="113"/>
      <c r="M2575" s="113"/>
      <c r="N2575" s="113"/>
      <c r="O2575" s="113"/>
      <c r="P2575" s="113"/>
      <c r="Q2575" s="113"/>
      <c r="R2575" s="113"/>
      <c r="S2575" s="113"/>
      <c r="T2575" s="113"/>
      <c r="U2575" s="113"/>
      <c r="V2575" s="113"/>
      <c r="W2575" s="113"/>
      <c r="X2575" s="113"/>
      <c r="Y2575" s="113"/>
      <c r="Z2575" s="113"/>
      <c r="AA2575" s="113"/>
      <c r="AB2575" s="113"/>
      <c r="AC2575" s="113"/>
      <c r="AD2575" s="113"/>
      <c r="AE2575" s="113"/>
      <c r="AF2575" s="113"/>
      <c r="AG2575" s="113"/>
      <c r="AH2575" s="113"/>
      <c r="AI2575" s="113"/>
      <c r="AJ2575" s="113"/>
      <c r="AK2575" s="113"/>
      <c r="AL2575" s="113"/>
      <c r="AM2575" s="113"/>
      <c r="AN2575" s="113"/>
      <c r="AO2575" s="113"/>
      <c r="AP2575" s="113"/>
      <c r="AQ2575" s="113"/>
      <c r="AR2575" s="113"/>
      <c r="AS2575" s="113"/>
      <c r="AT2575" s="113"/>
      <c r="AU2575" s="113"/>
      <c r="AV2575" s="113"/>
      <c r="AW2575" s="113"/>
      <c r="AX2575" s="113"/>
      <c r="AY2575" s="113"/>
      <c r="AZ2575" s="113"/>
      <c r="BA2575" s="113"/>
      <c r="BB2575" s="113"/>
      <c r="BC2575" s="113"/>
      <c r="BD2575" s="113"/>
      <c r="BE2575" s="113"/>
      <c r="BF2575" s="113"/>
      <c r="BG2575" s="113"/>
      <c r="BH2575" s="113"/>
      <c r="BI2575" s="113"/>
      <c r="BJ2575" s="113"/>
      <c r="BK2575" s="113"/>
      <c r="BL2575" s="113"/>
      <c r="BM2575" s="113"/>
      <c r="BN2575" s="113"/>
      <c r="BO2575" s="113"/>
      <c r="BP2575" s="113"/>
      <c r="BQ2575" s="113"/>
      <c r="BR2575" s="113"/>
      <c r="BS2575" s="113"/>
      <c r="BT2575" s="113"/>
      <c r="BU2575" s="113"/>
      <c r="BV2575" s="113"/>
      <c r="BW2575" s="113"/>
      <c r="BX2575" s="113"/>
      <c r="BY2575" s="113"/>
      <c r="BZ2575" s="113"/>
      <c r="CA2575" s="113"/>
      <c r="CB2575" s="113"/>
    </row>
    <row r="2576" spans="9:80" s="114" customFormat="1">
      <c r="I2576" s="113"/>
      <c r="J2576" s="113"/>
      <c r="K2576" s="113"/>
      <c r="L2576" s="113"/>
      <c r="M2576" s="113"/>
      <c r="N2576" s="113"/>
      <c r="O2576" s="113"/>
      <c r="P2576" s="113"/>
      <c r="Q2576" s="113"/>
      <c r="R2576" s="113"/>
      <c r="S2576" s="113"/>
      <c r="T2576" s="113"/>
      <c r="U2576" s="113"/>
      <c r="V2576" s="113"/>
      <c r="W2576" s="113"/>
      <c r="X2576" s="113"/>
      <c r="Y2576" s="113"/>
      <c r="Z2576" s="113"/>
      <c r="AA2576" s="113"/>
      <c r="AB2576" s="113"/>
      <c r="AC2576" s="113"/>
      <c r="AD2576" s="113"/>
      <c r="AE2576" s="113"/>
      <c r="AF2576" s="113"/>
      <c r="AG2576" s="113"/>
      <c r="AH2576" s="113"/>
      <c r="AI2576" s="113"/>
      <c r="AJ2576" s="113"/>
      <c r="AK2576" s="113"/>
      <c r="AL2576" s="113"/>
      <c r="AM2576" s="113"/>
      <c r="AN2576" s="113"/>
      <c r="AO2576" s="113"/>
      <c r="AP2576" s="113"/>
      <c r="AQ2576" s="113"/>
      <c r="AR2576" s="113"/>
      <c r="AS2576" s="113"/>
      <c r="AT2576" s="113"/>
      <c r="AU2576" s="113"/>
      <c r="AV2576" s="113"/>
      <c r="AW2576" s="113"/>
      <c r="AX2576" s="113"/>
      <c r="AY2576" s="113"/>
      <c r="AZ2576" s="113"/>
      <c r="BA2576" s="113"/>
      <c r="BB2576" s="113"/>
      <c r="BC2576" s="113"/>
      <c r="BD2576" s="113"/>
      <c r="BE2576" s="113"/>
      <c r="BF2576" s="113"/>
      <c r="BG2576" s="113"/>
      <c r="BH2576" s="113"/>
      <c r="BI2576" s="113"/>
      <c r="BJ2576" s="113"/>
      <c r="BK2576" s="113"/>
      <c r="BL2576" s="113"/>
      <c r="BM2576" s="113"/>
      <c r="BN2576" s="113"/>
      <c r="BO2576" s="113"/>
      <c r="BP2576" s="113"/>
      <c r="BQ2576" s="113"/>
      <c r="BR2576" s="113"/>
      <c r="BS2576" s="113"/>
      <c r="BT2576" s="113"/>
      <c r="BU2576" s="113"/>
      <c r="BV2576" s="113"/>
      <c r="BW2576" s="113"/>
      <c r="BX2576" s="113"/>
      <c r="BY2576" s="113"/>
      <c r="BZ2576" s="113"/>
      <c r="CA2576" s="113"/>
      <c r="CB2576" s="113"/>
    </row>
    <row r="2577" spans="9:80" s="114" customFormat="1">
      <c r="I2577" s="113"/>
      <c r="J2577" s="113"/>
      <c r="K2577" s="113"/>
      <c r="L2577" s="113"/>
      <c r="M2577" s="113"/>
      <c r="N2577" s="113"/>
      <c r="O2577" s="113"/>
      <c r="P2577" s="113"/>
      <c r="Q2577" s="113"/>
      <c r="R2577" s="113"/>
      <c r="S2577" s="113"/>
      <c r="T2577" s="113"/>
      <c r="U2577" s="113"/>
      <c r="V2577" s="113"/>
      <c r="W2577" s="113"/>
      <c r="X2577" s="113"/>
      <c r="Y2577" s="113"/>
      <c r="Z2577" s="113"/>
      <c r="AA2577" s="113"/>
      <c r="AB2577" s="113"/>
      <c r="AC2577" s="113"/>
      <c r="AD2577" s="113"/>
      <c r="AE2577" s="113"/>
      <c r="AF2577" s="113"/>
      <c r="AG2577" s="113"/>
      <c r="AH2577" s="113"/>
      <c r="AI2577" s="113"/>
      <c r="AJ2577" s="113"/>
      <c r="AK2577" s="113"/>
      <c r="AL2577" s="113"/>
      <c r="AM2577" s="113"/>
      <c r="AN2577" s="113"/>
      <c r="AO2577" s="113"/>
      <c r="AP2577" s="113"/>
      <c r="AQ2577" s="113"/>
      <c r="AR2577" s="113"/>
      <c r="AS2577" s="113"/>
      <c r="AT2577" s="113"/>
      <c r="AU2577" s="113"/>
      <c r="AV2577" s="113"/>
      <c r="AW2577" s="113"/>
      <c r="AX2577" s="113"/>
      <c r="AY2577" s="113"/>
      <c r="AZ2577" s="113"/>
      <c r="BA2577" s="113"/>
      <c r="BB2577" s="113"/>
      <c r="BC2577" s="113"/>
      <c r="BD2577" s="113"/>
      <c r="BE2577" s="113"/>
      <c r="BF2577" s="113"/>
      <c r="BG2577" s="113"/>
      <c r="BH2577" s="113"/>
      <c r="BI2577" s="113"/>
      <c r="BJ2577" s="113"/>
      <c r="BK2577" s="113"/>
      <c r="BL2577" s="113"/>
      <c r="BM2577" s="113"/>
      <c r="BN2577" s="113"/>
      <c r="BO2577" s="113"/>
      <c r="BP2577" s="113"/>
      <c r="BQ2577" s="113"/>
      <c r="BR2577" s="113"/>
      <c r="BS2577" s="113"/>
      <c r="BT2577" s="113"/>
      <c r="BU2577" s="113"/>
      <c r="BV2577" s="113"/>
      <c r="BW2577" s="113"/>
      <c r="BX2577" s="113"/>
      <c r="BY2577" s="113"/>
      <c r="BZ2577" s="113"/>
      <c r="CA2577" s="113"/>
      <c r="CB2577" s="113"/>
    </row>
    <row r="2578" spans="9:80" s="114" customFormat="1">
      <c r="I2578" s="113"/>
      <c r="J2578" s="113"/>
      <c r="K2578" s="113"/>
      <c r="L2578" s="113"/>
      <c r="M2578" s="113"/>
      <c r="N2578" s="113"/>
      <c r="O2578" s="113"/>
      <c r="P2578" s="113"/>
      <c r="Q2578" s="113"/>
      <c r="R2578" s="113"/>
      <c r="S2578" s="113"/>
      <c r="T2578" s="113"/>
      <c r="U2578" s="113"/>
      <c r="V2578" s="113"/>
      <c r="W2578" s="113"/>
      <c r="X2578" s="113"/>
      <c r="Y2578" s="113"/>
      <c r="Z2578" s="113"/>
      <c r="AA2578" s="113"/>
      <c r="AB2578" s="113"/>
      <c r="AC2578" s="113"/>
      <c r="AD2578" s="113"/>
      <c r="AE2578" s="113"/>
      <c r="AF2578" s="113"/>
      <c r="AG2578" s="113"/>
      <c r="AH2578" s="113"/>
      <c r="AI2578" s="113"/>
      <c r="AJ2578" s="113"/>
      <c r="AK2578" s="113"/>
      <c r="AL2578" s="113"/>
      <c r="AM2578" s="113"/>
      <c r="AN2578" s="113"/>
      <c r="AO2578" s="113"/>
      <c r="AP2578" s="113"/>
      <c r="AQ2578" s="113"/>
      <c r="AR2578" s="113"/>
      <c r="AS2578" s="113"/>
      <c r="AT2578" s="113"/>
      <c r="AU2578" s="113"/>
      <c r="AV2578" s="113"/>
      <c r="AW2578" s="113"/>
      <c r="AX2578" s="113"/>
      <c r="AY2578" s="113"/>
      <c r="AZ2578" s="113"/>
      <c r="BA2578" s="113"/>
      <c r="BB2578" s="113"/>
      <c r="BC2578" s="113"/>
      <c r="BD2578" s="113"/>
      <c r="BE2578" s="113"/>
      <c r="BF2578" s="113"/>
      <c r="BG2578" s="113"/>
      <c r="BH2578" s="113"/>
      <c r="BI2578" s="113"/>
      <c r="BJ2578" s="113"/>
      <c r="BK2578" s="113"/>
      <c r="BL2578" s="113"/>
      <c r="BM2578" s="113"/>
      <c r="BN2578" s="113"/>
      <c r="BO2578" s="113"/>
      <c r="BP2578" s="113"/>
      <c r="BQ2578" s="113"/>
      <c r="BR2578" s="113"/>
      <c r="BS2578" s="113"/>
      <c r="BT2578" s="113"/>
      <c r="BU2578" s="113"/>
      <c r="BV2578" s="113"/>
      <c r="BW2578" s="113"/>
      <c r="BX2578" s="113"/>
      <c r="BY2578" s="113"/>
      <c r="BZ2578" s="113"/>
      <c r="CA2578" s="113"/>
      <c r="CB2578" s="113"/>
    </row>
    <row r="2579" spans="9:80" s="114" customFormat="1">
      <c r="I2579" s="113"/>
      <c r="J2579" s="113"/>
      <c r="K2579" s="113"/>
      <c r="L2579" s="113"/>
      <c r="M2579" s="113"/>
      <c r="N2579" s="113"/>
      <c r="O2579" s="113"/>
      <c r="P2579" s="113"/>
      <c r="Q2579" s="113"/>
      <c r="R2579" s="113"/>
      <c r="S2579" s="113"/>
      <c r="T2579" s="113"/>
      <c r="U2579" s="113"/>
      <c r="V2579" s="113"/>
      <c r="W2579" s="113"/>
      <c r="X2579" s="113"/>
      <c r="Y2579" s="113"/>
      <c r="Z2579" s="113"/>
      <c r="AA2579" s="113"/>
      <c r="AB2579" s="113"/>
      <c r="AC2579" s="113"/>
      <c r="AD2579" s="113"/>
      <c r="AE2579" s="113"/>
      <c r="AF2579" s="113"/>
      <c r="AG2579" s="113"/>
      <c r="AH2579" s="113"/>
      <c r="AI2579" s="113"/>
      <c r="AJ2579" s="113"/>
      <c r="AK2579" s="113"/>
      <c r="AL2579" s="113"/>
      <c r="AM2579" s="113"/>
      <c r="AN2579" s="113"/>
      <c r="AO2579" s="113"/>
      <c r="AP2579" s="113"/>
      <c r="AQ2579" s="113"/>
      <c r="AR2579" s="113"/>
      <c r="AS2579" s="113"/>
      <c r="AT2579" s="113"/>
      <c r="AU2579" s="113"/>
      <c r="AV2579" s="113"/>
      <c r="AW2579" s="113"/>
      <c r="AX2579" s="113"/>
      <c r="AY2579" s="113"/>
      <c r="AZ2579" s="113"/>
      <c r="BA2579" s="113"/>
      <c r="BB2579" s="113"/>
      <c r="BC2579" s="113"/>
      <c r="BD2579" s="113"/>
      <c r="BE2579" s="113"/>
      <c r="BF2579" s="113"/>
      <c r="BG2579" s="113"/>
      <c r="BH2579" s="113"/>
      <c r="BI2579" s="113"/>
      <c r="BJ2579" s="113"/>
      <c r="BK2579" s="113"/>
      <c r="BL2579" s="113"/>
      <c r="BM2579" s="113"/>
      <c r="BN2579" s="113"/>
      <c r="BO2579" s="113"/>
      <c r="BP2579" s="113"/>
      <c r="BQ2579" s="113"/>
      <c r="BR2579" s="113"/>
      <c r="BS2579" s="113"/>
      <c r="BT2579" s="113"/>
      <c r="BU2579" s="113"/>
      <c r="BV2579" s="113"/>
      <c r="BW2579" s="113"/>
      <c r="BX2579" s="113"/>
      <c r="BY2579" s="113"/>
      <c r="BZ2579" s="113"/>
      <c r="CA2579" s="113"/>
      <c r="CB2579" s="113"/>
    </row>
    <row r="2580" spans="9:80" s="114" customFormat="1">
      <c r="I2580" s="113"/>
      <c r="J2580" s="113"/>
      <c r="K2580" s="113"/>
      <c r="L2580" s="113"/>
      <c r="M2580" s="113"/>
      <c r="N2580" s="113"/>
      <c r="O2580" s="113"/>
      <c r="P2580" s="113"/>
      <c r="Q2580" s="113"/>
      <c r="R2580" s="113"/>
      <c r="S2580" s="113"/>
      <c r="T2580" s="113"/>
      <c r="U2580" s="113"/>
      <c r="V2580" s="113"/>
      <c r="W2580" s="113"/>
      <c r="X2580" s="113"/>
      <c r="Y2580" s="113"/>
      <c r="Z2580" s="113"/>
      <c r="AA2580" s="113"/>
      <c r="AB2580" s="113"/>
      <c r="AC2580" s="113"/>
      <c r="AD2580" s="113"/>
      <c r="AE2580" s="113"/>
      <c r="AF2580" s="113"/>
      <c r="AG2580" s="113"/>
      <c r="AH2580" s="113"/>
      <c r="AI2580" s="113"/>
      <c r="AJ2580" s="113"/>
      <c r="AK2580" s="113"/>
      <c r="AL2580" s="113"/>
      <c r="AM2580" s="113"/>
      <c r="AN2580" s="113"/>
      <c r="AO2580" s="113"/>
      <c r="AP2580" s="113"/>
      <c r="AQ2580" s="113"/>
      <c r="AR2580" s="113"/>
      <c r="AS2580" s="113"/>
      <c r="AT2580" s="113"/>
      <c r="AU2580" s="113"/>
      <c r="AV2580" s="113"/>
      <c r="AW2580" s="113"/>
      <c r="AX2580" s="113"/>
      <c r="AY2580" s="113"/>
      <c r="AZ2580" s="113"/>
      <c r="BA2580" s="113"/>
      <c r="BB2580" s="113"/>
      <c r="BC2580" s="113"/>
      <c r="BD2580" s="113"/>
      <c r="BE2580" s="113"/>
      <c r="BF2580" s="113"/>
      <c r="BG2580" s="113"/>
      <c r="BH2580" s="113"/>
      <c r="BI2580" s="113"/>
      <c r="BJ2580" s="113"/>
      <c r="BK2580" s="113"/>
      <c r="BL2580" s="113"/>
      <c r="BM2580" s="113"/>
      <c r="BN2580" s="113"/>
      <c r="BO2580" s="113"/>
      <c r="BP2580" s="113"/>
      <c r="BQ2580" s="113"/>
      <c r="BR2580" s="113"/>
      <c r="BS2580" s="113"/>
      <c r="BT2580" s="113"/>
      <c r="BU2580" s="113"/>
      <c r="BV2580" s="113"/>
      <c r="BW2580" s="113"/>
      <c r="BX2580" s="113"/>
      <c r="BY2580" s="113"/>
      <c r="BZ2580" s="113"/>
      <c r="CA2580" s="113"/>
      <c r="CB2580" s="113"/>
    </row>
    <row r="2581" spans="9:80" s="114" customFormat="1">
      <c r="I2581" s="113"/>
      <c r="J2581" s="113"/>
      <c r="K2581" s="113"/>
      <c r="L2581" s="113"/>
      <c r="M2581" s="113"/>
      <c r="N2581" s="113"/>
      <c r="O2581" s="113"/>
      <c r="P2581" s="113"/>
      <c r="Q2581" s="113"/>
      <c r="R2581" s="113"/>
      <c r="S2581" s="113"/>
      <c r="T2581" s="113"/>
      <c r="U2581" s="113"/>
      <c r="V2581" s="113"/>
      <c r="W2581" s="113"/>
      <c r="X2581" s="113"/>
      <c r="Y2581" s="113"/>
      <c r="Z2581" s="113"/>
      <c r="AA2581" s="113"/>
      <c r="AB2581" s="113"/>
      <c r="AC2581" s="113"/>
      <c r="AD2581" s="113"/>
      <c r="AE2581" s="113"/>
      <c r="AF2581" s="113"/>
      <c r="AG2581" s="113"/>
      <c r="AH2581" s="113"/>
      <c r="AI2581" s="113"/>
      <c r="AJ2581" s="113"/>
      <c r="AK2581" s="113"/>
      <c r="AL2581" s="113"/>
      <c r="AM2581" s="113"/>
      <c r="AN2581" s="113"/>
      <c r="AO2581" s="113"/>
      <c r="AP2581" s="113"/>
      <c r="AQ2581" s="113"/>
      <c r="AR2581" s="113"/>
      <c r="AS2581" s="113"/>
      <c r="AT2581" s="113"/>
      <c r="AU2581" s="113"/>
      <c r="AV2581" s="113"/>
      <c r="AW2581" s="113"/>
      <c r="AX2581" s="113"/>
      <c r="AY2581" s="113"/>
      <c r="AZ2581" s="113"/>
      <c r="BA2581" s="113"/>
      <c r="BB2581" s="113"/>
      <c r="BC2581" s="113"/>
      <c r="BD2581" s="113"/>
      <c r="BE2581" s="113"/>
      <c r="BF2581" s="113"/>
      <c r="BG2581" s="113"/>
      <c r="BH2581" s="113"/>
      <c r="BI2581" s="113"/>
      <c r="BJ2581" s="113"/>
      <c r="BK2581" s="113"/>
      <c r="BL2581" s="113"/>
      <c r="BM2581" s="113"/>
      <c r="BN2581" s="113"/>
      <c r="BO2581" s="113"/>
      <c r="BP2581" s="113"/>
      <c r="BQ2581" s="113"/>
      <c r="BR2581" s="113"/>
      <c r="BS2581" s="113"/>
      <c r="BT2581" s="113"/>
      <c r="BU2581" s="113"/>
      <c r="BV2581" s="113"/>
      <c r="BW2581" s="113"/>
      <c r="BX2581" s="113"/>
      <c r="BY2581" s="113"/>
      <c r="BZ2581" s="113"/>
      <c r="CA2581" s="113"/>
      <c r="CB2581" s="113"/>
    </row>
    <row r="2582" spans="9:80" s="114" customFormat="1">
      <c r="I2582" s="113"/>
      <c r="J2582" s="113"/>
      <c r="K2582" s="113"/>
      <c r="L2582" s="113"/>
      <c r="M2582" s="113"/>
      <c r="N2582" s="113"/>
      <c r="O2582" s="113"/>
      <c r="P2582" s="113"/>
      <c r="Q2582" s="113"/>
      <c r="R2582" s="113"/>
      <c r="S2582" s="113"/>
      <c r="T2582" s="113"/>
      <c r="U2582" s="113"/>
      <c r="V2582" s="113"/>
      <c r="W2582" s="113"/>
      <c r="X2582" s="113"/>
      <c r="Y2582" s="113"/>
      <c r="Z2582" s="113"/>
      <c r="AA2582" s="113"/>
      <c r="AB2582" s="113"/>
      <c r="AC2582" s="113"/>
      <c r="AD2582" s="113"/>
      <c r="AE2582" s="113"/>
      <c r="AF2582" s="113"/>
      <c r="AG2582" s="113"/>
      <c r="AH2582" s="113"/>
      <c r="AI2582" s="113"/>
      <c r="AJ2582" s="113"/>
      <c r="AK2582" s="113"/>
      <c r="AL2582" s="113"/>
      <c r="AM2582" s="113"/>
      <c r="AN2582" s="113"/>
      <c r="AO2582" s="113"/>
      <c r="AP2582" s="113"/>
      <c r="AQ2582" s="113"/>
      <c r="AR2582" s="113"/>
      <c r="AS2582" s="113"/>
      <c r="AT2582" s="113"/>
      <c r="AU2582" s="113"/>
      <c r="AV2582" s="113"/>
      <c r="AW2582" s="113"/>
      <c r="AX2582" s="113"/>
      <c r="AY2582" s="113"/>
      <c r="AZ2582" s="113"/>
      <c r="BA2582" s="113"/>
      <c r="BB2582" s="113"/>
      <c r="BC2582" s="113"/>
      <c r="BD2582" s="113"/>
      <c r="BE2582" s="113"/>
      <c r="BF2582" s="113"/>
      <c r="BG2582" s="113"/>
      <c r="BH2582" s="113"/>
      <c r="BI2582" s="113"/>
      <c r="BJ2582" s="113"/>
      <c r="BK2582" s="113"/>
      <c r="BL2582" s="113"/>
      <c r="BM2582" s="113"/>
      <c r="BN2582" s="113"/>
      <c r="BO2582" s="113"/>
      <c r="BP2582" s="113"/>
      <c r="BQ2582" s="113"/>
      <c r="BR2582" s="113"/>
      <c r="BS2582" s="113"/>
      <c r="BT2582" s="113"/>
      <c r="BU2582" s="113"/>
      <c r="BV2582" s="113"/>
      <c r="BW2582" s="113"/>
      <c r="BX2582" s="113"/>
      <c r="BY2582" s="113"/>
      <c r="BZ2582" s="113"/>
      <c r="CA2582" s="113"/>
      <c r="CB2582" s="113"/>
    </row>
    <row r="2583" spans="9:80" s="114" customFormat="1">
      <c r="I2583" s="113"/>
      <c r="J2583" s="113"/>
      <c r="K2583" s="113"/>
      <c r="L2583" s="113"/>
      <c r="M2583" s="113"/>
      <c r="N2583" s="113"/>
      <c r="O2583" s="113"/>
      <c r="P2583" s="113"/>
      <c r="Q2583" s="113"/>
      <c r="R2583" s="113"/>
      <c r="S2583" s="113"/>
      <c r="T2583" s="113"/>
      <c r="U2583" s="113"/>
      <c r="V2583" s="113"/>
      <c r="W2583" s="113"/>
      <c r="X2583" s="113"/>
      <c r="Y2583" s="113"/>
      <c r="Z2583" s="113"/>
      <c r="AA2583" s="113"/>
      <c r="AB2583" s="113"/>
      <c r="AC2583" s="113"/>
      <c r="AD2583" s="113"/>
      <c r="AE2583" s="113"/>
      <c r="AF2583" s="113"/>
      <c r="AG2583" s="113"/>
      <c r="AH2583" s="113"/>
      <c r="AI2583" s="113"/>
      <c r="AJ2583" s="113"/>
      <c r="AK2583" s="113"/>
      <c r="AL2583" s="113"/>
      <c r="AM2583" s="113"/>
      <c r="AN2583" s="113"/>
      <c r="AO2583" s="113"/>
      <c r="AP2583" s="113"/>
      <c r="AQ2583" s="113"/>
      <c r="AR2583" s="113"/>
      <c r="AS2583" s="113"/>
      <c r="AT2583" s="113"/>
      <c r="AU2583" s="113"/>
      <c r="AV2583" s="113"/>
      <c r="AW2583" s="113"/>
      <c r="AX2583" s="113"/>
      <c r="AY2583" s="113"/>
      <c r="AZ2583" s="113"/>
      <c r="BA2583" s="113"/>
      <c r="BB2583" s="113"/>
      <c r="BC2583" s="113"/>
      <c r="BD2583" s="113"/>
      <c r="BE2583" s="113"/>
      <c r="BF2583" s="113"/>
      <c r="BG2583" s="113"/>
      <c r="BH2583" s="113"/>
      <c r="BI2583" s="113"/>
      <c r="BJ2583" s="113"/>
      <c r="BK2583" s="113"/>
      <c r="BL2583" s="113"/>
      <c r="BM2583" s="113"/>
      <c r="BN2583" s="113"/>
      <c r="BO2583" s="113"/>
      <c r="BP2583" s="113"/>
      <c r="BQ2583" s="113"/>
      <c r="BR2583" s="113"/>
      <c r="BS2583" s="113"/>
      <c r="BT2583" s="113"/>
      <c r="BU2583" s="113"/>
      <c r="BV2583" s="113"/>
      <c r="BW2583" s="113"/>
      <c r="BX2583" s="113"/>
      <c r="BY2583" s="113"/>
      <c r="BZ2583" s="113"/>
      <c r="CA2583" s="113"/>
      <c r="CB2583" s="113"/>
    </row>
    <row r="2584" spans="9:80" s="114" customFormat="1">
      <c r="I2584" s="113"/>
      <c r="J2584" s="113"/>
      <c r="K2584" s="113"/>
      <c r="L2584" s="113"/>
      <c r="M2584" s="113"/>
      <c r="N2584" s="113"/>
      <c r="O2584" s="113"/>
      <c r="P2584" s="113"/>
      <c r="Q2584" s="113"/>
      <c r="R2584" s="113"/>
      <c r="S2584" s="113"/>
      <c r="T2584" s="113"/>
      <c r="U2584" s="113"/>
      <c r="V2584" s="113"/>
      <c r="W2584" s="113"/>
      <c r="X2584" s="113"/>
      <c r="Y2584" s="113"/>
      <c r="Z2584" s="113"/>
      <c r="AA2584" s="113"/>
      <c r="AB2584" s="113"/>
      <c r="AC2584" s="113"/>
      <c r="AD2584" s="113"/>
      <c r="AE2584" s="113"/>
      <c r="AF2584" s="113"/>
      <c r="AG2584" s="113"/>
      <c r="AH2584" s="113"/>
      <c r="AI2584" s="113"/>
      <c r="AJ2584" s="113"/>
      <c r="AK2584" s="113"/>
      <c r="AL2584" s="113"/>
      <c r="AM2584" s="113"/>
      <c r="AN2584" s="113"/>
      <c r="AO2584" s="113"/>
      <c r="AP2584" s="113"/>
      <c r="AQ2584" s="113"/>
      <c r="AR2584" s="113"/>
      <c r="AS2584" s="113"/>
      <c r="AT2584" s="113"/>
      <c r="AU2584" s="113"/>
      <c r="AV2584" s="113"/>
      <c r="AW2584" s="113"/>
      <c r="AX2584" s="113"/>
      <c r="AY2584" s="113"/>
      <c r="AZ2584" s="113"/>
      <c r="BA2584" s="113"/>
      <c r="BB2584" s="113"/>
      <c r="BC2584" s="113"/>
      <c r="BD2584" s="113"/>
      <c r="BE2584" s="113"/>
      <c r="BF2584" s="113"/>
      <c r="BG2584" s="113"/>
      <c r="BH2584" s="113"/>
      <c r="BI2584" s="113"/>
      <c r="BJ2584" s="113"/>
      <c r="BK2584" s="113"/>
      <c r="BL2584" s="113"/>
      <c r="BM2584" s="113"/>
      <c r="BN2584" s="113"/>
      <c r="BO2584" s="113"/>
      <c r="BP2584" s="113"/>
      <c r="BQ2584" s="113"/>
      <c r="BR2584" s="113"/>
      <c r="BS2584" s="113"/>
      <c r="BT2584" s="113"/>
      <c r="BU2584" s="113"/>
      <c r="BV2584" s="113"/>
      <c r="BW2584" s="113"/>
      <c r="BX2584" s="113"/>
      <c r="BY2584" s="113"/>
      <c r="BZ2584" s="113"/>
      <c r="CA2584" s="113"/>
      <c r="CB2584" s="113"/>
    </row>
    <row r="2585" spans="9:80" s="114" customFormat="1">
      <c r="I2585" s="113"/>
      <c r="J2585" s="113"/>
      <c r="K2585" s="113"/>
      <c r="L2585" s="113"/>
      <c r="M2585" s="113"/>
      <c r="N2585" s="113"/>
      <c r="O2585" s="113"/>
      <c r="P2585" s="113"/>
      <c r="Q2585" s="113"/>
      <c r="R2585" s="113"/>
      <c r="S2585" s="113"/>
      <c r="T2585" s="113"/>
      <c r="U2585" s="113"/>
      <c r="V2585" s="113"/>
      <c r="W2585" s="113"/>
      <c r="X2585" s="113"/>
      <c r="Y2585" s="113"/>
      <c r="Z2585" s="113"/>
      <c r="AA2585" s="113"/>
      <c r="AB2585" s="113"/>
      <c r="AC2585" s="113"/>
      <c r="AD2585" s="113"/>
      <c r="AE2585" s="113"/>
      <c r="AF2585" s="113"/>
      <c r="AG2585" s="113"/>
      <c r="AH2585" s="113"/>
      <c r="AI2585" s="113"/>
      <c r="AJ2585" s="113"/>
      <c r="AK2585" s="113"/>
      <c r="AL2585" s="113"/>
      <c r="AM2585" s="113"/>
      <c r="AN2585" s="113"/>
      <c r="AO2585" s="113"/>
      <c r="AP2585" s="113"/>
      <c r="AQ2585" s="113"/>
      <c r="AR2585" s="113"/>
      <c r="AS2585" s="113"/>
      <c r="AT2585" s="113"/>
      <c r="AU2585" s="113"/>
      <c r="AV2585" s="113"/>
      <c r="AW2585" s="113"/>
      <c r="AX2585" s="113"/>
      <c r="AY2585" s="113"/>
      <c r="AZ2585" s="113"/>
      <c r="BA2585" s="113"/>
      <c r="BB2585" s="113"/>
      <c r="BC2585" s="113"/>
      <c r="BD2585" s="113"/>
      <c r="BE2585" s="113"/>
      <c r="BF2585" s="113"/>
      <c r="BG2585" s="113"/>
      <c r="BH2585" s="113"/>
      <c r="BI2585" s="113"/>
      <c r="BJ2585" s="113"/>
      <c r="BK2585" s="113"/>
      <c r="BL2585" s="113"/>
      <c r="BM2585" s="113"/>
      <c r="BN2585" s="113"/>
      <c r="BO2585" s="113"/>
      <c r="BP2585" s="113"/>
      <c r="BQ2585" s="113"/>
      <c r="BR2585" s="113"/>
      <c r="BS2585" s="113"/>
      <c r="BT2585" s="113"/>
      <c r="BU2585" s="113"/>
      <c r="BV2585" s="113"/>
      <c r="BW2585" s="113"/>
      <c r="BX2585" s="113"/>
      <c r="BY2585" s="113"/>
      <c r="BZ2585" s="113"/>
      <c r="CA2585" s="113"/>
      <c r="CB2585" s="113"/>
    </row>
    <row r="2586" spans="9:80" s="114" customFormat="1">
      <c r="I2586" s="113"/>
      <c r="J2586" s="113"/>
      <c r="K2586" s="113"/>
      <c r="L2586" s="113"/>
      <c r="M2586" s="113"/>
      <c r="N2586" s="113"/>
      <c r="O2586" s="113"/>
      <c r="P2586" s="113"/>
      <c r="Q2586" s="113"/>
      <c r="R2586" s="113"/>
      <c r="S2586" s="113"/>
      <c r="T2586" s="113"/>
      <c r="U2586" s="113"/>
      <c r="V2586" s="113"/>
      <c r="W2586" s="113"/>
      <c r="X2586" s="113"/>
      <c r="Y2586" s="113"/>
      <c r="Z2586" s="113"/>
      <c r="AA2586" s="113"/>
      <c r="AB2586" s="113"/>
      <c r="AC2586" s="113"/>
      <c r="AD2586" s="113"/>
      <c r="AE2586" s="113"/>
      <c r="AF2586" s="113"/>
      <c r="AG2586" s="113"/>
      <c r="AH2586" s="113"/>
      <c r="AI2586" s="113"/>
      <c r="AJ2586" s="113"/>
      <c r="AK2586" s="113"/>
      <c r="AL2586" s="113"/>
      <c r="AM2586" s="113"/>
      <c r="AN2586" s="113"/>
      <c r="AO2586" s="113"/>
      <c r="AP2586" s="113"/>
      <c r="AQ2586" s="113"/>
      <c r="AR2586" s="113"/>
      <c r="AS2586" s="113"/>
      <c r="AT2586" s="113"/>
      <c r="AU2586" s="113"/>
      <c r="AV2586" s="113"/>
      <c r="AW2586" s="113"/>
      <c r="AX2586" s="113"/>
      <c r="AY2586" s="113"/>
      <c r="AZ2586" s="113"/>
      <c r="BA2586" s="113"/>
      <c r="BB2586" s="113"/>
      <c r="BC2586" s="113"/>
      <c r="BD2586" s="113"/>
      <c r="BE2586" s="113"/>
      <c r="BF2586" s="113"/>
      <c r="BG2586" s="113"/>
      <c r="BH2586" s="113"/>
      <c r="BI2586" s="113"/>
      <c r="BJ2586" s="113"/>
      <c r="BK2586" s="113"/>
      <c r="BL2586" s="113"/>
      <c r="BM2586" s="113"/>
      <c r="BN2586" s="113"/>
      <c r="BO2586" s="113"/>
      <c r="BP2586" s="113"/>
      <c r="BQ2586" s="113"/>
      <c r="BR2586" s="113"/>
      <c r="BS2586" s="113"/>
      <c r="BT2586" s="113"/>
      <c r="BU2586" s="113"/>
      <c r="BV2586" s="113"/>
      <c r="BW2586" s="113"/>
      <c r="BX2586" s="113"/>
      <c r="BY2586" s="113"/>
      <c r="BZ2586" s="113"/>
      <c r="CA2586" s="113"/>
      <c r="CB2586" s="113"/>
    </row>
    <row r="2587" spans="9:80" s="114" customFormat="1">
      <c r="I2587" s="113"/>
      <c r="J2587" s="113"/>
      <c r="K2587" s="113"/>
      <c r="L2587" s="113"/>
      <c r="M2587" s="113"/>
      <c r="N2587" s="113"/>
      <c r="O2587" s="113"/>
      <c r="P2587" s="113"/>
      <c r="Q2587" s="113"/>
      <c r="R2587" s="113"/>
      <c r="S2587" s="113"/>
      <c r="T2587" s="113"/>
      <c r="U2587" s="113"/>
      <c r="V2587" s="113"/>
      <c r="W2587" s="113"/>
      <c r="X2587" s="113"/>
      <c r="Y2587" s="113"/>
      <c r="Z2587" s="113"/>
      <c r="AA2587" s="113"/>
      <c r="AB2587" s="113"/>
      <c r="AC2587" s="113"/>
      <c r="AD2587" s="113"/>
      <c r="AE2587" s="113"/>
      <c r="AF2587" s="113"/>
      <c r="AG2587" s="113"/>
      <c r="AH2587" s="113"/>
      <c r="AI2587" s="113"/>
      <c r="AJ2587" s="113"/>
      <c r="AK2587" s="113"/>
      <c r="AL2587" s="113"/>
      <c r="AM2587" s="113"/>
      <c r="AN2587" s="113"/>
      <c r="AO2587" s="113"/>
      <c r="AP2587" s="113"/>
      <c r="AQ2587" s="113"/>
      <c r="AR2587" s="113"/>
      <c r="AS2587" s="113"/>
      <c r="AT2587" s="113"/>
      <c r="AU2587" s="113"/>
      <c r="AV2587" s="113"/>
      <c r="AW2587" s="113"/>
      <c r="AX2587" s="113"/>
      <c r="AY2587" s="113"/>
      <c r="AZ2587" s="113"/>
      <c r="BA2587" s="113"/>
      <c r="BB2587" s="113"/>
      <c r="BC2587" s="113"/>
      <c r="BD2587" s="113"/>
      <c r="BE2587" s="113"/>
      <c r="BF2587" s="113"/>
      <c r="BG2587" s="113"/>
      <c r="BH2587" s="113"/>
      <c r="BI2587" s="113"/>
      <c r="BJ2587" s="113"/>
      <c r="BK2587" s="113"/>
      <c r="BL2587" s="113"/>
      <c r="BM2587" s="113"/>
      <c r="BN2587" s="113"/>
      <c r="BO2587" s="113"/>
      <c r="BP2587" s="113"/>
      <c r="BQ2587" s="113"/>
      <c r="BR2587" s="113"/>
      <c r="BS2587" s="113"/>
      <c r="BT2587" s="113"/>
      <c r="BU2587" s="113"/>
      <c r="BV2587" s="113"/>
      <c r="BW2587" s="113"/>
      <c r="BX2587" s="113"/>
      <c r="BY2587" s="113"/>
      <c r="BZ2587" s="113"/>
      <c r="CA2587" s="113"/>
      <c r="CB2587" s="113"/>
    </row>
    <row r="2588" spans="9:80" s="114" customFormat="1">
      <c r="I2588" s="113"/>
      <c r="J2588" s="113"/>
      <c r="K2588" s="113"/>
      <c r="L2588" s="113"/>
      <c r="M2588" s="113"/>
      <c r="N2588" s="113"/>
      <c r="O2588" s="113"/>
      <c r="P2588" s="113"/>
      <c r="Q2588" s="113"/>
      <c r="R2588" s="113"/>
      <c r="S2588" s="113"/>
      <c r="T2588" s="113"/>
      <c r="U2588" s="113"/>
      <c r="V2588" s="113"/>
      <c r="W2588" s="113"/>
      <c r="X2588" s="113"/>
      <c r="Y2588" s="113"/>
      <c r="Z2588" s="113"/>
      <c r="AA2588" s="113"/>
      <c r="AB2588" s="113"/>
      <c r="AC2588" s="113"/>
      <c r="AD2588" s="113"/>
      <c r="AE2588" s="113"/>
      <c r="AF2588" s="113"/>
      <c r="AG2588" s="113"/>
      <c r="AH2588" s="113"/>
      <c r="AI2588" s="113"/>
      <c r="AJ2588" s="113"/>
      <c r="AK2588" s="113"/>
      <c r="AL2588" s="113"/>
      <c r="AM2588" s="113"/>
      <c r="AN2588" s="113"/>
      <c r="AO2588" s="113"/>
      <c r="AP2588" s="113"/>
      <c r="AQ2588" s="113"/>
      <c r="AR2588" s="113"/>
      <c r="AS2588" s="113"/>
      <c r="AT2588" s="113"/>
      <c r="AU2588" s="113"/>
      <c r="AV2588" s="113"/>
      <c r="AW2588" s="113"/>
      <c r="AX2588" s="113"/>
      <c r="AY2588" s="113"/>
      <c r="AZ2588" s="113"/>
      <c r="BA2588" s="113"/>
      <c r="BB2588" s="113"/>
      <c r="BC2588" s="113"/>
      <c r="BD2588" s="113"/>
      <c r="BE2588" s="113"/>
      <c r="BF2588" s="113"/>
      <c r="BG2588" s="113"/>
      <c r="BH2588" s="113"/>
      <c r="BI2588" s="113"/>
      <c r="BJ2588" s="113"/>
      <c r="BK2588" s="113"/>
      <c r="BL2588" s="113"/>
      <c r="BM2588" s="113"/>
      <c r="BN2588" s="113"/>
      <c r="BO2588" s="113"/>
      <c r="BP2588" s="113"/>
      <c r="BQ2588" s="113"/>
      <c r="BR2588" s="113"/>
      <c r="BS2588" s="113"/>
      <c r="BT2588" s="113"/>
      <c r="BU2588" s="113"/>
      <c r="BV2588" s="113"/>
      <c r="BW2588" s="113"/>
      <c r="BX2588" s="113"/>
      <c r="BY2588" s="113"/>
      <c r="BZ2588" s="113"/>
      <c r="CA2588" s="113"/>
      <c r="CB2588" s="113"/>
    </row>
    <row r="2589" spans="9:80" s="114" customFormat="1">
      <c r="I2589" s="113"/>
      <c r="J2589" s="113"/>
      <c r="K2589" s="113"/>
      <c r="L2589" s="113"/>
      <c r="M2589" s="113"/>
      <c r="N2589" s="113"/>
      <c r="O2589" s="113"/>
      <c r="P2589" s="113"/>
      <c r="Q2589" s="113"/>
      <c r="R2589" s="113"/>
      <c r="S2589" s="113"/>
      <c r="T2589" s="113"/>
      <c r="U2589" s="113"/>
      <c r="V2589" s="113"/>
      <c r="W2589" s="113"/>
      <c r="X2589" s="113"/>
      <c r="Y2589" s="113"/>
      <c r="Z2589" s="113"/>
      <c r="AA2589" s="113"/>
      <c r="AB2589" s="113"/>
      <c r="AC2589" s="113"/>
      <c r="AD2589" s="113"/>
      <c r="AE2589" s="113"/>
      <c r="AF2589" s="113"/>
      <c r="AG2589" s="113"/>
      <c r="AH2589" s="113"/>
      <c r="AI2589" s="113"/>
      <c r="AJ2589" s="113"/>
      <c r="AK2589" s="113"/>
      <c r="AL2589" s="113"/>
      <c r="AM2589" s="113"/>
      <c r="AN2589" s="113"/>
      <c r="AO2589" s="113"/>
      <c r="AP2589" s="113"/>
      <c r="AQ2589" s="113"/>
      <c r="AR2589" s="113"/>
      <c r="AS2589" s="113"/>
      <c r="AT2589" s="113"/>
      <c r="AU2589" s="113"/>
      <c r="AV2589" s="113"/>
      <c r="AW2589" s="113"/>
      <c r="AX2589" s="113"/>
      <c r="AY2589" s="113"/>
      <c r="AZ2589" s="113"/>
      <c r="BA2589" s="113"/>
      <c r="BB2589" s="113"/>
      <c r="BC2589" s="113"/>
      <c r="BD2589" s="113"/>
      <c r="BE2589" s="113"/>
      <c r="BF2589" s="113"/>
      <c r="BG2589" s="113"/>
      <c r="BH2589" s="113"/>
      <c r="BI2589" s="113"/>
      <c r="BJ2589" s="113"/>
      <c r="BK2589" s="113"/>
      <c r="BL2589" s="113"/>
      <c r="BM2589" s="113"/>
      <c r="BN2589" s="113"/>
      <c r="BO2589" s="113"/>
      <c r="BP2589" s="113"/>
      <c r="BQ2589" s="113"/>
      <c r="BR2589" s="113"/>
      <c r="BS2589" s="113"/>
      <c r="BT2589" s="113"/>
      <c r="BU2589" s="113"/>
      <c r="BV2589" s="113"/>
      <c r="BW2589" s="113"/>
      <c r="BX2589" s="113"/>
      <c r="BY2589" s="113"/>
      <c r="BZ2589" s="113"/>
      <c r="CA2589" s="113"/>
      <c r="CB2589" s="113"/>
    </row>
    <row r="2590" spans="9:80" s="114" customFormat="1">
      <c r="I2590" s="113"/>
      <c r="J2590" s="113"/>
      <c r="K2590" s="113"/>
      <c r="L2590" s="113"/>
      <c r="M2590" s="113"/>
      <c r="N2590" s="113"/>
      <c r="O2590" s="113"/>
      <c r="P2590" s="113"/>
      <c r="Q2590" s="113"/>
      <c r="R2590" s="113"/>
      <c r="S2590" s="113"/>
      <c r="T2590" s="113"/>
      <c r="U2590" s="113"/>
      <c r="V2590" s="113"/>
      <c r="W2590" s="113"/>
      <c r="X2590" s="113"/>
      <c r="Y2590" s="113"/>
      <c r="Z2590" s="113"/>
      <c r="AA2590" s="113"/>
      <c r="AB2590" s="113"/>
      <c r="AC2590" s="113"/>
      <c r="AD2590" s="113"/>
      <c r="AE2590" s="113"/>
      <c r="AF2590" s="113"/>
      <c r="AG2590" s="113"/>
      <c r="AH2590" s="113"/>
      <c r="AI2590" s="113"/>
      <c r="AJ2590" s="113"/>
      <c r="AK2590" s="113"/>
      <c r="AL2590" s="113"/>
      <c r="AM2590" s="113"/>
      <c r="AN2590" s="113"/>
      <c r="AO2590" s="113"/>
      <c r="AP2590" s="113"/>
      <c r="AQ2590" s="113"/>
      <c r="AR2590" s="113"/>
      <c r="AS2590" s="113"/>
      <c r="AT2590" s="113"/>
      <c r="AU2590" s="113"/>
      <c r="AV2590" s="113"/>
      <c r="AW2590" s="113"/>
      <c r="AX2590" s="113"/>
      <c r="AY2590" s="113"/>
      <c r="AZ2590" s="113"/>
      <c r="BA2590" s="113"/>
      <c r="BB2590" s="113"/>
      <c r="BC2590" s="113"/>
      <c r="BD2590" s="113"/>
      <c r="BE2590" s="113"/>
      <c r="BF2590" s="113"/>
      <c r="BG2590" s="113"/>
      <c r="BH2590" s="113"/>
      <c r="BI2590" s="113"/>
      <c r="BJ2590" s="113"/>
      <c r="BK2590" s="113"/>
      <c r="BL2590" s="113"/>
      <c r="BM2590" s="113"/>
      <c r="BN2590" s="113"/>
      <c r="BO2590" s="113"/>
      <c r="BP2590" s="113"/>
      <c r="BQ2590" s="113"/>
      <c r="BR2590" s="113"/>
      <c r="BS2590" s="113"/>
      <c r="BT2590" s="113"/>
      <c r="BU2590" s="113"/>
      <c r="BV2590" s="113"/>
      <c r="BW2590" s="113"/>
      <c r="BX2590" s="113"/>
      <c r="BY2590" s="113"/>
      <c r="BZ2590" s="113"/>
      <c r="CA2590" s="113"/>
      <c r="CB2590" s="113"/>
    </row>
    <row r="2591" spans="9:80" s="114" customFormat="1">
      <c r="I2591" s="113"/>
      <c r="J2591" s="113"/>
      <c r="K2591" s="113"/>
      <c r="L2591" s="113"/>
      <c r="M2591" s="113"/>
      <c r="N2591" s="113"/>
      <c r="O2591" s="113"/>
      <c r="P2591" s="113"/>
      <c r="Q2591" s="113"/>
      <c r="R2591" s="113"/>
      <c r="S2591" s="113"/>
      <c r="T2591" s="113"/>
      <c r="U2591" s="113"/>
      <c r="V2591" s="113"/>
      <c r="W2591" s="113"/>
      <c r="X2591" s="113"/>
      <c r="Y2591" s="113"/>
      <c r="Z2591" s="113"/>
      <c r="AA2591" s="113"/>
      <c r="AB2591" s="113"/>
      <c r="AC2591" s="113"/>
      <c r="AD2591" s="113"/>
      <c r="AE2591" s="113"/>
      <c r="AF2591" s="113"/>
      <c r="AG2591" s="113"/>
      <c r="AH2591" s="113"/>
      <c r="AI2591" s="113"/>
      <c r="AJ2591" s="113"/>
      <c r="AK2591" s="113"/>
      <c r="AL2591" s="113"/>
      <c r="AM2591" s="113"/>
      <c r="AN2591" s="113"/>
      <c r="AO2591" s="113"/>
      <c r="AP2591" s="113"/>
      <c r="AQ2591" s="113"/>
      <c r="AR2591" s="113"/>
      <c r="AS2591" s="113"/>
      <c r="AT2591" s="113"/>
      <c r="AU2591" s="113"/>
      <c r="AV2591" s="113"/>
      <c r="AW2591" s="113"/>
      <c r="AX2591" s="113"/>
      <c r="AY2591" s="113"/>
      <c r="AZ2591" s="113"/>
      <c r="BA2591" s="113"/>
      <c r="BB2591" s="113"/>
      <c r="BC2591" s="113"/>
      <c r="BD2591" s="113"/>
      <c r="BE2591" s="113"/>
      <c r="BF2591" s="113"/>
      <c r="BG2591" s="113"/>
      <c r="BH2591" s="113"/>
      <c r="BI2591" s="113"/>
      <c r="BJ2591" s="113"/>
      <c r="BK2591" s="113"/>
      <c r="BL2591" s="113"/>
      <c r="BM2591" s="113"/>
      <c r="BN2591" s="113"/>
      <c r="BO2591" s="113"/>
      <c r="BP2591" s="113"/>
      <c r="BQ2591" s="113"/>
      <c r="BR2591" s="113"/>
      <c r="BS2591" s="113"/>
      <c r="BT2591" s="113"/>
      <c r="BU2591" s="113"/>
      <c r="BV2591" s="113"/>
      <c r="BW2591" s="113"/>
      <c r="BX2591" s="113"/>
      <c r="BY2591" s="113"/>
      <c r="BZ2591" s="113"/>
      <c r="CA2591" s="113"/>
      <c r="CB2591" s="113"/>
    </row>
    <row r="2592" spans="9:80" s="114" customFormat="1">
      <c r="I2592" s="113"/>
      <c r="J2592" s="113"/>
      <c r="K2592" s="113"/>
      <c r="L2592" s="113"/>
      <c r="M2592" s="113"/>
      <c r="N2592" s="113"/>
      <c r="O2592" s="113"/>
      <c r="P2592" s="113"/>
      <c r="Q2592" s="113"/>
      <c r="R2592" s="113"/>
      <c r="S2592" s="113"/>
      <c r="T2592" s="113"/>
      <c r="U2592" s="113"/>
      <c r="V2592" s="113"/>
      <c r="W2592" s="113"/>
      <c r="X2592" s="113"/>
      <c r="Y2592" s="113"/>
      <c r="Z2592" s="113"/>
      <c r="AA2592" s="113"/>
      <c r="AB2592" s="113"/>
      <c r="AC2592" s="113"/>
      <c r="AD2592" s="113"/>
      <c r="AE2592" s="113"/>
      <c r="AF2592" s="113"/>
      <c r="AG2592" s="113"/>
      <c r="AH2592" s="113"/>
      <c r="AI2592" s="113"/>
      <c r="AJ2592" s="113"/>
      <c r="AK2592" s="113"/>
      <c r="AL2592" s="113"/>
      <c r="AM2592" s="113"/>
      <c r="AN2592" s="113"/>
      <c r="AO2592" s="113"/>
      <c r="AP2592" s="113"/>
      <c r="AQ2592" s="113"/>
      <c r="AR2592" s="113"/>
      <c r="AS2592" s="113"/>
      <c r="AT2592" s="113"/>
      <c r="AU2592" s="113"/>
      <c r="AV2592" s="113"/>
      <c r="AW2592" s="113"/>
      <c r="AX2592" s="113"/>
      <c r="AY2592" s="113"/>
      <c r="AZ2592" s="113"/>
      <c r="BA2592" s="113"/>
      <c r="BB2592" s="113"/>
      <c r="BC2592" s="113"/>
      <c r="BD2592" s="113"/>
      <c r="BE2592" s="113"/>
      <c r="BF2592" s="113"/>
      <c r="BG2592" s="113"/>
      <c r="BH2592" s="113"/>
      <c r="BI2592" s="113"/>
      <c r="BJ2592" s="113"/>
      <c r="BK2592" s="113"/>
      <c r="BL2592" s="113"/>
      <c r="BM2592" s="113"/>
      <c r="BN2592" s="113"/>
      <c r="BO2592" s="113"/>
      <c r="BP2592" s="113"/>
      <c r="BQ2592" s="113"/>
      <c r="BR2592" s="113"/>
      <c r="BS2592" s="113"/>
      <c r="BT2592" s="113"/>
      <c r="BU2592" s="113"/>
      <c r="BV2592" s="113"/>
      <c r="BW2592" s="113"/>
      <c r="BX2592" s="113"/>
      <c r="BY2592" s="113"/>
      <c r="BZ2592" s="113"/>
      <c r="CA2592" s="113"/>
      <c r="CB2592" s="113"/>
    </row>
    <row r="2593" spans="9:80" s="114" customFormat="1">
      <c r="I2593" s="113"/>
      <c r="J2593" s="113"/>
      <c r="K2593" s="113"/>
      <c r="L2593" s="113"/>
      <c r="M2593" s="113"/>
      <c r="N2593" s="113"/>
      <c r="O2593" s="113"/>
      <c r="P2593" s="113"/>
      <c r="Q2593" s="113"/>
      <c r="R2593" s="113"/>
      <c r="S2593" s="113"/>
      <c r="T2593" s="113"/>
      <c r="U2593" s="113"/>
      <c r="V2593" s="113"/>
      <c r="W2593" s="113"/>
      <c r="X2593" s="113"/>
      <c r="Y2593" s="113"/>
      <c r="Z2593" s="113"/>
      <c r="AA2593" s="113"/>
      <c r="AB2593" s="113"/>
      <c r="AC2593" s="113"/>
      <c r="AD2593" s="113"/>
      <c r="AE2593" s="113"/>
      <c r="AF2593" s="113"/>
      <c r="AG2593" s="113"/>
      <c r="AH2593" s="113"/>
      <c r="AI2593" s="113"/>
      <c r="AJ2593" s="113"/>
      <c r="AK2593" s="113"/>
      <c r="AL2593" s="113"/>
      <c r="AM2593" s="113"/>
      <c r="AN2593" s="113"/>
      <c r="AO2593" s="113"/>
      <c r="AP2593" s="113"/>
      <c r="AQ2593" s="113"/>
      <c r="AR2593" s="113"/>
      <c r="AS2593" s="113"/>
      <c r="AT2593" s="113"/>
      <c r="AU2593" s="113"/>
      <c r="AV2593" s="113"/>
      <c r="AW2593" s="113"/>
      <c r="AX2593" s="113"/>
      <c r="AY2593" s="113"/>
      <c r="AZ2593" s="113"/>
      <c r="BA2593" s="113"/>
      <c r="BB2593" s="113"/>
      <c r="BC2593" s="113"/>
      <c r="BD2593" s="113"/>
      <c r="BE2593" s="113"/>
      <c r="BF2593" s="113"/>
      <c r="BG2593" s="113"/>
      <c r="BH2593" s="113"/>
      <c r="BI2593" s="113"/>
      <c r="BJ2593" s="113"/>
      <c r="BK2593" s="113"/>
      <c r="BL2593" s="113"/>
      <c r="BM2593" s="113"/>
      <c r="BN2593" s="113"/>
      <c r="BO2593" s="113"/>
      <c r="BP2593" s="113"/>
      <c r="BQ2593" s="113"/>
      <c r="BR2593" s="113"/>
      <c r="BS2593" s="113"/>
      <c r="BT2593" s="113"/>
      <c r="BU2593" s="113"/>
      <c r="BV2593" s="113"/>
      <c r="BW2593" s="113"/>
      <c r="BX2593" s="113"/>
      <c r="BY2593" s="113"/>
      <c r="BZ2593" s="113"/>
      <c r="CA2593" s="113"/>
      <c r="CB2593" s="113"/>
    </row>
    <row r="2594" spans="9:80" s="114" customFormat="1">
      <c r="I2594" s="113"/>
      <c r="J2594" s="113"/>
      <c r="K2594" s="113"/>
      <c r="L2594" s="113"/>
      <c r="M2594" s="113"/>
      <c r="N2594" s="113"/>
      <c r="O2594" s="113"/>
      <c r="P2594" s="113"/>
      <c r="Q2594" s="113"/>
      <c r="R2594" s="113"/>
      <c r="S2594" s="113"/>
      <c r="T2594" s="113"/>
      <c r="U2594" s="113"/>
      <c r="V2594" s="113"/>
      <c r="W2594" s="113"/>
      <c r="X2594" s="113"/>
      <c r="Y2594" s="113"/>
      <c r="Z2594" s="113"/>
      <c r="AA2594" s="113"/>
      <c r="AB2594" s="113"/>
      <c r="AC2594" s="113"/>
      <c r="AD2594" s="113"/>
      <c r="AE2594" s="113"/>
      <c r="AF2594" s="113"/>
      <c r="AG2594" s="113"/>
      <c r="AH2594" s="113"/>
      <c r="AI2594" s="113"/>
      <c r="AJ2594" s="113"/>
      <c r="AK2594" s="113"/>
      <c r="AL2594" s="113"/>
      <c r="AM2594" s="113"/>
      <c r="AN2594" s="113"/>
      <c r="AO2594" s="113"/>
      <c r="AP2594" s="113"/>
      <c r="AQ2594" s="113"/>
      <c r="AR2594" s="113"/>
      <c r="AS2594" s="113"/>
      <c r="AT2594" s="113"/>
      <c r="AU2594" s="113"/>
      <c r="AV2594" s="113"/>
      <c r="AW2594" s="113"/>
      <c r="AX2594" s="113"/>
      <c r="AY2594" s="113"/>
      <c r="AZ2594" s="113"/>
      <c r="BA2594" s="113"/>
      <c r="BB2594" s="113"/>
      <c r="BC2594" s="113"/>
      <c r="BD2594" s="113"/>
      <c r="BE2594" s="113"/>
      <c r="BF2594" s="113"/>
      <c r="BG2594" s="113"/>
      <c r="BH2594" s="113"/>
      <c r="BI2594" s="113"/>
      <c r="BJ2594" s="113"/>
      <c r="BK2594" s="113"/>
      <c r="BL2594" s="113"/>
      <c r="BM2594" s="113"/>
      <c r="BN2594" s="113"/>
      <c r="BO2594" s="113"/>
      <c r="BP2594" s="113"/>
      <c r="BQ2594" s="113"/>
      <c r="BR2594" s="113"/>
      <c r="BS2594" s="113"/>
      <c r="BT2594" s="113"/>
      <c r="BU2594" s="113"/>
      <c r="BV2594" s="113"/>
      <c r="BW2594" s="113"/>
      <c r="BX2594" s="113"/>
      <c r="BY2594" s="113"/>
      <c r="BZ2594" s="113"/>
      <c r="CA2594" s="113"/>
      <c r="CB2594" s="113"/>
    </row>
    <row r="2595" spans="9:80" s="114" customFormat="1">
      <c r="I2595" s="113"/>
      <c r="J2595" s="113"/>
      <c r="K2595" s="113"/>
      <c r="L2595" s="113"/>
      <c r="M2595" s="113"/>
      <c r="N2595" s="113"/>
      <c r="O2595" s="113"/>
      <c r="P2595" s="113"/>
      <c r="Q2595" s="113"/>
      <c r="R2595" s="113"/>
      <c r="S2595" s="113"/>
      <c r="T2595" s="113"/>
      <c r="U2595" s="113"/>
      <c r="V2595" s="113"/>
      <c r="W2595" s="113"/>
      <c r="X2595" s="113"/>
      <c r="Y2595" s="113"/>
      <c r="Z2595" s="113"/>
      <c r="AA2595" s="113"/>
      <c r="AB2595" s="113"/>
      <c r="AC2595" s="113"/>
      <c r="AD2595" s="113"/>
      <c r="AE2595" s="113"/>
      <c r="AF2595" s="113"/>
      <c r="AG2595" s="113"/>
      <c r="AH2595" s="113"/>
      <c r="AI2595" s="113"/>
      <c r="AJ2595" s="113"/>
      <c r="AK2595" s="113"/>
      <c r="AL2595" s="113"/>
      <c r="AM2595" s="113"/>
      <c r="AN2595" s="113"/>
      <c r="AO2595" s="113"/>
      <c r="AP2595" s="113"/>
      <c r="AQ2595" s="113"/>
      <c r="AR2595" s="113"/>
      <c r="AS2595" s="113"/>
      <c r="AT2595" s="113"/>
      <c r="AU2595" s="113"/>
      <c r="AV2595" s="113"/>
      <c r="AW2595" s="113"/>
      <c r="AX2595" s="113"/>
      <c r="AY2595" s="113"/>
      <c r="AZ2595" s="113"/>
      <c r="BA2595" s="113"/>
      <c r="BB2595" s="113"/>
      <c r="BC2595" s="113"/>
      <c r="BD2595" s="113"/>
      <c r="BE2595" s="113"/>
      <c r="BF2595" s="113"/>
      <c r="BG2595" s="113"/>
      <c r="BH2595" s="113"/>
      <c r="BI2595" s="113"/>
      <c r="BJ2595" s="113"/>
      <c r="BK2595" s="113"/>
      <c r="BL2595" s="113"/>
      <c r="BM2595" s="113"/>
      <c r="BN2595" s="113"/>
      <c r="BO2595" s="113"/>
      <c r="BP2595" s="113"/>
      <c r="BQ2595" s="113"/>
      <c r="BR2595" s="113"/>
      <c r="BS2595" s="113"/>
      <c r="BT2595" s="113"/>
      <c r="BU2595" s="113"/>
      <c r="BV2595" s="113"/>
      <c r="BW2595" s="113"/>
      <c r="BX2595" s="113"/>
      <c r="BY2595" s="113"/>
      <c r="BZ2595" s="113"/>
      <c r="CA2595" s="113"/>
      <c r="CB2595" s="113"/>
    </row>
    <row r="2596" spans="9:80" s="114" customFormat="1">
      <c r="I2596" s="113"/>
      <c r="J2596" s="113"/>
      <c r="K2596" s="113"/>
      <c r="L2596" s="113"/>
      <c r="M2596" s="113"/>
      <c r="N2596" s="113"/>
      <c r="O2596" s="113"/>
      <c r="P2596" s="113"/>
      <c r="Q2596" s="113"/>
      <c r="R2596" s="113"/>
      <c r="S2596" s="113"/>
      <c r="T2596" s="113"/>
      <c r="U2596" s="113"/>
      <c r="V2596" s="113"/>
      <c r="W2596" s="113"/>
      <c r="X2596" s="113"/>
      <c r="Y2596" s="113"/>
      <c r="Z2596" s="113"/>
      <c r="AA2596" s="113"/>
      <c r="AB2596" s="113"/>
      <c r="AC2596" s="113"/>
      <c r="AD2596" s="113"/>
      <c r="AE2596" s="113"/>
      <c r="AF2596" s="113"/>
      <c r="AG2596" s="113"/>
      <c r="AH2596" s="113"/>
      <c r="AI2596" s="113"/>
      <c r="AJ2596" s="113"/>
      <c r="AK2596" s="113"/>
      <c r="AL2596" s="113"/>
      <c r="AM2596" s="113"/>
      <c r="AN2596" s="113"/>
      <c r="AO2596" s="113"/>
      <c r="AP2596" s="113"/>
      <c r="AQ2596" s="113"/>
      <c r="AR2596" s="113"/>
      <c r="AS2596" s="113"/>
      <c r="AT2596" s="113"/>
      <c r="AU2596" s="113"/>
      <c r="AV2596" s="113"/>
      <c r="AW2596" s="113"/>
      <c r="AX2596" s="113"/>
      <c r="AY2596" s="113"/>
      <c r="AZ2596" s="113"/>
      <c r="BA2596" s="113"/>
      <c r="BB2596" s="113"/>
      <c r="BC2596" s="113"/>
      <c r="BD2596" s="113"/>
      <c r="BE2596" s="113"/>
      <c r="BF2596" s="113"/>
      <c r="BG2596" s="113"/>
      <c r="BH2596" s="113"/>
      <c r="BI2596" s="113"/>
      <c r="BJ2596" s="113"/>
      <c r="BK2596" s="113"/>
      <c r="BL2596" s="113"/>
      <c r="BM2596" s="113"/>
      <c r="BN2596" s="113"/>
      <c r="BO2596" s="113"/>
      <c r="BP2596" s="113"/>
      <c r="BQ2596" s="113"/>
      <c r="BR2596" s="113"/>
      <c r="BS2596" s="113"/>
      <c r="BT2596" s="113"/>
      <c r="BU2596" s="113"/>
      <c r="BV2596" s="113"/>
      <c r="BW2596" s="113"/>
      <c r="BX2596" s="113"/>
      <c r="BY2596" s="113"/>
      <c r="BZ2596" s="113"/>
      <c r="CA2596" s="113"/>
      <c r="CB2596" s="113"/>
    </row>
    <row r="2597" spans="9:80" s="114" customFormat="1">
      <c r="I2597" s="113"/>
      <c r="J2597" s="113"/>
      <c r="K2597" s="113"/>
      <c r="L2597" s="113"/>
      <c r="M2597" s="113"/>
      <c r="N2597" s="113"/>
      <c r="O2597" s="113"/>
      <c r="P2597" s="113"/>
      <c r="Q2597" s="113"/>
      <c r="R2597" s="113"/>
      <c r="S2597" s="113"/>
      <c r="T2597" s="113"/>
      <c r="U2597" s="113"/>
      <c r="V2597" s="113"/>
      <c r="W2597" s="113"/>
      <c r="X2597" s="113"/>
      <c r="Y2597" s="113"/>
      <c r="Z2597" s="113"/>
      <c r="AA2597" s="113"/>
      <c r="AB2597" s="113"/>
      <c r="AC2597" s="113"/>
      <c r="AD2597" s="113"/>
      <c r="AE2597" s="113"/>
      <c r="AF2597" s="113"/>
      <c r="AG2597" s="113"/>
      <c r="AH2597" s="113"/>
      <c r="AI2597" s="113"/>
      <c r="AJ2597" s="113"/>
      <c r="AK2597" s="113"/>
      <c r="AL2597" s="113"/>
      <c r="AM2597" s="113"/>
      <c r="AN2597" s="113"/>
      <c r="AO2597" s="113"/>
      <c r="AP2597" s="113"/>
      <c r="AQ2597" s="113"/>
      <c r="AR2597" s="113"/>
      <c r="AS2597" s="113"/>
      <c r="AT2597" s="113"/>
      <c r="AU2597" s="113"/>
      <c r="AV2597" s="113"/>
      <c r="AW2597" s="113"/>
      <c r="AX2597" s="113"/>
      <c r="AY2597" s="113"/>
      <c r="AZ2597" s="113"/>
      <c r="BA2597" s="113"/>
      <c r="BB2597" s="113"/>
      <c r="BC2597" s="113"/>
      <c r="BD2597" s="113"/>
      <c r="BE2597" s="113"/>
      <c r="BF2597" s="113"/>
      <c r="BG2597" s="113"/>
      <c r="BH2597" s="113"/>
      <c r="BI2597" s="113"/>
      <c r="BJ2597" s="113"/>
      <c r="BK2597" s="113"/>
      <c r="BL2597" s="113"/>
      <c r="BM2597" s="113"/>
      <c r="BN2597" s="113"/>
      <c r="BO2597" s="113"/>
      <c r="BP2597" s="113"/>
      <c r="BQ2597" s="113"/>
      <c r="BR2597" s="113"/>
      <c r="BS2597" s="113"/>
      <c r="BT2597" s="113"/>
      <c r="BU2597" s="113"/>
      <c r="BV2597" s="113"/>
      <c r="BW2597" s="113"/>
      <c r="BX2597" s="113"/>
      <c r="BY2597" s="113"/>
      <c r="BZ2597" s="113"/>
      <c r="CA2597" s="113"/>
      <c r="CB2597" s="113"/>
    </row>
    <row r="2598" spans="9:80" s="114" customFormat="1">
      <c r="I2598" s="113"/>
      <c r="J2598" s="113"/>
      <c r="K2598" s="113"/>
      <c r="L2598" s="113"/>
      <c r="M2598" s="113"/>
      <c r="N2598" s="113"/>
      <c r="O2598" s="113"/>
      <c r="P2598" s="113"/>
      <c r="Q2598" s="113"/>
      <c r="R2598" s="113"/>
      <c r="S2598" s="113"/>
      <c r="T2598" s="113"/>
      <c r="U2598" s="113"/>
      <c r="V2598" s="113"/>
      <c r="W2598" s="113"/>
      <c r="X2598" s="113"/>
      <c r="Y2598" s="113"/>
      <c r="Z2598" s="113"/>
      <c r="AA2598" s="113"/>
      <c r="AB2598" s="113"/>
      <c r="AC2598" s="113"/>
      <c r="AD2598" s="113"/>
      <c r="AE2598" s="113"/>
      <c r="AF2598" s="113"/>
      <c r="AG2598" s="113"/>
      <c r="AH2598" s="113"/>
      <c r="AI2598" s="113"/>
      <c r="AJ2598" s="113"/>
      <c r="AK2598" s="113"/>
      <c r="AL2598" s="113"/>
      <c r="AM2598" s="113"/>
      <c r="AN2598" s="113"/>
      <c r="AO2598" s="113"/>
      <c r="AP2598" s="113"/>
      <c r="AQ2598" s="113"/>
      <c r="AR2598" s="113"/>
      <c r="AS2598" s="113"/>
      <c r="AT2598" s="113"/>
      <c r="AU2598" s="113"/>
      <c r="AV2598" s="113"/>
      <c r="AW2598" s="113"/>
      <c r="AX2598" s="113"/>
      <c r="AY2598" s="113"/>
      <c r="AZ2598" s="113"/>
      <c r="BA2598" s="113"/>
      <c r="BB2598" s="113"/>
      <c r="BC2598" s="113"/>
      <c r="BD2598" s="113"/>
      <c r="BE2598" s="113"/>
      <c r="BF2598" s="113"/>
      <c r="BG2598" s="113"/>
      <c r="BH2598" s="113"/>
      <c r="BI2598" s="113"/>
      <c r="BJ2598" s="113"/>
      <c r="BK2598" s="113"/>
      <c r="BL2598" s="113"/>
      <c r="BM2598" s="113"/>
      <c r="BN2598" s="113"/>
      <c r="BO2598" s="113"/>
      <c r="BP2598" s="113"/>
      <c r="BQ2598" s="113"/>
      <c r="BR2598" s="113"/>
      <c r="BS2598" s="113"/>
      <c r="BT2598" s="113"/>
      <c r="BU2598" s="113"/>
      <c r="BV2598" s="113"/>
      <c r="BW2598" s="113"/>
      <c r="BX2598" s="113"/>
      <c r="BY2598" s="113"/>
      <c r="BZ2598" s="113"/>
      <c r="CA2598" s="113"/>
      <c r="CB2598" s="113"/>
    </row>
    <row r="2599" spans="9:80" s="114" customFormat="1">
      <c r="I2599" s="113"/>
      <c r="J2599" s="113"/>
      <c r="K2599" s="113"/>
      <c r="L2599" s="113"/>
      <c r="M2599" s="113"/>
      <c r="N2599" s="113"/>
      <c r="O2599" s="113"/>
      <c r="P2599" s="113"/>
      <c r="Q2599" s="113"/>
      <c r="R2599" s="113"/>
      <c r="S2599" s="113"/>
      <c r="T2599" s="113"/>
      <c r="U2599" s="113"/>
      <c r="V2599" s="113"/>
      <c r="W2599" s="113"/>
      <c r="X2599" s="113"/>
      <c r="Y2599" s="113"/>
      <c r="Z2599" s="113"/>
      <c r="AA2599" s="113"/>
      <c r="AB2599" s="113"/>
      <c r="AC2599" s="113"/>
      <c r="AD2599" s="113"/>
      <c r="AE2599" s="113"/>
      <c r="AF2599" s="113"/>
      <c r="AG2599" s="113"/>
      <c r="AH2599" s="113"/>
      <c r="AI2599" s="113"/>
      <c r="AJ2599" s="113"/>
      <c r="AK2599" s="113"/>
      <c r="AL2599" s="113"/>
      <c r="AM2599" s="113"/>
      <c r="AN2599" s="113"/>
      <c r="AO2599" s="113"/>
      <c r="AP2599" s="113"/>
      <c r="AQ2599" s="113"/>
      <c r="AR2599" s="113"/>
      <c r="AS2599" s="113"/>
      <c r="AT2599" s="113"/>
      <c r="AU2599" s="113"/>
      <c r="AV2599" s="113"/>
      <c r="AW2599" s="113"/>
      <c r="AX2599" s="113"/>
      <c r="AY2599" s="113"/>
      <c r="AZ2599" s="113"/>
      <c r="BA2599" s="113"/>
      <c r="BB2599" s="113"/>
      <c r="BC2599" s="113"/>
      <c r="BD2599" s="113"/>
      <c r="BE2599" s="113"/>
      <c r="BF2599" s="113"/>
      <c r="BG2599" s="113"/>
      <c r="BH2599" s="113"/>
      <c r="BI2599" s="113"/>
      <c r="BJ2599" s="113"/>
      <c r="BK2599" s="113"/>
      <c r="BL2599" s="113"/>
      <c r="BM2599" s="113"/>
      <c r="BN2599" s="113"/>
      <c r="BO2599" s="113"/>
      <c r="BP2599" s="113"/>
      <c r="BQ2599" s="113"/>
      <c r="BR2599" s="113"/>
      <c r="BS2599" s="113"/>
      <c r="BT2599" s="113"/>
      <c r="BU2599" s="113"/>
      <c r="BV2599" s="113"/>
      <c r="BW2599" s="113"/>
      <c r="BX2599" s="113"/>
      <c r="BY2599" s="113"/>
      <c r="BZ2599" s="113"/>
      <c r="CA2599" s="113"/>
      <c r="CB2599" s="113"/>
    </row>
    <row r="2600" spans="9:80" s="114" customFormat="1">
      <c r="I2600" s="113"/>
      <c r="J2600" s="113"/>
      <c r="K2600" s="113"/>
      <c r="L2600" s="113"/>
      <c r="M2600" s="113"/>
      <c r="N2600" s="113"/>
      <c r="O2600" s="113"/>
      <c r="P2600" s="113"/>
      <c r="Q2600" s="113"/>
      <c r="R2600" s="113"/>
      <c r="S2600" s="113"/>
      <c r="T2600" s="113"/>
      <c r="U2600" s="113"/>
      <c r="V2600" s="113"/>
      <c r="W2600" s="113"/>
      <c r="X2600" s="113"/>
      <c r="Y2600" s="113"/>
      <c r="Z2600" s="113"/>
      <c r="AA2600" s="113"/>
      <c r="AB2600" s="113"/>
      <c r="AC2600" s="113"/>
      <c r="AD2600" s="113"/>
      <c r="AE2600" s="113"/>
      <c r="AF2600" s="113"/>
      <c r="AG2600" s="113"/>
      <c r="AH2600" s="113"/>
      <c r="AI2600" s="113"/>
      <c r="AJ2600" s="113"/>
      <c r="AK2600" s="113"/>
      <c r="AL2600" s="113"/>
      <c r="AM2600" s="113"/>
      <c r="AN2600" s="113"/>
      <c r="AO2600" s="113"/>
      <c r="AP2600" s="113"/>
      <c r="AQ2600" s="113"/>
      <c r="AR2600" s="113"/>
      <c r="AS2600" s="113"/>
      <c r="AT2600" s="113"/>
      <c r="AU2600" s="113"/>
      <c r="AV2600" s="113"/>
      <c r="AW2600" s="113"/>
      <c r="AX2600" s="113"/>
      <c r="AY2600" s="113"/>
      <c r="AZ2600" s="113"/>
      <c r="BA2600" s="113"/>
      <c r="BB2600" s="113"/>
      <c r="BC2600" s="113"/>
      <c r="BD2600" s="113"/>
      <c r="BE2600" s="113"/>
      <c r="BF2600" s="113"/>
      <c r="BG2600" s="113"/>
      <c r="BH2600" s="113"/>
      <c r="BI2600" s="113"/>
      <c r="BJ2600" s="113"/>
      <c r="BK2600" s="113"/>
      <c r="BL2600" s="113"/>
      <c r="BM2600" s="113"/>
      <c r="BN2600" s="113"/>
      <c r="BO2600" s="113"/>
      <c r="BP2600" s="113"/>
      <c r="BQ2600" s="113"/>
      <c r="BR2600" s="113"/>
      <c r="BS2600" s="113"/>
      <c r="BT2600" s="113"/>
      <c r="BU2600" s="113"/>
      <c r="BV2600" s="113"/>
      <c r="BW2600" s="113"/>
      <c r="BX2600" s="113"/>
      <c r="BY2600" s="113"/>
      <c r="BZ2600" s="113"/>
      <c r="CA2600" s="113"/>
      <c r="CB2600" s="113"/>
    </row>
    <row r="2601" spans="9:80" s="114" customFormat="1">
      <c r="I2601" s="113"/>
      <c r="J2601" s="113"/>
      <c r="K2601" s="113"/>
      <c r="L2601" s="113"/>
      <c r="M2601" s="113"/>
      <c r="N2601" s="113"/>
      <c r="O2601" s="113"/>
      <c r="P2601" s="113"/>
      <c r="Q2601" s="113"/>
      <c r="R2601" s="113"/>
      <c r="S2601" s="113"/>
      <c r="T2601" s="113"/>
      <c r="U2601" s="113"/>
      <c r="V2601" s="113"/>
      <c r="W2601" s="113"/>
      <c r="X2601" s="113"/>
      <c r="Y2601" s="113"/>
      <c r="Z2601" s="113"/>
      <c r="AA2601" s="113"/>
      <c r="AB2601" s="113"/>
      <c r="AC2601" s="113"/>
      <c r="AD2601" s="113"/>
      <c r="AE2601" s="113"/>
      <c r="AF2601" s="113"/>
      <c r="AG2601" s="113"/>
      <c r="AH2601" s="113"/>
      <c r="AI2601" s="113"/>
      <c r="AJ2601" s="113"/>
      <c r="AK2601" s="113"/>
      <c r="AL2601" s="113"/>
      <c r="AM2601" s="113"/>
      <c r="AN2601" s="113"/>
      <c r="AO2601" s="113"/>
      <c r="AP2601" s="113"/>
      <c r="AQ2601" s="113"/>
      <c r="AR2601" s="113"/>
      <c r="AS2601" s="113"/>
      <c r="AT2601" s="113"/>
      <c r="AU2601" s="113"/>
      <c r="AV2601" s="113"/>
      <c r="AW2601" s="113"/>
      <c r="AX2601" s="113"/>
      <c r="AY2601" s="113"/>
      <c r="AZ2601" s="113"/>
      <c r="BA2601" s="113"/>
      <c r="BB2601" s="113"/>
      <c r="BC2601" s="113"/>
      <c r="BD2601" s="113"/>
      <c r="BE2601" s="113"/>
      <c r="BF2601" s="113"/>
      <c r="BG2601" s="113"/>
      <c r="BH2601" s="113"/>
      <c r="BI2601" s="113"/>
      <c r="BJ2601" s="113"/>
      <c r="BK2601" s="113"/>
      <c r="BL2601" s="113"/>
      <c r="BM2601" s="113"/>
      <c r="BN2601" s="113"/>
      <c r="BO2601" s="113"/>
      <c r="BP2601" s="113"/>
      <c r="BQ2601" s="113"/>
      <c r="BR2601" s="113"/>
      <c r="BS2601" s="113"/>
      <c r="BT2601" s="113"/>
      <c r="BU2601" s="113"/>
      <c r="BV2601" s="113"/>
      <c r="BW2601" s="113"/>
      <c r="BX2601" s="113"/>
      <c r="BY2601" s="113"/>
      <c r="BZ2601" s="113"/>
      <c r="CA2601" s="113"/>
      <c r="CB2601" s="113"/>
    </row>
    <row r="2602" spans="9:80" s="114" customFormat="1">
      <c r="I2602" s="113"/>
      <c r="J2602" s="113"/>
      <c r="K2602" s="113"/>
      <c r="L2602" s="113"/>
      <c r="M2602" s="113"/>
      <c r="N2602" s="113"/>
      <c r="O2602" s="113"/>
      <c r="P2602" s="113"/>
      <c r="Q2602" s="113"/>
      <c r="R2602" s="113"/>
      <c r="S2602" s="113"/>
      <c r="T2602" s="113"/>
      <c r="U2602" s="113"/>
      <c r="V2602" s="113"/>
      <c r="W2602" s="113"/>
      <c r="X2602" s="113"/>
      <c r="Y2602" s="113"/>
      <c r="Z2602" s="113"/>
      <c r="AA2602" s="113"/>
      <c r="AB2602" s="113"/>
      <c r="AC2602" s="113"/>
      <c r="AD2602" s="113"/>
      <c r="AE2602" s="113"/>
      <c r="AF2602" s="113"/>
      <c r="AG2602" s="113"/>
      <c r="AH2602" s="113"/>
      <c r="AI2602" s="113"/>
      <c r="AJ2602" s="113"/>
      <c r="AK2602" s="113"/>
      <c r="AL2602" s="113"/>
      <c r="AM2602" s="113"/>
      <c r="AN2602" s="113"/>
      <c r="AO2602" s="113"/>
      <c r="AP2602" s="113"/>
      <c r="AQ2602" s="113"/>
      <c r="AR2602" s="113"/>
      <c r="AS2602" s="113"/>
      <c r="AT2602" s="113"/>
      <c r="AU2602" s="113"/>
      <c r="AV2602" s="113"/>
      <c r="AW2602" s="113"/>
      <c r="AX2602" s="113"/>
      <c r="AY2602" s="113"/>
      <c r="AZ2602" s="113"/>
      <c r="BA2602" s="113"/>
      <c r="BB2602" s="113"/>
      <c r="BC2602" s="113"/>
      <c r="BD2602" s="113"/>
      <c r="BE2602" s="113"/>
      <c r="BF2602" s="113"/>
      <c r="BG2602" s="113"/>
      <c r="BH2602" s="113"/>
      <c r="BI2602" s="113"/>
      <c r="BJ2602" s="113"/>
      <c r="BK2602" s="113"/>
      <c r="BL2602" s="113"/>
      <c r="BM2602" s="113"/>
      <c r="BN2602" s="113"/>
      <c r="BO2602" s="113"/>
      <c r="BP2602" s="113"/>
      <c r="BQ2602" s="113"/>
      <c r="BR2602" s="113"/>
      <c r="BS2602" s="113"/>
      <c r="BT2602" s="113"/>
      <c r="BU2602" s="113"/>
      <c r="BV2602" s="113"/>
      <c r="BW2602" s="113"/>
      <c r="BX2602" s="113"/>
      <c r="BY2602" s="113"/>
      <c r="BZ2602" s="113"/>
      <c r="CA2602" s="113"/>
      <c r="CB2602" s="113"/>
    </row>
    <row r="2603" spans="9:80" s="114" customFormat="1">
      <c r="I2603" s="113"/>
      <c r="J2603" s="113"/>
      <c r="K2603" s="113"/>
      <c r="L2603" s="113"/>
      <c r="M2603" s="113"/>
      <c r="N2603" s="113"/>
      <c r="O2603" s="113"/>
      <c r="P2603" s="113"/>
      <c r="Q2603" s="113"/>
      <c r="R2603" s="113"/>
      <c r="S2603" s="113"/>
      <c r="T2603" s="113"/>
      <c r="U2603" s="113"/>
      <c r="V2603" s="113"/>
      <c r="W2603" s="113"/>
      <c r="X2603" s="113"/>
      <c r="Y2603" s="113"/>
      <c r="Z2603" s="113"/>
      <c r="AA2603" s="113"/>
      <c r="AB2603" s="113"/>
      <c r="AC2603" s="113"/>
      <c r="AD2603" s="113"/>
      <c r="AE2603" s="113"/>
      <c r="AF2603" s="113"/>
      <c r="AG2603" s="113"/>
      <c r="AH2603" s="113"/>
      <c r="AI2603" s="113"/>
      <c r="AJ2603" s="113"/>
      <c r="AK2603" s="113"/>
      <c r="AL2603" s="113"/>
      <c r="AM2603" s="113"/>
      <c r="AN2603" s="113"/>
      <c r="AO2603" s="113"/>
      <c r="AP2603" s="113"/>
      <c r="AQ2603" s="113"/>
      <c r="AR2603" s="113"/>
      <c r="AS2603" s="113"/>
      <c r="AT2603" s="113"/>
      <c r="AU2603" s="113"/>
      <c r="AV2603" s="113"/>
      <c r="AW2603" s="113"/>
      <c r="AX2603" s="113"/>
      <c r="AY2603" s="113"/>
      <c r="AZ2603" s="113"/>
      <c r="BA2603" s="113"/>
      <c r="BB2603" s="113"/>
      <c r="BC2603" s="113"/>
      <c r="BD2603" s="113"/>
      <c r="BE2603" s="113"/>
      <c r="BF2603" s="113"/>
      <c r="BG2603" s="113"/>
      <c r="BH2603" s="113"/>
      <c r="BI2603" s="113"/>
      <c r="BJ2603" s="113"/>
      <c r="BK2603" s="113"/>
      <c r="BL2603" s="113"/>
      <c r="BM2603" s="113"/>
      <c r="BN2603" s="113"/>
      <c r="BO2603" s="113"/>
      <c r="BP2603" s="113"/>
      <c r="BQ2603" s="113"/>
      <c r="BR2603" s="113"/>
      <c r="BS2603" s="113"/>
      <c r="BT2603" s="113"/>
      <c r="BU2603" s="113"/>
      <c r="BV2603" s="113"/>
      <c r="BW2603" s="113"/>
      <c r="BX2603" s="113"/>
      <c r="BY2603" s="113"/>
      <c r="BZ2603" s="113"/>
      <c r="CA2603" s="113"/>
      <c r="CB2603" s="113"/>
    </row>
    <row r="2604" spans="9:80" s="114" customFormat="1">
      <c r="I2604" s="113"/>
      <c r="J2604" s="113"/>
      <c r="K2604" s="113"/>
      <c r="L2604" s="113"/>
      <c r="M2604" s="113"/>
      <c r="N2604" s="113"/>
      <c r="O2604" s="113"/>
      <c r="P2604" s="113"/>
      <c r="Q2604" s="113"/>
      <c r="R2604" s="113"/>
      <c r="S2604" s="113"/>
      <c r="T2604" s="113"/>
      <c r="U2604" s="113"/>
      <c r="V2604" s="113"/>
      <c r="W2604" s="113"/>
      <c r="X2604" s="113"/>
      <c r="Y2604" s="113"/>
      <c r="Z2604" s="113"/>
      <c r="AA2604" s="113"/>
      <c r="AB2604" s="113"/>
      <c r="AC2604" s="113"/>
      <c r="AD2604" s="113"/>
      <c r="AE2604" s="113"/>
      <c r="AF2604" s="113"/>
      <c r="AG2604" s="113"/>
      <c r="AH2604" s="113"/>
      <c r="AI2604" s="113"/>
      <c r="AJ2604" s="113"/>
      <c r="AK2604" s="113"/>
      <c r="AL2604" s="113"/>
      <c r="AM2604" s="113"/>
      <c r="AN2604" s="113"/>
      <c r="AO2604" s="113"/>
      <c r="AP2604" s="113"/>
      <c r="AQ2604" s="113"/>
      <c r="AR2604" s="113"/>
      <c r="AS2604" s="113"/>
      <c r="AT2604" s="113"/>
      <c r="AU2604" s="113"/>
      <c r="AV2604" s="113"/>
      <c r="AW2604" s="113"/>
      <c r="AX2604" s="113"/>
      <c r="AY2604" s="113"/>
      <c r="AZ2604" s="113"/>
      <c r="BA2604" s="113"/>
      <c r="BB2604" s="113"/>
      <c r="BC2604" s="113"/>
      <c r="BD2604" s="113"/>
      <c r="BE2604" s="113"/>
      <c r="BF2604" s="113"/>
      <c r="BG2604" s="113"/>
      <c r="BH2604" s="113"/>
      <c r="BI2604" s="113"/>
      <c r="BJ2604" s="113"/>
      <c r="BK2604" s="113"/>
      <c r="BL2604" s="113"/>
      <c r="BM2604" s="113"/>
      <c r="BN2604" s="113"/>
      <c r="BO2604" s="113"/>
      <c r="BP2604" s="113"/>
      <c r="BQ2604" s="113"/>
      <c r="BR2604" s="113"/>
      <c r="BS2604" s="113"/>
      <c r="BT2604" s="113"/>
      <c r="BU2604" s="113"/>
      <c r="BV2604" s="113"/>
      <c r="BW2604" s="113"/>
      <c r="BX2604" s="113"/>
      <c r="BY2604" s="113"/>
      <c r="BZ2604" s="113"/>
      <c r="CA2604" s="113"/>
      <c r="CB2604" s="113"/>
    </row>
    <row r="2605" spans="9:80" s="114" customFormat="1">
      <c r="I2605" s="113"/>
      <c r="J2605" s="113"/>
      <c r="K2605" s="113"/>
      <c r="L2605" s="113"/>
      <c r="M2605" s="113"/>
      <c r="N2605" s="113"/>
      <c r="O2605" s="113"/>
      <c r="P2605" s="113"/>
      <c r="Q2605" s="113"/>
      <c r="R2605" s="113"/>
      <c r="S2605" s="113"/>
      <c r="T2605" s="113"/>
      <c r="U2605" s="113"/>
      <c r="V2605" s="113"/>
      <c r="W2605" s="113"/>
      <c r="X2605" s="113"/>
      <c r="Y2605" s="113"/>
      <c r="Z2605" s="113"/>
      <c r="AA2605" s="113"/>
      <c r="AB2605" s="113"/>
      <c r="AC2605" s="113"/>
      <c r="AD2605" s="113"/>
      <c r="AE2605" s="113"/>
      <c r="AF2605" s="113"/>
      <c r="AG2605" s="113"/>
      <c r="AH2605" s="113"/>
      <c r="AI2605" s="113"/>
      <c r="AJ2605" s="113"/>
      <c r="AK2605" s="113"/>
      <c r="AL2605" s="113"/>
      <c r="AM2605" s="113"/>
      <c r="AN2605" s="113"/>
      <c r="AO2605" s="113"/>
      <c r="AP2605" s="113"/>
      <c r="AQ2605" s="113"/>
      <c r="AR2605" s="113"/>
      <c r="AS2605" s="113"/>
      <c r="AT2605" s="113"/>
      <c r="AU2605" s="113"/>
      <c r="AV2605" s="113"/>
      <c r="AW2605" s="113"/>
      <c r="AX2605" s="113"/>
      <c r="AY2605" s="113"/>
      <c r="AZ2605" s="113"/>
      <c r="BA2605" s="113"/>
      <c r="BB2605" s="113"/>
      <c r="BC2605" s="113"/>
      <c r="BD2605" s="113"/>
      <c r="BE2605" s="113"/>
      <c r="BF2605" s="113"/>
      <c r="BG2605" s="113"/>
      <c r="BH2605" s="113"/>
      <c r="BI2605" s="113"/>
      <c r="BJ2605" s="113"/>
      <c r="BK2605" s="113"/>
      <c r="BL2605" s="113"/>
      <c r="BM2605" s="113"/>
      <c r="BN2605" s="113"/>
      <c r="BO2605" s="113"/>
      <c r="BP2605" s="113"/>
      <c r="BQ2605" s="113"/>
      <c r="BR2605" s="113"/>
      <c r="BS2605" s="113"/>
      <c r="BT2605" s="113"/>
      <c r="BU2605" s="113"/>
      <c r="BV2605" s="113"/>
      <c r="BW2605" s="113"/>
      <c r="BX2605" s="113"/>
      <c r="BY2605" s="113"/>
      <c r="BZ2605" s="113"/>
      <c r="CA2605" s="113"/>
      <c r="CB2605" s="113"/>
    </row>
    <row r="2606" spans="9:80" s="114" customFormat="1">
      <c r="I2606" s="113"/>
      <c r="J2606" s="113"/>
      <c r="K2606" s="113"/>
      <c r="L2606" s="113"/>
      <c r="M2606" s="113"/>
      <c r="N2606" s="113"/>
      <c r="O2606" s="113"/>
      <c r="P2606" s="113"/>
      <c r="Q2606" s="113"/>
      <c r="R2606" s="113"/>
      <c r="S2606" s="113"/>
      <c r="T2606" s="113"/>
      <c r="U2606" s="113"/>
      <c r="V2606" s="113"/>
      <c r="W2606" s="113"/>
      <c r="X2606" s="113"/>
      <c r="Y2606" s="113"/>
      <c r="Z2606" s="113"/>
      <c r="AA2606" s="113"/>
      <c r="AB2606" s="113"/>
      <c r="AC2606" s="113"/>
      <c r="AD2606" s="113"/>
      <c r="AE2606" s="113"/>
      <c r="AF2606" s="113"/>
      <c r="AG2606" s="113"/>
      <c r="AH2606" s="113"/>
      <c r="AI2606" s="113"/>
      <c r="AJ2606" s="113"/>
      <c r="AK2606" s="113"/>
      <c r="AL2606" s="113"/>
      <c r="AM2606" s="113"/>
      <c r="AN2606" s="113"/>
      <c r="AO2606" s="113"/>
      <c r="AP2606" s="113"/>
      <c r="AQ2606" s="113"/>
      <c r="AR2606" s="113"/>
      <c r="AS2606" s="113"/>
      <c r="AT2606" s="113"/>
      <c r="AU2606" s="113"/>
      <c r="AV2606" s="113"/>
      <c r="AW2606" s="113"/>
      <c r="AX2606" s="113"/>
      <c r="AY2606" s="113"/>
      <c r="AZ2606" s="113"/>
      <c r="BA2606" s="113"/>
      <c r="BB2606" s="113"/>
      <c r="BC2606" s="113"/>
      <c r="BD2606" s="113"/>
      <c r="BE2606" s="113"/>
      <c r="BF2606" s="113"/>
      <c r="BG2606" s="113"/>
      <c r="BH2606" s="113"/>
      <c r="BI2606" s="113"/>
      <c r="BJ2606" s="113"/>
      <c r="BK2606" s="113"/>
      <c r="BL2606" s="113"/>
      <c r="BM2606" s="113"/>
      <c r="BN2606" s="113"/>
      <c r="BO2606" s="113"/>
      <c r="BP2606" s="113"/>
      <c r="BQ2606" s="113"/>
      <c r="BR2606" s="113"/>
      <c r="BS2606" s="113"/>
      <c r="BT2606" s="113"/>
      <c r="BU2606" s="113"/>
      <c r="BV2606" s="113"/>
      <c r="BW2606" s="113"/>
      <c r="BX2606" s="113"/>
      <c r="BY2606" s="113"/>
      <c r="BZ2606" s="113"/>
      <c r="CA2606" s="113"/>
      <c r="CB2606" s="113"/>
    </row>
    <row r="2607" spans="9:80" s="114" customFormat="1">
      <c r="I2607" s="113"/>
      <c r="J2607" s="113"/>
      <c r="K2607" s="113"/>
      <c r="L2607" s="113"/>
      <c r="M2607" s="113"/>
      <c r="N2607" s="113"/>
      <c r="O2607" s="113"/>
      <c r="P2607" s="113"/>
      <c r="Q2607" s="113"/>
      <c r="R2607" s="113"/>
      <c r="S2607" s="113"/>
      <c r="T2607" s="113"/>
      <c r="U2607" s="113"/>
      <c r="V2607" s="113"/>
      <c r="W2607" s="113"/>
      <c r="X2607" s="113"/>
      <c r="Y2607" s="113"/>
      <c r="Z2607" s="113"/>
      <c r="AA2607" s="113"/>
      <c r="AB2607" s="113"/>
      <c r="AC2607" s="113"/>
      <c r="AD2607" s="113"/>
      <c r="AE2607" s="113"/>
      <c r="AF2607" s="113"/>
      <c r="AG2607" s="113"/>
      <c r="AH2607" s="113"/>
      <c r="AI2607" s="113"/>
      <c r="AJ2607" s="113"/>
      <c r="AK2607" s="113"/>
      <c r="AL2607" s="113"/>
      <c r="AM2607" s="113"/>
      <c r="AN2607" s="113"/>
      <c r="AO2607" s="113"/>
      <c r="AP2607" s="113"/>
      <c r="AQ2607" s="113"/>
      <c r="AR2607" s="113"/>
      <c r="AS2607" s="113"/>
      <c r="AT2607" s="113"/>
      <c r="AU2607" s="113"/>
      <c r="AV2607" s="113"/>
      <c r="AW2607" s="113"/>
      <c r="AX2607" s="113"/>
      <c r="AY2607" s="113"/>
      <c r="AZ2607" s="113"/>
      <c r="BA2607" s="113"/>
      <c r="BB2607" s="113"/>
      <c r="BC2607" s="113"/>
      <c r="BD2607" s="113"/>
      <c r="BE2607" s="113"/>
      <c r="BF2607" s="113"/>
      <c r="BG2607" s="113"/>
      <c r="BH2607" s="113"/>
      <c r="BI2607" s="113"/>
      <c r="BJ2607" s="113"/>
      <c r="BK2607" s="113"/>
      <c r="BL2607" s="113"/>
      <c r="BM2607" s="113"/>
      <c r="BN2607" s="113"/>
      <c r="BO2607" s="113"/>
      <c r="BP2607" s="113"/>
      <c r="BQ2607" s="113"/>
      <c r="BR2607" s="113"/>
      <c r="BS2607" s="113"/>
      <c r="BT2607" s="113"/>
      <c r="BU2607" s="113"/>
      <c r="BV2607" s="113"/>
      <c r="BW2607" s="113"/>
      <c r="BX2607" s="113"/>
      <c r="BY2607" s="113"/>
      <c r="BZ2607" s="113"/>
      <c r="CA2607" s="113"/>
      <c r="CB2607" s="113"/>
    </row>
    <row r="2608" spans="9:80" s="114" customFormat="1">
      <c r="I2608" s="113"/>
      <c r="J2608" s="113"/>
      <c r="K2608" s="113"/>
      <c r="L2608" s="113"/>
      <c r="M2608" s="113"/>
      <c r="N2608" s="113"/>
      <c r="O2608" s="113"/>
      <c r="P2608" s="113"/>
      <c r="Q2608" s="113"/>
      <c r="R2608" s="113"/>
      <c r="S2608" s="113"/>
      <c r="T2608" s="113"/>
      <c r="U2608" s="113"/>
      <c r="V2608" s="113"/>
      <c r="W2608" s="113"/>
      <c r="X2608" s="113"/>
      <c r="Y2608" s="113"/>
      <c r="Z2608" s="113"/>
      <c r="AA2608" s="113"/>
      <c r="AB2608" s="113"/>
      <c r="AC2608" s="113"/>
      <c r="AD2608" s="113"/>
      <c r="AE2608" s="113"/>
      <c r="AF2608" s="113"/>
      <c r="AG2608" s="113"/>
      <c r="AH2608" s="113"/>
      <c r="AI2608" s="113"/>
      <c r="AJ2608" s="113"/>
      <c r="AK2608" s="113"/>
      <c r="AL2608" s="113"/>
      <c r="AM2608" s="113"/>
      <c r="AN2608" s="113"/>
      <c r="AO2608" s="113"/>
      <c r="AP2608" s="113"/>
      <c r="AQ2608" s="113"/>
      <c r="AR2608" s="113"/>
      <c r="AS2608" s="113"/>
      <c r="AT2608" s="113"/>
      <c r="AU2608" s="113"/>
      <c r="AV2608" s="113"/>
      <c r="AW2608" s="113"/>
      <c r="AX2608" s="113"/>
      <c r="AY2608" s="113"/>
      <c r="AZ2608" s="113"/>
      <c r="BA2608" s="113"/>
      <c r="BB2608" s="113"/>
      <c r="BC2608" s="113"/>
      <c r="BD2608" s="113"/>
      <c r="BE2608" s="113"/>
      <c r="BF2608" s="113"/>
      <c r="BG2608" s="113"/>
      <c r="BH2608" s="113"/>
      <c r="BI2608" s="113"/>
      <c r="BJ2608" s="113"/>
      <c r="BK2608" s="113"/>
      <c r="BL2608" s="113"/>
      <c r="BM2608" s="113"/>
      <c r="BN2608" s="113"/>
      <c r="BO2608" s="113"/>
      <c r="BP2608" s="113"/>
      <c r="BQ2608" s="113"/>
      <c r="BR2608" s="113"/>
      <c r="BS2608" s="113"/>
      <c r="BT2608" s="113"/>
      <c r="BU2608" s="113"/>
      <c r="BV2608" s="113"/>
      <c r="BW2608" s="113"/>
      <c r="BX2608" s="113"/>
      <c r="BY2608" s="113"/>
      <c r="BZ2608" s="113"/>
      <c r="CA2608" s="113"/>
      <c r="CB2608" s="113"/>
    </row>
    <row r="2609" spans="9:80" s="114" customFormat="1">
      <c r="I2609" s="113"/>
      <c r="J2609" s="113"/>
      <c r="K2609" s="113"/>
      <c r="L2609" s="113"/>
      <c r="M2609" s="113"/>
      <c r="N2609" s="113"/>
      <c r="O2609" s="113"/>
      <c r="P2609" s="113"/>
      <c r="Q2609" s="113"/>
      <c r="R2609" s="113"/>
      <c r="S2609" s="113"/>
      <c r="T2609" s="113"/>
      <c r="U2609" s="113"/>
      <c r="V2609" s="113"/>
      <c r="W2609" s="113"/>
      <c r="X2609" s="113"/>
      <c r="Y2609" s="113"/>
      <c r="Z2609" s="113"/>
      <c r="AA2609" s="113"/>
      <c r="AB2609" s="113"/>
      <c r="AC2609" s="113"/>
      <c r="AD2609" s="113"/>
      <c r="AE2609" s="113"/>
      <c r="AF2609" s="113"/>
      <c r="AG2609" s="113"/>
      <c r="AH2609" s="113"/>
      <c r="AI2609" s="113"/>
      <c r="AJ2609" s="113"/>
      <c r="AK2609" s="113"/>
      <c r="AL2609" s="113"/>
      <c r="AM2609" s="113"/>
      <c r="AN2609" s="113"/>
      <c r="AO2609" s="113"/>
      <c r="AP2609" s="113"/>
      <c r="AQ2609" s="113"/>
      <c r="AR2609" s="113"/>
      <c r="AS2609" s="113"/>
      <c r="AT2609" s="113"/>
      <c r="AU2609" s="113"/>
      <c r="AV2609" s="113"/>
      <c r="AW2609" s="113"/>
      <c r="AX2609" s="113"/>
      <c r="AY2609" s="113"/>
      <c r="AZ2609" s="113"/>
      <c r="BA2609" s="113"/>
      <c r="BB2609" s="113"/>
      <c r="BC2609" s="113"/>
      <c r="BD2609" s="113"/>
      <c r="BE2609" s="113"/>
      <c r="BF2609" s="113"/>
      <c r="BG2609" s="113"/>
      <c r="BH2609" s="113"/>
      <c r="BI2609" s="113"/>
      <c r="BJ2609" s="113"/>
      <c r="BK2609" s="113"/>
      <c r="BL2609" s="113"/>
      <c r="BM2609" s="113"/>
      <c r="BN2609" s="113"/>
      <c r="BO2609" s="113"/>
      <c r="BP2609" s="113"/>
      <c r="BQ2609" s="113"/>
      <c r="BR2609" s="113"/>
      <c r="BS2609" s="113"/>
      <c r="BT2609" s="113"/>
      <c r="BU2609" s="113"/>
      <c r="BV2609" s="113"/>
      <c r="BW2609" s="113"/>
      <c r="BX2609" s="113"/>
      <c r="BY2609" s="113"/>
      <c r="BZ2609" s="113"/>
      <c r="CA2609" s="113"/>
      <c r="CB2609" s="113"/>
    </row>
    <row r="2610" spans="9:80" s="114" customFormat="1">
      <c r="I2610" s="113"/>
      <c r="J2610" s="113"/>
      <c r="K2610" s="113"/>
      <c r="L2610" s="113"/>
      <c r="M2610" s="113"/>
      <c r="N2610" s="113"/>
      <c r="O2610" s="113"/>
      <c r="P2610" s="113"/>
      <c r="Q2610" s="113"/>
      <c r="R2610" s="113"/>
      <c r="S2610" s="113"/>
      <c r="T2610" s="113"/>
      <c r="U2610" s="113"/>
      <c r="V2610" s="113"/>
      <c r="W2610" s="113"/>
      <c r="X2610" s="113"/>
      <c r="Y2610" s="113"/>
      <c r="Z2610" s="113"/>
      <c r="AA2610" s="113"/>
      <c r="AB2610" s="113"/>
      <c r="AC2610" s="113"/>
      <c r="AD2610" s="113"/>
      <c r="AE2610" s="113"/>
      <c r="AF2610" s="113"/>
      <c r="AG2610" s="113"/>
      <c r="AH2610" s="113"/>
      <c r="AI2610" s="113"/>
      <c r="AJ2610" s="113"/>
      <c r="AK2610" s="113"/>
      <c r="AL2610" s="113"/>
      <c r="AM2610" s="113"/>
      <c r="AN2610" s="113"/>
      <c r="AO2610" s="113"/>
      <c r="AP2610" s="113"/>
      <c r="AQ2610" s="113"/>
      <c r="AR2610" s="113"/>
      <c r="AS2610" s="113"/>
      <c r="AT2610" s="113"/>
      <c r="AU2610" s="113"/>
      <c r="AV2610" s="113"/>
      <c r="AW2610" s="113"/>
      <c r="AX2610" s="113"/>
      <c r="AY2610" s="113"/>
      <c r="AZ2610" s="113"/>
      <c r="BA2610" s="113"/>
      <c r="BB2610" s="113"/>
      <c r="BC2610" s="113"/>
      <c r="BD2610" s="113"/>
      <c r="BE2610" s="113"/>
      <c r="BF2610" s="113"/>
      <c r="BG2610" s="113"/>
      <c r="BH2610" s="113"/>
      <c r="BI2610" s="113"/>
      <c r="BJ2610" s="113"/>
      <c r="BK2610" s="113"/>
      <c r="BL2610" s="113"/>
      <c r="BM2610" s="113"/>
      <c r="BN2610" s="113"/>
      <c r="BO2610" s="113"/>
      <c r="BP2610" s="113"/>
      <c r="BQ2610" s="113"/>
      <c r="BR2610" s="113"/>
      <c r="BS2610" s="113"/>
      <c r="BT2610" s="113"/>
      <c r="BU2610" s="113"/>
      <c r="BV2610" s="113"/>
      <c r="BW2610" s="113"/>
      <c r="BX2610" s="113"/>
      <c r="BY2610" s="113"/>
      <c r="BZ2610" s="113"/>
      <c r="CA2610" s="113"/>
      <c r="CB2610" s="113"/>
    </row>
    <row r="2611" spans="9:80" s="114" customFormat="1">
      <c r="I2611" s="113"/>
      <c r="J2611" s="113"/>
      <c r="K2611" s="113"/>
      <c r="L2611" s="113"/>
      <c r="M2611" s="113"/>
      <c r="N2611" s="113"/>
      <c r="O2611" s="113"/>
      <c r="P2611" s="113"/>
      <c r="Q2611" s="113"/>
      <c r="R2611" s="113"/>
      <c r="S2611" s="113"/>
      <c r="T2611" s="113"/>
      <c r="U2611" s="113"/>
      <c r="V2611" s="113"/>
      <c r="W2611" s="113"/>
      <c r="X2611" s="113"/>
      <c r="Y2611" s="113"/>
      <c r="Z2611" s="113"/>
      <c r="AA2611" s="113"/>
      <c r="AB2611" s="113"/>
      <c r="AC2611" s="113"/>
      <c r="AD2611" s="113"/>
      <c r="AE2611" s="113"/>
      <c r="AF2611" s="113"/>
      <c r="AG2611" s="113"/>
      <c r="AH2611" s="113"/>
      <c r="AI2611" s="113"/>
      <c r="AJ2611" s="113"/>
      <c r="AK2611" s="113"/>
      <c r="AL2611" s="113"/>
      <c r="AM2611" s="113"/>
      <c r="AN2611" s="113"/>
      <c r="AO2611" s="113"/>
      <c r="AP2611" s="113"/>
      <c r="AQ2611" s="113"/>
      <c r="AR2611" s="113"/>
      <c r="AS2611" s="113"/>
      <c r="AT2611" s="113"/>
      <c r="AU2611" s="113"/>
      <c r="AV2611" s="113"/>
      <c r="AW2611" s="113"/>
      <c r="AX2611" s="113"/>
      <c r="AY2611" s="113"/>
      <c r="AZ2611" s="113"/>
      <c r="BA2611" s="113"/>
      <c r="BB2611" s="113"/>
      <c r="BC2611" s="113"/>
      <c r="BD2611" s="113"/>
      <c r="BE2611" s="113"/>
      <c r="BF2611" s="113"/>
      <c r="BG2611" s="113"/>
      <c r="BH2611" s="113"/>
      <c r="BI2611" s="113"/>
      <c r="BJ2611" s="113"/>
      <c r="BK2611" s="113"/>
      <c r="BL2611" s="113"/>
      <c r="BM2611" s="113"/>
      <c r="BN2611" s="113"/>
      <c r="BO2611" s="113"/>
      <c r="BP2611" s="113"/>
      <c r="BQ2611" s="113"/>
      <c r="BR2611" s="113"/>
      <c r="BS2611" s="113"/>
      <c r="BT2611" s="113"/>
      <c r="BU2611" s="113"/>
      <c r="BV2611" s="113"/>
      <c r="BW2611" s="113"/>
      <c r="BX2611" s="113"/>
      <c r="BY2611" s="113"/>
      <c r="BZ2611" s="113"/>
      <c r="CA2611" s="113"/>
      <c r="CB2611" s="113"/>
    </row>
    <row r="2612" spans="9:80" s="114" customFormat="1">
      <c r="I2612" s="113"/>
      <c r="J2612" s="113"/>
      <c r="K2612" s="113"/>
      <c r="L2612" s="113"/>
      <c r="M2612" s="113"/>
      <c r="N2612" s="113"/>
      <c r="O2612" s="113"/>
      <c r="P2612" s="113"/>
      <c r="Q2612" s="113"/>
      <c r="R2612" s="113"/>
      <c r="S2612" s="113"/>
      <c r="T2612" s="113"/>
      <c r="U2612" s="113"/>
      <c r="V2612" s="113"/>
      <c r="W2612" s="113"/>
      <c r="X2612" s="113"/>
      <c r="Y2612" s="113"/>
      <c r="Z2612" s="113"/>
      <c r="AA2612" s="113"/>
      <c r="AB2612" s="113"/>
      <c r="AC2612" s="113"/>
      <c r="AD2612" s="113"/>
      <c r="AE2612" s="113"/>
      <c r="AF2612" s="113"/>
      <c r="AG2612" s="113"/>
      <c r="AH2612" s="113"/>
      <c r="AI2612" s="113"/>
      <c r="AJ2612" s="113"/>
      <c r="AK2612" s="113"/>
      <c r="AL2612" s="113"/>
      <c r="AM2612" s="113"/>
      <c r="AN2612" s="113"/>
      <c r="AO2612" s="113"/>
      <c r="AP2612" s="113"/>
      <c r="AQ2612" s="113"/>
      <c r="AR2612" s="113"/>
      <c r="AS2612" s="113"/>
      <c r="AT2612" s="113"/>
      <c r="AU2612" s="113"/>
      <c r="AV2612" s="113"/>
      <c r="AW2612" s="113"/>
      <c r="AX2612" s="113"/>
      <c r="AY2612" s="113"/>
      <c r="AZ2612" s="113"/>
      <c r="BA2612" s="113"/>
      <c r="BB2612" s="113"/>
      <c r="BC2612" s="113"/>
      <c r="BD2612" s="113"/>
      <c r="BE2612" s="113"/>
      <c r="BF2612" s="113"/>
      <c r="BG2612" s="113"/>
      <c r="BH2612" s="113"/>
      <c r="BI2612" s="113"/>
      <c r="BJ2612" s="113"/>
      <c r="BK2612" s="113"/>
      <c r="BL2612" s="113"/>
      <c r="BM2612" s="113"/>
      <c r="BN2612" s="113"/>
      <c r="BO2612" s="113"/>
      <c r="BP2612" s="113"/>
      <c r="BQ2612" s="113"/>
      <c r="BR2612" s="113"/>
      <c r="BS2612" s="113"/>
      <c r="BT2612" s="113"/>
      <c r="BU2612" s="113"/>
      <c r="BV2612" s="113"/>
      <c r="BW2612" s="113"/>
      <c r="BX2612" s="113"/>
      <c r="BY2612" s="113"/>
      <c r="BZ2612" s="113"/>
      <c r="CA2612" s="113"/>
      <c r="CB2612" s="113"/>
    </row>
    <row r="2613" spans="9:80" s="114" customFormat="1">
      <c r="I2613" s="113"/>
      <c r="J2613" s="113"/>
      <c r="K2613" s="113"/>
      <c r="L2613" s="113"/>
      <c r="M2613" s="113"/>
      <c r="N2613" s="113"/>
      <c r="O2613" s="113"/>
      <c r="P2613" s="113"/>
      <c r="Q2613" s="113"/>
      <c r="R2613" s="113"/>
      <c r="S2613" s="113"/>
      <c r="T2613" s="113"/>
      <c r="U2613" s="113"/>
      <c r="V2613" s="113"/>
      <c r="W2613" s="113"/>
      <c r="X2613" s="113"/>
      <c r="Y2613" s="113"/>
      <c r="Z2613" s="113"/>
      <c r="AA2613" s="113"/>
      <c r="AB2613" s="113"/>
      <c r="AC2613" s="113"/>
      <c r="AD2613" s="113"/>
      <c r="AE2613" s="113"/>
      <c r="AF2613" s="113"/>
      <c r="AG2613" s="113"/>
      <c r="AH2613" s="113"/>
      <c r="AI2613" s="113"/>
      <c r="AJ2613" s="113"/>
      <c r="AK2613" s="113"/>
      <c r="AL2613" s="113"/>
      <c r="AM2613" s="113"/>
      <c r="AN2613" s="113"/>
      <c r="AO2613" s="113"/>
      <c r="AP2613" s="113"/>
      <c r="AQ2613" s="113"/>
      <c r="AR2613" s="113"/>
      <c r="AS2613" s="113"/>
      <c r="AT2613" s="113"/>
      <c r="AU2613" s="113"/>
      <c r="AV2613" s="113"/>
      <c r="AW2613" s="113"/>
      <c r="AX2613" s="113"/>
      <c r="AY2613" s="113"/>
      <c r="AZ2613" s="113"/>
      <c r="BA2613" s="113"/>
      <c r="BB2613" s="113"/>
      <c r="BC2613" s="113"/>
      <c r="BD2613" s="113"/>
      <c r="BE2613" s="113"/>
      <c r="BF2613" s="113"/>
      <c r="BG2613" s="113"/>
      <c r="BH2613" s="113"/>
      <c r="BI2613" s="113"/>
      <c r="BJ2613" s="113"/>
      <c r="BK2613" s="113"/>
      <c r="BL2613" s="113"/>
      <c r="BM2613" s="113"/>
      <c r="BN2613" s="113"/>
      <c r="BO2613" s="113"/>
      <c r="BP2613" s="113"/>
      <c r="BQ2613" s="113"/>
      <c r="BR2613" s="113"/>
      <c r="BS2613" s="113"/>
      <c r="BT2613" s="113"/>
      <c r="BU2613" s="113"/>
      <c r="BV2613" s="113"/>
      <c r="BW2613" s="113"/>
      <c r="BX2613" s="113"/>
      <c r="BY2613" s="113"/>
      <c r="BZ2613" s="113"/>
      <c r="CA2613" s="113"/>
      <c r="CB2613" s="113"/>
    </row>
    <row r="2614" spans="9:80" s="114" customFormat="1">
      <c r="I2614" s="113"/>
      <c r="J2614" s="113"/>
      <c r="K2614" s="113"/>
      <c r="L2614" s="113"/>
      <c r="M2614" s="113"/>
      <c r="N2614" s="113"/>
      <c r="O2614" s="113"/>
      <c r="P2614" s="113"/>
      <c r="Q2614" s="113"/>
      <c r="R2614" s="113"/>
      <c r="S2614" s="113"/>
      <c r="T2614" s="113"/>
      <c r="U2614" s="113"/>
      <c r="V2614" s="113"/>
      <c r="W2614" s="113"/>
      <c r="X2614" s="113"/>
      <c r="Y2614" s="113"/>
      <c r="Z2614" s="113"/>
      <c r="AA2614" s="113"/>
      <c r="AB2614" s="113"/>
      <c r="AC2614" s="113"/>
      <c r="AD2614" s="113"/>
      <c r="AE2614" s="113"/>
      <c r="AF2614" s="113"/>
      <c r="AG2614" s="113"/>
      <c r="AH2614" s="113"/>
      <c r="AI2614" s="113"/>
      <c r="AJ2614" s="113"/>
      <c r="AK2614" s="113"/>
      <c r="AL2614" s="113"/>
      <c r="AM2614" s="113"/>
      <c r="AN2614" s="113"/>
      <c r="AO2614" s="113"/>
      <c r="AP2614" s="113"/>
      <c r="AQ2614" s="113"/>
      <c r="AR2614" s="113"/>
      <c r="AS2614" s="113"/>
      <c r="AT2614" s="113"/>
      <c r="AU2614" s="113"/>
      <c r="AV2614" s="113"/>
      <c r="AW2614" s="113"/>
      <c r="AX2614" s="113"/>
      <c r="AY2614" s="113"/>
      <c r="AZ2614" s="113"/>
      <c r="BA2614" s="113"/>
      <c r="BB2614" s="113"/>
      <c r="BC2614" s="113"/>
      <c r="BD2614" s="113"/>
      <c r="BE2614" s="113"/>
      <c r="BF2614" s="113"/>
      <c r="BG2614" s="113"/>
      <c r="BH2614" s="113"/>
      <c r="BI2614" s="113"/>
      <c r="BJ2614" s="113"/>
      <c r="BK2614" s="113"/>
      <c r="BL2614" s="113"/>
      <c r="BM2614" s="113"/>
      <c r="BN2614" s="113"/>
      <c r="BO2614" s="113"/>
      <c r="BP2614" s="113"/>
      <c r="BQ2614" s="113"/>
      <c r="BR2614" s="113"/>
      <c r="BS2614" s="113"/>
      <c r="BT2614" s="113"/>
      <c r="BU2614" s="113"/>
      <c r="BV2614" s="113"/>
      <c r="BW2614" s="113"/>
      <c r="BX2614" s="113"/>
      <c r="BY2614" s="113"/>
      <c r="BZ2614" s="113"/>
      <c r="CA2614" s="113"/>
      <c r="CB2614" s="113"/>
    </row>
    <row r="2615" spans="9:80" s="114" customFormat="1">
      <c r="I2615" s="113"/>
      <c r="J2615" s="113"/>
      <c r="K2615" s="113"/>
      <c r="L2615" s="113"/>
      <c r="M2615" s="113"/>
      <c r="N2615" s="113"/>
      <c r="O2615" s="113"/>
      <c r="P2615" s="113"/>
      <c r="Q2615" s="113"/>
      <c r="R2615" s="113"/>
      <c r="S2615" s="113"/>
      <c r="T2615" s="113"/>
      <c r="U2615" s="113"/>
      <c r="V2615" s="113"/>
      <c r="W2615" s="113"/>
      <c r="X2615" s="113"/>
      <c r="Y2615" s="113"/>
      <c r="Z2615" s="113"/>
      <c r="AA2615" s="113"/>
      <c r="AB2615" s="113"/>
      <c r="AC2615" s="113"/>
      <c r="AD2615" s="113"/>
      <c r="AE2615" s="113"/>
      <c r="AF2615" s="113"/>
      <c r="AG2615" s="113"/>
      <c r="AH2615" s="113"/>
      <c r="AI2615" s="113"/>
      <c r="AJ2615" s="113"/>
      <c r="AK2615" s="113"/>
      <c r="AL2615" s="113"/>
      <c r="AM2615" s="113"/>
      <c r="AN2615" s="113"/>
      <c r="AO2615" s="113"/>
      <c r="AP2615" s="113"/>
      <c r="AQ2615" s="113"/>
      <c r="AR2615" s="113"/>
      <c r="AS2615" s="113"/>
      <c r="AT2615" s="113"/>
      <c r="AU2615" s="113"/>
      <c r="AV2615" s="113"/>
      <c r="AW2615" s="113"/>
      <c r="AX2615" s="113"/>
      <c r="AY2615" s="113"/>
      <c r="AZ2615" s="113"/>
      <c r="BA2615" s="113"/>
      <c r="BB2615" s="113"/>
      <c r="BC2615" s="113"/>
      <c r="BD2615" s="113"/>
      <c r="BE2615" s="113"/>
      <c r="BF2615" s="113"/>
      <c r="BG2615" s="113"/>
      <c r="BH2615" s="113"/>
      <c r="BI2615" s="113"/>
      <c r="BJ2615" s="113"/>
      <c r="BK2615" s="113"/>
      <c r="BL2615" s="113"/>
      <c r="BM2615" s="113"/>
      <c r="BN2615" s="113"/>
      <c r="BO2615" s="113"/>
      <c r="BP2615" s="113"/>
      <c r="BQ2615" s="113"/>
      <c r="BR2615" s="113"/>
      <c r="BS2615" s="113"/>
      <c r="BT2615" s="113"/>
      <c r="BU2615" s="113"/>
      <c r="BV2615" s="113"/>
      <c r="BW2615" s="113"/>
      <c r="BX2615" s="113"/>
      <c r="BY2615" s="113"/>
      <c r="BZ2615" s="113"/>
      <c r="CA2615" s="113"/>
      <c r="CB2615" s="113"/>
    </row>
    <row r="2616" spans="9:80" s="114" customFormat="1">
      <c r="I2616" s="113"/>
      <c r="J2616" s="113"/>
      <c r="K2616" s="113"/>
      <c r="L2616" s="113"/>
      <c r="M2616" s="113"/>
      <c r="N2616" s="113"/>
      <c r="O2616" s="113"/>
      <c r="P2616" s="113"/>
      <c r="Q2616" s="113"/>
      <c r="R2616" s="113"/>
      <c r="S2616" s="113"/>
      <c r="T2616" s="113"/>
      <c r="U2616" s="113"/>
      <c r="V2616" s="113"/>
      <c r="W2616" s="113"/>
      <c r="X2616" s="113"/>
      <c r="Y2616" s="113"/>
      <c r="Z2616" s="113"/>
      <c r="AA2616" s="113"/>
      <c r="AB2616" s="113"/>
      <c r="AC2616" s="113"/>
      <c r="AD2616" s="113"/>
      <c r="AE2616" s="113"/>
      <c r="AF2616" s="113"/>
      <c r="AG2616" s="113"/>
      <c r="AH2616" s="113"/>
      <c r="AI2616" s="113"/>
      <c r="AJ2616" s="113"/>
      <c r="AK2616" s="113"/>
      <c r="AL2616" s="113"/>
      <c r="AM2616" s="113"/>
      <c r="AN2616" s="113"/>
      <c r="AO2616" s="113"/>
      <c r="AP2616" s="113"/>
      <c r="AQ2616" s="113"/>
      <c r="AR2616" s="113"/>
      <c r="AS2616" s="113"/>
      <c r="AT2616" s="113"/>
      <c r="AU2616" s="113"/>
      <c r="AV2616" s="113"/>
      <c r="AW2616" s="113"/>
      <c r="AX2616" s="113"/>
      <c r="AY2616" s="113"/>
      <c r="AZ2616" s="113"/>
      <c r="BA2616" s="113"/>
      <c r="BB2616" s="113"/>
      <c r="BC2616" s="113"/>
      <c r="BD2616" s="113"/>
      <c r="BE2616" s="113"/>
      <c r="BF2616" s="113"/>
      <c r="BG2616" s="113"/>
      <c r="BH2616" s="113"/>
      <c r="BI2616" s="113"/>
      <c r="BJ2616" s="113"/>
      <c r="BK2616" s="113"/>
      <c r="BL2616" s="113"/>
      <c r="BM2616" s="113"/>
      <c r="BN2616" s="113"/>
      <c r="BO2616" s="113"/>
      <c r="BP2616" s="113"/>
      <c r="BQ2616" s="113"/>
      <c r="BR2616" s="113"/>
      <c r="BS2616" s="113"/>
      <c r="BT2616" s="113"/>
      <c r="BU2616" s="113"/>
      <c r="BV2616" s="113"/>
      <c r="BW2616" s="113"/>
      <c r="BX2616" s="113"/>
      <c r="BY2616" s="113"/>
      <c r="BZ2616" s="113"/>
      <c r="CA2616" s="113"/>
      <c r="CB2616" s="113"/>
    </row>
    <row r="2617" spans="9:80" s="114" customFormat="1">
      <c r="I2617" s="113"/>
      <c r="J2617" s="113"/>
      <c r="K2617" s="113"/>
      <c r="L2617" s="113"/>
      <c r="M2617" s="113"/>
      <c r="N2617" s="113"/>
      <c r="O2617" s="113"/>
      <c r="P2617" s="113"/>
      <c r="Q2617" s="113"/>
      <c r="R2617" s="113"/>
      <c r="S2617" s="113"/>
      <c r="T2617" s="113"/>
      <c r="U2617" s="113"/>
      <c r="V2617" s="113"/>
      <c r="W2617" s="113"/>
      <c r="X2617" s="113"/>
      <c r="Y2617" s="113"/>
      <c r="Z2617" s="113"/>
      <c r="AA2617" s="113"/>
      <c r="AB2617" s="113"/>
      <c r="AC2617" s="113"/>
      <c r="AD2617" s="113"/>
      <c r="AE2617" s="113"/>
      <c r="AF2617" s="113"/>
      <c r="AG2617" s="113"/>
      <c r="AH2617" s="113"/>
      <c r="AI2617" s="113"/>
      <c r="AJ2617" s="113"/>
      <c r="AK2617" s="113"/>
      <c r="AL2617" s="113"/>
      <c r="AM2617" s="113"/>
      <c r="AN2617" s="113"/>
      <c r="AO2617" s="113"/>
      <c r="AP2617" s="113"/>
      <c r="AQ2617" s="113"/>
      <c r="AR2617" s="113"/>
      <c r="AS2617" s="113"/>
      <c r="AT2617" s="113"/>
      <c r="AU2617" s="113"/>
      <c r="AV2617" s="113"/>
      <c r="AW2617" s="113"/>
      <c r="AX2617" s="113"/>
      <c r="AY2617" s="113"/>
      <c r="AZ2617" s="113"/>
      <c r="BA2617" s="113"/>
      <c r="BB2617" s="113"/>
      <c r="BC2617" s="113"/>
      <c r="BD2617" s="113"/>
      <c r="BE2617" s="113"/>
      <c r="BF2617" s="113"/>
      <c r="BG2617" s="113"/>
      <c r="BH2617" s="113"/>
      <c r="BI2617" s="113"/>
      <c r="BJ2617" s="113"/>
      <c r="BK2617" s="113"/>
      <c r="BL2617" s="113"/>
      <c r="BM2617" s="113"/>
      <c r="BN2617" s="113"/>
      <c r="BO2617" s="113"/>
      <c r="BP2617" s="113"/>
      <c r="BQ2617" s="113"/>
      <c r="BR2617" s="113"/>
      <c r="BS2617" s="113"/>
      <c r="BT2617" s="113"/>
      <c r="BU2617" s="113"/>
      <c r="BV2617" s="113"/>
      <c r="BW2617" s="113"/>
      <c r="BX2617" s="113"/>
      <c r="BY2617" s="113"/>
      <c r="BZ2617" s="113"/>
      <c r="CA2617" s="113"/>
      <c r="CB2617" s="113"/>
    </row>
    <row r="2618" spans="9:80" s="114" customFormat="1">
      <c r="I2618" s="113"/>
      <c r="J2618" s="113"/>
      <c r="K2618" s="113"/>
      <c r="L2618" s="113"/>
      <c r="M2618" s="113"/>
      <c r="N2618" s="113"/>
      <c r="O2618" s="113"/>
      <c r="P2618" s="113"/>
      <c r="Q2618" s="113"/>
      <c r="R2618" s="113"/>
      <c r="S2618" s="113"/>
      <c r="T2618" s="113"/>
      <c r="U2618" s="113"/>
      <c r="V2618" s="113"/>
      <c r="W2618" s="113"/>
      <c r="X2618" s="113"/>
      <c r="Y2618" s="113"/>
      <c r="Z2618" s="113"/>
      <c r="AA2618" s="113"/>
      <c r="AB2618" s="113"/>
      <c r="AC2618" s="113"/>
      <c r="AD2618" s="113"/>
      <c r="AE2618" s="113"/>
      <c r="AF2618" s="113"/>
      <c r="AG2618" s="113"/>
      <c r="AH2618" s="113"/>
      <c r="AI2618" s="113"/>
      <c r="AJ2618" s="113"/>
      <c r="AK2618" s="113"/>
      <c r="AL2618" s="113"/>
      <c r="AM2618" s="113"/>
      <c r="AN2618" s="113"/>
      <c r="AO2618" s="113"/>
      <c r="AP2618" s="113"/>
      <c r="AQ2618" s="113"/>
      <c r="AR2618" s="113"/>
      <c r="AS2618" s="113"/>
      <c r="AT2618" s="113"/>
      <c r="AU2618" s="113"/>
      <c r="AV2618" s="113"/>
      <c r="AW2618" s="113"/>
      <c r="AX2618" s="113"/>
      <c r="AY2618" s="113"/>
      <c r="AZ2618" s="113"/>
      <c r="BA2618" s="113"/>
      <c r="BB2618" s="113"/>
      <c r="BC2618" s="113"/>
      <c r="BD2618" s="113"/>
      <c r="BE2618" s="113"/>
      <c r="BF2618" s="113"/>
      <c r="BG2618" s="113"/>
      <c r="BH2618" s="113"/>
      <c r="BI2618" s="113"/>
      <c r="BJ2618" s="113"/>
      <c r="BK2618" s="113"/>
      <c r="BL2618" s="113"/>
      <c r="BM2618" s="113"/>
      <c r="BN2618" s="113"/>
      <c r="BO2618" s="113"/>
      <c r="BP2618" s="113"/>
      <c r="BQ2618" s="113"/>
      <c r="BR2618" s="113"/>
      <c r="BS2618" s="113"/>
      <c r="BT2618" s="113"/>
      <c r="BU2618" s="113"/>
      <c r="BV2618" s="113"/>
      <c r="BW2618" s="113"/>
      <c r="BX2618" s="113"/>
      <c r="BY2618" s="113"/>
      <c r="BZ2618" s="113"/>
      <c r="CA2618" s="113"/>
      <c r="CB2618" s="113"/>
    </row>
    <row r="2619" spans="9:80" s="114" customFormat="1">
      <c r="I2619" s="113"/>
      <c r="J2619" s="113"/>
      <c r="K2619" s="113"/>
      <c r="L2619" s="113"/>
      <c r="M2619" s="113"/>
      <c r="N2619" s="113"/>
      <c r="O2619" s="113"/>
      <c r="P2619" s="113"/>
      <c r="Q2619" s="113"/>
      <c r="R2619" s="113"/>
      <c r="S2619" s="113"/>
      <c r="T2619" s="113"/>
      <c r="U2619" s="113"/>
      <c r="V2619" s="113"/>
      <c r="W2619" s="113"/>
      <c r="X2619" s="113"/>
      <c r="Y2619" s="113"/>
      <c r="Z2619" s="113"/>
      <c r="AA2619" s="113"/>
      <c r="AB2619" s="113"/>
      <c r="AC2619" s="113"/>
      <c r="AD2619" s="113"/>
      <c r="AE2619" s="113"/>
      <c r="AF2619" s="113"/>
      <c r="AG2619" s="113"/>
      <c r="AH2619" s="113"/>
      <c r="AI2619" s="113"/>
      <c r="AJ2619" s="113"/>
      <c r="AK2619" s="113"/>
      <c r="AL2619" s="113"/>
      <c r="AM2619" s="113"/>
      <c r="AN2619" s="113"/>
      <c r="AO2619" s="113"/>
      <c r="AP2619" s="113"/>
      <c r="AQ2619" s="113"/>
      <c r="AR2619" s="113"/>
      <c r="AS2619" s="113"/>
      <c r="AT2619" s="113"/>
      <c r="AU2619" s="113"/>
      <c r="AV2619" s="113"/>
      <c r="AW2619" s="113"/>
      <c r="AX2619" s="113"/>
      <c r="AY2619" s="113"/>
      <c r="AZ2619" s="113"/>
      <c r="BA2619" s="113"/>
      <c r="BB2619" s="113"/>
      <c r="BC2619" s="113"/>
      <c r="BD2619" s="113"/>
      <c r="BE2619" s="113"/>
      <c r="BF2619" s="113"/>
      <c r="BG2619" s="113"/>
      <c r="BH2619" s="113"/>
      <c r="BI2619" s="113"/>
      <c r="BJ2619" s="113"/>
      <c r="BK2619" s="113"/>
      <c r="BL2619" s="113"/>
      <c r="BM2619" s="113"/>
      <c r="BN2619" s="113"/>
      <c r="BO2619" s="113"/>
      <c r="BP2619" s="113"/>
      <c r="BQ2619" s="113"/>
      <c r="BR2619" s="113"/>
      <c r="BS2619" s="113"/>
      <c r="BT2619" s="113"/>
      <c r="BU2619" s="113"/>
      <c r="BV2619" s="113"/>
      <c r="BW2619" s="113"/>
      <c r="BX2619" s="113"/>
      <c r="BY2619" s="113"/>
      <c r="BZ2619" s="113"/>
      <c r="CA2619" s="113"/>
      <c r="CB2619" s="113"/>
    </row>
    <row r="2620" spans="9:80" s="114" customFormat="1">
      <c r="I2620" s="113"/>
      <c r="J2620" s="113"/>
      <c r="K2620" s="113"/>
      <c r="L2620" s="113"/>
      <c r="M2620" s="113"/>
      <c r="N2620" s="113"/>
      <c r="O2620" s="113"/>
      <c r="P2620" s="113"/>
      <c r="Q2620" s="113"/>
      <c r="R2620" s="113"/>
      <c r="S2620" s="113"/>
      <c r="T2620" s="113"/>
      <c r="U2620" s="113"/>
      <c r="V2620" s="113"/>
      <c r="W2620" s="113"/>
      <c r="X2620" s="113"/>
      <c r="Y2620" s="113"/>
      <c r="Z2620" s="113"/>
      <c r="AA2620" s="113"/>
      <c r="AB2620" s="113"/>
      <c r="AC2620" s="113"/>
      <c r="AD2620" s="113"/>
      <c r="AE2620" s="113"/>
      <c r="AF2620" s="113"/>
      <c r="AG2620" s="113"/>
      <c r="AH2620" s="113"/>
      <c r="AI2620" s="113"/>
      <c r="AJ2620" s="113"/>
      <c r="AK2620" s="113"/>
      <c r="AL2620" s="113"/>
      <c r="AM2620" s="113"/>
      <c r="AN2620" s="113"/>
      <c r="AO2620" s="113"/>
      <c r="AP2620" s="113"/>
      <c r="AQ2620" s="113"/>
      <c r="AR2620" s="113"/>
      <c r="AS2620" s="113"/>
      <c r="AT2620" s="113"/>
      <c r="AU2620" s="113"/>
      <c r="AV2620" s="113"/>
      <c r="AW2620" s="113"/>
      <c r="AX2620" s="113"/>
      <c r="AY2620" s="113"/>
      <c r="AZ2620" s="113"/>
      <c r="BA2620" s="113"/>
      <c r="BB2620" s="113"/>
      <c r="BC2620" s="113"/>
      <c r="BD2620" s="113"/>
      <c r="BE2620" s="113"/>
      <c r="BF2620" s="113"/>
      <c r="BG2620" s="113"/>
      <c r="BH2620" s="113"/>
      <c r="BI2620" s="113"/>
      <c r="BJ2620" s="113"/>
      <c r="BK2620" s="113"/>
      <c r="BL2620" s="113"/>
      <c r="BM2620" s="113"/>
      <c r="BN2620" s="113"/>
      <c r="BO2620" s="113"/>
      <c r="BP2620" s="113"/>
      <c r="BQ2620" s="113"/>
      <c r="BR2620" s="113"/>
      <c r="BS2620" s="113"/>
      <c r="BT2620" s="113"/>
      <c r="BU2620" s="113"/>
      <c r="BV2620" s="113"/>
      <c r="BW2620" s="113"/>
      <c r="BX2620" s="113"/>
      <c r="BY2620" s="113"/>
      <c r="BZ2620" s="113"/>
      <c r="CA2620" s="113"/>
      <c r="CB2620" s="113"/>
    </row>
    <row r="2621" spans="9:80" s="114" customFormat="1">
      <c r="I2621" s="113"/>
      <c r="J2621" s="113"/>
      <c r="K2621" s="113"/>
      <c r="L2621" s="113"/>
      <c r="M2621" s="113"/>
      <c r="N2621" s="113"/>
      <c r="O2621" s="113"/>
      <c r="P2621" s="113"/>
      <c r="Q2621" s="113"/>
      <c r="R2621" s="113"/>
      <c r="S2621" s="113"/>
      <c r="T2621" s="113"/>
      <c r="U2621" s="113"/>
      <c r="V2621" s="113"/>
      <c r="W2621" s="113"/>
      <c r="X2621" s="113"/>
      <c r="Y2621" s="113"/>
      <c r="Z2621" s="113"/>
      <c r="AA2621" s="113"/>
      <c r="AB2621" s="113"/>
      <c r="AC2621" s="113"/>
      <c r="AD2621" s="113"/>
      <c r="AE2621" s="113"/>
      <c r="AF2621" s="113"/>
      <c r="AG2621" s="113"/>
      <c r="AH2621" s="113"/>
      <c r="AI2621" s="113"/>
      <c r="AJ2621" s="113"/>
      <c r="AK2621" s="113"/>
      <c r="AL2621" s="113"/>
      <c r="AM2621" s="113"/>
      <c r="AN2621" s="113"/>
      <c r="AO2621" s="113"/>
      <c r="AP2621" s="113"/>
      <c r="AQ2621" s="113"/>
      <c r="AR2621" s="113"/>
      <c r="AS2621" s="113"/>
      <c r="AT2621" s="113"/>
      <c r="AU2621" s="113"/>
      <c r="AV2621" s="113"/>
      <c r="AW2621" s="113"/>
      <c r="AX2621" s="113"/>
      <c r="AY2621" s="113"/>
      <c r="AZ2621" s="113"/>
      <c r="BA2621" s="113"/>
      <c r="BB2621" s="113"/>
      <c r="BC2621" s="113"/>
      <c r="BD2621" s="113"/>
      <c r="BE2621" s="113"/>
      <c r="BF2621" s="113"/>
      <c r="BG2621" s="113"/>
      <c r="BH2621" s="113"/>
      <c r="BI2621" s="113"/>
      <c r="BJ2621" s="113"/>
      <c r="BK2621" s="113"/>
      <c r="BL2621" s="113"/>
      <c r="BM2621" s="113"/>
      <c r="BN2621" s="113"/>
      <c r="BO2621" s="113"/>
      <c r="BP2621" s="113"/>
      <c r="BQ2621" s="113"/>
      <c r="BR2621" s="113"/>
      <c r="BS2621" s="113"/>
      <c r="BT2621" s="113"/>
      <c r="BU2621" s="113"/>
      <c r="BV2621" s="113"/>
      <c r="BW2621" s="113"/>
      <c r="BX2621" s="113"/>
      <c r="BY2621" s="113"/>
      <c r="BZ2621" s="113"/>
      <c r="CA2621" s="113"/>
      <c r="CB2621" s="113"/>
    </row>
    <row r="2622" spans="9:80" s="114" customFormat="1">
      <c r="I2622" s="113"/>
      <c r="J2622" s="113"/>
      <c r="K2622" s="113"/>
      <c r="L2622" s="113"/>
      <c r="M2622" s="113"/>
      <c r="N2622" s="113"/>
      <c r="O2622" s="113"/>
      <c r="P2622" s="113"/>
      <c r="Q2622" s="113"/>
      <c r="R2622" s="113"/>
      <c r="S2622" s="113"/>
      <c r="T2622" s="113"/>
      <c r="U2622" s="113"/>
      <c r="V2622" s="113"/>
      <c r="W2622" s="113"/>
      <c r="X2622" s="113"/>
      <c r="Y2622" s="113"/>
      <c r="Z2622" s="113"/>
      <c r="AA2622" s="113"/>
      <c r="AB2622" s="113"/>
      <c r="AC2622" s="113"/>
      <c r="AD2622" s="113"/>
      <c r="AE2622" s="113"/>
      <c r="AF2622" s="113"/>
      <c r="AG2622" s="113"/>
      <c r="AH2622" s="113"/>
      <c r="AI2622" s="113"/>
      <c r="AJ2622" s="113"/>
      <c r="AK2622" s="113"/>
      <c r="AL2622" s="113"/>
      <c r="AM2622" s="113"/>
      <c r="AN2622" s="113"/>
      <c r="AO2622" s="113"/>
      <c r="AP2622" s="113"/>
      <c r="AQ2622" s="113"/>
      <c r="AR2622" s="113"/>
      <c r="AS2622" s="113"/>
      <c r="AT2622" s="113"/>
      <c r="AU2622" s="113"/>
      <c r="AV2622" s="113"/>
      <c r="AW2622" s="113"/>
      <c r="AX2622" s="113"/>
      <c r="AY2622" s="113"/>
      <c r="AZ2622" s="113"/>
      <c r="BA2622" s="113"/>
      <c r="BB2622" s="113"/>
      <c r="BC2622" s="113"/>
      <c r="BD2622" s="113"/>
      <c r="BE2622" s="113"/>
      <c r="BF2622" s="113"/>
      <c r="BG2622" s="113"/>
      <c r="BH2622" s="113"/>
      <c r="BI2622" s="113"/>
      <c r="BJ2622" s="113"/>
      <c r="BK2622" s="113"/>
      <c r="BL2622" s="113"/>
      <c r="BM2622" s="113"/>
      <c r="BN2622" s="113"/>
      <c r="BO2622" s="113"/>
      <c r="BP2622" s="113"/>
      <c r="BQ2622" s="113"/>
      <c r="BR2622" s="113"/>
      <c r="BS2622" s="113"/>
      <c r="BT2622" s="113"/>
      <c r="BU2622" s="113"/>
      <c r="BV2622" s="113"/>
      <c r="BW2622" s="113"/>
      <c r="BX2622" s="113"/>
      <c r="BY2622" s="113"/>
      <c r="BZ2622" s="113"/>
      <c r="CA2622" s="113"/>
      <c r="CB2622" s="113"/>
    </row>
    <row r="2623" spans="9:80" s="114" customFormat="1">
      <c r="I2623" s="113"/>
      <c r="J2623" s="113"/>
      <c r="K2623" s="113"/>
      <c r="L2623" s="113"/>
      <c r="M2623" s="113"/>
      <c r="N2623" s="113"/>
      <c r="O2623" s="113"/>
      <c r="P2623" s="113"/>
      <c r="Q2623" s="113"/>
      <c r="R2623" s="113"/>
      <c r="S2623" s="113"/>
      <c r="T2623" s="113"/>
      <c r="U2623" s="113"/>
      <c r="V2623" s="113"/>
      <c r="W2623" s="113"/>
      <c r="X2623" s="113"/>
      <c r="Y2623" s="113"/>
      <c r="Z2623" s="113"/>
      <c r="AA2623" s="113"/>
      <c r="AB2623" s="113"/>
      <c r="AC2623" s="113"/>
      <c r="AD2623" s="113"/>
      <c r="AE2623" s="113"/>
      <c r="AF2623" s="113"/>
      <c r="AG2623" s="113"/>
      <c r="AH2623" s="113"/>
      <c r="AI2623" s="113"/>
      <c r="AJ2623" s="113"/>
      <c r="AK2623" s="113"/>
      <c r="AL2623" s="113"/>
      <c r="AM2623" s="113"/>
      <c r="AN2623" s="113"/>
      <c r="AO2623" s="113"/>
      <c r="AP2623" s="113"/>
      <c r="AQ2623" s="113"/>
      <c r="AR2623" s="113"/>
      <c r="AS2623" s="113"/>
      <c r="AT2623" s="113"/>
      <c r="AU2623" s="113"/>
      <c r="AV2623" s="113"/>
      <c r="AW2623" s="113"/>
      <c r="AX2623" s="113"/>
      <c r="AY2623" s="113"/>
      <c r="AZ2623" s="113"/>
      <c r="BA2623" s="113"/>
      <c r="BB2623" s="113"/>
      <c r="BC2623" s="113"/>
      <c r="BD2623" s="113"/>
      <c r="BE2623" s="113"/>
      <c r="BF2623" s="113"/>
      <c r="BG2623" s="113"/>
      <c r="BH2623" s="113"/>
      <c r="BI2623" s="113"/>
      <c r="BJ2623" s="113"/>
      <c r="BK2623" s="113"/>
      <c r="BL2623" s="113"/>
      <c r="BM2623" s="113"/>
      <c r="BN2623" s="113"/>
      <c r="BO2623" s="113"/>
      <c r="BP2623" s="113"/>
      <c r="BQ2623" s="113"/>
      <c r="BR2623" s="113"/>
      <c r="BS2623" s="113"/>
      <c r="BT2623" s="113"/>
      <c r="BU2623" s="113"/>
      <c r="BV2623" s="113"/>
      <c r="BW2623" s="113"/>
      <c r="BX2623" s="113"/>
      <c r="BY2623" s="113"/>
      <c r="BZ2623" s="113"/>
      <c r="CA2623" s="113"/>
      <c r="CB2623" s="113"/>
    </row>
    <row r="2624" spans="9:80" s="114" customFormat="1">
      <c r="I2624" s="113"/>
      <c r="J2624" s="113"/>
      <c r="K2624" s="113"/>
      <c r="L2624" s="113"/>
      <c r="M2624" s="113"/>
      <c r="N2624" s="113"/>
      <c r="O2624" s="113"/>
      <c r="P2624" s="113"/>
      <c r="Q2624" s="113"/>
      <c r="R2624" s="113"/>
      <c r="S2624" s="113"/>
      <c r="T2624" s="113"/>
      <c r="U2624" s="113"/>
      <c r="V2624" s="113"/>
      <c r="W2624" s="113"/>
      <c r="X2624" s="113"/>
      <c r="Y2624" s="113"/>
      <c r="Z2624" s="113"/>
      <c r="AA2624" s="113"/>
      <c r="AB2624" s="113"/>
      <c r="AC2624" s="113"/>
      <c r="AD2624" s="113"/>
      <c r="AE2624" s="113"/>
      <c r="AF2624" s="113"/>
      <c r="AG2624" s="113"/>
      <c r="AH2624" s="113"/>
      <c r="AI2624" s="113"/>
      <c r="AJ2624" s="113"/>
      <c r="AK2624" s="113"/>
      <c r="AL2624" s="113"/>
      <c r="AM2624" s="113"/>
      <c r="AN2624" s="113"/>
      <c r="AO2624" s="113"/>
      <c r="AP2624" s="113"/>
      <c r="AQ2624" s="113"/>
      <c r="AR2624" s="113"/>
      <c r="AS2624" s="113"/>
      <c r="AT2624" s="113"/>
      <c r="AU2624" s="113"/>
      <c r="AV2624" s="113"/>
      <c r="AW2624" s="113"/>
      <c r="AX2624" s="113"/>
      <c r="AY2624" s="113"/>
      <c r="AZ2624" s="113"/>
      <c r="BA2624" s="113"/>
      <c r="BB2624" s="113"/>
      <c r="BC2624" s="113"/>
      <c r="BD2624" s="113"/>
      <c r="BE2624" s="113"/>
      <c r="BF2624" s="113"/>
      <c r="BG2624" s="113"/>
      <c r="BH2624" s="113"/>
      <c r="BI2624" s="113"/>
      <c r="BJ2624" s="113"/>
      <c r="BK2624" s="113"/>
      <c r="BL2624" s="113"/>
      <c r="BM2624" s="113"/>
      <c r="BN2624" s="113"/>
      <c r="BO2624" s="113"/>
      <c r="BP2624" s="113"/>
      <c r="BQ2624" s="113"/>
      <c r="BR2624" s="113"/>
      <c r="BS2624" s="113"/>
      <c r="BT2624" s="113"/>
      <c r="BU2624" s="113"/>
      <c r="BV2624" s="113"/>
      <c r="BW2624" s="113"/>
      <c r="BX2624" s="113"/>
      <c r="BY2624" s="113"/>
      <c r="BZ2624" s="113"/>
      <c r="CA2624" s="113"/>
      <c r="CB2624" s="113"/>
    </row>
    <row r="2625" spans="9:80" s="114" customFormat="1">
      <c r="I2625" s="113"/>
      <c r="J2625" s="113"/>
      <c r="K2625" s="113"/>
      <c r="L2625" s="113"/>
      <c r="M2625" s="113"/>
      <c r="N2625" s="113"/>
      <c r="O2625" s="113"/>
      <c r="P2625" s="113"/>
      <c r="Q2625" s="113"/>
      <c r="R2625" s="113"/>
      <c r="S2625" s="113"/>
      <c r="T2625" s="113"/>
      <c r="U2625" s="113"/>
      <c r="V2625" s="113"/>
      <c r="W2625" s="113"/>
      <c r="X2625" s="113"/>
      <c r="Y2625" s="113"/>
      <c r="Z2625" s="113"/>
      <c r="AA2625" s="113"/>
      <c r="AB2625" s="113"/>
      <c r="AC2625" s="113"/>
      <c r="AD2625" s="113"/>
      <c r="AE2625" s="113"/>
      <c r="AF2625" s="113"/>
      <c r="AG2625" s="113"/>
      <c r="AH2625" s="113"/>
      <c r="AI2625" s="113"/>
      <c r="AJ2625" s="113"/>
      <c r="AK2625" s="113"/>
      <c r="AL2625" s="113"/>
      <c r="AM2625" s="113"/>
      <c r="AN2625" s="113"/>
      <c r="AO2625" s="113"/>
      <c r="AP2625" s="113"/>
      <c r="AQ2625" s="113"/>
      <c r="AR2625" s="113"/>
      <c r="AS2625" s="113"/>
      <c r="AT2625" s="113"/>
      <c r="AU2625" s="113"/>
      <c r="AV2625" s="113"/>
      <c r="AW2625" s="113"/>
      <c r="AX2625" s="113"/>
      <c r="AY2625" s="113"/>
      <c r="AZ2625" s="113"/>
      <c r="BA2625" s="113"/>
      <c r="BB2625" s="113"/>
      <c r="BC2625" s="113"/>
      <c r="BD2625" s="113"/>
      <c r="BE2625" s="113"/>
      <c r="BF2625" s="113"/>
      <c r="BG2625" s="113"/>
      <c r="BH2625" s="113"/>
      <c r="BI2625" s="113"/>
      <c r="BJ2625" s="113"/>
      <c r="BK2625" s="113"/>
      <c r="BL2625" s="113"/>
      <c r="BM2625" s="113"/>
      <c r="BN2625" s="113"/>
      <c r="BO2625" s="113"/>
      <c r="BP2625" s="113"/>
      <c r="BQ2625" s="113"/>
      <c r="BR2625" s="113"/>
      <c r="BS2625" s="113"/>
      <c r="BT2625" s="113"/>
      <c r="BU2625" s="113"/>
      <c r="BV2625" s="113"/>
      <c r="BW2625" s="113"/>
      <c r="BX2625" s="113"/>
      <c r="BY2625" s="113"/>
      <c r="BZ2625" s="113"/>
      <c r="CA2625" s="113"/>
      <c r="CB2625" s="113"/>
    </row>
    <row r="2626" spans="9:80" s="114" customFormat="1">
      <c r="I2626" s="113"/>
      <c r="J2626" s="113"/>
      <c r="K2626" s="113"/>
      <c r="L2626" s="113"/>
      <c r="M2626" s="113"/>
      <c r="N2626" s="113"/>
      <c r="O2626" s="113"/>
      <c r="P2626" s="113"/>
      <c r="Q2626" s="113"/>
      <c r="R2626" s="113"/>
      <c r="S2626" s="113"/>
      <c r="T2626" s="113"/>
      <c r="U2626" s="113"/>
      <c r="V2626" s="113"/>
      <c r="W2626" s="113"/>
      <c r="X2626" s="113"/>
      <c r="Y2626" s="113"/>
      <c r="Z2626" s="113"/>
      <c r="AA2626" s="113"/>
      <c r="AB2626" s="113"/>
      <c r="AC2626" s="113"/>
      <c r="AD2626" s="113"/>
      <c r="AE2626" s="113"/>
      <c r="AF2626" s="113"/>
      <c r="AG2626" s="113"/>
      <c r="AH2626" s="113"/>
      <c r="AI2626" s="113"/>
      <c r="AJ2626" s="113"/>
      <c r="AK2626" s="113"/>
      <c r="AL2626" s="113"/>
      <c r="AM2626" s="113"/>
      <c r="AN2626" s="113"/>
      <c r="AO2626" s="113"/>
      <c r="AP2626" s="113"/>
      <c r="AQ2626" s="113"/>
      <c r="AR2626" s="113"/>
      <c r="AS2626" s="113"/>
      <c r="AT2626" s="113"/>
      <c r="AU2626" s="113"/>
      <c r="AV2626" s="113"/>
      <c r="AW2626" s="113"/>
      <c r="AX2626" s="113"/>
      <c r="AY2626" s="113"/>
      <c r="AZ2626" s="113"/>
      <c r="BA2626" s="113"/>
      <c r="BB2626" s="113"/>
      <c r="BC2626" s="113"/>
      <c r="BD2626" s="113"/>
      <c r="BE2626" s="113"/>
      <c r="BF2626" s="113"/>
      <c r="BG2626" s="113"/>
      <c r="BH2626" s="113"/>
      <c r="BI2626" s="113"/>
      <c r="BJ2626" s="113"/>
      <c r="BK2626" s="113"/>
      <c r="BL2626" s="113"/>
      <c r="BM2626" s="113"/>
      <c r="BN2626" s="113"/>
      <c r="BO2626" s="113"/>
      <c r="BP2626" s="113"/>
      <c r="BQ2626" s="113"/>
      <c r="BR2626" s="113"/>
      <c r="BS2626" s="113"/>
      <c r="BT2626" s="113"/>
      <c r="BU2626" s="113"/>
      <c r="BV2626" s="113"/>
      <c r="BW2626" s="113"/>
      <c r="BX2626" s="113"/>
      <c r="BY2626" s="113"/>
      <c r="BZ2626" s="113"/>
      <c r="CA2626" s="113"/>
      <c r="CB2626" s="113"/>
    </row>
    <row r="2627" spans="9:80" s="114" customFormat="1">
      <c r="I2627" s="113"/>
      <c r="J2627" s="113"/>
      <c r="K2627" s="113"/>
      <c r="L2627" s="113"/>
      <c r="M2627" s="113"/>
      <c r="N2627" s="113"/>
      <c r="O2627" s="113"/>
      <c r="P2627" s="113"/>
      <c r="Q2627" s="113"/>
      <c r="R2627" s="113"/>
      <c r="S2627" s="113"/>
      <c r="T2627" s="113"/>
      <c r="U2627" s="113"/>
      <c r="V2627" s="113"/>
      <c r="W2627" s="113"/>
      <c r="X2627" s="113"/>
      <c r="Y2627" s="113"/>
      <c r="Z2627" s="113"/>
      <c r="AA2627" s="113"/>
      <c r="AB2627" s="113"/>
      <c r="AC2627" s="113"/>
      <c r="AD2627" s="113"/>
      <c r="AE2627" s="113"/>
      <c r="AF2627" s="113"/>
      <c r="AG2627" s="113"/>
      <c r="AH2627" s="113"/>
      <c r="AI2627" s="113"/>
      <c r="AJ2627" s="113"/>
      <c r="AK2627" s="113"/>
      <c r="AL2627" s="113"/>
      <c r="AM2627" s="113"/>
      <c r="AN2627" s="113"/>
      <c r="AO2627" s="113"/>
      <c r="AP2627" s="113"/>
      <c r="AQ2627" s="113"/>
      <c r="AR2627" s="113"/>
      <c r="AS2627" s="113"/>
      <c r="AT2627" s="113"/>
      <c r="AU2627" s="113"/>
      <c r="AV2627" s="113"/>
      <c r="AW2627" s="113"/>
      <c r="AX2627" s="113"/>
      <c r="AY2627" s="113"/>
      <c r="AZ2627" s="113"/>
      <c r="BA2627" s="113"/>
      <c r="BB2627" s="113"/>
      <c r="BC2627" s="113"/>
      <c r="BD2627" s="113"/>
      <c r="BE2627" s="113"/>
      <c r="BF2627" s="113"/>
      <c r="BG2627" s="113"/>
      <c r="BH2627" s="113"/>
      <c r="BI2627" s="113"/>
      <c r="BJ2627" s="113"/>
      <c r="BK2627" s="113"/>
      <c r="BL2627" s="113"/>
      <c r="BM2627" s="113"/>
      <c r="BN2627" s="113"/>
      <c r="BO2627" s="113"/>
      <c r="BP2627" s="113"/>
      <c r="BQ2627" s="113"/>
      <c r="BR2627" s="113"/>
      <c r="BS2627" s="113"/>
      <c r="BT2627" s="113"/>
      <c r="BU2627" s="113"/>
      <c r="BV2627" s="113"/>
      <c r="BW2627" s="113"/>
      <c r="BX2627" s="113"/>
      <c r="BY2627" s="113"/>
      <c r="BZ2627" s="113"/>
      <c r="CA2627" s="113"/>
      <c r="CB2627" s="113"/>
    </row>
    <row r="2628" spans="9:80" s="114" customFormat="1">
      <c r="I2628" s="113"/>
      <c r="J2628" s="113"/>
      <c r="K2628" s="113"/>
      <c r="L2628" s="113"/>
      <c r="M2628" s="113"/>
      <c r="N2628" s="113"/>
      <c r="O2628" s="113"/>
      <c r="P2628" s="113"/>
      <c r="Q2628" s="113"/>
      <c r="R2628" s="113"/>
      <c r="S2628" s="113"/>
      <c r="T2628" s="113"/>
      <c r="U2628" s="113"/>
      <c r="V2628" s="113"/>
      <c r="W2628" s="113"/>
      <c r="X2628" s="113"/>
      <c r="Y2628" s="113"/>
      <c r="Z2628" s="113"/>
      <c r="AA2628" s="113"/>
      <c r="AB2628" s="113"/>
      <c r="AC2628" s="113"/>
      <c r="AD2628" s="113"/>
      <c r="AE2628" s="113"/>
      <c r="AF2628" s="113"/>
      <c r="AG2628" s="113"/>
      <c r="AH2628" s="113"/>
      <c r="AI2628" s="113"/>
      <c r="AJ2628" s="113"/>
      <c r="AK2628" s="113"/>
      <c r="AL2628" s="113"/>
      <c r="AM2628" s="113"/>
      <c r="AN2628" s="113"/>
      <c r="AO2628" s="113"/>
      <c r="AP2628" s="113"/>
      <c r="AQ2628" s="113"/>
      <c r="AR2628" s="113"/>
      <c r="AS2628" s="113"/>
      <c r="AT2628" s="113"/>
      <c r="AU2628" s="113"/>
      <c r="AV2628" s="113"/>
      <c r="AW2628" s="113"/>
      <c r="AX2628" s="113"/>
      <c r="AY2628" s="113"/>
      <c r="AZ2628" s="113"/>
      <c r="BA2628" s="113"/>
      <c r="BB2628" s="113"/>
      <c r="BC2628" s="113"/>
      <c r="BD2628" s="113"/>
      <c r="BE2628" s="113"/>
      <c r="BF2628" s="113"/>
      <c r="BG2628" s="113"/>
      <c r="BH2628" s="113"/>
      <c r="BI2628" s="113"/>
      <c r="BJ2628" s="113"/>
      <c r="BK2628" s="113"/>
      <c r="BL2628" s="113"/>
      <c r="BM2628" s="113"/>
      <c r="BN2628" s="113"/>
      <c r="BO2628" s="113"/>
      <c r="BP2628" s="113"/>
      <c r="BQ2628" s="113"/>
      <c r="BR2628" s="113"/>
      <c r="BS2628" s="113"/>
      <c r="BT2628" s="113"/>
      <c r="BU2628" s="113"/>
      <c r="BV2628" s="113"/>
      <c r="BW2628" s="113"/>
      <c r="BX2628" s="113"/>
      <c r="BY2628" s="113"/>
      <c r="BZ2628" s="113"/>
      <c r="CA2628" s="113"/>
      <c r="CB2628" s="113"/>
    </row>
    <row r="2629" spans="9:80" s="114" customFormat="1">
      <c r="I2629" s="113"/>
      <c r="J2629" s="113"/>
      <c r="K2629" s="113"/>
      <c r="L2629" s="113"/>
      <c r="M2629" s="113"/>
      <c r="N2629" s="113"/>
      <c r="O2629" s="113"/>
      <c r="P2629" s="113"/>
      <c r="Q2629" s="113"/>
      <c r="R2629" s="113"/>
      <c r="S2629" s="113"/>
      <c r="T2629" s="113"/>
      <c r="U2629" s="113"/>
      <c r="V2629" s="113"/>
      <c r="W2629" s="113"/>
      <c r="X2629" s="113"/>
      <c r="Y2629" s="113"/>
      <c r="Z2629" s="113"/>
      <c r="AA2629" s="113"/>
      <c r="AB2629" s="113"/>
      <c r="AC2629" s="113"/>
      <c r="AD2629" s="113"/>
      <c r="AE2629" s="113"/>
      <c r="AF2629" s="113"/>
      <c r="AG2629" s="113"/>
      <c r="AH2629" s="113"/>
      <c r="AI2629" s="113"/>
      <c r="AJ2629" s="113"/>
      <c r="AK2629" s="113"/>
      <c r="AL2629" s="113"/>
      <c r="AM2629" s="113"/>
      <c r="AN2629" s="113"/>
      <c r="AO2629" s="113"/>
      <c r="AP2629" s="113"/>
      <c r="AQ2629" s="113"/>
      <c r="AR2629" s="113"/>
      <c r="AS2629" s="113"/>
      <c r="AT2629" s="113"/>
      <c r="AU2629" s="113"/>
      <c r="AV2629" s="113"/>
      <c r="AW2629" s="113"/>
      <c r="AX2629" s="113"/>
      <c r="AY2629" s="113"/>
      <c r="AZ2629" s="113"/>
      <c r="BA2629" s="113"/>
      <c r="BB2629" s="113"/>
      <c r="BC2629" s="113"/>
      <c r="BD2629" s="113"/>
      <c r="BE2629" s="113"/>
      <c r="BF2629" s="113"/>
      <c r="BG2629" s="113"/>
      <c r="BH2629" s="113"/>
      <c r="BI2629" s="113"/>
      <c r="BJ2629" s="113"/>
      <c r="BK2629" s="113"/>
      <c r="BL2629" s="113"/>
      <c r="BM2629" s="113"/>
      <c r="BN2629" s="113"/>
      <c r="BO2629" s="113"/>
      <c r="BP2629" s="113"/>
      <c r="BQ2629" s="113"/>
      <c r="BR2629" s="113"/>
      <c r="BS2629" s="113"/>
      <c r="BT2629" s="113"/>
      <c r="BU2629" s="113"/>
      <c r="BV2629" s="113"/>
      <c r="BW2629" s="113"/>
      <c r="BX2629" s="113"/>
      <c r="BY2629" s="113"/>
      <c r="BZ2629" s="113"/>
      <c r="CA2629" s="113"/>
      <c r="CB2629" s="113"/>
    </row>
    <row r="2630" spans="9:80" s="114" customFormat="1">
      <c r="I2630" s="113"/>
      <c r="J2630" s="113"/>
      <c r="K2630" s="113"/>
      <c r="L2630" s="113"/>
      <c r="M2630" s="113"/>
      <c r="N2630" s="113"/>
      <c r="O2630" s="113"/>
      <c r="P2630" s="113"/>
      <c r="Q2630" s="113"/>
      <c r="R2630" s="113"/>
      <c r="S2630" s="113"/>
      <c r="T2630" s="113"/>
      <c r="U2630" s="113"/>
      <c r="V2630" s="113"/>
      <c r="W2630" s="113"/>
      <c r="X2630" s="113"/>
      <c r="Y2630" s="113"/>
      <c r="Z2630" s="113"/>
      <c r="AA2630" s="113"/>
      <c r="AB2630" s="113"/>
      <c r="AC2630" s="113"/>
      <c r="AD2630" s="113"/>
      <c r="AE2630" s="113"/>
      <c r="AF2630" s="113"/>
      <c r="AG2630" s="113"/>
      <c r="AH2630" s="113"/>
      <c r="AI2630" s="113"/>
      <c r="AJ2630" s="113"/>
      <c r="AK2630" s="113"/>
      <c r="AL2630" s="113"/>
      <c r="AM2630" s="113"/>
      <c r="AN2630" s="113"/>
      <c r="AO2630" s="113"/>
      <c r="AP2630" s="113"/>
      <c r="AQ2630" s="113"/>
      <c r="AR2630" s="113"/>
      <c r="AS2630" s="113"/>
      <c r="AT2630" s="113"/>
      <c r="AU2630" s="113"/>
      <c r="AV2630" s="113"/>
      <c r="AW2630" s="113"/>
      <c r="AX2630" s="113"/>
      <c r="AY2630" s="113"/>
      <c r="AZ2630" s="113"/>
      <c r="BA2630" s="113"/>
      <c r="BB2630" s="113"/>
      <c r="BC2630" s="113"/>
      <c r="BD2630" s="113"/>
      <c r="BE2630" s="113"/>
      <c r="BF2630" s="113"/>
      <c r="BG2630" s="113"/>
      <c r="BH2630" s="113"/>
      <c r="BI2630" s="113"/>
      <c r="BJ2630" s="113"/>
      <c r="BK2630" s="113"/>
      <c r="BL2630" s="113"/>
      <c r="BM2630" s="113"/>
      <c r="BN2630" s="113"/>
      <c r="BO2630" s="113"/>
      <c r="BP2630" s="113"/>
      <c r="BQ2630" s="113"/>
      <c r="BR2630" s="113"/>
      <c r="BS2630" s="113"/>
      <c r="BT2630" s="113"/>
      <c r="BU2630" s="113"/>
      <c r="BV2630" s="113"/>
      <c r="BW2630" s="113"/>
      <c r="BX2630" s="113"/>
      <c r="BY2630" s="113"/>
      <c r="BZ2630" s="113"/>
      <c r="CA2630" s="113"/>
      <c r="CB2630" s="113"/>
    </row>
    <row r="2631" spans="9:80" s="114" customFormat="1">
      <c r="I2631" s="113"/>
      <c r="J2631" s="113"/>
      <c r="K2631" s="113"/>
      <c r="L2631" s="113"/>
      <c r="M2631" s="113"/>
      <c r="N2631" s="113"/>
      <c r="O2631" s="113"/>
      <c r="P2631" s="113"/>
      <c r="Q2631" s="113"/>
      <c r="R2631" s="113"/>
      <c r="S2631" s="113"/>
      <c r="T2631" s="113"/>
      <c r="U2631" s="113"/>
      <c r="V2631" s="113"/>
      <c r="W2631" s="113"/>
      <c r="X2631" s="113"/>
      <c r="Y2631" s="113"/>
      <c r="Z2631" s="113"/>
      <c r="AA2631" s="113"/>
      <c r="AB2631" s="113"/>
      <c r="AC2631" s="113"/>
      <c r="AD2631" s="113"/>
      <c r="AE2631" s="113"/>
      <c r="AF2631" s="113"/>
      <c r="AG2631" s="113"/>
      <c r="AH2631" s="113"/>
      <c r="AI2631" s="113"/>
      <c r="AJ2631" s="113"/>
      <c r="AK2631" s="113"/>
      <c r="AL2631" s="113"/>
      <c r="AM2631" s="113"/>
      <c r="AN2631" s="113"/>
      <c r="AO2631" s="113"/>
      <c r="AP2631" s="113"/>
      <c r="AQ2631" s="113"/>
      <c r="AR2631" s="113"/>
      <c r="AS2631" s="113"/>
      <c r="AT2631" s="113"/>
      <c r="AU2631" s="113"/>
      <c r="AV2631" s="113"/>
      <c r="AW2631" s="113"/>
      <c r="AX2631" s="113"/>
      <c r="AY2631" s="113"/>
      <c r="AZ2631" s="113"/>
      <c r="BA2631" s="113"/>
      <c r="BB2631" s="113"/>
      <c r="BC2631" s="113"/>
      <c r="BD2631" s="113"/>
      <c r="BE2631" s="113"/>
      <c r="BF2631" s="113"/>
      <c r="BG2631" s="113"/>
      <c r="BH2631" s="113"/>
      <c r="BI2631" s="113"/>
      <c r="BJ2631" s="113"/>
      <c r="BK2631" s="113"/>
      <c r="BL2631" s="113"/>
      <c r="BM2631" s="113"/>
      <c r="BN2631" s="113"/>
      <c r="BO2631" s="113"/>
      <c r="BP2631" s="113"/>
      <c r="BQ2631" s="113"/>
      <c r="BR2631" s="113"/>
      <c r="BS2631" s="113"/>
      <c r="BT2631" s="113"/>
      <c r="BU2631" s="113"/>
      <c r="BV2631" s="113"/>
      <c r="BW2631" s="113"/>
      <c r="BX2631" s="113"/>
      <c r="BY2631" s="113"/>
      <c r="BZ2631" s="113"/>
      <c r="CA2631" s="113"/>
      <c r="CB2631" s="113"/>
    </row>
    <row r="2632" spans="9:80" s="114" customFormat="1">
      <c r="I2632" s="113"/>
      <c r="J2632" s="113"/>
      <c r="K2632" s="113"/>
      <c r="L2632" s="113"/>
      <c r="M2632" s="113"/>
      <c r="N2632" s="113"/>
      <c r="O2632" s="113"/>
      <c r="P2632" s="113"/>
      <c r="Q2632" s="113"/>
      <c r="R2632" s="113"/>
      <c r="S2632" s="113"/>
      <c r="T2632" s="113"/>
      <c r="U2632" s="113"/>
      <c r="V2632" s="113"/>
      <c r="W2632" s="113"/>
      <c r="X2632" s="113"/>
      <c r="Y2632" s="113"/>
      <c r="Z2632" s="113"/>
      <c r="AA2632" s="113"/>
      <c r="AB2632" s="113"/>
      <c r="AC2632" s="113"/>
      <c r="AD2632" s="113"/>
      <c r="AE2632" s="113"/>
      <c r="AF2632" s="113"/>
      <c r="AG2632" s="113"/>
      <c r="AH2632" s="113"/>
      <c r="AI2632" s="113"/>
      <c r="AJ2632" s="113"/>
      <c r="AK2632" s="113"/>
      <c r="AL2632" s="113"/>
      <c r="AM2632" s="113"/>
      <c r="AN2632" s="113"/>
      <c r="AO2632" s="113"/>
      <c r="AP2632" s="113"/>
      <c r="AQ2632" s="113"/>
      <c r="AR2632" s="113"/>
      <c r="AS2632" s="113"/>
      <c r="AT2632" s="113"/>
      <c r="AU2632" s="113"/>
      <c r="AV2632" s="113"/>
      <c r="AW2632" s="113"/>
      <c r="AX2632" s="113"/>
      <c r="AY2632" s="113"/>
      <c r="AZ2632" s="113"/>
      <c r="BA2632" s="113"/>
      <c r="BB2632" s="113"/>
      <c r="BC2632" s="113"/>
      <c r="BD2632" s="113"/>
      <c r="BE2632" s="113"/>
      <c r="BF2632" s="113"/>
      <c r="BG2632" s="113"/>
      <c r="BH2632" s="113"/>
      <c r="BI2632" s="113"/>
      <c r="BJ2632" s="113"/>
      <c r="BK2632" s="113"/>
      <c r="BL2632" s="113"/>
      <c r="BM2632" s="113"/>
      <c r="BN2632" s="113"/>
      <c r="BO2632" s="113"/>
      <c r="BP2632" s="113"/>
      <c r="BQ2632" s="113"/>
      <c r="BR2632" s="113"/>
      <c r="BS2632" s="113"/>
      <c r="BT2632" s="113"/>
      <c r="BU2632" s="113"/>
      <c r="BV2632" s="113"/>
      <c r="BW2632" s="113"/>
      <c r="BX2632" s="113"/>
      <c r="BY2632" s="113"/>
      <c r="BZ2632" s="113"/>
      <c r="CA2632" s="113"/>
      <c r="CB2632" s="113"/>
    </row>
    <row r="2633" spans="9:80" s="114" customFormat="1">
      <c r="I2633" s="113"/>
      <c r="J2633" s="113"/>
      <c r="K2633" s="113"/>
      <c r="L2633" s="113"/>
      <c r="M2633" s="113"/>
      <c r="N2633" s="113"/>
      <c r="O2633" s="113"/>
      <c r="P2633" s="113"/>
      <c r="Q2633" s="113"/>
      <c r="R2633" s="113"/>
      <c r="S2633" s="113"/>
      <c r="T2633" s="113"/>
      <c r="U2633" s="113"/>
      <c r="V2633" s="113"/>
      <c r="W2633" s="113"/>
      <c r="X2633" s="113"/>
      <c r="Y2633" s="113"/>
      <c r="Z2633" s="113"/>
      <c r="AA2633" s="113"/>
      <c r="AB2633" s="113"/>
      <c r="AC2633" s="113"/>
      <c r="AD2633" s="113"/>
      <c r="AE2633" s="113"/>
      <c r="AF2633" s="113"/>
      <c r="AG2633" s="113"/>
      <c r="AH2633" s="113"/>
      <c r="AI2633" s="113"/>
      <c r="AJ2633" s="113"/>
      <c r="AK2633" s="113"/>
      <c r="AL2633" s="113"/>
      <c r="AM2633" s="113"/>
      <c r="AN2633" s="113"/>
      <c r="AO2633" s="113"/>
      <c r="AP2633" s="113"/>
      <c r="AQ2633" s="113"/>
      <c r="AR2633" s="113"/>
      <c r="AS2633" s="113"/>
      <c r="AT2633" s="113"/>
      <c r="AU2633" s="113"/>
      <c r="AV2633" s="113"/>
      <c r="AW2633" s="113"/>
      <c r="AX2633" s="113"/>
      <c r="AY2633" s="113"/>
      <c r="AZ2633" s="113"/>
      <c r="BA2633" s="113"/>
      <c r="BB2633" s="113"/>
      <c r="BC2633" s="113"/>
      <c r="BD2633" s="113"/>
      <c r="BE2633" s="113"/>
      <c r="BF2633" s="113"/>
      <c r="BG2633" s="113"/>
      <c r="BH2633" s="113"/>
      <c r="BI2633" s="113"/>
      <c r="BJ2633" s="113"/>
      <c r="BK2633" s="113"/>
      <c r="BL2633" s="113"/>
      <c r="BM2633" s="113"/>
      <c r="BN2633" s="113"/>
      <c r="BO2633" s="113"/>
      <c r="BP2633" s="113"/>
      <c r="BQ2633" s="113"/>
      <c r="BR2633" s="113"/>
      <c r="BS2633" s="113"/>
      <c r="BT2633" s="113"/>
      <c r="BU2633" s="113"/>
      <c r="BV2633" s="113"/>
      <c r="BW2633" s="113"/>
      <c r="BX2633" s="113"/>
      <c r="BY2633" s="113"/>
      <c r="BZ2633" s="113"/>
      <c r="CA2633" s="113"/>
      <c r="CB2633" s="113"/>
    </row>
    <row r="2634" spans="9:80" s="114" customFormat="1">
      <c r="I2634" s="113"/>
      <c r="J2634" s="113"/>
      <c r="K2634" s="113"/>
      <c r="L2634" s="113"/>
      <c r="M2634" s="113"/>
      <c r="N2634" s="113"/>
      <c r="O2634" s="113"/>
      <c r="P2634" s="113"/>
      <c r="Q2634" s="113"/>
      <c r="R2634" s="113"/>
      <c r="S2634" s="113"/>
      <c r="T2634" s="113"/>
      <c r="U2634" s="113"/>
      <c r="V2634" s="113"/>
      <c r="W2634" s="113"/>
      <c r="X2634" s="113"/>
      <c r="Y2634" s="113"/>
      <c r="Z2634" s="113"/>
      <c r="AA2634" s="113"/>
      <c r="AB2634" s="113"/>
      <c r="AC2634" s="113"/>
      <c r="AD2634" s="113"/>
      <c r="AE2634" s="113"/>
      <c r="AF2634" s="113"/>
      <c r="AG2634" s="113"/>
      <c r="AH2634" s="113"/>
      <c r="AI2634" s="113"/>
      <c r="AJ2634" s="113"/>
      <c r="AK2634" s="113"/>
      <c r="AL2634" s="113"/>
      <c r="AM2634" s="113"/>
      <c r="AN2634" s="113"/>
      <c r="AO2634" s="113"/>
      <c r="AP2634" s="113"/>
      <c r="AQ2634" s="113"/>
      <c r="AR2634" s="113"/>
      <c r="AS2634" s="113"/>
      <c r="AT2634" s="113"/>
      <c r="AU2634" s="113"/>
      <c r="AV2634" s="113"/>
      <c r="AW2634" s="113"/>
      <c r="AX2634" s="113"/>
      <c r="AY2634" s="113"/>
      <c r="AZ2634" s="113"/>
      <c r="BA2634" s="113"/>
      <c r="BB2634" s="113"/>
      <c r="BC2634" s="113"/>
      <c r="BD2634" s="113"/>
      <c r="BE2634" s="113"/>
      <c r="BF2634" s="113"/>
      <c r="BG2634" s="113"/>
      <c r="BH2634" s="113"/>
      <c r="BI2634" s="113"/>
      <c r="BJ2634" s="113"/>
      <c r="BK2634" s="113"/>
      <c r="BL2634" s="113"/>
      <c r="BM2634" s="113"/>
      <c r="BN2634" s="113"/>
      <c r="BO2634" s="113"/>
      <c r="BP2634" s="113"/>
      <c r="BQ2634" s="113"/>
      <c r="BR2634" s="113"/>
      <c r="BS2634" s="113"/>
      <c r="BT2634" s="113"/>
      <c r="BU2634" s="113"/>
      <c r="BV2634" s="113"/>
      <c r="BW2634" s="113"/>
      <c r="BX2634" s="113"/>
      <c r="BY2634" s="113"/>
      <c r="BZ2634" s="113"/>
      <c r="CA2634" s="113"/>
      <c r="CB2634" s="113"/>
    </row>
    <row r="2635" spans="9:80" s="114" customFormat="1">
      <c r="I2635" s="113"/>
      <c r="J2635" s="113"/>
      <c r="K2635" s="113"/>
      <c r="L2635" s="113"/>
      <c r="M2635" s="113"/>
      <c r="N2635" s="113"/>
      <c r="O2635" s="113"/>
      <c r="P2635" s="113"/>
      <c r="Q2635" s="113"/>
      <c r="R2635" s="113"/>
      <c r="S2635" s="113"/>
      <c r="T2635" s="113"/>
      <c r="U2635" s="113"/>
      <c r="V2635" s="113"/>
      <c r="W2635" s="113"/>
      <c r="X2635" s="113"/>
      <c r="Y2635" s="113"/>
      <c r="Z2635" s="113"/>
      <c r="AA2635" s="113"/>
      <c r="AB2635" s="113"/>
      <c r="AC2635" s="113"/>
      <c r="AD2635" s="113"/>
      <c r="AE2635" s="113"/>
      <c r="AF2635" s="113"/>
      <c r="AG2635" s="113"/>
      <c r="AH2635" s="113"/>
      <c r="AI2635" s="113"/>
      <c r="AJ2635" s="113"/>
      <c r="AK2635" s="113"/>
      <c r="AL2635" s="113"/>
      <c r="AM2635" s="113"/>
      <c r="AN2635" s="113"/>
      <c r="AO2635" s="113"/>
      <c r="AP2635" s="113"/>
      <c r="AQ2635" s="113"/>
      <c r="AR2635" s="113"/>
      <c r="AS2635" s="113"/>
      <c r="AT2635" s="113"/>
      <c r="AU2635" s="113"/>
      <c r="AV2635" s="113"/>
      <c r="AW2635" s="113"/>
      <c r="AX2635" s="113"/>
      <c r="AY2635" s="113"/>
      <c r="AZ2635" s="113"/>
      <c r="BA2635" s="113"/>
      <c r="BB2635" s="113"/>
      <c r="BC2635" s="113"/>
      <c r="BD2635" s="113"/>
      <c r="BE2635" s="113"/>
      <c r="BF2635" s="113"/>
      <c r="BG2635" s="113"/>
      <c r="BH2635" s="113"/>
      <c r="BI2635" s="113"/>
      <c r="BJ2635" s="113"/>
      <c r="BK2635" s="113"/>
      <c r="BL2635" s="113"/>
      <c r="BM2635" s="113"/>
      <c r="BN2635" s="113"/>
      <c r="BO2635" s="113"/>
      <c r="BP2635" s="113"/>
      <c r="BQ2635" s="113"/>
      <c r="BR2635" s="113"/>
      <c r="BS2635" s="113"/>
      <c r="BT2635" s="113"/>
      <c r="BU2635" s="113"/>
      <c r="BV2635" s="113"/>
      <c r="BW2635" s="113"/>
      <c r="BX2635" s="113"/>
      <c r="BY2635" s="113"/>
      <c r="BZ2635" s="113"/>
      <c r="CA2635" s="113"/>
      <c r="CB2635" s="113"/>
    </row>
    <row r="2636" spans="9:80" s="114" customFormat="1">
      <c r="I2636" s="113"/>
      <c r="J2636" s="113"/>
      <c r="K2636" s="113"/>
      <c r="L2636" s="113"/>
      <c r="M2636" s="113"/>
      <c r="N2636" s="113"/>
      <c r="O2636" s="113"/>
      <c r="P2636" s="113"/>
      <c r="Q2636" s="113"/>
      <c r="R2636" s="113"/>
      <c r="S2636" s="113"/>
      <c r="T2636" s="113"/>
      <c r="U2636" s="113"/>
      <c r="V2636" s="113"/>
      <c r="W2636" s="113"/>
      <c r="X2636" s="113"/>
      <c r="Y2636" s="113"/>
      <c r="Z2636" s="113"/>
      <c r="AA2636" s="113"/>
      <c r="AB2636" s="113"/>
      <c r="AC2636" s="113"/>
      <c r="AD2636" s="113"/>
      <c r="AE2636" s="113"/>
      <c r="AF2636" s="113"/>
      <c r="AG2636" s="113"/>
      <c r="AH2636" s="113"/>
      <c r="AI2636" s="113"/>
      <c r="AJ2636" s="113"/>
      <c r="AK2636" s="113"/>
      <c r="AL2636" s="113"/>
      <c r="AM2636" s="113"/>
      <c r="AN2636" s="113"/>
      <c r="AO2636" s="113"/>
      <c r="AP2636" s="113"/>
      <c r="AQ2636" s="113"/>
      <c r="AR2636" s="113"/>
      <c r="AS2636" s="113"/>
      <c r="AT2636" s="113"/>
      <c r="AU2636" s="113"/>
      <c r="AV2636" s="113"/>
      <c r="AW2636" s="113"/>
      <c r="AX2636" s="113"/>
      <c r="AY2636" s="113"/>
      <c r="AZ2636" s="113"/>
      <c r="BA2636" s="113"/>
      <c r="BB2636" s="113"/>
      <c r="BC2636" s="113"/>
      <c r="BD2636" s="113"/>
      <c r="BE2636" s="113"/>
      <c r="BF2636" s="113"/>
      <c r="BG2636" s="113"/>
      <c r="BH2636" s="113"/>
      <c r="BI2636" s="113"/>
      <c r="BJ2636" s="113"/>
      <c r="BK2636" s="113"/>
      <c r="BL2636" s="113"/>
      <c r="BM2636" s="113"/>
      <c r="BN2636" s="113"/>
      <c r="BO2636" s="113"/>
      <c r="BP2636" s="113"/>
      <c r="BQ2636" s="113"/>
      <c r="BR2636" s="113"/>
      <c r="BS2636" s="113"/>
      <c r="BT2636" s="113"/>
      <c r="BU2636" s="113"/>
      <c r="BV2636" s="113"/>
      <c r="BW2636" s="113"/>
      <c r="BX2636" s="113"/>
      <c r="BY2636" s="113"/>
      <c r="BZ2636" s="113"/>
      <c r="CA2636" s="113"/>
      <c r="CB2636" s="113"/>
    </row>
    <row r="2637" spans="9:80" s="114" customFormat="1">
      <c r="I2637" s="113"/>
      <c r="J2637" s="113"/>
      <c r="K2637" s="113"/>
      <c r="L2637" s="113"/>
      <c r="M2637" s="113"/>
      <c r="N2637" s="113"/>
      <c r="O2637" s="113"/>
      <c r="P2637" s="113"/>
      <c r="Q2637" s="113"/>
      <c r="R2637" s="113"/>
      <c r="S2637" s="113"/>
      <c r="T2637" s="113"/>
      <c r="U2637" s="113"/>
      <c r="V2637" s="113"/>
      <c r="W2637" s="113"/>
      <c r="X2637" s="113"/>
      <c r="Y2637" s="113"/>
      <c r="Z2637" s="113"/>
      <c r="AA2637" s="113"/>
      <c r="AB2637" s="113"/>
      <c r="AC2637" s="113"/>
      <c r="AD2637" s="113"/>
      <c r="AE2637" s="113"/>
      <c r="AF2637" s="113"/>
      <c r="AG2637" s="113"/>
      <c r="AH2637" s="113"/>
      <c r="AI2637" s="113"/>
      <c r="AJ2637" s="113"/>
      <c r="AK2637" s="113"/>
      <c r="AL2637" s="113"/>
      <c r="AM2637" s="113"/>
      <c r="AN2637" s="113"/>
      <c r="AO2637" s="113"/>
      <c r="AP2637" s="113"/>
      <c r="AQ2637" s="113"/>
      <c r="AR2637" s="113"/>
      <c r="AS2637" s="113"/>
      <c r="AT2637" s="113"/>
      <c r="AU2637" s="113"/>
      <c r="AV2637" s="113"/>
      <c r="AW2637" s="113"/>
      <c r="AX2637" s="113"/>
      <c r="AY2637" s="113"/>
      <c r="AZ2637" s="113"/>
      <c r="BA2637" s="113"/>
      <c r="BB2637" s="113"/>
      <c r="BC2637" s="113"/>
      <c r="BD2637" s="113"/>
      <c r="BE2637" s="113"/>
      <c r="BF2637" s="113"/>
      <c r="BG2637" s="113"/>
      <c r="BH2637" s="113"/>
      <c r="BI2637" s="113"/>
      <c r="BJ2637" s="113"/>
      <c r="BK2637" s="113"/>
      <c r="BL2637" s="113"/>
      <c r="BM2637" s="113"/>
      <c r="BN2637" s="113"/>
      <c r="BO2637" s="113"/>
      <c r="BP2637" s="113"/>
      <c r="BQ2637" s="113"/>
      <c r="BR2637" s="113"/>
      <c r="BS2637" s="113"/>
      <c r="BT2637" s="113"/>
      <c r="BU2637" s="113"/>
      <c r="BV2637" s="113"/>
      <c r="BW2637" s="113"/>
      <c r="BX2637" s="113"/>
      <c r="BY2637" s="113"/>
      <c r="BZ2637" s="113"/>
      <c r="CA2637" s="113"/>
      <c r="CB2637" s="113"/>
    </row>
    <row r="2638" spans="9:80" s="114" customFormat="1">
      <c r="I2638" s="113"/>
      <c r="J2638" s="113"/>
      <c r="K2638" s="113"/>
      <c r="L2638" s="113"/>
      <c r="M2638" s="113"/>
      <c r="N2638" s="113"/>
      <c r="O2638" s="113"/>
      <c r="P2638" s="113"/>
      <c r="Q2638" s="113"/>
      <c r="R2638" s="113"/>
      <c r="S2638" s="113"/>
      <c r="T2638" s="113"/>
      <c r="U2638" s="113"/>
      <c r="V2638" s="113"/>
      <c r="W2638" s="113"/>
      <c r="X2638" s="113"/>
      <c r="Y2638" s="113"/>
      <c r="Z2638" s="113"/>
      <c r="AA2638" s="113"/>
      <c r="AB2638" s="113"/>
      <c r="AC2638" s="113"/>
      <c r="AD2638" s="113"/>
      <c r="AE2638" s="113"/>
      <c r="AF2638" s="113"/>
      <c r="AG2638" s="113"/>
      <c r="AH2638" s="113"/>
      <c r="AI2638" s="113"/>
      <c r="AJ2638" s="113"/>
      <c r="AK2638" s="113"/>
      <c r="AL2638" s="113"/>
      <c r="AM2638" s="113"/>
      <c r="AN2638" s="113"/>
      <c r="AO2638" s="113"/>
      <c r="AP2638" s="113"/>
      <c r="AQ2638" s="113"/>
      <c r="AR2638" s="113"/>
      <c r="AS2638" s="113"/>
      <c r="AT2638" s="113"/>
      <c r="AU2638" s="113"/>
      <c r="AV2638" s="113"/>
      <c r="AW2638" s="113"/>
      <c r="AX2638" s="113"/>
      <c r="AY2638" s="113"/>
      <c r="AZ2638" s="113"/>
      <c r="BA2638" s="113"/>
      <c r="BB2638" s="113"/>
      <c r="BC2638" s="113"/>
      <c r="BD2638" s="113"/>
      <c r="BE2638" s="113"/>
      <c r="BF2638" s="113"/>
      <c r="BG2638" s="113"/>
      <c r="BH2638" s="113"/>
      <c r="BI2638" s="113"/>
      <c r="BJ2638" s="113"/>
      <c r="BK2638" s="113"/>
      <c r="BL2638" s="113"/>
      <c r="BM2638" s="113"/>
      <c r="BN2638" s="113"/>
      <c r="BO2638" s="113"/>
      <c r="BP2638" s="113"/>
      <c r="BQ2638" s="113"/>
      <c r="BR2638" s="113"/>
      <c r="BS2638" s="113"/>
      <c r="BT2638" s="113"/>
      <c r="BU2638" s="113"/>
      <c r="BV2638" s="113"/>
      <c r="BW2638" s="113"/>
      <c r="BX2638" s="113"/>
      <c r="BY2638" s="113"/>
      <c r="BZ2638" s="113"/>
      <c r="CA2638" s="113"/>
      <c r="CB2638" s="113"/>
    </row>
    <row r="2639" spans="9:80" s="114" customFormat="1">
      <c r="I2639" s="113"/>
      <c r="J2639" s="113"/>
      <c r="K2639" s="113"/>
      <c r="L2639" s="113"/>
      <c r="M2639" s="113"/>
      <c r="N2639" s="113"/>
      <c r="O2639" s="113"/>
      <c r="P2639" s="113"/>
      <c r="Q2639" s="113"/>
      <c r="R2639" s="113"/>
      <c r="S2639" s="113"/>
      <c r="T2639" s="113"/>
      <c r="U2639" s="113"/>
      <c r="V2639" s="113"/>
      <c r="W2639" s="113"/>
      <c r="X2639" s="113"/>
      <c r="Y2639" s="113"/>
      <c r="Z2639" s="113"/>
      <c r="AA2639" s="113"/>
      <c r="AB2639" s="113"/>
      <c r="AC2639" s="113"/>
      <c r="AD2639" s="113"/>
      <c r="AE2639" s="113"/>
      <c r="AF2639" s="113"/>
      <c r="AG2639" s="113"/>
      <c r="AH2639" s="113"/>
      <c r="AI2639" s="113"/>
      <c r="AJ2639" s="113"/>
      <c r="AK2639" s="113"/>
      <c r="AL2639" s="113"/>
      <c r="AM2639" s="113"/>
      <c r="AN2639" s="113"/>
      <c r="AO2639" s="113"/>
      <c r="AP2639" s="113"/>
      <c r="AQ2639" s="113"/>
      <c r="AR2639" s="113"/>
      <c r="AS2639" s="113"/>
      <c r="AT2639" s="113"/>
      <c r="AU2639" s="113"/>
      <c r="AV2639" s="113"/>
      <c r="AW2639" s="113"/>
      <c r="AX2639" s="113"/>
      <c r="AY2639" s="113"/>
      <c r="AZ2639" s="113"/>
      <c r="BA2639" s="113"/>
      <c r="BB2639" s="113"/>
      <c r="BC2639" s="113"/>
      <c r="BD2639" s="113"/>
      <c r="BE2639" s="113"/>
      <c r="BF2639" s="113"/>
      <c r="BG2639" s="113"/>
      <c r="BH2639" s="113"/>
      <c r="BI2639" s="113"/>
      <c r="BJ2639" s="113"/>
      <c r="BK2639" s="113"/>
      <c r="BL2639" s="113"/>
      <c r="BM2639" s="113"/>
      <c r="BN2639" s="113"/>
      <c r="BO2639" s="113"/>
      <c r="BP2639" s="113"/>
      <c r="BQ2639" s="113"/>
      <c r="BR2639" s="113"/>
      <c r="BS2639" s="113"/>
      <c r="BT2639" s="113"/>
      <c r="BU2639" s="113"/>
      <c r="BV2639" s="113"/>
      <c r="BW2639" s="113"/>
      <c r="BX2639" s="113"/>
      <c r="BY2639" s="113"/>
      <c r="BZ2639" s="113"/>
      <c r="CA2639" s="113"/>
      <c r="CB2639" s="113"/>
    </row>
    <row r="2640" spans="9:80" s="114" customFormat="1">
      <c r="I2640" s="113"/>
      <c r="J2640" s="113"/>
      <c r="K2640" s="113"/>
      <c r="L2640" s="113"/>
      <c r="M2640" s="113"/>
      <c r="N2640" s="113"/>
      <c r="O2640" s="113"/>
      <c r="P2640" s="113"/>
      <c r="Q2640" s="113"/>
      <c r="R2640" s="113"/>
      <c r="S2640" s="113"/>
      <c r="T2640" s="113"/>
      <c r="U2640" s="113"/>
      <c r="V2640" s="113"/>
      <c r="W2640" s="113"/>
      <c r="X2640" s="113"/>
      <c r="Y2640" s="113"/>
      <c r="Z2640" s="113"/>
      <c r="AA2640" s="113"/>
      <c r="AB2640" s="113"/>
      <c r="AC2640" s="113"/>
      <c r="AD2640" s="113"/>
      <c r="AE2640" s="113"/>
      <c r="AF2640" s="113"/>
      <c r="AG2640" s="113"/>
      <c r="AH2640" s="113"/>
      <c r="AI2640" s="113"/>
      <c r="AJ2640" s="113"/>
      <c r="AK2640" s="113"/>
      <c r="AL2640" s="113"/>
      <c r="AM2640" s="113"/>
      <c r="AN2640" s="113"/>
      <c r="AO2640" s="113"/>
      <c r="AP2640" s="113"/>
      <c r="AQ2640" s="113"/>
      <c r="AR2640" s="113"/>
      <c r="AS2640" s="113"/>
      <c r="AT2640" s="113"/>
      <c r="AU2640" s="113"/>
      <c r="AV2640" s="113"/>
      <c r="AW2640" s="113"/>
      <c r="AX2640" s="113"/>
      <c r="AY2640" s="113"/>
      <c r="AZ2640" s="113"/>
      <c r="BA2640" s="113"/>
      <c r="BB2640" s="113"/>
      <c r="BC2640" s="113"/>
      <c r="BD2640" s="113"/>
      <c r="BE2640" s="113"/>
      <c r="BF2640" s="113"/>
      <c r="BG2640" s="113"/>
      <c r="BH2640" s="113"/>
      <c r="BI2640" s="113"/>
      <c r="BJ2640" s="113"/>
      <c r="BK2640" s="113"/>
      <c r="BL2640" s="113"/>
      <c r="BM2640" s="113"/>
      <c r="BN2640" s="113"/>
      <c r="BO2640" s="113"/>
      <c r="BP2640" s="113"/>
      <c r="BQ2640" s="113"/>
      <c r="BR2640" s="113"/>
      <c r="BS2640" s="113"/>
      <c r="BT2640" s="113"/>
      <c r="BU2640" s="113"/>
      <c r="BV2640" s="113"/>
      <c r="BW2640" s="113"/>
      <c r="BX2640" s="113"/>
      <c r="BY2640" s="113"/>
      <c r="BZ2640" s="113"/>
      <c r="CA2640" s="113"/>
      <c r="CB2640" s="113"/>
    </row>
    <row r="2641" spans="9:80" s="114" customFormat="1">
      <c r="I2641" s="113"/>
      <c r="J2641" s="113"/>
      <c r="K2641" s="113"/>
      <c r="L2641" s="113"/>
      <c r="M2641" s="113"/>
      <c r="N2641" s="113"/>
      <c r="O2641" s="113"/>
      <c r="P2641" s="113"/>
      <c r="Q2641" s="113"/>
      <c r="R2641" s="113"/>
      <c r="S2641" s="113"/>
      <c r="T2641" s="113"/>
      <c r="U2641" s="113"/>
      <c r="V2641" s="113"/>
      <c r="W2641" s="113"/>
      <c r="X2641" s="113"/>
      <c r="Y2641" s="113"/>
      <c r="Z2641" s="113"/>
      <c r="AA2641" s="113"/>
      <c r="AB2641" s="113"/>
      <c r="AC2641" s="113"/>
      <c r="AD2641" s="113"/>
      <c r="AE2641" s="113"/>
      <c r="AF2641" s="113"/>
      <c r="AG2641" s="113"/>
      <c r="AH2641" s="113"/>
      <c r="AI2641" s="113"/>
      <c r="AJ2641" s="113"/>
      <c r="AK2641" s="113"/>
      <c r="AL2641" s="113"/>
      <c r="AM2641" s="113"/>
      <c r="AN2641" s="113"/>
      <c r="AO2641" s="113"/>
      <c r="AP2641" s="113"/>
      <c r="AQ2641" s="113"/>
      <c r="AR2641" s="113"/>
      <c r="AS2641" s="113"/>
      <c r="AT2641" s="113"/>
      <c r="AU2641" s="113"/>
      <c r="AV2641" s="113"/>
      <c r="AW2641" s="113"/>
      <c r="AX2641" s="113"/>
      <c r="AY2641" s="113"/>
      <c r="AZ2641" s="113"/>
      <c r="BA2641" s="113"/>
      <c r="BB2641" s="113"/>
      <c r="BC2641" s="113"/>
      <c r="BD2641" s="113"/>
      <c r="BE2641" s="113"/>
      <c r="BF2641" s="113"/>
      <c r="BG2641" s="113"/>
      <c r="BH2641" s="113"/>
      <c r="BI2641" s="113"/>
      <c r="BJ2641" s="113"/>
      <c r="BK2641" s="113"/>
      <c r="BL2641" s="113"/>
      <c r="BM2641" s="113"/>
      <c r="BN2641" s="113"/>
      <c r="BO2641" s="113"/>
      <c r="BP2641" s="113"/>
      <c r="BQ2641" s="113"/>
      <c r="BR2641" s="113"/>
      <c r="BS2641" s="113"/>
      <c r="BT2641" s="113"/>
      <c r="BU2641" s="113"/>
      <c r="BV2641" s="113"/>
      <c r="BW2641" s="113"/>
      <c r="BX2641" s="113"/>
      <c r="BY2641" s="113"/>
      <c r="BZ2641" s="113"/>
      <c r="CA2641" s="113"/>
      <c r="CB2641" s="113"/>
    </row>
    <row r="2642" spans="9:80" s="114" customFormat="1">
      <c r="I2642" s="113"/>
      <c r="J2642" s="113"/>
      <c r="K2642" s="113"/>
      <c r="L2642" s="113"/>
      <c r="M2642" s="113"/>
      <c r="N2642" s="113"/>
      <c r="O2642" s="113"/>
      <c r="P2642" s="113"/>
      <c r="Q2642" s="113"/>
      <c r="R2642" s="113"/>
      <c r="S2642" s="113"/>
      <c r="T2642" s="113"/>
      <c r="U2642" s="113"/>
      <c r="V2642" s="113"/>
      <c r="W2642" s="113"/>
      <c r="X2642" s="113"/>
      <c r="Y2642" s="113"/>
      <c r="Z2642" s="113"/>
      <c r="AA2642" s="113"/>
      <c r="AB2642" s="113"/>
      <c r="AC2642" s="113"/>
      <c r="AD2642" s="113"/>
      <c r="AE2642" s="113"/>
      <c r="AF2642" s="113"/>
      <c r="AG2642" s="113"/>
      <c r="AH2642" s="113"/>
      <c r="AI2642" s="113"/>
      <c r="AJ2642" s="113"/>
      <c r="AK2642" s="113"/>
      <c r="AL2642" s="113"/>
      <c r="AM2642" s="113"/>
      <c r="AN2642" s="113"/>
      <c r="AO2642" s="113"/>
      <c r="AP2642" s="113"/>
      <c r="AQ2642" s="113"/>
      <c r="AR2642" s="113"/>
      <c r="AS2642" s="113"/>
      <c r="AT2642" s="113"/>
      <c r="AU2642" s="113"/>
      <c r="AV2642" s="113"/>
      <c r="AW2642" s="113"/>
      <c r="AX2642" s="113"/>
      <c r="AY2642" s="113"/>
      <c r="AZ2642" s="113"/>
      <c r="BA2642" s="113"/>
      <c r="BB2642" s="113"/>
      <c r="BC2642" s="113"/>
      <c r="BD2642" s="113"/>
      <c r="BE2642" s="113"/>
      <c r="BF2642" s="113"/>
      <c r="BG2642" s="113"/>
      <c r="BH2642" s="113"/>
      <c r="BI2642" s="113"/>
      <c r="BJ2642" s="113"/>
      <c r="BK2642" s="113"/>
      <c r="BL2642" s="113"/>
      <c r="BM2642" s="113"/>
      <c r="BN2642" s="113"/>
      <c r="BO2642" s="113"/>
      <c r="BP2642" s="113"/>
      <c r="BQ2642" s="113"/>
      <c r="BR2642" s="113"/>
      <c r="BS2642" s="113"/>
      <c r="BT2642" s="113"/>
      <c r="BU2642" s="113"/>
      <c r="BV2642" s="113"/>
      <c r="BW2642" s="113"/>
      <c r="BX2642" s="113"/>
      <c r="BY2642" s="113"/>
      <c r="BZ2642" s="113"/>
      <c r="CA2642" s="113"/>
      <c r="CB2642" s="113"/>
    </row>
    <row r="2643" spans="9:80" s="114" customFormat="1">
      <c r="I2643" s="113"/>
      <c r="J2643" s="113"/>
      <c r="K2643" s="113"/>
      <c r="L2643" s="113"/>
      <c r="M2643" s="113"/>
      <c r="N2643" s="113"/>
      <c r="O2643" s="113"/>
      <c r="P2643" s="113"/>
      <c r="Q2643" s="113"/>
      <c r="R2643" s="113"/>
      <c r="S2643" s="113"/>
      <c r="T2643" s="113"/>
      <c r="U2643" s="113"/>
      <c r="V2643" s="113"/>
      <c r="W2643" s="113"/>
      <c r="X2643" s="113"/>
      <c r="Y2643" s="113"/>
      <c r="Z2643" s="113"/>
      <c r="AA2643" s="113"/>
      <c r="AB2643" s="113"/>
      <c r="AC2643" s="113"/>
      <c r="AD2643" s="113"/>
      <c r="AE2643" s="113"/>
      <c r="AF2643" s="113"/>
      <c r="AG2643" s="113"/>
      <c r="AH2643" s="113"/>
      <c r="AI2643" s="113"/>
      <c r="AJ2643" s="113"/>
      <c r="AK2643" s="113"/>
      <c r="AL2643" s="113"/>
      <c r="AM2643" s="113"/>
      <c r="AN2643" s="113"/>
      <c r="AO2643" s="113"/>
      <c r="AP2643" s="113"/>
      <c r="AQ2643" s="113"/>
      <c r="AR2643" s="113"/>
      <c r="AS2643" s="113"/>
      <c r="AT2643" s="113"/>
      <c r="AU2643" s="113"/>
      <c r="AV2643" s="113"/>
      <c r="AW2643" s="113"/>
      <c r="AX2643" s="113"/>
      <c r="AY2643" s="113"/>
      <c r="AZ2643" s="113"/>
      <c r="BA2643" s="113"/>
      <c r="BB2643" s="113"/>
      <c r="BC2643" s="113"/>
      <c r="BD2643" s="113"/>
      <c r="BE2643" s="113"/>
      <c r="BF2643" s="113"/>
      <c r="BG2643" s="113"/>
      <c r="BH2643" s="113"/>
      <c r="BI2643" s="113"/>
      <c r="BJ2643" s="113"/>
      <c r="BK2643" s="113"/>
      <c r="BL2643" s="113"/>
      <c r="BM2643" s="113"/>
      <c r="BN2643" s="113"/>
      <c r="BO2643" s="113"/>
      <c r="BP2643" s="113"/>
      <c r="BQ2643" s="113"/>
      <c r="BR2643" s="113"/>
      <c r="BS2643" s="113"/>
      <c r="BT2643" s="113"/>
      <c r="BU2643" s="113"/>
      <c r="BV2643" s="113"/>
      <c r="BW2643" s="113"/>
      <c r="BX2643" s="113"/>
      <c r="BY2643" s="113"/>
      <c r="BZ2643" s="113"/>
      <c r="CA2643" s="113"/>
      <c r="CB2643" s="113"/>
    </row>
    <row r="2644" spans="9:80" s="114" customFormat="1">
      <c r="I2644" s="113"/>
      <c r="J2644" s="113"/>
      <c r="K2644" s="113"/>
      <c r="L2644" s="113"/>
      <c r="M2644" s="113"/>
      <c r="N2644" s="113"/>
      <c r="O2644" s="113"/>
      <c r="P2644" s="113"/>
      <c r="Q2644" s="113"/>
      <c r="R2644" s="113"/>
      <c r="S2644" s="113"/>
      <c r="T2644" s="113"/>
      <c r="U2644" s="113"/>
      <c r="V2644" s="113"/>
      <c r="W2644" s="113"/>
      <c r="X2644" s="113"/>
      <c r="Y2644" s="113"/>
      <c r="Z2644" s="113"/>
      <c r="AA2644" s="113"/>
      <c r="AB2644" s="113"/>
      <c r="AC2644" s="113"/>
      <c r="AD2644" s="113"/>
      <c r="AE2644" s="113"/>
      <c r="AF2644" s="113"/>
      <c r="AG2644" s="113"/>
      <c r="AH2644" s="113"/>
      <c r="AI2644" s="113"/>
      <c r="AJ2644" s="113"/>
      <c r="AK2644" s="113"/>
      <c r="AL2644" s="113"/>
      <c r="AM2644" s="113"/>
      <c r="AN2644" s="113"/>
      <c r="AO2644" s="113"/>
      <c r="AP2644" s="113"/>
      <c r="AQ2644" s="113"/>
      <c r="AR2644" s="113"/>
      <c r="AS2644" s="113"/>
      <c r="AT2644" s="113"/>
      <c r="AU2644" s="113"/>
      <c r="AV2644" s="113"/>
      <c r="AW2644" s="113"/>
      <c r="AX2644" s="113"/>
      <c r="AY2644" s="113"/>
      <c r="AZ2644" s="113"/>
      <c r="BA2644" s="113"/>
      <c r="BB2644" s="113"/>
      <c r="BC2644" s="113"/>
      <c r="BD2644" s="113"/>
      <c r="BE2644" s="113"/>
      <c r="BF2644" s="113"/>
      <c r="BG2644" s="113"/>
      <c r="BH2644" s="113"/>
      <c r="BI2644" s="113"/>
      <c r="BJ2644" s="113"/>
      <c r="BK2644" s="113"/>
      <c r="BL2644" s="113"/>
      <c r="BM2644" s="113"/>
      <c r="BN2644" s="113"/>
      <c r="BO2644" s="113"/>
      <c r="BP2644" s="113"/>
      <c r="BQ2644" s="113"/>
      <c r="BR2644" s="113"/>
      <c r="BS2644" s="113"/>
      <c r="BT2644" s="113"/>
      <c r="BU2644" s="113"/>
      <c r="BV2644" s="113"/>
      <c r="BW2644" s="113"/>
      <c r="BX2644" s="113"/>
      <c r="BY2644" s="113"/>
      <c r="BZ2644" s="113"/>
      <c r="CA2644" s="113"/>
      <c r="CB2644" s="113"/>
    </row>
    <row r="2645" spans="9:80" s="114" customFormat="1">
      <c r="I2645" s="113"/>
      <c r="J2645" s="113"/>
      <c r="K2645" s="113"/>
      <c r="L2645" s="113"/>
      <c r="M2645" s="113"/>
      <c r="N2645" s="113"/>
      <c r="O2645" s="113"/>
      <c r="P2645" s="113"/>
      <c r="Q2645" s="113"/>
      <c r="R2645" s="113"/>
      <c r="S2645" s="113"/>
      <c r="T2645" s="113"/>
      <c r="U2645" s="113"/>
      <c r="V2645" s="113"/>
      <c r="W2645" s="113"/>
      <c r="X2645" s="113"/>
      <c r="Y2645" s="113"/>
      <c r="Z2645" s="113"/>
      <c r="AA2645" s="113"/>
      <c r="AB2645" s="113"/>
      <c r="AC2645" s="113"/>
      <c r="AD2645" s="113"/>
      <c r="AE2645" s="113"/>
      <c r="AF2645" s="113"/>
      <c r="AG2645" s="113"/>
      <c r="AH2645" s="113"/>
      <c r="AI2645" s="113"/>
      <c r="AJ2645" s="113"/>
      <c r="AK2645" s="113"/>
      <c r="AL2645" s="113"/>
      <c r="AM2645" s="113"/>
      <c r="AN2645" s="113"/>
      <c r="AO2645" s="113"/>
      <c r="AP2645" s="113"/>
      <c r="AQ2645" s="113"/>
      <c r="AR2645" s="113"/>
      <c r="AS2645" s="113"/>
      <c r="AT2645" s="113"/>
      <c r="AU2645" s="113"/>
      <c r="AV2645" s="113"/>
      <c r="AW2645" s="113"/>
      <c r="AX2645" s="113"/>
      <c r="AY2645" s="113"/>
      <c r="AZ2645" s="113"/>
      <c r="BA2645" s="113"/>
      <c r="BB2645" s="113"/>
      <c r="BC2645" s="113"/>
      <c r="BD2645" s="113"/>
      <c r="BE2645" s="113"/>
      <c r="BF2645" s="113"/>
      <c r="BG2645" s="113"/>
      <c r="BH2645" s="113"/>
      <c r="BI2645" s="113"/>
      <c r="BJ2645" s="113"/>
      <c r="BK2645" s="113"/>
      <c r="BL2645" s="113"/>
      <c r="BM2645" s="113"/>
      <c r="BN2645" s="113"/>
      <c r="BO2645" s="113"/>
      <c r="BP2645" s="113"/>
      <c r="BQ2645" s="113"/>
      <c r="BR2645" s="113"/>
      <c r="BS2645" s="113"/>
      <c r="BT2645" s="113"/>
      <c r="BU2645" s="113"/>
      <c r="BV2645" s="113"/>
      <c r="BW2645" s="113"/>
      <c r="BX2645" s="113"/>
      <c r="BY2645" s="113"/>
      <c r="BZ2645" s="113"/>
      <c r="CA2645" s="113"/>
      <c r="CB2645" s="113"/>
    </row>
    <row r="2646" spans="9:80" s="114" customFormat="1">
      <c r="I2646" s="113"/>
      <c r="J2646" s="113"/>
      <c r="K2646" s="113"/>
      <c r="L2646" s="113"/>
      <c r="M2646" s="113"/>
      <c r="N2646" s="113"/>
      <c r="O2646" s="113"/>
      <c r="P2646" s="113"/>
      <c r="Q2646" s="113"/>
      <c r="R2646" s="113"/>
      <c r="S2646" s="113"/>
      <c r="T2646" s="113"/>
      <c r="U2646" s="113"/>
      <c r="V2646" s="113"/>
      <c r="W2646" s="113"/>
      <c r="X2646" s="113"/>
      <c r="Y2646" s="113"/>
      <c r="Z2646" s="113"/>
      <c r="AA2646" s="113"/>
      <c r="AB2646" s="113"/>
      <c r="AC2646" s="113"/>
      <c r="AD2646" s="113"/>
      <c r="AE2646" s="113"/>
      <c r="AF2646" s="113"/>
      <c r="AG2646" s="113"/>
      <c r="AH2646" s="113"/>
      <c r="AI2646" s="113"/>
      <c r="AJ2646" s="113"/>
      <c r="AK2646" s="113"/>
      <c r="AL2646" s="113"/>
      <c r="AM2646" s="113"/>
      <c r="AN2646" s="113"/>
      <c r="AO2646" s="113"/>
      <c r="AP2646" s="113"/>
      <c r="AQ2646" s="113"/>
      <c r="AR2646" s="113"/>
      <c r="AS2646" s="113"/>
      <c r="AT2646" s="113"/>
      <c r="AU2646" s="113"/>
      <c r="AV2646" s="113"/>
      <c r="AW2646" s="113"/>
      <c r="AX2646" s="113"/>
      <c r="AY2646" s="113"/>
      <c r="AZ2646" s="113"/>
      <c r="BA2646" s="113"/>
      <c r="BB2646" s="113"/>
      <c r="BC2646" s="113"/>
      <c r="BD2646" s="113"/>
      <c r="BE2646" s="113"/>
      <c r="BF2646" s="113"/>
      <c r="BG2646" s="113"/>
      <c r="BH2646" s="113"/>
      <c r="BI2646" s="113"/>
      <c r="BJ2646" s="113"/>
      <c r="BK2646" s="113"/>
      <c r="BL2646" s="113"/>
      <c r="BM2646" s="113"/>
      <c r="BN2646" s="113"/>
      <c r="BO2646" s="113"/>
      <c r="BP2646" s="113"/>
      <c r="BQ2646" s="113"/>
      <c r="BR2646" s="113"/>
      <c r="BS2646" s="113"/>
      <c r="BT2646" s="113"/>
      <c r="BU2646" s="113"/>
      <c r="BV2646" s="113"/>
      <c r="BW2646" s="113"/>
      <c r="BX2646" s="113"/>
      <c r="BY2646" s="113"/>
      <c r="BZ2646" s="113"/>
      <c r="CA2646" s="113"/>
      <c r="CB2646" s="113"/>
    </row>
    <row r="2647" spans="9:80" s="114" customFormat="1">
      <c r="I2647" s="113"/>
      <c r="J2647" s="113"/>
      <c r="K2647" s="113"/>
      <c r="L2647" s="113"/>
      <c r="M2647" s="113"/>
      <c r="N2647" s="113"/>
      <c r="O2647" s="113"/>
      <c r="P2647" s="113"/>
      <c r="Q2647" s="113"/>
      <c r="R2647" s="113"/>
      <c r="S2647" s="113"/>
      <c r="T2647" s="113"/>
      <c r="U2647" s="113"/>
      <c r="V2647" s="113"/>
      <c r="W2647" s="113"/>
      <c r="X2647" s="113"/>
      <c r="Y2647" s="113"/>
      <c r="Z2647" s="113"/>
      <c r="AA2647" s="113"/>
      <c r="AB2647" s="113"/>
      <c r="AC2647" s="113"/>
      <c r="AD2647" s="113"/>
      <c r="AE2647" s="113"/>
      <c r="AF2647" s="113"/>
      <c r="AG2647" s="113"/>
      <c r="AH2647" s="113"/>
      <c r="AI2647" s="113"/>
      <c r="AJ2647" s="113"/>
      <c r="AK2647" s="113"/>
      <c r="AL2647" s="113"/>
      <c r="AM2647" s="113"/>
      <c r="AN2647" s="113"/>
      <c r="AO2647" s="113"/>
      <c r="AP2647" s="113"/>
      <c r="AQ2647" s="113"/>
      <c r="AR2647" s="113"/>
      <c r="AS2647" s="113"/>
      <c r="AT2647" s="113"/>
      <c r="AU2647" s="113"/>
      <c r="AV2647" s="113"/>
      <c r="AW2647" s="113"/>
      <c r="AX2647" s="113"/>
      <c r="AY2647" s="113"/>
      <c r="AZ2647" s="113"/>
      <c r="BA2647" s="113"/>
      <c r="BB2647" s="113"/>
      <c r="BC2647" s="113"/>
      <c r="BD2647" s="113"/>
      <c r="BE2647" s="113"/>
      <c r="BF2647" s="113"/>
      <c r="BG2647" s="113"/>
      <c r="BH2647" s="113"/>
      <c r="BI2647" s="113"/>
      <c r="BJ2647" s="113"/>
      <c r="BK2647" s="113"/>
      <c r="BL2647" s="113"/>
      <c r="BM2647" s="113"/>
      <c r="BN2647" s="113"/>
      <c r="BO2647" s="113"/>
      <c r="BP2647" s="113"/>
      <c r="BQ2647" s="113"/>
      <c r="BR2647" s="113"/>
      <c r="BS2647" s="113"/>
      <c r="BT2647" s="113"/>
      <c r="BU2647" s="113"/>
      <c r="BV2647" s="113"/>
      <c r="BW2647" s="113"/>
      <c r="BX2647" s="113"/>
      <c r="BY2647" s="113"/>
      <c r="BZ2647" s="113"/>
      <c r="CA2647" s="113"/>
      <c r="CB2647" s="113"/>
    </row>
    <row r="2648" spans="9:80" s="114" customFormat="1">
      <c r="I2648" s="113"/>
      <c r="J2648" s="113"/>
      <c r="K2648" s="113"/>
      <c r="L2648" s="113"/>
      <c r="M2648" s="113"/>
      <c r="N2648" s="113"/>
      <c r="O2648" s="113"/>
      <c r="P2648" s="113"/>
      <c r="Q2648" s="113"/>
      <c r="R2648" s="113"/>
      <c r="S2648" s="113"/>
      <c r="T2648" s="113"/>
      <c r="U2648" s="113"/>
      <c r="V2648" s="113"/>
      <c r="W2648" s="113"/>
      <c r="X2648" s="113"/>
      <c r="Y2648" s="113"/>
      <c r="Z2648" s="113"/>
      <c r="AA2648" s="113"/>
      <c r="AB2648" s="113"/>
      <c r="AC2648" s="113"/>
      <c r="AD2648" s="113"/>
      <c r="AE2648" s="113"/>
      <c r="AF2648" s="113"/>
      <c r="AG2648" s="113"/>
      <c r="AH2648" s="113"/>
      <c r="AI2648" s="113"/>
      <c r="AJ2648" s="113"/>
      <c r="AK2648" s="113"/>
      <c r="AL2648" s="113"/>
      <c r="AM2648" s="113"/>
      <c r="AN2648" s="113"/>
      <c r="AO2648" s="113"/>
      <c r="AP2648" s="113"/>
      <c r="AQ2648" s="113"/>
      <c r="AR2648" s="113"/>
      <c r="AS2648" s="113"/>
      <c r="AT2648" s="113"/>
      <c r="AU2648" s="113"/>
      <c r="AV2648" s="113"/>
      <c r="AW2648" s="113"/>
      <c r="AX2648" s="113"/>
      <c r="AY2648" s="113"/>
      <c r="AZ2648" s="113"/>
      <c r="BA2648" s="113"/>
      <c r="BB2648" s="113"/>
      <c r="BC2648" s="113"/>
      <c r="BD2648" s="113"/>
      <c r="BE2648" s="113"/>
      <c r="BF2648" s="113"/>
      <c r="BG2648" s="113"/>
      <c r="BH2648" s="113"/>
      <c r="BI2648" s="113"/>
      <c r="BJ2648" s="113"/>
      <c r="BK2648" s="113"/>
      <c r="BL2648" s="113"/>
      <c r="BM2648" s="113"/>
      <c r="BN2648" s="113"/>
      <c r="BO2648" s="113"/>
      <c r="BP2648" s="113"/>
      <c r="BQ2648" s="113"/>
      <c r="BR2648" s="113"/>
      <c r="BS2648" s="113"/>
      <c r="BT2648" s="113"/>
      <c r="BU2648" s="113"/>
      <c r="BV2648" s="113"/>
      <c r="BW2648" s="113"/>
      <c r="BX2648" s="113"/>
      <c r="BY2648" s="113"/>
      <c r="BZ2648" s="113"/>
      <c r="CA2648" s="113"/>
      <c r="CB2648" s="113"/>
    </row>
    <row r="2649" spans="9:80" s="114" customFormat="1">
      <c r="I2649" s="113"/>
      <c r="J2649" s="113"/>
      <c r="K2649" s="113"/>
      <c r="L2649" s="113"/>
      <c r="M2649" s="113"/>
      <c r="N2649" s="113"/>
      <c r="O2649" s="113"/>
      <c r="P2649" s="113"/>
      <c r="Q2649" s="113"/>
      <c r="R2649" s="113"/>
      <c r="S2649" s="113"/>
      <c r="T2649" s="113"/>
      <c r="U2649" s="113"/>
      <c r="V2649" s="113"/>
      <c r="W2649" s="113"/>
      <c r="X2649" s="113"/>
      <c r="Y2649" s="113"/>
      <c r="Z2649" s="113"/>
      <c r="AA2649" s="113"/>
      <c r="AB2649" s="113"/>
      <c r="AC2649" s="113"/>
      <c r="AD2649" s="113"/>
      <c r="AE2649" s="113"/>
      <c r="AF2649" s="113"/>
      <c r="AG2649" s="113"/>
      <c r="AH2649" s="113"/>
      <c r="AI2649" s="113"/>
      <c r="AJ2649" s="113"/>
      <c r="AK2649" s="113"/>
      <c r="AL2649" s="113"/>
      <c r="AM2649" s="113"/>
      <c r="AN2649" s="113"/>
      <c r="AO2649" s="113"/>
      <c r="AP2649" s="113"/>
      <c r="AQ2649" s="113"/>
      <c r="AR2649" s="113"/>
      <c r="AS2649" s="113"/>
      <c r="AT2649" s="113"/>
      <c r="AU2649" s="113"/>
      <c r="AV2649" s="113"/>
      <c r="AW2649" s="113"/>
      <c r="AX2649" s="113"/>
      <c r="AY2649" s="113"/>
      <c r="AZ2649" s="113"/>
      <c r="BA2649" s="113"/>
      <c r="BB2649" s="113"/>
      <c r="BC2649" s="113"/>
      <c r="BD2649" s="113"/>
      <c r="BE2649" s="113"/>
      <c r="BF2649" s="113"/>
      <c r="BG2649" s="113"/>
      <c r="BH2649" s="113"/>
      <c r="BI2649" s="113"/>
      <c r="BJ2649" s="113"/>
      <c r="BK2649" s="113"/>
      <c r="BL2649" s="113"/>
      <c r="BM2649" s="113"/>
      <c r="BN2649" s="113"/>
      <c r="BO2649" s="113"/>
      <c r="BP2649" s="113"/>
      <c r="BQ2649" s="113"/>
      <c r="BR2649" s="113"/>
      <c r="BS2649" s="113"/>
      <c r="BT2649" s="113"/>
      <c r="BU2649" s="113"/>
      <c r="BV2649" s="113"/>
      <c r="BW2649" s="113"/>
      <c r="BX2649" s="113"/>
      <c r="BY2649" s="113"/>
      <c r="BZ2649" s="113"/>
      <c r="CA2649" s="113"/>
      <c r="CB2649" s="113"/>
    </row>
    <row r="2650" spans="9:80" s="114" customFormat="1">
      <c r="I2650" s="113"/>
      <c r="J2650" s="113"/>
      <c r="K2650" s="113"/>
      <c r="L2650" s="113"/>
      <c r="M2650" s="113"/>
      <c r="N2650" s="113"/>
      <c r="O2650" s="113"/>
      <c r="P2650" s="113"/>
      <c r="Q2650" s="113"/>
      <c r="R2650" s="113"/>
      <c r="S2650" s="113"/>
      <c r="T2650" s="113"/>
      <c r="U2650" s="113"/>
      <c r="V2650" s="113"/>
      <c r="W2650" s="113"/>
      <c r="X2650" s="113"/>
      <c r="Y2650" s="113"/>
      <c r="Z2650" s="113"/>
      <c r="AA2650" s="113"/>
      <c r="AB2650" s="113"/>
      <c r="AC2650" s="113"/>
      <c r="AD2650" s="113"/>
      <c r="AE2650" s="113"/>
      <c r="AF2650" s="113"/>
      <c r="AG2650" s="113"/>
      <c r="AH2650" s="113"/>
      <c r="AI2650" s="113"/>
      <c r="AJ2650" s="113"/>
      <c r="AK2650" s="113"/>
      <c r="AL2650" s="113"/>
      <c r="AM2650" s="113"/>
      <c r="AN2650" s="113"/>
      <c r="AO2650" s="113"/>
      <c r="AP2650" s="113"/>
      <c r="AQ2650" s="113"/>
      <c r="AR2650" s="113"/>
      <c r="AS2650" s="113"/>
      <c r="AT2650" s="113"/>
      <c r="AU2650" s="113"/>
      <c r="AV2650" s="113"/>
      <c r="AW2650" s="113"/>
      <c r="AX2650" s="113"/>
      <c r="AY2650" s="113"/>
      <c r="AZ2650" s="113"/>
      <c r="BA2650" s="113"/>
      <c r="BB2650" s="113"/>
      <c r="BC2650" s="113"/>
      <c r="BD2650" s="113"/>
      <c r="BE2650" s="113"/>
      <c r="BF2650" s="113"/>
      <c r="BG2650" s="113"/>
      <c r="BH2650" s="113"/>
      <c r="BI2650" s="113"/>
      <c r="BJ2650" s="113"/>
      <c r="BK2650" s="113"/>
      <c r="BL2650" s="113"/>
      <c r="BM2650" s="113"/>
      <c r="BN2650" s="113"/>
      <c r="BO2650" s="113"/>
      <c r="BP2650" s="113"/>
      <c r="BQ2650" s="113"/>
      <c r="BR2650" s="113"/>
      <c r="BS2650" s="113"/>
      <c r="BT2650" s="113"/>
      <c r="BU2650" s="113"/>
      <c r="BV2650" s="113"/>
      <c r="BW2650" s="113"/>
      <c r="BX2650" s="113"/>
      <c r="BY2650" s="113"/>
      <c r="BZ2650" s="113"/>
      <c r="CA2650" s="113"/>
      <c r="CB2650" s="113"/>
    </row>
    <row r="2651" spans="9:80" s="114" customFormat="1">
      <c r="I2651" s="113"/>
      <c r="J2651" s="113"/>
      <c r="K2651" s="113"/>
      <c r="L2651" s="113"/>
      <c r="M2651" s="113"/>
      <c r="N2651" s="113"/>
      <c r="O2651" s="113"/>
      <c r="P2651" s="113"/>
      <c r="Q2651" s="113"/>
      <c r="R2651" s="113"/>
      <c r="S2651" s="113"/>
      <c r="T2651" s="113"/>
      <c r="U2651" s="113"/>
      <c r="V2651" s="113"/>
      <c r="W2651" s="113"/>
      <c r="X2651" s="113"/>
      <c r="Y2651" s="113"/>
      <c r="Z2651" s="113"/>
      <c r="AA2651" s="113"/>
      <c r="AB2651" s="113"/>
      <c r="AC2651" s="113"/>
      <c r="AD2651" s="113"/>
      <c r="AE2651" s="113"/>
      <c r="AF2651" s="113"/>
      <c r="AG2651" s="113"/>
      <c r="AH2651" s="113"/>
      <c r="AI2651" s="113"/>
      <c r="AJ2651" s="113"/>
      <c r="AK2651" s="113"/>
      <c r="AL2651" s="113"/>
      <c r="AM2651" s="113"/>
      <c r="AN2651" s="113"/>
      <c r="AO2651" s="113"/>
      <c r="AP2651" s="113"/>
      <c r="AQ2651" s="113"/>
      <c r="AR2651" s="113"/>
      <c r="AS2651" s="113"/>
      <c r="AT2651" s="113"/>
      <c r="AU2651" s="113"/>
      <c r="AV2651" s="113"/>
      <c r="AW2651" s="113"/>
      <c r="AX2651" s="113"/>
      <c r="AY2651" s="113"/>
      <c r="AZ2651" s="113"/>
      <c r="BA2651" s="113"/>
      <c r="BB2651" s="113"/>
      <c r="BC2651" s="113"/>
      <c r="BD2651" s="113"/>
      <c r="BE2651" s="113"/>
      <c r="BF2651" s="113"/>
      <c r="BG2651" s="113"/>
      <c r="BH2651" s="113"/>
      <c r="BI2651" s="113"/>
      <c r="BJ2651" s="113"/>
      <c r="BK2651" s="113"/>
      <c r="BL2651" s="113"/>
      <c r="BM2651" s="113"/>
      <c r="BN2651" s="113"/>
      <c r="BO2651" s="113"/>
      <c r="BP2651" s="113"/>
      <c r="BQ2651" s="113"/>
      <c r="BR2651" s="113"/>
      <c r="BS2651" s="113"/>
      <c r="BT2651" s="113"/>
      <c r="BU2651" s="113"/>
      <c r="BV2651" s="113"/>
      <c r="BW2651" s="113"/>
      <c r="BX2651" s="113"/>
      <c r="BY2651" s="113"/>
      <c r="BZ2651" s="113"/>
      <c r="CA2651" s="113"/>
      <c r="CB2651" s="113"/>
    </row>
    <row r="2652" spans="9:80" s="114" customFormat="1">
      <c r="I2652" s="113"/>
      <c r="J2652" s="113"/>
      <c r="K2652" s="113"/>
      <c r="L2652" s="113"/>
      <c r="M2652" s="113"/>
      <c r="N2652" s="113"/>
      <c r="O2652" s="113"/>
      <c r="P2652" s="113"/>
      <c r="Q2652" s="113"/>
      <c r="R2652" s="113"/>
      <c r="S2652" s="113"/>
      <c r="T2652" s="113"/>
      <c r="U2652" s="113"/>
      <c r="V2652" s="113"/>
      <c r="W2652" s="113"/>
      <c r="X2652" s="113"/>
      <c r="Y2652" s="113"/>
      <c r="Z2652" s="113"/>
      <c r="AA2652" s="113"/>
      <c r="AB2652" s="113"/>
      <c r="AC2652" s="113"/>
      <c r="AD2652" s="113"/>
      <c r="AE2652" s="113"/>
      <c r="AF2652" s="113"/>
      <c r="AG2652" s="113"/>
      <c r="AH2652" s="113"/>
      <c r="AI2652" s="113"/>
      <c r="AJ2652" s="113"/>
      <c r="AK2652" s="113"/>
      <c r="AL2652" s="113"/>
      <c r="AM2652" s="113"/>
      <c r="AN2652" s="113"/>
      <c r="AO2652" s="113"/>
      <c r="AP2652" s="113"/>
      <c r="AQ2652" s="113"/>
      <c r="AR2652" s="113"/>
      <c r="AS2652" s="113"/>
      <c r="AT2652" s="113"/>
      <c r="AU2652" s="113"/>
      <c r="AV2652" s="113"/>
      <c r="AW2652" s="113"/>
      <c r="AX2652" s="113"/>
      <c r="AY2652" s="113"/>
      <c r="AZ2652" s="113"/>
      <c r="BA2652" s="113"/>
      <c r="BB2652" s="113"/>
      <c r="BC2652" s="113"/>
      <c r="BD2652" s="113"/>
      <c r="BE2652" s="113"/>
      <c r="BF2652" s="113"/>
      <c r="BG2652" s="113"/>
      <c r="BH2652" s="113"/>
      <c r="BI2652" s="113"/>
      <c r="BJ2652" s="113"/>
      <c r="BK2652" s="113"/>
      <c r="BL2652" s="113"/>
      <c r="BM2652" s="113"/>
      <c r="BN2652" s="113"/>
      <c r="BO2652" s="113"/>
      <c r="BP2652" s="113"/>
      <c r="BQ2652" s="113"/>
      <c r="BR2652" s="113"/>
      <c r="BS2652" s="113"/>
      <c r="BT2652" s="113"/>
      <c r="BU2652" s="113"/>
      <c r="BV2652" s="113"/>
      <c r="BW2652" s="113"/>
      <c r="BX2652" s="113"/>
      <c r="BY2652" s="113"/>
      <c r="BZ2652" s="113"/>
      <c r="CA2652" s="113"/>
      <c r="CB2652" s="113"/>
    </row>
    <row r="2653" spans="9:80" s="114" customFormat="1">
      <c r="I2653" s="113"/>
      <c r="J2653" s="113"/>
      <c r="K2653" s="113"/>
      <c r="L2653" s="113"/>
      <c r="M2653" s="113"/>
      <c r="N2653" s="113"/>
      <c r="O2653" s="113"/>
      <c r="P2653" s="113"/>
      <c r="Q2653" s="113"/>
      <c r="R2653" s="113"/>
      <c r="S2653" s="113"/>
      <c r="T2653" s="113"/>
      <c r="U2653" s="113"/>
      <c r="V2653" s="113"/>
      <c r="W2653" s="113"/>
      <c r="X2653" s="113"/>
      <c r="Y2653" s="113"/>
      <c r="Z2653" s="113"/>
      <c r="AA2653" s="113"/>
      <c r="AB2653" s="113"/>
      <c r="AC2653" s="113"/>
      <c r="AD2653" s="113"/>
      <c r="AE2653" s="113"/>
      <c r="AF2653" s="113"/>
      <c r="AG2653" s="113"/>
      <c r="AH2653" s="113"/>
      <c r="AI2653" s="113"/>
      <c r="AJ2653" s="113"/>
      <c r="AK2653" s="113"/>
      <c r="AL2653" s="113"/>
      <c r="AM2653" s="113"/>
      <c r="AN2653" s="113"/>
      <c r="AO2653" s="113"/>
      <c r="AP2653" s="113"/>
      <c r="AQ2653" s="113"/>
      <c r="AR2653" s="113"/>
      <c r="AS2653" s="113"/>
      <c r="AT2653" s="113"/>
      <c r="AU2653" s="113"/>
      <c r="AV2653" s="113"/>
      <c r="AW2653" s="113"/>
      <c r="AX2653" s="113"/>
      <c r="AY2653" s="113"/>
      <c r="AZ2653" s="113"/>
      <c r="BA2653" s="113"/>
      <c r="BB2653" s="113"/>
      <c r="BC2653" s="113"/>
      <c r="BD2653" s="113"/>
      <c r="BE2653" s="113"/>
      <c r="BF2653" s="113"/>
      <c r="BG2653" s="113"/>
      <c r="BH2653" s="113"/>
      <c r="BI2653" s="113"/>
      <c r="BJ2653" s="113"/>
      <c r="BK2653" s="113"/>
      <c r="BL2653" s="113"/>
      <c r="BM2653" s="113"/>
      <c r="BN2653" s="113"/>
      <c r="BO2653" s="113"/>
      <c r="BP2653" s="113"/>
      <c r="BQ2653" s="113"/>
      <c r="BR2653" s="113"/>
      <c r="BS2653" s="113"/>
      <c r="BT2653" s="113"/>
      <c r="BU2653" s="113"/>
      <c r="BV2653" s="113"/>
      <c r="BW2653" s="113"/>
      <c r="BX2653" s="113"/>
      <c r="BY2653" s="113"/>
      <c r="BZ2653" s="113"/>
      <c r="CA2653" s="113"/>
      <c r="CB2653" s="113"/>
    </row>
    <row r="2654" spans="9:80" s="114" customFormat="1">
      <c r="I2654" s="113"/>
      <c r="J2654" s="113"/>
      <c r="K2654" s="113"/>
      <c r="L2654" s="113"/>
      <c r="M2654" s="113"/>
      <c r="N2654" s="113"/>
      <c r="O2654" s="113"/>
      <c r="P2654" s="113"/>
      <c r="Q2654" s="113"/>
      <c r="R2654" s="113"/>
      <c r="S2654" s="113"/>
      <c r="T2654" s="113"/>
      <c r="U2654" s="113"/>
      <c r="V2654" s="113"/>
      <c r="W2654" s="113"/>
      <c r="X2654" s="113"/>
      <c r="Y2654" s="113"/>
      <c r="Z2654" s="113"/>
      <c r="AA2654" s="113"/>
      <c r="AB2654" s="113"/>
      <c r="AC2654" s="113"/>
      <c r="AD2654" s="113"/>
      <c r="AE2654" s="113"/>
      <c r="AF2654" s="113"/>
      <c r="AG2654" s="113"/>
      <c r="AH2654" s="113"/>
      <c r="AI2654" s="113"/>
      <c r="AJ2654" s="113"/>
      <c r="AK2654" s="113"/>
      <c r="AL2654" s="113"/>
      <c r="AM2654" s="113"/>
      <c r="AN2654" s="113"/>
      <c r="AO2654" s="113"/>
      <c r="AP2654" s="113"/>
      <c r="AQ2654" s="113"/>
      <c r="AR2654" s="113"/>
      <c r="AS2654" s="113"/>
      <c r="AT2654" s="113"/>
      <c r="AU2654" s="113"/>
      <c r="AV2654" s="113"/>
      <c r="AW2654" s="113"/>
      <c r="AX2654" s="113"/>
      <c r="AY2654" s="113"/>
      <c r="AZ2654" s="113"/>
      <c r="BA2654" s="113"/>
      <c r="BB2654" s="113"/>
      <c r="BC2654" s="113"/>
      <c r="BD2654" s="113"/>
      <c r="BE2654" s="113"/>
      <c r="BF2654" s="113"/>
      <c r="BG2654" s="113"/>
      <c r="BH2654" s="113"/>
      <c r="BI2654" s="113"/>
      <c r="BJ2654" s="113"/>
      <c r="BK2654" s="113"/>
      <c r="BL2654" s="113"/>
      <c r="BM2654" s="113"/>
      <c r="BN2654" s="113"/>
      <c r="BO2654" s="113"/>
      <c r="BP2654" s="113"/>
      <c r="BQ2654" s="113"/>
      <c r="BR2654" s="113"/>
      <c r="BS2654" s="113"/>
      <c r="BT2654" s="113"/>
      <c r="BU2654" s="113"/>
      <c r="BV2654" s="113"/>
      <c r="BW2654" s="113"/>
      <c r="BX2654" s="113"/>
      <c r="BY2654" s="113"/>
      <c r="BZ2654" s="113"/>
      <c r="CA2654" s="113"/>
      <c r="CB2654" s="113"/>
    </row>
    <row r="2655" spans="9:80" s="114" customFormat="1">
      <c r="I2655" s="113"/>
      <c r="J2655" s="113"/>
      <c r="K2655" s="113"/>
      <c r="L2655" s="113"/>
      <c r="M2655" s="113"/>
      <c r="N2655" s="113"/>
      <c r="O2655" s="113"/>
      <c r="P2655" s="113"/>
      <c r="Q2655" s="113"/>
      <c r="R2655" s="113"/>
      <c r="S2655" s="113"/>
      <c r="T2655" s="113"/>
      <c r="U2655" s="113"/>
      <c r="V2655" s="113"/>
      <c r="W2655" s="113"/>
      <c r="X2655" s="113"/>
      <c r="Y2655" s="113"/>
      <c r="Z2655" s="113"/>
      <c r="AA2655" s="113"/>
      <c r="AB2655" s="113"/>
      <c r="AC2655" s="113"/>
      <c r="AD2655" s="113"/>
      <c r="AE2655" s="113"/>
      <c r="AF2655" s="113"/>
      <c r="AG2655" s="113"/>
      <c r="AH2655" s="113"/>
      <c r="AI2655" s="113"/>
      <c r="AJ2655" s="113"/>
      <c r="AK2655" s="113"/>
      <c r="AL2655" s="113"/>
      <c r="AM2655" s="113"/>
      <c r="AN2655" s="113"/>
      <c r="AO2655" s="113"/>
      <c r="AP2655" s="113"/>
      <c r="AQ2655" s="113"/>
      <c r="AR2655" s="113"/>
      <c r="AS2655" s="113"/>
      <c r="AT2655" s="113"/>
      <c r="AU2655" s="113"/>
      <c r="AV2655" s="113"/>
      <c r="AW2655" s="113"/>
      <c r="AX2655" s="113"/>
      <c r="AY2655" s="113"/>
      <c r="AZ2655" s="113"/>
      <c r="BA2655" s="113"/>
      <c r="BB2655" s="113"/>
      <c r="BC2655" s="113"/>
      <c r="BD2655" s="113"/>
      <c r="BE2655" s="113"/>
      <c r="BF2655" s="113"/>
      <c r="BG2655" s="113"/>
      <c r="BH2655" s="113"/>
      <c r="BI2655" s="113"/>
      <c r="BJ2655" s="113"/>
      <c r="BK2655" s="113"/>
      <c r="BL2655" s="113"/>
      <c r="BM2655" s="113"/>
      <c r="BN2655" s="113"/>
      <c r="BO2655" s="113"/>
      <c r="BP2655" s="113"/>
      <c r="BQ2655" s="113"/>
      <c r="BR2655" s="113"/>
      <c r="BS2655" s="113"/>
      <c r="BT2655" s="113"/>
      <c r="BU2655" s="113"/>
      <c r="BV2655" s="113"/>
      <c r="BW2655" s="113"/>
      <c r="BX2655" s="113"/>
      <c r="BY2655" s="113"/>
      <c r="BZ2655" s="113"/>
      <c r="CA2655" s="113"/>
      <c r="CB2655" s="113"/>
    </row>
    <row r="2656" spans="9:80" s="114" customFormat="1">
      <c r="I2656" s="113"/>
      <c r="J2656" s="113"/>
      <c r="K2656" s="113"/>
      <c r="L2656" s="113"/>
      <c r="M2656" s="113"/>
      <c r="N2656" s="113"/>
      <c r="O2656" s="113"/>
      <c r="P2656" s="113"/>
      <c r="Q2656" s="113"/>
      <c r="R2656" s="113"/>
      <c r="S2656" s="113"/>
      <c r="T2656" s="113"/>
      <c r="U2656" s="113"/>
      <c r="V2656" s="113"/>
      <c r="W2656" s="113"/>
      <c r="X2656" s="113"/>
      <c r="Y2656" s="113"/>
      <c r="Z2656" s="113"/>
      <c r="AA2656" s="113"/>
      <c r="AB2656" s="113"/>
      <c r="AC2656" s="113"/>
      <c r="AD2656" s="113"/>
      <c r="AE2656" s="113"/>
      <c r="AF2656" s="113"/>
      <c r="AG2656" s="113"/>
      <c r="AH2656" s="113"/>
      <c r="AI2656" s="113"/>
      <c r="AJ2656" s="113"/>
      <c r="AK2656" s="113"/>
      <c r="AL2656" s="113"/>
      <c r="AM2656" s="113"/>
      <c r="AN2656" s="113"/>
      <c r="AO2656" s="113"/>
      <c r="AP2656" s="113"/>
      <c r="AQ2656" s="113"/>
      <c r="AR2656" s="113"/>
      <c r="AS2656" s="113"/>
      <c r="AT2656" s="113"/>
      <c r="AU2656" s="113"/>
      <c r="AV2656" s="113"/>
      <c r="AW2656" s="113"/>
      <c r="AX2656" s="113"/>
      <c r="AY2656" s="113"/>
      <c r="AZ2656" s="113"/>
      <c r="BA2656" s="113"/>
      <c r="BB2656" s="113"/>
      <c r="BC2656" s="113"/>
      <c r="BD2656" s="113"/>
      <c r="BE2656" s="113"/>
      <c r="BF2656" s="113"/>
      <c r="BG2656" s="113"/>
      <c r="BH2656" s="113"/>
      <c r="BI2656" s="113"/>
      <c r="BJ2656" s="113"/>
      <c r="BK2656" s="113"/>
      <c r="BL2656" s="113"/>
      <c r="BM2656" s="113"/>
      <c r="BN2656" s="113"/>
      <c r="BO2656" s="113"/>
      <c r="BP2656" s="113"/>
      <c r="BQ2656" s="113"/>
      <c r="BR2656" s="113"/>
      <c r="BS2656" s="113"/>
      <c r="BT2656" s="113"/>
      <c r="BU2656" s="113"/>
      <c r="BV2656" s="113"/>
      <c r="BW2656" s="113"/>
      <c r="BX2656" s="113"/>
      <c r="BY2656" s="113"/>
      <c r="BZ2656" s="113"/>
      <c r="CA2656" s="113"/>
      <c r="CB2656" s="113"/>
    </row>
    <row r="2657" spans="9:80" s="114" customFormat="1">
      <c r="I2657" s="113"/>
      <c r="J2657" s="113"/>
      <c r="K2657" s="113"/>
      <c r="L2657" s="113"/>
      <c r="M2657" s="113"/>
      <c r="N2657" s="113"/>
      <c r="O2657" s="113"/>
      <c r="P2657" s="113"/>
      <c r="Q2657" s="113"/>
      <c r="R2657" s="113"/>
      <c r="S2657" s="113"/>
      <c r="T2657" s="113"/>
      <c r="U2657" s="113"/>
      <c r="V2657" s="113"/>
      <c r="W2657" s="113"/>
      <c r="X2657" s="113"/>
      <c r="Y2657" s="113"/>
      <c r="Z2657" s="113"/>
      <c r="AA2657" s="113"/>
      <c r="AB2657" s="113"/>
      <c r="AC2657" s="113"/>
      <c r="AD2657" s="113"/>
      <c r="AE2657" s="113"/>
      <c r="AF2657" s="113"/>
      <c r="AG2657" s="113"/>
      <c r="AH2657" s="113"/>
      <c r="AI2657" s="113"/>
      <c r="AJ2657" s="113"/>
      <c r="AK2657" s="113"/>
      <c r="AL2657" s="113"/>
      <c r="AM2657" s="113"/>
      <c r="AN2657" s="113"/>
      <c r="AO2657" s="113"/>
      <c r="AP2657" s="113"/>
      <c r="AQ2657" s="113"/>
      <c r="AR2657" s="113"/>
      <c r="AS2657" s="113"/>
      <c r="AT2657" s="113"/>
      <c r="AU2657" s="113"/>
      <c r="AV2657" s="113"/>
      <c r="AW2657" s="113"/>
      <c r="AX2657" s="113"/>
      <c r="AY2657" s="113"/>
      <c r="AZ2657" s="113"/>
      <c r="BA2657" s="113"/>
      <c r="BB2657" s="113"/>
      <c r="BC2657" s="113"/>
      <c r="BD2657" s="113"/>
      <c r="BE2657" s="113"/>
      <c r="BF2657" s="113"/>
      <c r="BG2657" s="113"/>
      <c r="BH2657" s="113"/>
      <c r="BI2657" s="113"/>
      <c r="BJ2657" s="113"/>
      <c r="BK2657" s="113"/>
      <c r="BL2657" s="113"/>
      <c r="BM2657" s="113"/>
      <c r="BN2657" s="113"/>
      <c r="BO2657" s="113"/>
      <c r="BP2657" s="113"/>
      <c r="BQ2657" s="113"/>
      <c r="BR2657" s="113"/>
      <c r="BS2657" s="113"/>
      <c r="BT2657" s="113"/>
      <c r="BU2657" s="113"/>
      <c r="BV2657" s="113"/>
      <c r="BW2657" s="113"/>
      <c r="BX2657" s="113"/>
      <c r="BY2657" s="113"/>
      <c r="BZ2657" s="113"/>
      <c r="CA2657" s="113"/>
      <c r="CB2657" s="113"/>
    </row>
    <row r="2658" spans="9:80" s="114" customFormat="1">
      <c r="I2658" s="113"/>
      <c r="J2658" s="113"/>
      <c r="K2658" s="113"/>
      <c r="L2658" s="113"/>
      <c r="M2658" s="113"/>
      <c r="N2658" s="113"/>
      <c r="O2658" s="113"/>
      <c r="P2658" s="113"/>
      <c r="Q2658" s="113"/>
      <c r="R2658" s="113"/>
      <c r="S2658" s="113"/>
      <c r="T2658" s="113"/>
      <c r="U2658" s="113"/>
      <c r="V2658" s="113"/>
      <c r="W2658" s="113"/>
      <c r="X2658" s="113"/>
      <c r="Y2658" s="113"/>
      <c r="Z2658" s="113"/>
      <c r="AA2658" s="113"/>
      <c r="AB2658" s="113"/>
      <c r="AC2658" s="113"/>
      <c r="AD2658" s="113"/>
      <c r="AE2658" s="113"/>
      <c r="AF2658" s="113"/>
      <c r="AG2658" s="113"/>
      <c r="AH2658" s="113"/>
      <c r="AI2658" s="113"/>
      <c r="AJ2658" s="113"/>
      <c r="AK2658" s="113"/>
      <c r="AL2658" s="113"/>
      <c r="AM2658" s="113"/>
      <c r="AN2658" s="113"/>
      <c r="AO2658" s="113"/>
      <c r="AP2658" s="113"/>
      <c r="AQ2658" s="113"/>
      <c r="AR2658" s="113"/>
      <c r="AS2658" s="113"/>
      <c r="AT2658" s="113"/>
      <c r="AU2658" s="113"/>
      <c r="AV2658" s="113"/>
      <c r="AW2658" s="113"/>
      <c r="AX2658" s="113"/>
      <c r="AY2658" s="113"/>
      <c r="AZ2658" s="113"/>
      <c r="BA2658" s="113"/>
      <c r="BB2658" s="113"/>
      <c r="BC2658" s="113"/>
      <c r="BD2658" s="113"/>
      <c r="BE2658" s="113"/>
      <c r="BF2658" s="113"/>
      <c r="BG2658" s="113"/>
      <c r="BH2658" s="113"/>
      <c r="BI2658" s="113"/>
      <c r="BJ2658" s="113"/>
      <c r="BK2658" s="113"/>
      <c r="BL2658" s="113"/>
      <c r="BM2658" s="113"/>
      <c r="BN2658" s="113"/>
      <c r="BO2658" s="113"/>
      <c r="BP2658" s="113"/>
      <c r="BQ2658" s="113"/>
      <c r="BR2658" s="113"/>
      <c r="BS2658" s="113"/>
      <c r="BT2658" s="113"/>
      <c r="BU2658" s="113"/>
      <c r="BV2658" s="113"/>
      <c r="BW2658" s="113"/>
      <c r="BX2658" s="113"/>
      <c r="BY2658" s="113"/>
      <c r="BZ2658" s="113"/>
      <c r="CA2658" s="113"/>
      <c r="CB2658" s="113"/>
    </row>
    <row r="2659" spans="9:80" s="114" customFormat="1">
      <c r="I2659" s="113"/>
      <c r="J2659" s="113"/>
      <c r="K2659" s="113"/>
      <c r="L2659" s="113"/>
      <c r="M2659" s="113"/>
      <c r="N2659" s="113"/>
      <c r="O2659" s="113"/>
      <c r="P2659" s="113"/>
      <c r="Q2659" s="113"/>
      <c r="R2659" s="113"/>
      <c r="S2659" s="113"/>
      <c r="T2659" s="113"/>
      <c r="U2659" s="113"/>
      <c r="V2659" s="113"/>
      <c r="W2659" s="113"/>
      <c r="X2659" s="113"/>
      <c r="Y2659" s="113"/>
      <c r="Z2659" s="113"/>
      <c r="AA2659" s="113"/>
      <c r="AB2659" s="113"/>
      <c r="AC2659" s="113"/>
      <c r="AD2659" s="113"/>
      <c r="AE2659" s="113"/>
      <c r="AF2659" s="113"/>
      <c r="AG2659" s="113"/>
      <c r="AH2659" s="113"/>
      <c r="AI2659" s="113"/>
      <c r="AJ2659" s="113"/>
      <c r="AK2659" s="113"/>
      <c r="AL2659" s="113"/>
      <c r="AM2659" s="113"/>
      <c r="AN2659" s="113"/>
      <c r="AO2659" s="113"/>
      <c r="AP2659" s="113"/>
      <c r="AQ2659" s="113"/>
      <c r="AR2659" s="113"/>
      <c r="AS2659" s="113"/>
      <c r="AT2659" s="113"/>
      <c r="AU2659" s="113"/>
      <c r="AV2659" s="113"/>
      <c r="AW2659" s="113"/>
      <c r="AX2659" s="113"/>
      <c r="AY2659" s="113"/>
      <c r="AZ2659" s="113"/>
      <c r="BA2659" s="113"/>
      <c r="BB2659" s="113"/>
      <c r="BC2659" s="113"/>
      <c r="BD2659" s="113"/>
      <c r="BE2659" s="113"/>
      <c r="BF2659" s="113"/>
      <c r="BG2659" s="113"/>
      <c r="BH2659" s="113"/>
      <c r="BI2659" s="113"/>
      <c r="BJ2659" s="113"/>
      <c r="BK2659" s="113"/>
      <c r="BL2659" s="113"/>
      <c r="BM2659" s="113"/>
      <c r="BN2659" s="113"/>
      <c r="BO2659" s="113"/>
      <c r="BP2659" s="113"/>
      <c r="BQ2659" s="113"/>
      <c r="BR2659" s="113"/>
      <c r="BS2659" s="113"/>
      <c r="BT2659" s="113"/>
      <c r="BU2659" s="113"/>
      <c r="BV2659" s="113"/>
      <c r="BW2659" s="113"/>
      <c r="BX2659" s="113"/>
      <c r="BY2659" s="113"/>
      <c r="BZ2659" s="113"/>
      <c r="CA2659" s="113"/>
      <c r="CB2659" s="113"/>
    </row>
    <row r="2660" spans="9:80" s="114" customFormat="1">
      <c r="I2660" s="113"/>
      <c r="J2660" s="113"/>
      <c r="K2660" s="113"/>
      <c r="L2660" s="113"/>
      <c r="M2660" s="113"/>
      <c r="N2660" s="113"/>
      <c r="O2660" s="113"/>
      <c r="P2660" s="113"/>
      <c r="Q2660" s="113"/>
      <c r="R2660" s="113"/>
      <c r="S2660" s="113"/>
      <c r="T2660" s="113"/>
      <c r="U2660" s="113"/>
      <c r="V2660" s="113"/>
      <c r="W2660" s="113"/>
      <c r="X2660" s="113"/>
      <c r="Y2660" s="113"/>
      <c r="Z2660" s="113"/>
      <c r="AA2660" s="113"/>
      <c r="AB2660" s="113"/>
      <c r="AC2660" s="113"/>
      <c r="AD2660" s="113"/>
      <c r="AE2660" s="113"/>
      <c r="AF2660" s="113"/>
      <c r="AG2660" s="113"/>
      <c r="AH2660" s="113"/>
      <c r="AI2660" s="113"/>
      <c r="AJ2660" s="113"/>
      <c r="AK2660" s="113"/>
      <c r="AL2660" s="113"/>
      <c r="AM2660" s="113"/>
      <c r="AN2660" s="113"/>
      <c r="AO2660" s="113"/>
      <c r="AP2660" s="113"/>
      <c r="AQ2660" s="113"/>
      <c r="AR2660" s="113"/>
      <c r="AS2660" s="113"/>
      <c r="AT2660" s="113"/>
      <c r="AU2660" s="113"/>
      <c r="AV2660" s="113"/>
      <c r="AW2660" s="113"/>
      <c r="AX2660" s="113"/>
      <c r="AY2660" s="113"/>
      <c r="AZ2660" s="113"/>
      <c r="BA2660" s="113"/>
      <c r="BB2660" s="113"/>
      <c r="BC2660" s="113"/>
      <c r="BD2660" s="113"/>
      <c r="BE2660" s="113"/>
      <c r="BF2660" s="113"/>
      <c r="BG2660" s="113"/>
      <c r="BH2660" s="113"/>
      <c r="BI2660" s="113"/>
      <c r="BJ2660" s="113"/>
      <c r="BK2660" s="113"/>
      <c r="BL2660" s="113"/>
      <c r="BM2660" s="113"/>
      <c r="BN2660" s="113"/>
      <c r="BO2660" s="113"/>
      <c r="BP2660" s="113"/>
      <c r="BQ2660" s="113"/>
      <c r="BR2660" s="113"/>
      <c r="BS2660" s="113"/>
      <c r="BT2660" s="113"/>
      <c r="BU2660" s="113"/>
      <c r="BV2660" s="113"/>
      <c r="BW2660" s="113"/>
      <c r="BX2660" s="113"/>
      <c r="BY2660" s="113"/>
      <c r="BZ2660" s="113"/>
      <c r="CA2660" s="113"/>
      <c r="CB2660" s="113"/>
    </row>
    <row r="2661" spans="9:80" s="114" customFormat="1">
      <c r="I2661" s="113"/>
      <c r="J2661" s="113"/>
      <c r="K2661" s="113"/>
      <c r="L2661" s="113"/>
      <c r="M2661" s="113"/>
      <c r="N2661" s="113"/>
      <c r="O2661" s="113"/>
      <c r="P2661" s="113"/>
      <c r="Q2661" s="113"/>
      <c r="R2661" s="113"/>
      <c r="S2661" s="113"/>
      <c r="T2661" s="113"/>
      <c r="U2661" s="113"/>
      <c r="V2661" s="113"/>
      <c r="W2661" s="113"/>
      <c r="X2661" s="113"/>
      <c r="Y2661" s="113"/>
      <c r="Z2661" s="113"/>
      <c r="AA2661" s="113"/>
      <c r="AB2661" s="113"/>
      <c r="AC2661" s="113"/>
      <c r="AD2661" s="113"/>
      <c r="AE2661" s="113"/>
      <c r="AF2661" s="113"/>
      <c r="AG2661" s="113"/>
      <c r="AH2661" s="113"/>
      <c r="AI2661" s="113"/>
      <c r="AJ2661" s="113"/>
      <c r="AK2661" s="113"/>
      <c r="AL2661" s="113"/>
      <c r="AM2661" s="113"/>
      <c r="AN2661" s="113"/>
      <c r="AO2661" s="113"/>
      <c r="AP2661" s="113"/>
      <c r="AQ2661" s="113"/>
      <c r="AR2661" s="113"/>
      <c r="AS2661" s="113"/>
      <c r="AT2661" s="113"/>
      <c r="AU2661" s="113"/>
      <c r="AV2661" s="113"/>
      <c r="AW2661" s="113"/>
      <c r="AX2661" s="113"/>
      <c r="AY2661" s="113"/>
      <c r="AZ2661" s="113"/>
      <c r="BA2661" s="113"/>
      <c r="BB2661" s="113"/>
      <c r="BC2661" s="113"/>
      <c r="BD2661" s="113"/>
      <c r="BE2661" s="113"/>
      <c r="BF2661" s="113"/>
      <c r="BG2661" s="113"/>
      <c r="BH2661" s="113"/>
      <c r="BI2661" s="113"/>
      <c r="BJ2661" s="113"/>
      <c r="BK2661" s="113"/>
      <c r="BL2661" s="113"/>
      <c r="BM2661" s="113"/>
      <c r="BN2661" s="113"/>
      <c r="BO2661" s="113"/>
      <c r="BP2661" s="113"/>
      <c r="BQ2661" s="113"/>
      <c r="BR2661" s="113"/>
      <c r="BS2661" s="113"/>
      <c r="BT2661" s="113"/>
      <c r="BU2661" s="113"/>
      <c r="BV2661" s="113"/>
      <c r="BW2661" s="113"/>
      <c r="BX2661" s="113"/>
      <c r="BY2661" s="113"/>
      <c r="BZ2661" s="113"/>
      <c r="CA2661" s="113"/>
      <c r="CB2661" s="113"/>
    </row>
    <row r="2662" spans="9:80" s="114" customFormat="1">
      <c r="I2662" s="113"/>
      <c r="J2662" s="113"/>
      <c r="K2662" s="113"/>
      <c r="L2662" s="113"/>
      <c r="M2662" s="113"/>
      <c r="N2662" s="113"/>
      <c r="O2662" s="113"/>
      <c r="P2662" s="113"/>
      <c r="Q2662" s="113"/>
      <c r="R2662" s="113"/>
      <c r="S2662" s="113"/>
      <c r="T2662" s="113"/>
      <c r="U2662" s="113"/>
      <c r="V2662" s="113"/>
      <c r="W2662" s="113"/>
      <c r="X2662" s="113"/>
      <c r="Y2662" s="113"/>
      <c r="Z2662" s="113"/>
      <c r="AA2662" s="113"/>
      <c r="AB2662" s="113"/>
      <c r="AC2662" s="113"/>
      <c r="AD2662" s="113"/>
      <c r="AE2662" s="113"/>
      <c r="AF2662" s="113"/>
      <c r="AG2662" s="113"/>
      <c r="AH2662" s="113"/>
      <c r="AI2662" s="113"/>
      <c r="AJ2662" s="113"/>
      <c r="AK2662" s="113"/>
      <c r="AL2662" s="113"/>
      <c r="AM2662" s="113"/>
      <c r="AN2662" s="113"/>
      <c r="AO2662" s="113"/>
      <c r="AP2662" s="113"/>
      <c r="AQ2662" s="113"/>
      <c r="AR2662" s="113"/>
      <c r="AS2662" s="113"/>
      <c r="AT2662" s="113"/>
      <c r="AU2662" s="113"/>
      <c r="AV2662" s="113"/>
      <c r="AW2662" s="113"/>
      <c r="AX2662" s="113"/>
      <c r="AY2662" s="113"/>
      <c r="AZ2662" s="113"/>
      <c r="BA2662" s="113"/>
      <c r="BB2662" s="113"/>
      <c r="BC2662" s="113"/>
      <c r="BD2662" s="113"/>
      <c r="BE2662" s="113"/>
      <c r="BF2662" s="113"/>
      <c r="BG2662" s="113"/>
      <c r="BH2662" s="113"/>
      <c r="BI2662" s="113"/>
      <c r="BJ2662" s="113"/>
      <c r="BK2662" s="113"/>
      <c r="BL2662" s="113"/>
      <c r="BM2662" s="113"/>
      <c r="BN2662" s="113"/>
      <c r="BO2662" s="113"/>
      <c r="BP2662" s="113"/>
      <c r="BQ2662" s="113"/>
      <c r="BR2662" s="113"/>
      <c r="BS2662" s="113"/>
      <c r="BT2662" s="113"/>
      <c r="BU2662" s="113"/>
      <c r="BV2662" s="113"/>
      <c r="BW2662" s="113"/>
      <c r="BX2662" s="113"/>
      <c r="BY2662" s="113"/>
      <c r="BZ2662" s="113"/>
      <c r="CA2662" s="113"/>
      <c r="CB2662" s="113"/>
    </row>
    <row r="2663" spans="9:80" s="114" customFormat="1">
      <c r="I2663" s="113"/>
      <c r="J2663" s="113"/>
      <c r="K2663" s="113"/>
      <c r="L2663" s="113"/>
      <c r="M2663" s="113"/>
      <c r="N2663" s="113"/>
      <c r="O2663" s="113"/>
      <c r="P2663" s="113"/>
      <c r="Q2663" s="113"/>
      <c r="R2663" s="113"/>
      <c r="S2663" s="113"/>
      <c r="T2663" s="113"/>
      <c r="U2663" s="113"/>
      <c r="V2663" s="113"/>
      <c r="W2663" s="113"/>
      <c r="X2663" s="113"/>
      <c r="Y2663" s="113"/>
      <c r="Z2663" s="113"/>
      <c r="AA2663" s="113"/>
      <c r="AB2663" s="113"/>
      <c r="AC2663" s="113"/>
      <c r="AD2663" s="113"/>
      <c r="AE2663" s="113"/>
      <c r="AF2663" s="113"/>
      <c r="AG2663" s="113"/>
      <c r="AH2663" s="113"/>
      <c r="AI2663" s="113"/>
      <c r="AJ2663" s="113"/>
      <c r="AK2663" s="113"/>
      <c r="AL2663" s="113"/>
      <c r="AM2663" s="113"/>
      <c r="AN2663" s="113"/>
      <c r="AO2663" s="113"/>
      <c r="AP2663" s="113"/>
      <c r="AQ2663" s="113"/>
      <c r="AR2663" s="113"/>
      <c r="AS2663" s="113"/>
      <c r="AT2663" s="113"/>
      <c r="AU2663" s="113"/>
      <c r="AV2663" s="113"/>
      <c r="AW2663" s="113"/>
      <c r="AX2663" s="113"/>
      <c r="AY2663" s="113"/>
      <c r="AZ2663" s="113"/>
      <c r="BA2663" s="113"/>
      <c r="BB2663" s="113"/>
      <c r="BC2663" s="113"/>
      <c r="BD2663" s="113"/>
      <c r="BE2663" s="113"/>
      <c r="BF2663" s="113"/>
      <c r="BG2663" s="113"/>
      <c r="BH2663" s="113"/>
      <c r="BI2663" s="113"/>
      <c r="BJ2663" s="113"/>
      <c r="BK2663" s="113"/>
      <c r="BL2663" s="113"/>
      <c r="BM2663" s="113"/>
      <c r="BN2663" s="113"/>
      <c r="BO2663" s="113"/>
      <c r="BP2663" s="113"/>
      <c r="BQ2663" s="113"/>
      <c r="BR2663" s="113"/>
      <c r="BS2663" s="113"/>
      <c r="BT2663" s="113"/>
      <c r="BU2663" s="113"/>
      <c r="BV2663" s="113"/>
      <c r="BW2663" s="113"/>
      <c r="BX2663" s="113"/>
      <c r="BY2663" s="113"/>
      <c r="BZ2663" s="113"/>
      <c r="CA2663" s="113"/>
      <c r="CB2663" s="113"/>
    </row>
    <row r="2664" spans="9:80" s="114" customFormat="1">
      <c r="I2664" s="113"/>
      <c r="J2664" s="113"/>
      <c r="K2664" s="113"/>
      <c r="L2664" s="113"/>
      <c r="M2664" s="113"/>
      <c r="N2664" s="113"/>
      <c r="O2664" s="113"/>
      <c r="P2664" s="113"/>
      <c r="Q2664" s="113"/>
      <c r="R2664" s="113"/>
      <c r="S2664" s="113"/>
      <c r="T2664" s="113"/>
      <c r="U2664" s="113"/>
      <c r="V2664" s="113"/>
      <c r="W2664" s="113"/>
      <c r="X2664" s="113"/>
      <c r="Y2664" s="113"/>
      <c r="Z2664" s="113"/>
      <c r="AA2664" s="113"/>
      <c r="AB2664" s="113"/>
      <c r="AC2664" s="113"/>
      <c r="AD2664" s="113"/>
      <c r="AE2664" s="113"/>
      <c r="AF2664" s="113"/>
      <c r="AG2664" s="113"/>
      <c r="AH2664" s="113"/>
      <c r="AI2664" s="113"/>
      <c r="AJ2664" s="113"/>
      <c r="AK2664" s="113"/>
      <c r="AL2664" s="113"/>
      <c r="AM2664" s="113"/>
      <c r="AN2664" s="113"/>
      <c r="AO2664" s="113"/>
      <c r="AP2664" s="113"/>
      <c r="AQ2664" s="113"/>
      <c r="AR2664" s="113"/>
      <c r="AS2664" s="113"/>
      <c r="AT2664" s="113"/>
      <c r="AU2664" s="113"/>
      <c r="AV2664" s="113"/>
      <c r="AW2664" s="113"/>
      <c r="AX2664" s="113"/>
      <c r="AY2664" s="113"/>
      <c r="AZ2664" s="113"/>
      <c r="BA2664" s="113"/>
      <c r="BB2664" s="113"/>
      <c r="BC2664" s="113"/>
      <c r="BD2664" s="113"/>
      <c r="BE2664" s="113"/>
      <c r="BF2664" s="113"/>
      <c r="BG2664" s="113"/>
      <c r="BH2664" s="113"/>
      <c r="BI2664" s="113"/>
      <c r="BJ2664" s="113"/>
      <c r="BK2664" s="113"/>
      <c r="BL2664" s="113"/>
      <c r="BM2664" s="113"/>
      <c r="BN2664" s="113"/>
      <c r="BO2664" s="113"/>
      <c r="BP2664" s="113"/>
      <c r="BQ2664" s="113"/>
      <c r="BR2664" s="113"/>
      <c r="BS2664" s="113"/>
      <c r="BT2664" s="113"/>
      <c r="BU2664" s="113"/>
      <c r="BV2664" s="113"/>
      <c r="BW2664" s="113"/>
      <c r="BX2664" s="113"/>
      <c r="BY2664" s="113"/>
      <c r="BZ2664" s="113"/>
      <c r="CA2664" s="113"/>
      <c r="CB2664" s="113"/>
    </row>
    <row r="2665" spans="9:80" s="114" customFormat="1">
      <c r="I2665" s="113"/>
      <c r="J2665" s="113"/>
      <c r="K2665" s="113"/>
      <c r="L2665" s="113"/>
      <c r="M2665" s="113"/>
      <c r="N2665" s="113"/>
      <c r="O2665" s="113"/>
      <c r="P2665" s="113"/>
      <c r="Q2665" s="113"/>
      <c r="R2665" s="113"/>
      <c r="S2665" s="113"/>
      <c r="T2665" s="113"/>
      <c r="U2665" s="113"/>
      <c r="V2665" s="113"/>
      <c r="W2665" s="113"/>
      <c r="X2665" s="113"/>
      <c r="Y2665" s="113"/>
      <c r="Z2665" s="113"/>
      <c r="AA2665" s="113"/>
      <c r="AB2665" s="113"/>
      <c r="AC2665" s="113"/>
      <c r="AD2665" s="113"/>
      <c r="AE2665" s="113"/>
      <c r="AF2665" s="113"/>
      <c r="AG2665" s="113"/>
      <c r="AH2665" s="113"/>
      <c r="AI2665" s="113"/>
      <c r="AJ2665" s="113"/>
      <c r="AK2665" s="113"/>
      <c r="AL2665" s="113"/>
      <c r="AM2665" s="113"/>
      <c r="AN2665" s="113"/>
      <c r="AO2665" s="113"/>
      <c r="AP2665" s="113"/>
      <c r="AQ2665" s="113"/>
      <c r="AR2665" s="113"/>
      <c r="AS2665" s="113"/>
      <c r="AT2665" s="113"/>
      <c r="AU2665" s="113"/>
      <c r="AV2665" s="113"/>
      <c r="AW2665" s="113"/>
      <c r="AX2665" s="113"/>
      <c r="AY2665" s="113"/>
      <c r="AZ2665" s="113"/>
      <c r="BA2665" s="113"/>
      <c r="BB2665" s="113"/>
      <c r="BC2665" s="113"/>
      <c r="BD2665" s="113"/>
      <c r="BE2665" s="113"/>
      <c r="BF2665" s="113"/>
      <c r="BG2665" s="113"/>
      <c r="BH2665" s="113"/>
      <c r="BI2665" s="113"/>
      <c r="BJ2665" s="113"/>
      <c r="BK2665" s="113"/>
      <c r="BL2665" s="113"/>
      <c r="BM2665" s="113"/>
      <c r="BN2665" s="113"/>
      <c r="BO2665" s="113"/>
      <c r="BP2665" s="113"/>
      <c r="BQ2665" s="113"/>
      <c r="BR2665" s="113"/>
      <c r="BS2665" s="113"/>
      <c r="BT2665" s="113"/>
      <c r="BU2665" s="113"/>
      <c r="BV2665" s="113"/>
      <c r="BW2665" s="113"/>
      <c r="BX2665" s="113"/>
      <c r="BY2665" s="113"/>
      <c r="BZ2665" s="113"/>
      <c r="CA2665" s="113"/>
      <c r="CB2665" s="113"/>
    </row>
    <row r="2666" spans="9:80" s="114" customFormat="1">
      <c r="I2666" s="113"/>
      <c r="J2666" s="113"/>
      <c r="K2666" s="113"/>
      <c r="L2666" s="113"/>
      <c r="M2666" s="113"/>
      <c r="N2666" s="113"/>
      <c r="O2666" s="113"/>
      <c r="P2666" s="113"/>
      <c r="Q2666" s="113"/>
      <c r="R2666" s="113"/>
      <c r="S2666" s="113"/>
      <c r="T2666" s="113"/>
      <c r="U2666" s="113"/>
      <c r="V2666" s="113"/>
      <c r="W2666" s="113"/>
      <c r="X2666" s="113"/>
      <c r="Y2666" s="113"/>
      <c r="Z2666" s="113"/>
      <c r="AA2666" s="113"/>
      <c r="AB2666" s="113"/>
      <c r="AC2666" s="113"/>
      <c r="AD2666" s="113"/>
      <c r="AE2666" s="113"/>
      <c r="AF2666" s="113"/>
      <c r="AG2666" s="113"/>
      <c r="AH2666" s="113"/>
      <c r="AI2666" s="113"/>
      <c r="AJ2666" s="113"/>
      <c r="AK2666" s="113"/>
      <c r="AL2666" s="113"/>
      <c r="AM2666" s="113"/>
      <c r="AN2666" s="113"/>
      <c r="AO2666" s="113"/>
      <c r="AP2666" s="113"/>
      <c r="AQ2666" s="113"/>
      <c r="AR2666" s="113"/>
      <c r="AS2666" s="113"/>
      <c r="AT2666" s="113"/>
      <c r="AU2666" s="113"/>
      <c r="AV2666" s="113"/>
      <c r="AW2666" s="113"/>
      <c r="AX2666" s="113"/>
      <c r="AY2666" s="113"/>
      <c r="AZ2666" s="113"/>
      <c r="BA2666" s="113"/>
      <c r="BB2666" s="113"/>
      <c r="BC2666" s="113"/>
      <c r="BD2666" s="113"/>
      <c r="BE2666" s="113"/>
      <c r="BF2666" s="113"/>
      <c r="BG2666" s="113"/>
      <c r="BH2666" s="113"/>
      <c r="BI2666" s="113"/>
      <c r="BJ2666" s="113"/>
      <c r="BK2666" s="113"/>
      <c r="BL2666" s="113"/>
      <c r="BM2666" s="113"/>
      <c r="BN2666" s="113"/>
      <c r="BO2666" s="113"/>
      <c r="BP2666" s="113"/>
      <c r="BQ2666" s="113"/>
      <c r="BR2666" s="113"/>
      <c r="BS2666" s="113"/>
      <c r="BT2666" s="113"/>
      <c r="BU2666" s="113"/>
      <c r="BV2666" s="113"/>
      <c r="BW2666" s="113"/>
      <c r="BX2666" s="113"/>
      <c r="BY2666" s="113"/>
      <c r="BZ2666" s="113"/>
      <c r="CA2666" s="113"/>
      <c r="CB2666" s="113"/>
    </row>
    <row r="2667" spans="9:80" s="114" customFormat="1">
      <c r="I2667" s="113"/>
      <c r="J2667" s="113"/>
      <c r="K2667" s="113"/>
      <c r="L2667" s="113"/>
      <c r="M2667" s="113"/>
      <c r="N2667" s="113"/>
      <c r="O2667" s="113"/>
      <c r="P2667" s="113"/>
      <c r="Q2667" s="113"/>
      <c r="R2667" s="113"/>
      <c r="S2667" s="113"/>
      <c r="T2667" s="113"/>
      <c r="U2667" s="113"/>
      <c r="V2667" s="113"/>
      <c r="W2667" s="113"/>
      <c r="X2667" s="113"/>
      <c r="Y2667" s="113"/>
      <c r="Z2667" s="113"/>
      <c r="AA2667" s="113"/>
      <c r="AB2667" s="113"/>
      <c r="AC2667" s="113"/>
      <c r="AD2667" s="113"/>
      <c r="AE2667" s="113"/>
      <c r="AF2667" s="113"/>
      <c r="AG2667" s="113"/>
      <c r="AH2667" s="113"/>
      <c r="AI2667" s="113"/>
      <c r="AJ2667" s="113"/>
      <c r="AK2667" s="113"/>
      <c r="AL2667" s="113"/>
      <c r="AM2667" s="113"/>
      <c r="AN2667" s="113"/>
      <c r="AO2667" s="113"/>
      <c r="AP2667" s="113"/>
      <c r="AQ2667" s="113"/>
      <c r="AR2667" s="113"/>
      <c r="AS2667" s="113"/>
      <c r="AT2667" s="113"/>
      <c r="AU2667" s="113"/>
      <c r="AV2667" s="113"/>
      <c r="AW2667" s="113"/>
      <c r="AX2667" s="113"/>
      <c r="AY2667" s="113"/>
      <c r="AZ2667" s="113"/>
      <c r="BA2667" s="113"/>
      <c r="BB2667" s="113"/>
      <c r="BC2667" s="113"/>
      <c r="BD2667" s="113"/>
      <c r="BE2667" s="113"/>
      <c r="BF2667" s="113"/>
      <c r="BG2667" s="113"/>
      <c r="BH2667" s="113"/>
      <c r="BI2667" s="113"/>
      <c r="BJ2667" s="113"/>
      <c r="BK2667" s="113"/>
      <c r="BL2667" s="113"/>
      <c r="BM2667" s="113"/>
      <c r="BN2667" s="113"/>
      <c r="BO2667" s="113"/>
      <c r="BP2667" s="113"/>
      <c r="BQ2667" s="113"/>
      <c r="BR2667" s="113"/>
      <c r="BS2667" s="113"/>
      <c r="BT2667" s="113"/>
      <c r="BU2667" s="113"/>
      <c r="BV2667" s="113"/>
      <c r="BW2667" s="113"/>
      <c r="BX2667" s="113"/>
      <c r="BY2667" s="113"/>
      <c r="BZ2667" s="113"/>
      <c r="CA2667" s="113"/>
      <c r="CB2667" s="113"/>
    </row>
    <row r="2668" spans="9:80" s="114" customFormat="1">
      <c r="I2668" s="113"/>
      <c r="J2668" s="113"/>
      <c r="K2668" s="113"/>
      <c r="L2668" s="113"/>
      <c r="M2668" s="113"/>
      <c r="N2668" s="113"/>
      <c r="O2668" s="113"/>
      <c r="P2668" s="113"/>
      <c r="Q2668" s="113"/>
      <c r="R2668" s="113"/>
      <c r="S2668" s="113"/>
      <c r="T2668" s="113"/>
      <c r="U2668" s="113"/>
      <c r="V2668" s="113"/>
      <c r="W2668" s="113"/>
      <c r="X2668" s="113"/>
      <c r="Y2668" s="113"/>
      <c r="Z2668" s="113"/>
      <c r="AA2668" s="113"/>
      <c r="AB2668" s="113"/>
      <c r="AC2668" s="113"/>
      <c r="AD2668" s="113"/>
      <c r="AE2668" s="113"/>
      <c r="AF2668" s="113"/>
      <c r="AG2668" s="113"/>
      <c r="AH2668" s="113"/>
      <c r="AI2668" s="113"/>
      <c r="AJ2668" s="113"/>
      <c r="AK2668" s="113"/>
      <c r="AL2668" s="113"/>
      <c r="AM2668" s="113"/>
      <c r="AN2668" s="113"/>
      <c r="AO2668" s="113"/>
      <c r="AP2668" s="113"/>
      <c r="AQ2668" s="113"/>
      <c r="AR2668" s="113"/>
      <c r="AS2668" s="113"/>
      <c r="AT2668" s="113"/>
      <c r="AU2668" s="113"/>
      <c r="AV2668" s="113"/>
      <c r="AW2668" s="113"/>
      <c r="AX2668" s="113"/>
      <c r="AY2668" s="113"/>
      <c r="AZ2668" s="113"/>
      <c r="BA2668" s="113"/>
      <c r="BB2668" s="113"/>
      <c r="BC2668" s="113"/>
      <c r="BD2668" s="113"/>
      <c r="BE2668" s="113"/>
      <c r="BF2668" s="113"/>
      <c r="BG2668" s="113"/>
      <c r="BH2668" s="113"/>
      <c r="BI2668" s="113"/>
      <c r="BJ2668" s="113"/>
      <c r="BK2668" s="113"/>
      <c r="BL2668" s="113"/>
      <c r="BM2668" s="113"/>
      <c r="BN2668" s="113"/>
      <c r="BO2668" s="113"/>
      <c r="BP2668" s="113"/>
      <c r="BQ2668" s="113"/>
      <c r="BR2668" s="113"/>
      <c r="BS2668" s="113"/>
      <c r="BT2668" s="113"/>
      <c r="BU2668" s="113"/>
      <c r="BV2668" s="113"/>
      <c r="BW2668" s="113"/>
      <c r="BX2668" s="113"/>
      <c r="BY2668" s="113"/>
      <c r="BZ2668" s="113"/>
      <c r="CA2668" s="113"/>
      <c r="CB2668" s="113"/>
    </row>
    <row r="2669" spans="9:80" s="114" customFormat="1">
      <c r="I2669" s="113"/>
      <c r="J2669" s="113"/>
      <c r="K2669" s="113"/>
      <c r="L2669" s="113"/>
      <c r="M2669" s="113"/>
      <c r="N2669" s="113"/>
      <c r="O2669" s="113"/>
      <c r="P2669" s="113"/>
      <c r="Q2669" s="113"/>
      <c r="R2669" s="113"/>
      <c r="S2669" s="113"/>
      <c r="T2669" s="113"/>
      <c r="U2669" s="113"/>
      <c r="V2669" s="113"/>
      <c r="W2669" s="113"/>
      <c r="X2669" s="113"/>
      <c r="Y2669" s="113"/>
      <c r="Z2669" s="113"/>
      <c r="AA2669" s="113"/>
      <c r="AB2669" s="113"/>
      <c r="AC2669" s="113"/>
      <c r="AD2669" s="113"/>
      <c r="AE2669" s="113"/>
      <c r="AF2669" s="113"/>
      <c r="AG2669" s="113"/>
      <c r="AH2669" s="113"/>
      <c r="AI2669" s="113"/>
      <c r="AJ2669" s="113"/>
      <c r="AK2669" s="113"/>
      <c r="AL2669" s="113"/>
      <c r="AM2669" s="113"/>
      <c r="AN2669" s="113"/>
      <c r="AO2669" s="113"/>
      <c r="AP2669" s="113"/>
      <c r="AQ2669" s="113"/>
      <c r="AR2669" s="113"/>
      <c r="AS2669" s="113"/>
      <c r="AT2669" s="113"/>
      <c r="AU2669" s="113"/>
      <c r="AV2669" s="113"/>
      <c r="AW2669" s="113"/>
      <c r="AX2669" s="113"/>
      <c r="AY2669" s="113"/>
      <c r="AZ2669" s="113"/>
      <c r="BA2669" s="113"/>
      <c r="BB2669" s="113"/>
      <c r="BC2669" s="113"/>
      <c r="BD2669" s="113"/>
      <c r="BE2669" s="113"/>
      <c r="BF2669" s="113"/>
      <c r="BG2669" s="113"/>
      <c r="BH2669" s="113"/>
      <c r="BI2669" s="113"/>
      <c r="BJ2669" s="113"/>
      <c r="BK2669" s="113"/>
      <c r="BL2669" s="113"/>
      <c r="BM2669" s="113"/>
      <c r="BN2669" s="113"/>
      <c r="BO2669" s="113"/>
      <c r="BP2669" s="113"/>
      <c r="BQ2669" s="113"/>
      <c r="BR2669" s="113"/>
      <c r="BS2669" s="113"/>
      <c r="BT2669" s="113"/>
      <c r="BU2669" s="113"/>
      <c r="BV2669" s="113"/>
      <c r="BW2669" s="113"/>
      <c r="BX2669" s="113"/>
      <c r="BY2669" s="113"/>
      <c r="BZ2669" s="113"/>
      <c r="CA2669" s="113"/>
      <c r="CB2669" s="113"/>
    </row>
    <row r="2670" spans="9:80" s="114" customFormat="1">
      <c r="I2670" s="113"/>
      <c r="J2670" s="113"/>
      <c r="K2670" s="113"/>
      <c r="L2670" s="113"/>
      <c r="M2670" s="113"/>
      <c r="N2670" s="113"/>
      <c r="O2670" s="113"/>
      <c r="P2670" s="113"/>
      <c r="Q2670" s="113"/>
      <c r="R2670" s="113"/>
      <c r="S2670" s="113"/>
      <c r="T2670" s="113"/>
      <c r="U2670" s="113"/>
      <c r="V2670" s="113"/>
      <c r="W2670" s="113"/>
      <c r="X2670" s="113"/>
      <c r="Y2670" s="113"/>
      <c r="Z2670" s="113"/>
      <c r="AA2670" s="113"/>
      <c r="AB2670" s="113"/>
      <c r="AC2670" s="113"/>
      <c r="AD2670" s="113"/>
      <c r="AE2670" s="113"/>
      <c r="AF2670" s="113"/>
      <c r="AG2670" s="113"/>
      <c r="AH2670" s="113"/>
      <c r="AI2670" s="113"/>
      <c r="AJ2670" s="113"/>
      <c r="AK2670" s="113"/>
      <c r="AL2670" s="113"/>
      <c r="AM2670" s="113"/>
      <c r="AN2670" s="113"/>
      <c r="AO2670" s="113"/>
      <c r="AP2670" s="113"/>
      <c r="AQ2670" s="113"/>
      <c r="AR2670" s="113"/>
      <c r="AS2670" s="113"/>
      <c r="AT2670" s="113"/>
      <c r="AU2670" s="113"/>
      <c r="AV2670" s="113"/>
      <c r="AW2670" s="113"/>
      <c r="AX2670" s="113"/>
      <c r="AY2670" s="113"/>
      <c r="AZ2670" s="113"/>
      <c r="BA2670" s="113"/>
      <c r="BB2670" s="113"/>
      <c r="BC2670" s="113"/>
      <c r="BD2670" s="113"/>
      <c r="BE2670" s="113"/>
      <c r="BF2670" s="113"/>
      <c r="BG2670" s="113"/>
      <c r="BH2670" s="113"/>
      <c r="BI2670" s="113"/>
      <c r="BJ2670" s="113"/>
      <c r="BK2670" s="113"/>
      <c r="BL2670" s="113"/>
      <c r="BM2670" s="113"/>
      <c r="BN2670" s="113"/>
      <c r="BO2670" s="113"/>
      <c r="BP2670" s="113"/>
      <c r="BQ2670" s="113"/>
      <c r="BR2670" s="113"/>
      <c r="BS2670" s="113"/>
      <c r="BT2670" s="113"/>
      <c r="BU2670" s="113"/>
      <c r="BV2670" s="113"/>
      <c r="BW2670" s="113"/>
      <c r="BX2670" s="113"/>
      <c r="BY2670" s="113"/>
      <c r="BZ2670" s="113"/>
      <c r="CA2670" s="113"/>
      <c r="CB2670" s="113"/>
    </row>
    <row r="2671" spans="9:80" s="114" customFormat="1">
      <c r="I2671" s="113"/>
      <c r="J2671" s="113"/>
      <c r="K2671" s="113"/>
      <c r="L2671" s="113"/>
      <c r="M2671" s="113"/>
      <c r="N2671" s="113"/>
      <c r="O2671" s="113"/>
      <c r="P2671" s="113"/>
      <c r="Q2671" s="113"/>
      <c r="R2671" s="113"/>
      <c r="S2671" s="113"/>
      <c r="T2671" s="113"/>
      <c r="U2671" s="113"/>
      <c r="V2671" s="113"/>
      <c r="W2671" s="113"/>
      <c r="X2671" s="113"/>
      <c r="Y2671" s="113"/>
      <c r="Z2671" s="113"/>
      <c r="AA2671" s="113"/>
      <c r="AB2671" s="113"/>
      <c r="AC2671" s="113"/>
      <c r="AD2671" s="113"/>
      <c r="AE2671" s="113"/>
      <c r="AF2671" s="113"/>
      <c r="AG2671" s="113"/>
      <c r="AH2671" s="113"/>
      <c r="AI2671" s="113"/>
      <c r="AJ2671" s="113"/>
      <c r="AK2671" s="113"/>
      <c r="AL2671" s="113"/>
      <c r="AM2671" s="113"/>
      <c r="AN2671" s="113"/>
      <c r="AO2671" s="113"/>
      <c r="AP2671" s="113"/>
      <c r="AQ2671" s="113"/>
      <c r="AR2671" s="113"/>
      <c r="AS2671" s="113"/>
      <c r="AT2671" s="113"/>
      <c r="AU2671" s="113"/>
      <c r="AV2671" s="113"/>
      <c r="AW2671" s="113"/>
      <c r="AX2671" s="113"/>
      <c r="AY2671" s="113"/>
      <c r="AZ2671" s="113"/>
      <c r="BA2671" s="113"/>
      <c r="BB2671" s="113"/>
      <c r="BC2671" s="113"/>
      <c r="BD2671" s="113"/>
      <c r="BE2671" s="113"/>
      <c r="BF2671" s="113"/>
      <c r="BG2671" s="113"/>
      <c r="BH2671" s="113"/>
      <c r="BI2671" s="113"/>
      <c r="BJ2671" s="113"/>
      <c r="BK2671" s="113"/>
      <c r="BL2671" s="113"/>
      <c r="BM2671" s="113"/>
      <c r="BN2671" s="113"/>
      <c r="BO2671" s="113"/>
      <c r="BP2671" s="113"/>
      <c r="BQ2671" s="113"/>
      <c r="BR2671" s="113"/>
      <c r="BS2671" s="113"/>
      <c r="BT2671" s="113"/>
      <c r="BU2671" s="113"/>
      <c r="BV2671" s="113"/>
      <c r="BW2671" s="113"/>
      <c r="BX2671" s="113"/>
      <c r="BY2671" s="113"/>
      <c r="BZ2671" s="113"/>
      <c r="CA2671" s="113"/>
      <c r="CB2671" s="113"/>
    </row>
    <row r="2672" spans="9:80" s="114" customFormat="1">
      <c r="I2672" s="113"/>
      <c r="J2672" s="113"/>
      <c r="K2672" s="113"/>
      <c r="L2672" s="113"/>
      <c r="M2672" s="113"/>
      <c r="N2672" s="113"/>
      <c r="O2672" s="113"/>
      <c r="P2672" s="113"/>
      <c r="Q2672" s="113"/>
      <c r="R2672" s="113"/>
      <c r="S2672" s="113"/>
      <c r="T2672" s="113"/>
      <c r="U2672" s="113"/>
      <c r="V2672" s="113"/>
      <c r="W2672" s="113"/>
      <c r="X2672" s="113"/>
      <c r="Y2672" s="113"/>
      <c r="Z2672" s="113"/>
      <c r="AA2672" s="113"/>
      <c r="AB2672" s="113"/>
      <c r="AC2672" s="113"/>
      <c r="AD2672" s="113"/>
      <c r="AE2672" s="113"/>
      <c r="AF2672" s="113"/>
      <c r="AG2672" s="113"/>
      <c r="AH2672" s="113"/>
      <c r="AI2672" s="113"/>
      <c r="AJ2672" s="113"/>
      <c r="AK2672" s="113"/>
      <c r="AL2672" s="113"/>
      <c r="AM2672" s="113"/>
      <c r="AN2672" s="113"/>
      <c r="AO2672" s="113"/>
      <c r="AP2672" s="113"/>
      <c r="AQ2672" s="113"/>
      <c r="AR2672" s="113"/>
      <c r="AS2672" s="113"/>
      <c r="AT2672" s="113"/>
      <c r="AU2672" s="113"/>
      <c r="AV2672" s="113"/>
      <c r="AW2672" s="113"/>
      <c r="AX2672" s="113"/>
      <c r="AY2672" s="113"/>
      <c r="AZ2672" s="113"/>
      <c r="BA2672" s="113"/>
      <c r="BB2672" s="113"/>
      <c r="BC2672" s="113"/>
      <c r="BD2672" s="113"/>
      <c r="BE2672" s="113"/>
      <c r="BF2672" s="113"/>
      <c r="BG2672" s="113"/>
      <c r="BH2672" s="113"/>
      <c r="BI2672" s="113"/>
      <c r="BJ2672" s="113"/>
      <c r="BK2672" s="113"/>
      <c r="BL2672" s="113"/>
      <c r="BM2672" s="113"/>
      <c r="BN2672" s="113"/>
      <c r="BO2672" s="113"/>
      <c r="BP2672" s="113"/>
      <c r="BQ2672" s="113"/>
      <c r="BR2672" s="113"/>
      <c r="BS2672" s="113"/>
      <c r="BT2672" s="113"/>
      <c r="BU2672" s="113"/>
      <c r="BV2672" s="113"/>
      <c r="BW2672" s="113"/>
      <c r="BX2672" s="113"/>
      <c r="BY2672" s="113"/>
      <c r="BZ2672" s="113"/>
      <c r="CA2672" s="113"/>
      <c r="CB2672" s="113"/>
    </row>
    <row r="2673" spans="9:80" s="114" customFormat="1">
      <c r="I2673" s="113"/>
      <c r="J2673" s="113"/>
      <c r="K2673" s="113"/>
      <c r="L2673" s="113"/>
      <c r="M2673" s="113"/>
      <c r="N2673" s="113"/>
      <c r="O2673" s="113"/>
      <c r="P2673" s="113"/>
      <c r="Q2673" s="113"/>
      <c r="R2673" s="113"/>
      <c r="S2673" s="113"/>
      <c r="T2673" s="113"/>
      <c r="U2673" s="113"/>
      <c r="V2673" s="113"/>
      <c r="W2673" s="113"/>
      <c r="X2673" s="113"/>
      <c r="Y2673" s="113"/>
      <c r="Z2673" s="113"/>
      <c r="AA2673" s="113"/>
      <c r="AB2673" s="113"/>
      <c r="AC2673" s="113"/>
      <c r="AD2673" s="113"/>
      <c r="AE2673" s="113"/>
      <c r="AF2673" s="113"/>
      <c r="AG2673" s="113"/>
      <c r="AH2673" s="113"/>
      <c r="AI2673" s="113"/>
      <c r="AJ2673" s="113"/>
      <c r="AK2673" s="113"/>
      <c r="AL2673" s="113"/>
      <c r="AM2673" s="113"/>
      <c r="AN2673" s="113"/>
      <c r="AO2673" s="113"/>
      <c r="AP2673" s="113"/>
      <c r="AQ2673" s="113"/>
      <c r="AR2673" s="113"/>
      <c r="AS2673" s="113"/>
      <c r="AT2673" s="113"/>
      <c r="AU2673" s="113"/>
      <c r="AV2673" s="113"/>
      <c r="AW2673" s="113"/>
      <c r="AX2673" s="113"/>
      <c r="AY2673" s="113"/>
      <c r="AZ2673" s="113"/>
      <c r="BA2673" s="113"/>
      <c r="BB2673" s="113"/>
      <c r="BC2673" s="113"/>
      <c r="BD2673" s="113"/>
      <c r="BE2673" s="113"/>
      <c r="BF2673" s="113"/>
      <c r="BG2673" s="113"/>
      <c r="BH2673" s="113"/>
      <c r="BI2673" s="113"/>
      <c r="BJ2673" s="113"/>
      <c r="BK2673" s="113"/>
      <c r="BL2673" s="113"/>
      <c r="BM2673" s="113"/>
      <c r="BN2673" s="113"/>
      <c r="BO2673" s="113"/>
      <c r="BP2673" s="113"/>
      <c r="BQ2673" s="113"/>
      <c r="BR2673" s="113"/>
      <c r="BS2673" s="113"/>
      <c r="BT2673" s="113"/>
      <c r="BU2673" s="113"/>
      <c r="BV2673" s="113"/>
      <c r="BW2673" s="113"/>
      <c r="BX2673" s="113"/>
      <c r="BY2673" s="113"/>
      <c r="BZ2673" s="113"/>
      <c r="CA2673" s="113"/>
      <c r="CB2673" s="113"/>
    </row>
    <row r="2674" spans="9:80" s="114" customFormat="1">
      <c r="I2674" s="113"/>
      <c r="J2674" s="113"/>
      <c r="K2674" s="113"/>
      <c r="L2674" s="113"/>
      <c r="M2674" s="113"/>
      <c r="N2674" s="113"/>
      <c r="O2674" s="113"/>
      <c r="P2674" s="113"/>
      <c r="Q2674" s="113"/>
      <c r="R2674" s="113"/>
      <c r="S2674" s="113"/>
      <c r="T2674" s="113"/>
      <c r="U2674" s="113"/>
      <c r="V2674" s="113"/>
      <c r="W2674" s="113"/>
      <c r="X2674" s="113"/>
      <c r="Y2674" s="113"/>
      <c r="Z2674" s="113"/>
      <c r="AA2674" s="113"/>
      <c r="AB2674" s="113"/>
      <c r="AC2674" s="113"/>
      <c r="AD2674" s="113"/>
      <c r="AE2674" s="113"/>
      <c r="AF2674" s="113"/>
      <c r="AG2674" s="113"/>
      <c r="AH2674" s="113"/>
      <c r="AI2674" s="113"/>
      <c r="AJ2674" s="113"/>
      <c r="AK2674" s="113"/>
      <c r="AL2674" s="113"/>
      <c r="AM2674" s="113"/>
      <c r="AN2674" s="113"/>
      <c r="AO2674" s="113"/>
      <c r="AP2674" s="113"/>
      <c r="AQ2674" s="113"/>
      <c r="AR2674" s="113"/>
      <c r="AS2674" s="113"/>
      <c r="AT2674" s="113"/>
      <c r="AU2674" s="113"/>
      <c r="AV2674" s="113"/>
      <c r="AW2674" s="113"/>
      <c r="AX2674" s="113"/>
      <c r="AY2674" s="113"/>
      <c r="AZ2674" s="113"/>
      <c r="BA2674" s="113"/>
      <c r="BB2674" s="113"/>
      <c r="BC2674" s="113"/>
      <c r="BD2674" s="113"/>
      <c r="BE2674" s="113"/>
      <c r="BF2674" s="113"/>
      <c r="BG2674" s="113"/>
      <c r="BH2674" s="113"/>
      <c r="BI2674" s="113"/>
      <c r="BJ2674" s="113"/>
      <c r="BK2674" s="113"/>
      <c r="BL2674" s="113"/>
      <c r="BM2674" s="113"/>
      <c r="BN2674" s="113"/>
      <c r="BO2674" s="113"/>
      <c r="BP2674" s="113"/>
      <c r="BQ2674" s="113"/>
      <c r="BR2674" s="113"/>
      <c r="BS2674" s="113"/>
      <c r="BT2674" s="113"/>
      <c r="BU2674" s="113"/>
      <c r="BV2674" s="113"/>
      <c r="BW2674" s="113"/>
      <c r="BX2674" s="113"/>
      <c r="BY2674" s="113"/>
      <c r="BZ2674" s="113"/>
      <c r="CA2674" s="113"/>
      <c r="CB2674" s="113"/>
    </row>
    <row r="2675" spans="9:80" s="114" customFormat="1">
      <c r="I2675" s="113"/>
      <c r="J2675" s="113"/>
      <c r="K2675" s="113"/>
      <c r="L2675" s="113"/>
      <c r="M2675" s="113"/>
      <c r="N2675" s="113"/>
      <c r="O2675" s="113"/>
      <c r="P2675" s="113"/>
      <c r="Q2675" s="113"/>
      <c r="R2675" s="113"/>
      <c r="S2675" s="113"/>
      <c r="T2675" s="113"/>
      <c r="U2675" s="113"/>
      <c r="V2675" s="113"/>
      <c r="W2675" s="113"/>
      <c r="X2675" s="113"/>
      <c r="Y2675" s="113"/>
      <c r="Z2675" s="113"/>
      <c r="AA2675" s="113"/>
      <c r="AB2675" s="113"/>
      <c r="AC2675" s="113"/>
      <c r="AD2675" s="113"/>
      <c r="AE2675" s="113"/>
      <c r="AF2675" s="113"/>
      <c r="AG2675" s="113"/>
      <c r="AH2675" s="113"/>
      <c r="AI2675" s="113"/>
      <c r="AJ2675" s="113"/>
      <c r="AK2675" s="113"/>
      <c r="AL2675" s="113"/>
      <c r="AM2675" s="113"/>
      <c r="AN2675" s="113"/>
      <c r="AO2675" s="113"/>
      <c r="AP2675" s="113"/>
      <c r="AQ2675" s="113"/>
      <c r="AR2675" s="113"/>
      <c r="AS2675" s="113"/>
      <c r="AT2675" s="113"/>
      <c r="AU2675" s="113"/>
      <c r="AV2675" s="113"/>
      <c r="AW2675" s="113"/>
      <c r="AX2675" s="113"/>
      <c r="AY2675" s="113"/>
      <c r="AZ2675" s="113"/>
      <c r="BA2675" s="113"/>
      <c r="BB2675" s="113"/>
      <c r="BC2675" s="113"/>
      <c r="BD2675" s="113"/>
      <c r="BE2675" s="113"/>
      <c r="BF2675" s="113"/>
      <c r="BG2675" s="113"/>
      <c r="BH2675" s="113"/>
      <c r="BI2675" s="113"/>
      <c r="BJ2675" s="113"/>
      <c r="BK2675" s="113"/>
      <c r="BL2675" s="113"/>
      <c r="BM2675" s="113"/>
      <c r="BN2675" s="113"/>
      <c r="BO2675" s="113"/>
      <c r="BP2675" s="113"/>
      <c r="BQ2675" s="113"/>
      <c r="BR2675" s="113"/>
      <c r="BS2675" s="113"/>
      <c r="BT2675" s="113"/>
      <c r="BU2675" s="113"/>
      <c r="BV2675" s="113"/>
      <c r="BW2675" s="113"/>
      <c r="BX2675" s="113"/>
      <c r="BY2675" s="113"/>
      <c r="BZ2675" s="113"/>
      <c r="CA2675" s="113"/>
      <c r="CB2675" s="113"/>
    </row>
    <row r="2676" spans="9:80" s="114" customFormat="1">
      <c r="I2676" s="113"/>
      <c r="J2676" s="113"/>
      <c r="K2676" s="113"/>
      <c r="L2676" s="113"/>
      <c r="M2676" s="113"/>
      <c r="N2676" s="113"/>
      <c r="O2676" s="113"/>
      <c r="P2676" s="113"/>
      <c r="Q2676" s="113"/>
      <c r="R2676" s="113"/>
      <c r="S2676" s="113"/>
      <c r="T2676" s="113"/>
      <c r="U2676" s="113"/>
      <c r="V2676" s="113"/>
      <c r="W2676" s="113"/>
      <c r="X2676" s="113"/>
      <c r="Y2676" s="113"/>
      <c r="Z2676" s="113"/>
      <c r="AA2676" s="113"/>
      <c r="AB2676" s="113"/>
      <c r="AC2676" s="113"/>
      <c r="AD2676" s="113"/>
      <c r="AE2676" s="113"/>
      <c r="AF2676" s="113"/>
      <c r="AG2676" s="113"/>
      <c r="AH2676" s="113"/>
      <c r="AI2676" s="113"/>
      <c r="AJ2676" s="113"/>
      <c r="AK2676" s="113"/>
      <c r="AL2676" s="113"/>
      <c r="AM2676" s="113"/>
      <c r="AN2676" s="113"/>
      <c r="AO2676" s="113"/>
      <c r="AP2676" s="113"/>
      <c r="AQ2676" s="113"/>
      <c r="AR2676" s="113"/>
      <c r="AS2676" s="113"/>
      <c r="AT2676" s="113"/>
      <c r="AU2676" s="113"/>
      <c r="AV2676" s="113"/>
      <c r="AW2676" s="113"/>
      <c r="AX2676" s="113"/>
      <c r="AY2676" s="113"/>
      <c r="AZ2676" s="113"/>
      <c r="BA2676" s="113"/>
      <c r="BB2676" s="113"/>
      <c r="BC2676" s="113"/>
      <c r="BD2676" s="113"/>
      <c r="BE2676" s="113"/>
      <c r="BF2676" s="113"/>
      <c r="BG2676" s="113"/>
      <c r="BH2676" s="113"/>
      <c r="BI2676" s="113"/>
      <c r="BJ2676" s="113"/>
      <c r="BK2676" s="113"/>
      <c r="BL2676" s="113"/>
      <c r="BM2676" s="113"/>
      <c r="BN2676" s="113"/>
      <c r="BO2676" s="113"/>
      <c r="BP2676" s="113"/>
      <c r="BQ2676" s="113"/>
      <c r="BR2676" s="113"/>
      <c r="BS2676" s="113"/>
      <c r="BT2676" s="113"/>
      <c r="BU2676" s="113"/>
      <c r="BV2676" s="113"/>
      <c r="BW2676" s="113"/>
      <c r="BX2676" s="113"/>
      <c r="BY2676" s="113"/>
      <c r="BZ2676" s="113"/>
      <c r="CA2676" s="113"/>
      <c r="CB2676" s="113"/>
    </row>
    <row r="2677" spans="9:80" s="114" customFormat="1">
      <c r="I2677" s="113"/>
      <c r="J2677" s="113"/>
      <c r="K2677" s="113"/>
      <c r="L2677" s="113"/>
      <c r="M2677" s="113"/>
      <c r="N2677" s="113"/>
      <c r="O2677" s="113"/>
      <c r="P2677" s="113"/>
      <c r="Q2677" s="113"/>
      <c r="R2677" s="113"/>
      <c r="S2677" s="113"/>
      <c r="T2677" s="113"/>
      <c r="U2677" s="113"/>
      <c r="V2677" s="113"/>
      <c r="W2677" s="113"/>
      <c r="X2677" s="113"/>
      <c r="Y2677" s="113"/>
      <c r="Z2677" s="113"/>
      <c r="AA2677" s="113"/>
      <c r="AB2677" s="113"/>
      <c r="AC2677" s="113"/>
      <c r="AD2677" s="113"/>
      <c r="AE2677" s="113"/>
      <c r="AF2677" s="113"/>
      <c r="AG2677" s="113"/>
      <c r="AH2677" s="113"/>
      <c r="AI2677" s="113"/>
      <c r="AJ2677" s="113"/>
      <c r="AK2677" s="113"/>
      <c r="AL2677" s="113"/>
      <c r="AM2677" s="113"/>
      <c r="AN2677" s="113"/>
      <c r="AO2677" s="113"/>
      <c r="AP2677" s="113"/>
      <c r="AQ2677" s="113"/>
      <c r="AR2677" s="113"/>
      <c r="AS2677" s="113"/>
      <c r="AT2677" s="113"/>
      <c r="AU2677" s="113"/>
      <c r="AV2677" s="113"/>
      <c r="AW2677" s="113"/>
      <c r="AX2677" s="113"/>
      <c r="AY2677" s="113"/>
      <c r="AZ2677" s="113"/>
      <c r="BA2677" s="113"/>
      <c r="BB2677" s="113"/>
      <c r="BC2677" s="113"/>
      <c r="BD2677" s="113"/>
      <c r="BE2677" s="113"/>
      <c r="BF2677" s="113"/>
      <c r="BG2677" s="113"/>
      <c r="BH2677" s="113"/>
      <c r="BI2677" s="113"/>
      <c r="BJ2677" s="113"/>
      <c r="BK2677" s="113"/>
      <c r="BL2677" s="113"/>
      <c r="BM2677" s="113"/>
      <c r="BN2677" s="113"/>
      <c r="BO2677" s="113"/>
      <c r="BP2677" s="113"/>
      <c r="BQ2677" s="113"/>
      <c r="BR2677" s="113"/>
      <c r="BS2677" s="113"/>
      <c r="BT2677" s="113"/>
      <c r="BU2677" s="113"/>
      <c r="BV2677" s="113"/>
      <c r="BW2677" s="113"/>
      <c r="BX2677" s="113"/>
      <c r="BY2677" s="113"/>
      <c r="BZ2677" s="113"/>
      <c r="CA2677" s="113"/>
      <c r="CB2677" s="113"/>
    </row>
    <row r="2678" spans="9:80" s="114" customFormat="1">
      <c r="I2678" s="113"/>
      <c r="J2678" s="113"/>
      <c r="K2678" s="113"/>
      <c r="L2678" s="113"/>
      <c r="M2678" s="113"/>
      <c r="N2678" s="113"/>
      <c r="O2678" s="113"/>
      <c r="P2678" s="113"/>
      <c r="Q2678" s="113"/>
      <c r="R2678" s="113"/>
      <c r="S2678" s="113"/>
      <c r="T2678" s="113"/>
      <c r="U2678" s="113"/>
      <c r="V2678" s="113"/>
      <c r="W2678" s="113"/>
      <c r="X2678" s="113"/>
      <c r="Y2678" s="113"/>
      <c r="Z2678" s="113"/>
      <c r="AA2678" s="113"/>
      <c r="AB2678" s="113"/>
      <c r="AC2678" s="113"/>
      <c r="AD2678" s="113"/>
      <c r="AE2678" s="113"/>
      <c r="AF2678" s="113"/>
      <c r="AG2678" s="113"/>
      <c r="AH2678" s="113"/>
      <c r="AI2678" s="113"/>
      <c r="AJ2678" s="113"/>
      <c r="AK2678" s="113"/>
      <c r="AL2678" s="113"/>
      <c r="AM2678" s="113"/>
      <c r="AN2678" s="113"/>
      <c r="AO2678" s="113"/>
      <c r="AP2678" s="113"/>
      <c r="AQ2678" s="113"/>
      <c r="AR2678" s="113"/>
      <c r="AS2678" s="113"/>
      <c r="AT2678" s="113"/>
      <c r="AU2678" s="113"/>
      <c r="AV2678" s="113"/>
      <c r="AW2678" s="113"/>
      <c r="AX2678" s="113"/>
      <c r="AY2678" s="113"/>
      <c r="AZ2678" s="113"/>
      <c r="BA2678" s="113"/>
      <c r="BB2678" s="113"/>
      <c r="BC2678" s="113"/>
      <c r="BD2678" s="113"/>
      <c r="BE2678" s="113"/>
      <c r="BF2678" s="113"/>
      <c r="BG2678" s="113"/>
      <c r="BH2678" s="113"/>
      <c r="BI2678" s="113"/>
      <c r="BJ2678" s="113"/>
      <c r="BK2678" s="113"/>
      <c r="BL2678" s="113"/>
      <c r="BM2678" s="113"/>
      <c r="BN2678" s="113"/>
      <c r="BO2678" s="113"/>
      <c r="BP2678" s="113"/>
      <c r="BQ2678" s="113"/>
      <c r="BR2678" s="113"/>
      <c r="BS2678" s="113"/>
      <c r="BT2678" s="113"/>
      <c r="BU2678" s="113"/>
      <c r="BV2678" s="113"/>
      <c r="BW2678" s="113"/>
      <c r="BX2678" s="113"/>
      <c r="BY2678" s="113"/>
      <c r="BZ2678" s="113"/>
      <c r="CA2678" s="113"/>
      <c r="CB2678" s="113"/>
    </row>
    <row r="2679" spans="9:80" s="114" customFormat="1">
      <c r="I2679" s="113"/>
      <c r="J2679" s="113"/>
      <c r="K2679" s="113"/>
      <c r="L2679" s="113"/>
      <c r="M2679" s="113"/>
      <c r="N2679" s="113"/>
      <c r="O2679" s="113"/>
      <c r="P2679" s="113"/>
      <c r="Q2679" s="113"/>
      <c r="R2679" s="113"/>
      <c r="S2679" s="113"/>
      <c r="T2679" s="113"/>
      <c r="U2679" s="113"/>
      <c r="V2679" s="113"/>
      <c r="W2679" s="113"/>
      <c r="X2679" s="113"/>
      <c r="Y2679" s="113"/>
      <c r="Z2679" s="113"/>
      <c r="AA2679" s="113"/>
      <c r="AB2679" s="113"/>
      <c r="AC2679" s="113"/>
      <c r="AD2679" s="113"/>
      <c r="AE2679" s="113"/>
      <c r="AF2679" s="113"/>
      <c r="AG2679" s="113"/>
      <c r="AH2679" s="113"/>
      <c r="AI2679" s="113"/>
      <c r="AJ2679" s="113"/>
      <c r="AK2679" s="113"/>
      <c r="AL2679" s="113"/>
      <c r="AM2679" s="113"/>
      <c r="AN2679" s="113"/>
      <c r="AO2679" s="113"/>
      <c r="AP2679" s="113"/>
      <c r="AQ2679" s="113"/>
      <c r="AR2679" s="113"/>
      <c r="AS2679" s="113"/>
      <c r="AT2679" s="113"/>
      <c r="AU2679" s="113"/>
      <c r="AV2679" s="113"/>
      <c r="AW2679" s="113"/>
      <c r="AX2679" s="113"/>
      <c r="AY2679" s="113"/>
      <c r="AZ2679" s="113"/>
      <c r="BA2679" s="113"/>
      <c r="BB2679" s="113"/>
      <c r="BC2679" s="113"/>
      <c r="BD2679" s="113"/>
      <c r="BE2679" s="113"/>
      <c r="BF2679" s="113"/>
      <c r="BG2679" s="113"/>
      <c r="BH2679" s="113"/>
      <c r="BI2679" s="113"/>
      <c r="BJ2679" s="113"/>
      <c r="BK2679" s="113"/>
      <c r="BL2679" s="113"/>
      <c r="BM2679" s="113"/>
      <c r="BN2679" s="113"/>
      <c r="BO2679" s="113"/>
      <c r="BP2679" s="113"/>
      <c r="BQ2679" s="113"/>
      <c r="BR2679" s="113"/>
      <c r="BS2679" s="113"/>
      <c r="BT2679" s="113"/>
      <c r="BU2679" s="113"/>
      <c r="BV2679" s="113"/>
      <c r="BW2679" s="113"/>
      <c r="BX2679" s="113"/>
      <c r="BY2679" s="113"/>
      <c r="BZ2679" s="113"/>
      <c r="CA2679" s="113"/>
      <c r="CB2679" s="113"/>
    </row>
    <row r="2680" spans="9:80" s="114" customFormat="1">
      <c r="I2680" s="113"/>
      <c r="J2680" s="113"/>
      <c r="K2680" s="113"/>
      <c r="L2680" s="113"/>
      <c r="M2680" s="113"/>
      <c r="N2680" s="113"/>
      <c r="O2680" s="113"/>
      <c r="P2680" s="113"/>
      <c r="Q2680" s="113"/>
      <c r="R2680" s="113"/>
      <c r="S2680" s="113"/>
      <c r="T2680" s="113"/>
      <c r="U2680" s="113"/>
      <c r="V2680" s="113"/>
      <c r="W2680" s="113"/>
      <c r="X2680" s="113"/>
      <c r="Y2680" s="113"/>
      <c r="Z2680" s="113"/>
      <c r="AA2680" s="113"/>
      <c r="AB2680" s="113"/>
      <c r="AC2680" s="113"/>
      <c r="AD2680" s="113"/>
      <c r="AE2680" s="113"/>
      <c r="AF2680" s="113"/>
      <c r="AG2680" s="113"/>
      <c r="AH2680" s="113"/>
      <c r="AI2680" s="113"/>
      <c r="AJ2680" s="113"/>
      <c r="AK2680" s="113"/>
      <c r="AL2680" s="113"/>
      <c r="AM2680" s="113"/>
      <c r="AN2680" s="113"/>
      <c r="AO2680" s="113"/>
      <c r="AP2680" s="113"/>
      <c r="AQ2680" s="113"/>
      <c r="AR2680" s="113"/>
      <c r="AS2680" s="113"/>
      <c r="AT2680" s="113"/>
      <c r="AU2680" s="113"/>
      <c r="AV2680" s="113"/>
      <c r="AW2680" s="113"/>
      <c r="AX2680" s="113"/>
      <c r="AY2680" s="113"/>
      <c r="AZ2680" s="113"/>
      <c r="BA2680" s="113"/>
      <c r="BB2680" s="113"/>
      <c r="BC2680" s="113"/>
      <c r="BD2680" s="113"/>
      <c r="BE2680" s="113"/>
      <c r="BF2680" s="113"/>
      <c r="BG2680" s="113"/>
      <c r="BH2680" s="113"/>
      <c r="BI2680" s="113"/>
      <c r="BJ2680" s="113"/>
      <c r="BK2680" s="113"/>
      <c r="BL2680" s="113"/>
      <c r="BM2680" s="113"/>
      <c r="BN2680" s="113"/>
      <c r="BO2680" s="113"/>
      <c r="BP2680" s="113"/>
      <c r="BQ2680" s="113"/>
      <c r="BR2680" s="113"/>
      <c r="BS2680" s="113"/>
      <c r="BT2680" s="113"/>
      <c r="BU2680" s="113"/>
      <c r="BV2680" s="113"/>
      <c r="BW2680" s="113"/>
      <c r="BX2680" s="113"/>
      <c r="BY2680" s="113"/>
      <c r="BZ2680" s="113"/>
      <c r="CA2680" s="113"/>
      <c r="CB2680" s="113"/>
    </row>
    <row r="2681" spans="9:80" s="114" customFormat="1">
      <c r="I2681" s="113"/>
      <c r="J2681" s="113"/>
      <c r="K2681" s="113"/>
      <c r="L2681" s="113"/>
      <c r="M2681" s="113"/>
      <c r="N2681" s="113"/>
      <c r="O2681" s="113"/>
      <c r="P2681" s="113"/>
      <c r="Q2681" s="113"/>
      <c r="R2681" s="113"/>
      <c r="S2681" s="113"/>
      <c r="T2681" s="113"/>
      <c r="U2681" s="113"/>
      <c r="V2681" s="113"/>
      <c r="W2681" s="113"/>
      <c r="X2681" s="113"/>
      <c r="Y2681" s="113"/>
      <c r="Z2681" s="113"/>
      <c r="AA2681" s="113"/>
      <c r="AB2681" s="113"/>
      <c r="AC2681" s="113"/>
      <c r="AD2681" s="113"/>
      <c r="AE2681" s="113"/>
      <c r="AF2681" s="113"/>
      <c r="AG2681" s="113"/>
      <c r="AH2681" s="113"/>
      <c r="AI2681" s="113"/>
      <c r="AJ2681" s="113"/>
      <c r="AK2681" s="113"/>
      <c r="AL2681" s="113"/>
      <c r="AM2681" s="113"/>
      <c r="AN2681" s="113"/>
      <c r="AO2681" s="113"/>
      <c r="AP2681" s="113"/>
      <c r="AQ2681" s="113"/>
      <c r="AR2681" s="113"/>
      <c r="AS2681" s="113"/>
      <c r="AT2681" s="113"/>
      <c r="AU2681" s="113"/>
      <c r="AV2681" s="113"/>
      <c r="AW2681" s="113"/>
      <c r="AX2681" s="113"/>
      <c r="AY2681" s="113"/>
      <c r="AZ2681" s="113"/>
      <c r="BA2681" s="113"/>
      <c r="BB2681" s="113"/>
      <c r="BC2681" s="113"/>
      <c r="BD2681" s="113"/>
      <c r="BE2681" s="113"/>
      <c r="BF2681" s="113"/>
      <c r="BG2681" s="113"/>
      <c r="BH2681" s="113"/>
      <c r="BI2681" s="113"/>
      <c r="BJ2681" s="113"/>
      <c r="BK2681" s="113"/>
      <c r="BL2681" s="113"/>
      <c r="BM2681" s="113"/>
      <c r="BN2681" s="113"/>
      <c r="BO2681" s="113"/>
      <c r="BP2681" s="113"/>
      <c r="BQ2681" s="113"/>
      <c r="BR2681" s="113"/>
      <c r="BS2681" s="113"/>
      <c r="BT2681" s="113"/>
      <c r="BU2681" s="113"/>
      <c r="BV2681" s="113"/>
      <c r="BW2681" s="113"/>
      <c r="BX2681" s="113"/>
      <c r="BY2681" s="113"/>
      <c r="BZ2681" s="113"/>
      <c r="CA2681" s="113"/>
      <c r="CB2681" s="113"/>
    </row>
    <row r="2682" spans="9:80" s="114" customFormat="1">
      <c r="I2682" s="113"/>
      <c r="J2682" s="113"/>
      <c r="K2682" s="113"/>
      <c r="L2682" s="113"/>
      <c r="M2682" s="113"/>
      <c r="N2682" s="113"/>
      <c r="O2682" s="113"/>
      <c r="P2682" s="113"/>
      <c r="Q2682" s="113"/>
      <c r="R2682" s="113"/>
      <c r="S2682" s="113"/>
      <c r="T2682" s="113"/>
      <c r="U2682" s="113"/>
      <c r="V2682" s="113"/>
      <c r="W2682" s="113"/>
      <c r="X2682" s="113"/>
      <c r="Y2682" s="113"/>
      <c r="Z2682" s="113"/>
      <c r="AA2682" s="113"/>
      <c r="AB2682" s="113"/>
      <c r="AC2682" s="113"/>
      <c r="AD2682" s="113"/>
      <c r="AE2682" s="113"/>
      <c r="AF2682" s="113"/>
      <c r="AG2682" s="113"/>
      <c r="AH2682" s="113"/>
      <c r="AI2682" s="113"/>
      <c r="AJ2682" s="113"/>
      <c r="AK2682" s="113"/>
      <c r="AL2682" s="113"/>
      <c r="AM2682" s="113"/>
      <c r="AN2682" s="113"/>
      <c r="AO2682" s="113"/>
      <c r="AP2682" s="113"/>
      <c r="AQ2682" s="113"/>
      <c r="AR2682" s="113"/>
      <c r="AS2682" s="113"/>
      <c r="AT2682" s="113"/>
      <c r="AU2682" s="113"/>
      <c r="AV2682" s="113"/>
      <c r="AW2682" s="113"/>
      <c r="AX2682" s="113"/>
      <c r="AY2682" s="113"/>
      <c r="AZ2682" s="113"/>
      <c r="BA2682" s="113"/>
      <c r="BB2682" s="113"/>
      <c r="BC2682" s="113"/>
      <c r="BD2682" s="113"/>
      <c r="BE2682" s="113"/>
      <c r="BF2682" s="113"/>
      <c r="BG2682" s="113"/>
      <c r="BH2682" s="113"/>
      <c r="BI2682" s="113"/>
      <c r="BJ2682" s="113"/>
      <c r="BK2682" s="113"/>
      <c r="BL2682" s="113"/>
      <c r="BM2682" s="113"/>
      <c r="BN2682" s="113"/>
      <c r="BO2682" s="113"/>
      <c r="BP2682" s="113"/>
      <c r="BQ2682" s="113"/>
      <c r="BR2682" s="113"/>
      <c r="BS2682" s="113"/>
      <c r="BT2682" s="113"/>
      <c r="BU2682" s="113"/>
      <c r="BV2682" s="113"/>
      <c r="BW2682" s="113"/>
      <c r="BX2682" s="113"/>
      <c r="BY2682" s="113"/>
      <c r="BZ2682" s="113"/>
      <c r="CA2682" s="113"/>
      <c r="CB2682" s="113"/>
    </row>
    <row r="2683" spans="9:80" s="114" customFormat="1">
      <c r="I2683" s="113"/>
      <c r="J2683" s="113"/>
      <c r="K2683" s="113"/>
      <c r="L2683" s="113"/>
      <c r="M2683" s="113"/>
      <c r="N2683" s="113"/>
      <c r="O2683" s="113"/>
      <c r="P2683" s="113"/>
      <c r="Q2683" s="113"/>
      <c r="R2683" s="113"/>
      <c r="S2683" s="113"/>
      <c r="T2683" s="113"/>
      <c r="U2683" s="113"/>
      <c r="V2683" s="113"/>
      <c r="W2683" s="113"/>
      <c r="X2683" s="113"/>
      <c r="Y2683" s="113"/>
      <c r="Z2683" s="113"/>
      <c r="AA2683" s="113"/>
      <c r="AB2683" s="113"/>
      <c r="AC2683" s="113"/>
      <c r="AD2683" s="113"/>
      <c r="AE2683" s="113"/>
      <c r="AF2683" s="113"/>
      <c r="AG2683" s="113"/>
      <c r="AH2683" s="113"/>
      <c r="AI2683" s="113"/>
      <c r="AJ2683" s="113"/>
      <c r="AK2683" s="113"/>
      <c r="AL2683" s="113"/>
      <c r="AM2683" s="113"/>
      <c r="AN2683" s="113"/>
      <c r="AO2683" s="113"/>
      <c r="AP2683" s="113"/>
      <c r="AQ2683" s="113"/>
      <c r="AR2683" s="113"/>
      <c r="AS2683" s="113"/>
      <c r="AT2683" s="113"/>
      <c r="AU2683" s="113"/>
      <c r="AV2683" s="113"/>
      <c r="AW2683" s="113"/>
      <c r="AX2683" s="113"/>
      <c r="AY2683" s="113"/>
      <c r="AZ2683" s="113"/>
      <c r="BA2683" s="113"/>
      <c r="BB2683" s="113"/>
      <c r="BC2683" s="113"/>
      <c r="BD2683" s="113"/>
      <c r="BE2683" s="113"/>
      <c r="BF2683" s="113"/>
      <c r="BG2683" s="113"/>
      <c r="BH2683" s="113"/>
      <c r="BI2683" s="113"/>
      <c r="BJ2683" s="113"/>
      <c r="BK2683" s="113"/>
      <c r="BL2683" s="113"/>
      <c r="BM2683" s="113"/>
      <c r="BN2683" s="113"/>
      <c r="BO2683" s="113"/>
      <c r="BP2683" s="113"/>
      <c r="BQ2683" s="113"/>
      <c r="BR2683" s="113"/>
      <c r="BS2683" s="113"/>
      <c r="BT2683" s="113"/>
      <c r="BU2683" s="113"/>
      <c r="BV2683" s="113"/>
      <c r="BW2683" s="113"/>
      <c r="BX2683" s="113"/>
      <c r="BY2683" s="113"/>
      <c r="BZ2683" s="113"/>
      <c r="CA2683" s="113"/>
      <c r="CB2683" s="113"/>
    </row>
    <row r="2684" spans="9:80" s="114" customFormat="1">
      <c r="I2684" s="113"/>
      <c r="J2684" s="113"/>
      <c r="K2684" s="113"/>
      <c r="L2684" s="113"/>
      <c r="M2684" s="113"/>
      <c r="N2684" s="113"/>
      <c r="O2684" s="113"/>
      <c r="P2684" s="113"/>
      <c r="Q2684" s="113"/>
      <c r="R2684" s="113"/>
      <c r="S2684" s="113"/>
      <c r="T2684" s="113"/>
      <c r="U2684" s="113"/>
      <c r="V2684" s="113"/>
      <c r="W2684" s="113"/>
      <c r="X2684" s="113"/>
      <c r="Y2684" s="113"/>
      <c r="Z2684" s="113"/>
      <c r="AA2684" s="113"/>
      <c r="AB2684" s="113"/>
      <c r="AC2684" s="113"/>
      <c r="AD2684" s="113"/>
      <c r="AE2684" s="113"/>
      <c r="AF2684" s="113"/>
      <c r="AG2684" s="113"/>
      <c r="AH2684" s="113"/>
      <c r="AI2684" s="113"/>
      <c r="AJ2684" s="113"/>
      <c r="AK2684" s="113"/>
      <c r="AL2684" s="113"/>
      <c r="AM2684" s="113"/>
      <c r="AN2684" s="113"/>
      <c r="AO2684" s="113"/>
      <c r="AP2684" s="113"/>
      <c r="AQ2684" s="113"/>
      <c r="AR2684" s="113"/>
      <c r="AS2684" s="113"/>
      <c r="AT2684" s="113"/>
      <c r="AU2684" s="113"/>
      <c r="AV2684" s="113"/>
      <c r="AW2684" s="113"/>
      <c r="AX2684" s="113"/>
      <c r="AY2684" s="113"/>
      <c r="AZ2684" s="113"/>
      <c r="BA2684" s="113"/>
      <c r="BB2684" s="113"/>
      <c r="BC2684" s="113"/>
      <c r="BD2684" s="113"/>
      <c r="BE2684" s="113"/>
      <c r="BF2684" s="113"/>
      <c r="BG2684" s="113"/>
      <c r="BH2684" s="113"/>
      <c r="BI2684" s="113"/>
      <c r="BJ2684" s="113"/>
      <c r="BK2684" s="113"/>
      <c r="BL2684" s="113"/>
      <c r="BM2684" s="113"/>
      <c r="BN2684" s="113"/>
      <c r="BO2684" s="113"/>
      <c r="BP2684" s="113"/>
      <c r="BQ2684" s="113"/>
      <c r="BR2684" s="113"/>
      <c r="BS2684" s="113"/>
      <c r="BT2684" s="113"/>
      <c r="BU2684" s="113"/>
      <c r="BV2684" s="113"/>
      <c r="BW2684" s="113"/>
      <c r="BX2684" s="113"/>
      <c r="BY2684" s="113"/>
      <c r="BZ2684" s="113"/>
      <c r="CA2684" s="113"/>
      <c r="CB2684" s="113"/>
    </row>
    <row r="2685" spans="9:80" s="114" customFormat="1">
      <c r="I2685" s="113"/>
      <c r="J2685" s="113"/>
      <c r="K2685" s="113"/>
      <c r="L2685" s="113"/>
      <c r="M2685" s="113"/>
      <c r="N2685" s="113"/>
      <c r="O2685" s="113"/>
      <c r="P2685" s="113"/>
      <c r="Q2685" s="113"/>
      <c r="R2685" s="113"/>
      <c r="S2685" s="113"/>
      <c r="T2685" s="113"/>
      <c r="U2685" s="113"/>
      <c r="V2685" s="113"/>
      <c r="W2685" s="113"/>
      <c r="X2685" s="113"/>
      <c r="Y2685" s="113"/>
      <c r="Z2685" s="113"/>
      <c r="AA2685" s="113"/>
      <c r="AB2685" s="113"/>
      <c r="AC2685" s="113"/>
      <c r="AD2685" s="113"/>
      <c r="AE2685" s="113"/>
      <c r="AF2685" s="113"/>
      <c r="AG2685" s="113"/>
      <c r="AH2685" s="113"/>
      <c r="AI2685" s="113"/>
      <c r="AJ2685" s="113"/>
      <c r="AK2685" s="113"/>
      <c r="AL2685" s="113"/>
      <c r="AM2685" s="113"/>
      <c r="AN2685" s="113"/>
      <c r="AO2685" s="113"/>
      <c r="AP2685" s="113"/>
      <c r="AQ2685" s="113"/>
      <c r="AR2685" s="113"/>
      <c r="AS2685" s="113"/>
      <c r="AT2685" s="113"/>
      <c r="AU2685" s="113"/>
      <c r="AV2685" s="113"/>
      <c r="AW2685" s="113"/>
      <c r="AX2685" s="113"/>
      <c r="AY2685" s="113"/>
      <c r="AZ2685" s="113"/>
      <c r="BA2685" s="113"/>
      <c r="BB2685" s="113"/>
      <c r="BC2685" s="113"/>
      <c r="BD2685" s="113"/>
      <c r="BE2685" s="113"/>
      <c r="BF2685" s="113"/>
      <c r="BG2685" s="113"/>
      <c r="BH2685" s="113"/>
      <c r="BI2685" s="113"/>
      <c r="BJ2685" s="113"/>
      <c r="BK2685" s="113"/>
      <c r="BL2685" s="113"/>
      <c r="BM2685" s="113"/>
      <c r="BN2685" s="113"/>
      <c r="BO2685" s="113"/>
      <c r="BP2685" s="113"/>
      <c r="BQ2685" s="113"/>
      <c r="BR2685" s="113"/>
      <c r="BS2685" s="113"/>
      <c r="BT2685" s="113"/>
      <c r="BU2685" s="113"/>
      <c r="BV2685" s="113"/>
      <c r="BW2685" s="113"/>
      <c r="BX2685" s="113"/>
      <c r="BY2685" s="113"/>
      <c r="BZ2685" s="113"/>
      <c r="CA2685" s="113"/>
      <c r="CB2685" s="113"/>
    </row>
    <row r="2686" spans="9:80" s="114" customFormat="1">
      <c r="I2686" s="113"/>
      <c r="J2686" s="113"/>
      <c r="K2686" s="113"/>
      <c r="L2686" s="113"/>
      <c r="M2686" s="113"/>
      <c r="N2686" s="113"/>
      <c r="O2686" s="113"/>
      <c r="P2686" s="113"/>
      <c r="Q2686" s="113"/>
      <c r="R2686" s="113"/>
      <c r="S2686" s="113"/>
      <c r="T2686" s="113"/>
      <c r="U2686" s="113"/>
      <c r="V2686" s="113"/>
      <c r="W2686" s="113"/>
      <c r="X2686" s="113"/>
      <c r="Y2686" s="113"/>
      <c r="Z2686" s="113"/>
      <c r="AA2686" s="113"/>
      <c r="AB2686" s="113"/>
      <c r="AC2686" s="113"/>
      <c r="AD2686" s="113"/>
      <c r="AE2686" s="113"/>
      <c r="AF2686" s="113"/>
      <c r="AG2686" s="113"/>
      <c r="AH2686" s="113"/>
      <c r="AI2686" s="113"/>
      <c r="AJ2686" s="113"/>
      <c r="AK2686" s="113"/>
      <c r="AL2686" s="113"/>
      <c r="AM2686" s="113"/>
      <c r="AN2686" s="113"/>
      <c r="AO2686" s="113"/>
      <c r="AP2686" s="113"/>
      <c r="AQ2686" s="113"/>
      <c r="AR2686" s="113"/>
      <c r="AS2686" s="113"/>
      <c r="AT2686" s="113"/>
      <c r="AU2686" s="113"/>
      <c r="AV2686" s="113"/>
      <c r="AW2686" s="113"/>
      <c r="AX2686" s="113"/>
      <c r="AY2686" s="113"/>
      <c r="AZ2686" s="113"/>
      <c r="BA2686" s="113"/>
      <c r="BB2686" s="113"/>
      <c r="BC2686" s="113"/>
      <c r="BD2686" s="113"/>
      <c r="BE2686" s="113"/>
      <c r="BF2686" s="113"/>
      <c r="BG2686" s="113"/>
      <c r="BH2686" s="113"/>
      <c r="BI2686" s="113"/>
      <c r="BJ2686" s="113"/>
      <c r="BK2686" s="113"/>
      <c r="BL2686" s="113"/>
      <c r="BM2686" s="113"/>
      <c r="BN2686" s="113"/>
      <c r="BO2686" s="113"/>
      <c r="BP2686" s="113"/>
      <c r="BQ2686" s="113"/>
      <c r="BR2686" s="113"/>
      <c r="BS2686" s="113"/>
      <c r="BT2686" s="113"/>
      <c r="BU2686" s="113"/>
      <c r="BV2686" s="113"/>
      <c r="BW2686" s="113"/>
      <c r="BX2686" s="113"/>
      <c r="BY2686" s="113"/>
      <c r="BZ2686" s="113"/>
      <c r="CA2686" s="113"/>
      <c r="CB2686" s="113"/>
    </row>
    <row r="2687" spans="9:80" s="114" customFormat="1">
      <c r="I2687" s="113"/>
      <c r="J2687" s="113"/>
      <c r="K2687" s="113"/>
      <c r="L2687" s="113"/>
      <c r="M2687" s="113"/>
      <c r="N2687" s="113"/>
      <c r="O2687" s="113"/>
      <c r="P2687" s="113"/>
      <c r="Q2687" s="113"/>
      <c r="R2687" s="113"/>
      <c r="S2687" s="113"/>
      <c r="T2687" s="113"/>
      <c r="U2687" s="113"/>
      <c r="V2687" s="113"/>
      <c r="W2687" s="113"/>
      <c r="X2687" s="113"/>
      <c r="Y2687" s="113"/>
      <c r="Z2687" s="113"/>
      <c r="AA2687" s="113"/>
      <c r="AB2687" s="113"/>
      <c r="AC2687" s="113"/>
      <c r="AD2687" s="113"/>
      <c r="AE2687" s="113"/>
      <c r="AF2687" s="113"/>
      <c r="AG2687" s="113"/>
      <c r="AH2687" s="113"/>
      <c r="AI2687" s="113"/>
      <c r="AJ2687" s="113"/>
      <c r="AK2687" s="113"/>
      <c r="AL2687" s="113"/>
      <c r="AM2687" s="113"/>
      <c r="AN2687" s="113"/>
      <c r="AO2687" s="113"/>
      <c r="AP2687" s="113"/>
      <c r="AQ2687" s="113"/>
      <c r="AR2687" s="113"/>
      <c r="AS2687" s="113"/>
      <c r="AT2687" s="113"/>
      <c r="AU2687" s="113"/>
      <c r="AV2687" s="113"/>
      <c r="AW2687" s="113"/>
      <c r="AX2687" s="113"/>
      <c r="AY2687" s="113"/>
      <c r="AZ2687" s="113"/>
      <c r="BA2687" s="113"/>
      <c r="BB2687" s="113"/>
      <c r="BC2687" s="113"/>
      <c r="BD2687" s="113"/>
      <c r="BE2687" s="113"/>
      <c r="BF2687" s="113"/>
      <c r="BG2687" s="113"/>
      <c r="BH2687" s="113"/>
      <c r="BI2687" s="113"/>
      <c r="BJ2687" s="113"/>
      <c r="BK2687" s="113"/>
      <c r="BL2687" s="113"/>
      <c r="BM2687" s="113"/>
      <c r="BN2687" s="113"/>
      <c r="BO2687" s="113"/>
      <c r="BP2687" s="113"/>
      <c r="BQ2687" s="113"/>
      <c r="BR2687" s="113"/>
      <c r="BS2687" s="113"/>
      <c r="BT2687" s="113"/>
      <c r="BU2687" s="113"/>
      <c r="BV2687" s="113"/>
      <c r="BW2687" s="113"/>
      <c r="BX2687" s="113"/>
      <c r="BY2687" s="113"/>
      <c r="BZ2687" s="113"/>
      <c r="CA2687" s="113"/>
      <c r="CB2687" s="113"/>
    </row>
    <row r="2688" spans="9:80" s="114" customFormat="1">
      <c r="I2688" s="113"/>
      <c r="J2688" s="113"/>
      <c r="K2688" s="113"/>
      <c r="L2688" s="113"/>
      <c r="M2688" s="113"/>
      <c r="N2688" s="113"/>
      <c r="O2688" s="113"/>
      <c r="P2688" s="113"/>
      <c r="Q2688" s="113"/>
      <c r="R2688" s="113"/>
      <c r="S2688" s="113"/>
      <c r="T2688" s="113"/>
      <c r="U2688" s="113"/>
      <c r="V2688" s="113"/>
      <c r="W2688" s="113"/>
      <c r="X2688" s="113"/>
      <c r="Y2688" s="113"/>
      <c r="Z2688" s="113"/>
      <c r="AA2688" s="113"/>
      <c r="AB2688" s="113"/>
      <c r="AC2688" s="113"/>
      <c r="AD2688" s="113"/>
      <c r="AE2688" s="113"/>
      <c r="AF2688" s="113"/>
      <c r="AG2688" s="113"/>
      <c r="AH2688" s="113"/>
      <c r="AI2688" s="113"/>
      <c r="AJ2688" s="113"/>
      <c r="AK2688" s="113"/>
      <c r="AL2688" s="113"/>
      <c r="AM2688" s="113"/>
      <c r="AN2688" s="113"/>
      <c r="AO2688" s="113"/>
      <c r="AP2688" s="113"/>
      <c r="AQ2688" s="113"/>
      <c r="AR2688" s="113"/>
      <c r="AS2688" s="113"/>
      <c r="AT2688" s="113"/>
      <c r="AU2688" s="113"/>
      <c r="AV2688" s="113"/>
      <c r="AW2688" s="113"/>
      <c r="AX2688" s="113"/>
      <c r="AY2688" s="113"/>
      <c r="AZ2688" s="113"/>
      <c r="BA2688" s="113"/>
      <c r="BB2688" s="113"/>
      <c r="BC2688" s="113"/>
      <c r="BD2688" s="113"/>
      <c r="BE2688" s="113"/>
      <c r="BF2688" s="113"/>
      <c r="BG2688" s="113"/>
      <c r="BH2688" s="113"/>
      <c r="BI2688" s="113"/>
      <c r="BJ2688" s="113"/>
      <c r="BK2688" s="113"/>
      <c r="BL2688" s="113"/>
      <c r="BM2688" s="113"/>
      <c r="BN2688" s="113"/>
      <c r="BO2688" s="113"/>
      <c r="BP2688" s="113"/>
      <c r="BQ2688" s="113"/>
      <c r="BR2688" s="113"/>
      <c r="BS2688" s="113"/>
      <c r="BT2688" s="113"/>
      <c r="BU2688" s="113"/>
      <c r="BV2688" s="113"/>
      <c r="BW2688" s="113"/>
      <c r="BX2688" s="113"/>
      <c r="BY2688" s="113"/>
      <c r="BZ2688" s="113"/>
      <c r="CA2688" s="113"/>
      <c r="CB2688" s="113"/>
    </row>
    <row r="2689" spans="9:80" s="114" customFormat="1">
      <c r="I2689" s="113"/>
      <c r="J2689" s="113"/>
      <c r="K2689" s="113"/>
      <c r="L2689" s="113"/>
      <c r="M2689" s="113"/>
      <c r="N2689" s="113"/>
      <c r="O2689" s="113"/>
      <c r="P2689" s="113"/>
      <c r="Q2689" s="113"/>
      <c r="R2689" s="113"/>
      <c r="S2689" s="113"/>
      <c r="T2689" s="113"/>
      <c r="U2689" s="113"/>
      <c r="V2689" s="113"/>
      <c r="W2689" s="113"/>
      <c r="X2689" s="113"/>
      <c r="Y2689" s="113"/>
      <c r="Z2689" s="113"/>
      <c r="AA2689" s="113"/>
      <c r="AB2689" s="113"/>
      <c r="AC2689" s="113"/>
      <c r="AD2689" s="113"/>
      <c r="AE2689" s="113"/>
      <c r="AF2689" s="113"/>
      <c r="AG2689" s="113"/>
      <c r="AH2689" s="113"/>
      <c r="AI2689" s="113"/>
      <c r="AJ2689" s="113"/>
      <c r="AK2689" s="113"/>
      <c r="AL2689" s="113"/>
      <c r="AM2689" s="113"/>
      <c r="AN2689" s="113"/>
      <c r="AO2689" s="113"/>
      <c r="AP2689" s="113"/>
      <c r="AQ2689" s="113"/>
      <c r="AR2689" s="113"/>
      <c r="AS2689" s="113"/>
      <c r="AT2689" s="113"/>
      <c r="AU2689" s="113"/>
      <c r="AV2689" s="113"/>
      <c r="AW2689" s="113"/>
      <c r="AX2689" s="113"/>
      <c r="AY2689" s="113"/>
      <c r="AZ2689" s="113"/>
      <c r="BA2689" s="113"/>
      <c r="BB2689" s="113"/>
      <c r="BC2689" s="113"/>
      <c r="BD2689" s="113"/>
      <c r="BE2689" s="113"/>
      <c r="BF2689" s="113"/>
      <c r="BG2689" s="113"/>
      <c r="BH2689" s="113"/>
      <c r="BI2689" s="113"/>
      <c r="BJ2689" s="113"/>
      <c r="BK2689" s="113"/>
      <c r="BL2689" s="113"/>
      <c r="BM2689" s="113"/>
      <c r="BN2689" s="113"/>
      <c r="BO2689" s="113"/>
      <c r="BP2689" s="113"/>
      <c r="BQ2689" s="113"/>
      <c r="BR2689" s="113"/>
      <c r="BS2689" s="113"/>
      <c r="BT2689" s="113"/>
      <c r="BU2689" s="113"/>
      <c r="BV2689" s="113"/>
      <c r="BW2689" s="113"/>
      <c r="BX2689" s="113"/>
      <c r="BY2689" s="113"/>
      <c r="BZ2689" s="113"/>
      <c r="CA2689" s="113"/>
      <c r="CB2689" s="113"/>
    </row>
    <row r="2690" spans="9:80" s="114" customFormat="1">
      <c r="I2690" s="113"/>
      <c r="J2690" s="113"/>
      <c r="K2690" s="113"/>
      <c r="L2690" s="113"/>
      <c r="M2690" s="113"/>
      <c r="N2690" s="113"/>
      <c r="O2690" s="113"/>
      <c r="P2690" s="113"/>
      <c r="Q2690" s="113"/>
      <c r="R2690" s="113"/>
      <c r="S2690" s="113"/>
      <c r="T2690" s="113"/>
      <c r="U2690" s="113"/>
      <c r="V2690" s="113"/>
      <c r="W2690" s="113"/>
      <c r="X2690" s="113"/>
      <c r="Y2690" s="113"/>
      <c r="Z2690" s="113"/>
      <c r="AA2690" s="113"/>
      <c r="AB2690" s="113"/>
      <c r="AC2690" s="113"/>
      <c r="AD2690" s="113"/>
      <c r="AE2690" s="113"/>
      <c r="AF2690" s="113"/>
      <c r="AG2690" s="113"/>
      <c r="AH2690" s="113"/>
      <c r="AI2690" s="113"/>
      <c r="AJ2690" s="113"/>
      <c r="AK2690" s="113"/>
      <c r="AL2690" s="113"/>
      <c r="AM2690" s="113"/>
      <c r="AN2690" s="113"/>
      <c r="AO2690" s="113"/>
      <c r="AP2690" s="113"/>
      <c r="AQ2690" s="113"/>
      <c r="AR2690" s="113"/>
      <c r="AS2690" s="113"/>
      <c r="AT2690" s="113"/>
      <c r="AU2690" s="113"/>
      <c r="AV2690" s="113"/>
      <c r="AW2690" s="113"/>
      <c r="AX2690" s="113"/>
      <c r="AY2690" s="113"/>
      <c r="AZ2690" s="113"/>
      <c r="BA2690" s="113"/>
      <c r="BB2690" s="113"/>
      <c r="BC2690" s="113"/>
      <c r="BD2690" s="113"/>
      <c r="BE2690" s="113"/>
      <c r="BF2690" s="113"/>
      <c r="BG2690" s="113"/>
      <c r="BH2690" s="113"/>
      <c r="BI2690" s="113"/>
      <c r="BJ2690" s="113"/>
      <c r="BK2690" s="113"/>
      <c r="BL2690" s="113"/>
      <c r="BM2690" s="113"/>
      <c r="BN2690" s="113"/>
      <c r="BO2690" s="113"/>
      <c r="BP2690" s="113"/>
      <c r="BQ2690" s="113"/>
      <c r="BR2690" s="113"/>
      <c r="BS2690" s="113"/>
      <c r="BT2690" s="113"/>
      <c r="BU2690" s="113"/>
      <c r="BV2690" s="113"/>
      <c r="BW2690" s="113"/>
      <c r="BX2690" s="113"/>
      <c r="BY2690" s="113"/>
      <c r="BZ2690" s="113"/>
      <c r="CA2690" s="113"/>
      <c r="CB2690" s="113"/>
    </row>
    <row r="2691" spans="9:80" s="114" customFormat="1">
      <c r="I2691" s="113"/>
      <c r="J2691" s="113"/>
      <c r="K2691" s="113"/>
      <c r="L2691" s="113"/>
      <c r="M2691" s="113"/>
      <c r="N2691" s="113"/>
      <c r="O2691" s="113"/>
      <c r="P2691" s="113"/>
      <c r="Q2691" s="113"/>
      <c r="R2691" s="113"/>
      <c r="S2691" s="113"/>
      <c r="T2691" s="113"/>
      <c r="U2691" s="113"/>
      <c r="V2691" s="113"/>
      <c r="W2691" s="113"/>
      <c r="X2691" s="113"/>
      <c r="Y2691" s="113"/>
      <c r="Z2691" s="113"/>
      <c r="AA2691" s="113"/>
      <c r="AB2691" s="113"/>
      <c r="AC2691" s="113"/>
      <c r="AD2691" s="113"/>
      <c r="AE2691" s="113"/>
      <c r="AF2691" s="113"/>
      <c r="AG2691" s="113"/>
      <c r="AH2691" s="113"/>
      <c r="AI2691" s="113"/>
      <c r="AJ2691" s="113"/>
      <c r="AK2691" s="113"/>
      <c r="AL2691" s="113"/>
      <c r="AM2691" s="113"/>
      <c r="AN2691" s="113"/>
      <c r="AO2691" s="113"/>
      <c r="AP2691" s="113"/>
      <c r="AQ2691" s="113"/>
      <c r="AR2691" s="113"/>
      <c r="AS2691" s="113"/>
      <c r="AT2691" s="113"/>
      <c r="AU2691" s="113"/>
      <c r="AV2691" s="113"/>
      <c r="AW2691" s="113"/>
      <c r="AX2691" s="113"/>
      <c r="AY2691" s="113"/>
      <c r="AZ2691" s="113"/>
      <c r="BA2691" s="113"/>
      <c r="BB2691" s="113"/>
      <c r="BC2691" s="113"/>
      <c r="BD2691" s="113"/>
      <c r="BE2691" s="113"/>
      <c r="BF2691" s="113"/>
      <c r="BG2691" s="113"/>
      <c r="BH2691" s="113"/>
      <c r="BI2691" s="113"/>
      <c r="BJ2691" s="113"/>
      <c r="BK2691" s="113"/>
      <c r="BL2691" s="113"/>
      <c r="BM2691" s="113"/>
      <c r="BN2691" s="113"/>
      <c r="BO2691" s="113"/>
      <c r="BP2691" s="113"/>
      <c r="BQ2691" s="113"/>
      <c r="BR2691" s="113"/>
      <c r="BS2691" s="113"/>
      <c r="BT2691" s="113"/>
      <c r="BU2691" s="113"/>
      <c r="BV2691" s="113"/>
      <c r="BW2691" s="113"/>
      <c r="BX2691" s="113"/>
      <c r="BY2691" s="113"/>
      <c r="BZ2691" s="113"/>
      <c r="CA2691" s="113"/>
      <c r="CB2691" s="113"/>
    </row>
    <row r="2692" spans="9:80" s="114" customFormat="1">
      <c r="I2692" s="113"/>
      <c r="J2692" s="113"/>
      <c r="K2692" s="113"/>
      <c r="L2692" s="113"/>
      <c r="M2692" s="113"/>
      <c r="N2692" s="113"/>
      <c r="O2692" s="113"/>
      <c r="P2692" s="113"/>
      <c r="Q2692" s="113"/>
      <c r="R2692" s="113"/>
      <c r="S2692" s="113"/>
      <c r="T2692" s="113"/>
      <c r="U2692" s="113"/>
      <c r="V2692" s="113"/>
      <c r="W2692" s="113"/>
      <c r="X2692" s="113"/>
      <c r="Y2692" s="113"/>
      <c r="Z2692" s="113"/>
      <c r="AA2692" s="113"/>
      <c r="AB2692" s="113"/>
      <c r="AC2692" s="113"/>
      <c r="AD2692" s="113"/>
      <c r="AE2692" s="113"/>
      <c r="AF2692" s="113"/>
      <c r="AG2692" s="113"/>
      <c r="AH2692" s="113"/>
      <c r="AI2692" s="113"/>
      <c r="AJ2692" s="113"/>
      <c r="AK2692" s="113"/>
      <c r="AL2692" s="113"/>
      <c r="AM2692" s="113"/>
      <c r="AN2692" s="113"/>
      <c r="AO2692" s="113"/>
      <c r="AP2692" s="113"/>
      <c r="AQ2692" s="113"/>
      <c r="AR2692" s="113"/>
      <c r="AS2692" s="113"/>
      <c r="AT2692" s="113"/>
      <c r="AU2692" s="113"/>
      <c r="AV2692" s="113"/>
      <c r="AW2692" s="113"/>
      <c r="AX2692" s="113"/>
      <c r="AY2692" s="113"/>
      <c r="AZ2692" s="113"/>
      <c r="BA2692" s="113"/>
      <c r="BB2692" s="113"/>
      <c r="BC2692" s="113"/>
      <c r="BD2692" s="113"/>
      <c r="BE2692" s="113"/>
      <c r="BF2692" s="113"/>
      <c r="BG2692" s="113"/>
      <c r="BH2692" s="113"/>
      <c r="BI2692" s="113"/>
      <c r="BJ2692" s="113"/>
      <c r="BK2692" s="113"/>
      <c r="BL2692" s="113"/>
      <c r="BM2692" s="113"/>
      <c r="BN2692" s="113"/>
      <c r="BO2692" s="113"/>
      <c r="BP2692" s="113"/>
      <c r="BQ2692" s="113"/>
      <c r="BR2692" s="113"/>
      <c r="BS2692" s="113"/>
      <c r="BT2692" s="113"/>
      <c r="BU2692" s="113"/>
      <c r="BV2692" s="113"/>
      <c r="BW2692" s="113"/>
      <c r="BX2692" s="113"/>
      <c r="BY2692" s="113"/>
      <c r="BZ2692" s="113"/>
      <c r="CA2692" s="113"/>
      <c r="CB2692" s="113"/>
    </row>
    <row r="2693" spans="9:80" s="114" customFormat="1">
      <c r="I2693" s="113"/>
      <c r="J2693" s="113"/>
      <c r="K2693" s="113"/>
      <c r="L2693" s="113"/>
      <c r="M2693" s="113"/>
      <c r="N2693" s="113"/>
      <c r="O2693" s="113"/>
      <c r="P2693" s="113"/>
      <c r="Q2693" s="113"/>
      <c r="R2693" s="113"/>
      <c r="S2693" s="113"/>
      <c r="T2693" s="113"/>
      <c r="U2693" s="113"/>
      <c r="V2693" s="113"/>
      <c r="W2693" s="113"/>
      <c r="X2693" s="113"/>
      <c r="Y2693" s="113"/>
      <c r="Z2693" s="113"/>
      <c r="AA2693" s="113"/>
      <c r="AB2693" s="113"/>
      <c r="AC2693" s="113"/>
      <c r="AD2693" s="113"/>
      <c r="AE2693" s="113"/>
      <c r="AF2693" s="113"/>
      <c r="AG2693" s="113"/>
      <c r="AH2693" s="113"/>
      <c r="AI2693" s="113"/>
      <c r="AJ2693" s="113"/>
      <c r="AK2693" s="113"/>
      <c r="AL2693" s="113"/>
      <c r="AM2693" s="113"/>
      <c r="AN2693" s="113"/>
      <c r="AO2693" s="113"/>
      <c r="AP2693" s="113"/>
      <c r="AQ2693" s="113"/>
      <c r="AR2693" s="113"/>
      <c r="AS2693" s="113"/>
      <c r="AT2693" s="113"/>
      <c r="AU2693" s="113"/>
      <c r="AV2693" s="113"/>
      <c r="AW2693" s="113"/>
      <c r="AX2693" s="113"/>
      <c r="AY2693" s="113"/>
      <c r="AZ2693" s="113"/>
      <c r="BA2693" s="113"/>
      <c r="BB2693" s="113"/>
      <c r="BC2693" s="113"/>
      <c r="BD2693" s="113"/>
      <c r="BE2693" s="113"/>
      <c r="BF2693" s="113"/>
      <c r="BG2693" s="113"/>
      <c r="BH2693" s="113"/>
      <c r="BI2693" s="113"/>
      <c r="BJ2693" s="113"/>
      <c r="BK2693" s="113"/>
      <c r="BL2693" s="113"/>
      <c r="BM2693" s="113"/>
      <c r="BN2693" s="113"/>
      <c r="BO2693" s="113"/>
      <c r="BP2693" s="113"/>
      <c r="BQ2693" s="113"/>
      <c r="BR2693" s="113"/>
      <c r="BS2693" s="113"/>
      <c r="BT2693" s="113"/>
      <c r="BU2693" s="113"/>
      <c r="BV2693" s="113"/>
      <c r="BW2693" s="113"/>
      <c r="BX2693" s="113"/>
      <c r="BY2693" s="113"/>
      <c r="BZ2693" s="113"/>
      <c r="CA2693" s="113"/>
      <c r="CB2693" s="113"/>
    </row>
    <row r="2694" spans="9:80" s="114" customFormat="1">
      <c r="I2694" s="113"/>
      <c r="J2694" s="113"/>
      <c r="K2694" s="113"/>
      <c r="L2694" s="113"/>
      <c r="M2694" s="113"/>
      <c r="N2694" s="113"/>
      <c r="O2694" s="113"/>
      <c r="P2694" s="113"/>
      <c r="Q2694" s="113"/>
      <c r="R2694" s="113"/>
      <c r="S2694" s="113"/>
      <c r="T2694" s="113"/>
      <c r="U2694" s="113"/>
      <c r="V2694" s="113"/>
      <c r="W2694" s="113"/>
      <c r="X2694" s="113"/>
      <c r="Y2694" s="113"/>
      <c r="Z2694" s="113"/>
      <c r="AA2694" s="113"/>
      <c r="AB2694" s="113"/>
      <c r="AC2694" s="113"/>
      <c r="AD2694" s="113"/>
      <c r="AE2694" s="113"/>
      <c r="AF2694" s="113"/>
      <c r="AG2694" s="113"/>
      <c r="AH2694" s="113"/>
      <c r="AI2694" s="113"/>
      <c r="AJ2694" s="113"/>
      <c r="AK2694" s="113"/>
      <c r="AL2694" s="113"/>
      <c r="AM2694" s="113"/>
      <c r="AN2694" s="113"/>
      <c r="AO2694" s="113"/>
      <c r="AP2694" s="113"/>
      <c r="AQ2694" s="113"/>
      <c r="AR2694" s="113"/>
      <c r="AS2694" s="113"/>
      <c r="AT2694" s="113"/>
      <c r="AU2694" s="113"/>
      <c r="AV2694" s="113"/>
      <c r="AW2694" s="113"/>
      <c r="AX2694" s="113"/>
      <c r="AY2694" s="113"/>
      <c r="AZ2694" s="113"/>
      <c r="BA2694" s="113"/>
      <c r="BB2694" s="113"/>
      <c r="BC2694" s="113"/>
      <c r="BD2694" s="113"/>
      <c r="BE2694" s="113"/>
      <c r="BF2694" s="113"/>
      <c r="BG2694" s="113"/>
      <c r="BH2694" s="113"/>
      <c r="BI2694" s="113"/>
      <c r="BJ2694" s="113"/>
      <c r="BK2694" s="113"/>
      <c r="BL2694" s="113"/>
      <c r="BM2694" s="113"/>
      <c r="BN2694" s="113"/>
      <c r="BO2694" s="113"/>
      <c r="BP2694" s="113"/>
      <c r="BQ2694" s="113"/>
      <c r="BR2694" s="113"/>
      <c r="BS2694" s="113"/>
      <c r="BT2694" s="113"/>
      <c r="BU2694" s="113"/>
      <c r="BV2694" s="113"/>
      <c r="BW2694" s="113"/>
      <c r="BX2694" s="113"/>
      <c r="BY2694" s="113"/>
      <c r="BZ2694" s="113"/>
      <c r="CA2694" s="113"/>
      <c r="CB2694" s="113"/>
    </row>
    <row r="2695" spans="9:80" s="114" customFormat="1">
      <c r="I2695" s="113"/>
      <c r="J2695" s="113"/>
      <c r="K2695" s="113"/>
      <c r="L2695" s="113"/>
      <c r="M2695" s="113"/>
      <c r="N2695" s="113"/>
      <c r="O2695" s="113"/>
      <c r="P2695" s="113"/>
      <c r="Q2695" s="113"/>
      <c r="R2695" s="113"/>
      <c r="S2695" s="113"/>
      <c r="T2695" s="113"/>
      <c r="U2695" s="113"/>
      <c r="V2695" s="113"/>
      <c r="W2695" s="113"/>
      <c r="X2695" s="113"/>
      <c r="Y2695" s="113"/>
      <c r="Z2695" s="113"/>
      <c r="AA2695" s="113"/>
      <c r="AB2695" s="113"/>
      <c r="AC2695" s="113"/>
      <c r="AD2695" s="113"/>
      <c r="AE2695" s="113"/>
      <c r="AF2695" s="113"/>
      <c r="AG2695" s="113"/>
      <c r="AH2695" s="113"/>
      <c r="AI2695" s="113"/>
      <c r="AJ2695" s="113"/>
      <c r="AK2695" s="113"/>
      <c r="AL2695" s="113"/>
      <c r="AM2695" s="113"/>
      <c r="AN2695" s="113"/>
      <c r="AO2695" s="113"/>
      <c r="AP2695" s="113"/>
      <c r="AQ2695" s="113"/>
      <c r="AR2695" s="113"/>
      <c r="AS2695" s="113"/>
      <c r="AT2695" s="113"/>
      <c r="AU2695" s="113"/>
      <c r="AV2695" s="113"/>
      <c r="AW2695" s="113"/>
      <c r="AX2695" s="113"/>
      <c r="AY2695" s="113"/>
      <c r="AZ2695" s="113"/>
      <c r="BA2695" s="113"/>
      <c r="BB2695" s="113"/>
      <c r="BC2695" s="113"/>
      <c r="BD2695" s="113"/>
      <c r="BE2695" s="113"/>
      <c r="BF2695" s="113"/>
      <c r="BG2695" s="113"/>
      <c r="BH2695" s="113"/>
      <c r="BI2695" s="113"/>
      <c r="BJ2695" s="113"/>
      <c r="BK2695" s="113"/>
      <c r="BL2695" s="113"/>
      <c r="BM2695" s="113"/>
      <c r="BN2695" s="113"/>
      <c r="BO2695" s="113"/>
      <c r="BP2695" s="113"/>
      <c r="BQ2695" s="113"/>
      <c r="BR2695" s="113"/>
      <c r="BS2695" s="113"/>
      <c r="BT2695" s="113"/>
      <c r="BU2695" s="113"/>
      <c r="BV2695" s="113"/>
      <c r="BW2695" s="113"/>
      <c r="BX2695" s="113"/>
      <c r="BY2695" s="113"/>
      <c r="BZ2695" s="113"/>
      <c r="CA2695" s="113"/>
      <c r="CB2695" s="113"/>
    </row>
    <row r="2696" spans="9:80" s="114" customFormat="1">
      <c r="I2696" s="113"/>
      <c r="J2696" s="113"/>
      <c r="K2696" s="113"/>
      <c r="L2696" s="113"/>
      <c r="M2696" s="113"/>
      <c r="N2696" s="113"/>
      <c r="O2696" s="113"/>
      <c r="P2696" s="113"/>
      <c r="Q2696" s="113"/>
      <c r="R2696" s="113"/>
      <c r="S2696" s="113"/>
      <c r="T2696" s="113"/>
      <c r="U2696" s="113"/>
      <c r="V2696" s="113"/>
      <c r="W2696" s="113"/>
      <c r="X2696" s="113"/>
      <c r="Y2696" s="113"/>
      <c r="Z2696" s="113"/>
      <c r="AA2696" s="113"/>
      <c r="AB2696" s="113"/>
      <c r="AC2696" s="113"/>
      <c r="AD2696" s="113"/>
      <c r="AE2696" s="113"/>
      <c r="AF2696" s="113"/>
      <c r="AG2696" s="113"/>
      <c r="AH2696" s="113"/>
      <c r="AI2696" s="113"/>
      <c r="AJ2696" s="113"/>
      <c r="AK2696" s="113"/>
      <c r="AL2696" s="113"/>
      <c r="AM2696" s="113"/>
      <c r="AN2696" s="113"/>
      <c r="AO2696" s="113"/>
      <c r="AP2696" s="113"/>
      <c r="AQ2696" s="113"/>
      <c r="AR2696" s="113"/>
      <c r="AS2696" s="113"/>
      <c r="AT2696" s="113"/>
      <c r="AU2696" s="113"/>
      <c r="AV2696" s="113"/>
      <c r="AW2696" s="113"/>
      <c r="AX2696" s="113"/>
      <c r="AY2696" s="113"/>
      <c r="AZ2696" s="113"/>
      <c r="BA2696" s="113"/>
      <c r="BB2696" s="113"/>
      <c r="BC2696" s="113"/>
      <c r="BD2696" s="113"/>
      <c r="BE2696" s="113"/>
      <c r="BF2696" s="113"/>
      <c r="BG2696" s="113"/>
      <c r="BH2696" s="113"/>
      <c r="BI2696" s="113"/>
      <c r="BJ2696" s="113"/>
      <c r="BK2696" s="113"/>
      <c r="BL2696" s="113"/>
      <c r="BM2696" s="113"/>
      <c r="BN2696" s="113"/>
      <c r="BO2696" s="113"/>
      <c r="BP2696" s="113"/>
      <c r="BQ2696" s="113"/>
      <c r="BR2696" s="113"/>
      <c r="BS2696" s="113"/>
      <c r="BT2696" s="113"/>
      <c r="BU2696" s="113"/>
      <c r="BV2696" s="113"/>
      <c r="BW2696" s="113"/>
      <c r="BX2696" s="113"/>
      <c r="BY2696" s="113"/>
      <c r="BZ2696" s="113"/>
      <c r="CA2696" s="113"/>
      <c r="CB2696" s="113"/>
    </row>
    <row r="2697" spans="9:80" s="114" customFormat="1">
      <c r="I2697" s="113"/>
      <c r="J2697" s="113"/>
      <c r="K2697" s="113"/>
      <c r="L2697" s="113"/>
      <c r="M2697" s="113"/>
      <c r="N2697" s="113"/>
      <c r="O2697" s="113"/>
      <c r="P2697" s="113"/>
      <c r="Q2697" s="113"/>
      <c r="R2697" s="113"/>
      <c r="S2697" s="113"/>
      <c r="T2697" s="113"/>
      <c r="U2697" s="113"/>
      <c r="V2697" s="113"/>
      <c r="W2697" s="113"/>
      <c r="X2697" s="113"/>
      <c r="Y2697" s="113"/>
      <c r="Z2697" s="113"/>
      <c r="AA2697" s="113"/>
      <c r="AB2697" s="113"/>
      <c r="AC2697" s="113"/>
      <c r="AD2697" s="113"/>
      <c r="AE2697" s="113"/>
      <c r="AF2697" s="113"/>
      <c r="AG2697" s="113"/>
      <c r="AH2697" s="113"/>
      <c r="AI2697" s="113"/>
      <c r="AJ2697" s="113"/>
      <c r="AK2697" s="113"/>
      <c r="AL2697" s="113"/>
      <c r="AM2697" s="113"/>
      <c r="AN2697" s="113"/>
      <c r="AO2697" s="113"/>
      <c r="AP2697" s="113"/>
      <c r="AQ2697" s="113"/>
      <c r="AR2697" s="113"/>
      <c r="AS2697" s="113"/>
      <c r="AT2697" s="113"/>
      <c r="AU2697" s="113"/>
      <c r="AV2697" s="113"/>
      <c r="AW2697" s="113"/>
      <c r="AX2697" s="113"/>
      <c r="AY2697" s="113"/>
      <c r="AZ2697" s="113"/>
      <c r="BA2697" s="113"/>
      <c r="BB2697" s="113"/>
      <c r="BC2697" s="113"/>
      <c r="BD2697" s="113"/>
      <c r="BE2697" s="113"/>
      <c r="BF2697" s="113"/>
      <c r="BG2697" s="113"/>
      <c r="BH2697" s="113"/>
      <c r="BI2697" s="113"/>
      <c r="BJ2697" s="113"/>
      <c r="BK2697" s="113"/>
      <c r="BL2697" s="113"/>
      <c r="BM2697" s="113"/>
      <c r="BN2697" s="113"/>
      <c r="BO2697" s="113"/>
      <c r="BP2697" s="113"/>
      <c r="BQ2697" s="113"/>
      <c r="BR2697" s="113"/>
      <c r="BS2697" s="113"/>
      <c r="BT2697" s="113"/>
      <c r="BU2697" s="113"/>
      <c r="BV2697" s="113"/>
      <c r="BW2697" s="113"/>
      <c r="BX2697" s="113"/>
      <c r="BY2697" s="113"/>
      <c r="BZ2697" s="113"/>
      <c r="CA2697" s="113"/>
      <c r="CB2697" s="113"/>
    </row>
    <row r="2698" spans="9:80" s="114" customFormat="1">
      <c r="I2698" s="113"/>
      <c r="J2698" s="113"/>
      <c r="K2698" s="113"/>
      <c r="L2698" s="113"/>
      <c r="M2698" s="113"/>
      <c r="N2698" s="113"/>
      <c r="O2698" s="113"/>
      <c r="P2698" s="113"/>
      <c r="Q2698" s="113"/>
      <c r="R2698" s="113"/>
      <c r="S2698" s="113"/>
      <c r="T2698" s="113"/>
      <c r="U2698" s="113"/>
      <c r="V2698" s="113"/>
      <c r="W2698" s="113"/>
      <c r="X2698" s="113"/>
      <c r="Y2698" s="113"/>
      <c r="Z2698" s="113"/>
      <c r="AA2698" s="113"/>
      <c r="AB2698" s="113"/>
      <c r="AC2698" s="113"/>
      <c r="AD2698" s="113"/>
      <c r="AE2698" s="113"/>
      <c r="AF2698" s="113"/>
      <c r="AG2698" s="113"/>
      <c r="AH2698" s="113"/>
      <c r="AI2698" s="113"/>
      <c r="AJ2698" s="113"/>
      <c r="AK2698" s="113"/>
      <c r="AL2698" s="113"/>
      <c r="AM2698" s="113"/>
      <c r="AN2698" s="113"/>
      <c r="AO2698" s="113"/>
      <c r="AP2698" s="113"/>
      <c r="AQ2698" s="113"/>
      <c r="AR2698" s="113"/>
      <c r="AS2698" s="113"/>
      <c r="AT2698" s="113"/>
      <c r="AU2698" s="113"/>
      <c r="AV2698" s="113"/>
      <c r="AW2698" s="113"/>
      <c r="AX2698" s="113"/>
      <c r="AY2698" s="113"/>
      <c r="AZ2698" s="113"/>
      <c r="BA2698" s="113"/>
      <c r="BB2698" s="113"/>
      <c r="BC2698" s="113"/>
      <c r="BD2698" s="113"/>
      <c r="BE2698" s="113"/>
      <c r="BF2698" s="113"/>
      <c r="BG2698" s="113"/>
      <c r="BH2698" s="113"/>
      <c r="BI2698" s="113"/>
      <c r="BJ2698" s="113"/>
      <c r="BK2698" s="113"/>
      <c r="BL2698" s="113"/>
      <c r="BM2698" s="113"/>
      <c r="BN2698" s="113"/>
      <c r="BO2698" s="113"/>
      <c r="BP2698" s="113"/>
      <c r="BQ2698" s="113"/>
      <c r="BR2698" s="113"/>
      <c r="BS2698" s="113"/>
      <c r="BT2698" s="113"/>
      <c r="BU2698" s="113"/>
      <c r="BV2698" s="113"/>
      <c r="BW2698" s="113"/>
      <c r="BX2698" s="113"/>
      <c r="BY2698" s="113"/>
      <c r="BZ2698" s="113"/>
      <c r="CA2698" s="113"/>
      <c r="CB2698" s="113"/>
    </row>
    <row r="2699" spans="9:80" s="114" customFormat="1">
      <c r="I2699" s="113"/>
      <c r="J2699" s="113"/>
      <c r="K2699" s="113"/>
      <c r="L2699" s="113"/>
      <c r="M2699" s="113"/>
      <c r="N2699" s="113"/>
      <c r="O2699" s="113"/>
      <c r="P2699" s="113"/>
      <c r="Q2699" s="113"/>
      <c r="R2699" s="113"/>
      <c r="S2699" s="113"/>
      <c r="T2699" s="113"/>
      <c r="U2699" s="113"/>
      <c r="V2699" s="113"/>
      <c r="W2699" s="113"/>
      <c r="X2699" s="113"/>
      <c r="Y2699" s="113"/>
      <c r="Z2699" s="113"/>
      <c r="AA2699" s="113"/>
      <c r="AB2699" s="113"/>
      <c r="AC2699" s="113"/>
      <c r="AD2699" s="113"/>
      <c r="AE2699" s="113"/>
      <c r="AF2699" s="113"/>
      <c r="AG2699" s="113"/>
      <c r="AH2699" s="113"/>
      <c r="AI2699" s="113"/>
      <c r="AJ2699" s="113"/>
      <c r="AK2699" s="113"/>
      <c r="AL2699" s="113"/>
      <c r="AM2699" s="113"/>
      <c r="AN2699" s="113"/>
      <c r="AO2699" s="113"/>
      <c r="AP2699" s="113"/>
      <c r="AQ2699" s="113"/>
      <c r="AR2699" s="113"/>
      <c r="AS2699" s="113"/>
      <c r="AT2699" s="113"/>
      <c r="AU2699" s="113"/>
      <c r="AV2699" s="113"/>
      <c r="AW2699" s="113"/>
      <c r="AX2699" s="113"/>
      <c r="AY2699" s="113"/>
      <c r="AZ2699" s="113"/>
      <c r="BA2699" s="113"/>
      <c r="BB2699" s="113"/>
      <c r="BC2699" s="113"/>
      <c r="BD2699" s="113"/>
      <c r="BE2699" s="113"/>
      <c r="BF2699" s="113"/>
      <c r="BG2699" s="113"/>
      <c r="BH2699" s="113"/>
      <c r="BI2699" s="113"/>
      <c r="BJ2699" s="113"/>
      <c r="BK2699" s="113"/>
      <c r="BL2699" s="113"/>
      <c r="BM2699" s="113"/>
      <c r="BN2699" s="113"/>
      <c r="BO2699" s="113"/>
      <c r="BP2699" s="113"/>
      <c r="BQ2699" s="113"/>
      <c r="BR2699" s="113"/>
      <c r="BS2699" s="113"/>
      <c r="BT2699" s="113"/>
      <c r="BU2699" s="113"/>
      <c r="BV2699" s="113"/>
      <c r="BW2699" s="113"/>
      <c r="BX2699" s="113"/>
      <c r="BY2699" s="113"/>
      <c r="BZ2699" s="113"/>
      <c r="CA2699" s="113"/>
      <c r="CB2699" s="113"/>
    </row>
    <row r="2700" spans="9:80" s="114" customFormat="1">
      <c r="I2700" s="113"/>
      <c r="J2700" s="113"/>
      <c r="K2700" s="113"/>
      <c r="L2700" s="113"/>
      <c r="M2700" s="113"/>
      <c r="N2700" s="113"/>
      <c r="O2700" s="113"/>
      <c r="P2700" s="113"/>
      <c r="Q2700" s="113"/>
      <c r="R2700" s="113"/>
      <c r="S2700" s="113"/>
      <c r="T2700" s="113"/>
      <c r="U2700" s="113"/>
      <c r="V2700" s="113"/>
      <c r="W2700" s="113"/>
      <c r="X2700" s="113"/>
      <c r="Y2700" s="113"/>
      <c r="Z2700" s="113"/>
      <c r="AA2700" s="113"/>
      <c r="AB2700" s="113"/>
      <c r="AC2700" s="113"/>
      <c r="AD2700" s="113"/>
      <c r="AE2700" s="113"/>
      <c r="AF2700" s="113"/>
      <c r="AG2700" s="113"/>
      <c r="AH2700" s="113"/>
      <c r="AI2700" s="113"/>
      <c r="AJ2700" s="113"/>
      <c r="AK2700" s="113"/>
      <c r="AL2700" s="113"/>
      <c r="AM2700" s="113"/>
      <c r="AN2700" s="113"/>
      <c r="AO2700" s="113"/>
      <c r="AP2700" s="113"/>
      <c r="AQ2700" s="113"/>
      <c r="AR2700" s="113"/>
      <c r="AS2700" s="113"/>
      <c r="AT2700" s="113"/>
      <c r="AU2700" s="113"/>
      <c r="AV2700" s="113"/>
      <c r="AW2700" s="113"/>
      <c r="AX2700" s="113"/>
      <c r="AY2700" s="113"/>
      <c r="AZ2700" s="113"/>
      <c r="BA2700" s="113"/>
      <c r="BB2700" s="113"/>
      <c r="BC2700" s="113"/>
      <c r="BD2700" s="113"/>
      <c r="BE2700" s="113"/>
      <c r="BF2700" s="113"/>
      <c r="BG2700" s="113"/>
      <c r="BH2700" s="113"/>
      <c r="BI2700" s="113"/>
      <c r="BJ2700" s="113"/>
      <c r="BK2700" s="113"/>
      <c r="BL2700" s="113"/>
      <c r="BM2700" s="113"/>
      <c r="BN2700" s="113"/>
      <c r="BO2700" s="113"/>
      <c r="BP2700" s="113"/>
      <c r="BQ2700" s="113"/>
      <c r="BR2700" s="113"/>
      <c r="BS2700" s="113"/>
      <c r="BT2700" s="113"/>
      <c r="BU2700" s="113"/>
      <c r="BV2700" s="113"/>
      <c r="BW2700" s="113"/>
      <c r="BX2700" s="113"/>
      <c r="BY2700" s="113"/>
      <c r="BZ2700" s="113"/>
      <c r="CA2700" s="113"/>
      <c r="CB2700" s="113"/>
    </row>
    <row r="2701" spans="9:80" s="114" customFormat="1">
      <c r="I2701" s="113"/>
      <c r="J2701" s="113"/>
      <c r="K2701" s="113"/>
      <c r="L2701" s="113"/>
      <c r="M2701" s="113"/>
      <c r="N2701" s="113"/>
      <c r="O2701" s="113"/>
      <c r="P2701" s="113"/>
      <c r="Q2701" s="113"/>
      <c r="R2701" s="113"/>
      <c r="S2701" s="113"/>
      <c r="T2701" s="113"/>
      <c r="U2701" s="113"/>
      <c r="V2701" s="113"/>
      <c r="W2701" s="113"/>
      <c r="X2701" s="113"/>
      <c r="Y2701" s="113"/>
      <c r="Z2701" s="113"/>
      <c r="AA2701" s="113"/>
      <c r="AB2701" s="113"/>
      <c r="AC2701" s="113"/>
      <c r="AD2701" s="113"/>
      <c r="AE2701" s="113"/>
      <c r="AF2701" s="113"/>
      <c r="AG2701" s="113"/>
      <c r="AH2701" s="113"/>
      <c r="AI2701" s="113"/>
      <c r="AJ2701" s="113"/>
      <c r="AK2701" s="113"/>
      <c r="AL2701" s="113"/>
      <c r="AM2701" s="113"/>
      <c r="AN2701" s="113"/>
      <c r="AO2701" s="113"/>
      <c r="AP2701" s="113"/>
      <c r="AQ2701" s="113"/>
      <c r="AR2701" s="113"/>
      <c r="AS2701" s="113"/>
      <c r="AT2701" s="113"/>
      <c r="AU2701" s="113"/>
      <c r="AV2701" s="113"/>
      <c r="AW2701" s="113"/>
      <c r="AX2701" s="113"/>
      <c r="AY2701" s="113"/>
      <c r="AZ2701" s="113"/>
      <c r="BA2701" s="113"/>
      <c r="BB2701" s="113"/>
      <c r="BC2701" s="113"/>
      <c r="BD2701" s="113"/>
      <c r="BE2701" s="113"/>
      <c r="BF2701" s="113"/>
      <c r="BG2701" s="113"/>
      <c r="BH2701" s="113"/>
      <c r="BI2701" s="113"/>
      <c r="BJ2701" s="113"/>
      <c r="BK2701" s="113"/>
      <c r="BL2701" s="113"/>
      <c r="BM2701" s="113"/>
      <c r="BN2701" s="113"/>
      <c r="BO2701" s="113"/>
      <c r="BP2701" s="113"/>
      <c r="BQ2701" s="113"/>
      <c r="BR2701" s="113"/>
      <c r="BS2701" s="113"/>
      <c r="BT2701" s="113"/>
      <c r="BU2701" s="113"/>
      <c r="BV2701" s="113"/>
      <c r="BW2701" s="113"/>
      <c r="BX2701" s="113"/>
      <c r="BY2701" s="113"/>
      <c r="BZ2701" s="113"/>
      <c r="CA2701" s="113"/>
      <c r="CB2701" s="113"/>
    </row>
    <row r="2702" spans="9:80" s="114" customFormat="1">
      <c r="I2702" s="113"/>
      <c r="J2702" s="113"/>
      <c r="K2702" s="113"/>
      <c r="L2702" s="113"/>
      <c r="M2702" s="113"/>
      <c r="N2702" s="113"/>
      <c r="O2702" s="113"/>
      <c r="P2702" s="113"/>
      <c r="Q2702" s="113"/>
      <c r="R2702" s="113"/>
      <c r="S2702" s="113"/>
      <c r="T2702" s="113"/>
      <c r="U2702" s="113"/>
      <c r="V2702" s="113"/>
      <c r="W2702" s="113"/>
      <c r="X2702" s="113"/>
      <c r="Y2702" s="113"/>
      <c r="Z2702" s="113"/>
      <c r="AA2702" s="113"/>
      <c r="AB2702" s="113"/>
      <c r="AC2702" s="113"/>
      <c r="AD2702" s="113"/>
      <c r="AE2702" s="113"/>
      <c r="AF2702" s="113"/>
      <c r="AG2702" s="113"/>
      <c r="AH2702" s="113"/>
      <c r="AI2702" s="113"/>
      <c r="AJ2702" s="113"/>
      <c r="AK2702" s="113"/>
      <c r="AL2702" s="113"/>
      <c r="AM2702" s="113"/>
      <c r="AN2702" s="113"/>
      <c r="AO2702" s="113"/>
      <c r="AP2702" s="113"/>
      <c r="AQ2702" s="113"/>
      <c r="AR2702" s="113"/>
      <c r="AS2702" s="113"/>
      <c r="AT2702" s="113"/>
      <c r="AU2702" s="113"/>
      <c r="AV2702" s="113"/>
      <c r="AW2702" s="113"/>
      <c r="AX2702" s="113"/>
      <c r="AY2702" s="113"/>
      <c r="AZ2702" s="113"/>
      <c r="BA2702" s="113"/>
      <c r="BB2702" s="113"/>
      <c r="BC2702" s="113"/>
      <c r="BD2702" s="113"/>
      <c r="BE2702" s="113"/>
      <c r="BF2702" s="113"/>
      <c r="BG2702" s="113"/>
      <c r="BH2702" s="113"/>
      <c r="BI2702" s="113"/>
      <c r="BJ2702" s="113"/>
      <c r="BK2702" s="113"/>
      <c r="BL2702" s="113"/>
      <c r="BM2702" s="113"/>
      <c r="BN2702" s="113"/>
      <c r="BO2702" s="113"/>
      <c r="BP2702" s="113"/>
      <c r="BQ2702" s="113"/>
      <c r="BR2702" s="113"/>
      <c r="BS2702" s="113"/>
      <c r="BT2702" s="113"/>
      <c r="BU2702" s="113"/>
      <c r="BV2702" s="113"/>
      <c r="BW2702" s="113"/>
      <c r="BX2702" s="113"/>
      <c r="BY2702" s="113"/>
      <c r="BZ2702" s="113"/>
      <c r="CA2702" s="113"/>
      <c r="CB2702" s="113"/>
    </row>
    <row r="2703" spans="9:80" s="114" customFormat="1">
      <c r="I2703" s="113"/>
      <c r="J2703" s="113"/>
      <c r="K2703" s="113"/>
      <c r="L2703" s="113"/>
      <c r="M2703" s="113"/>
      <c r="N2703" s="113"/>
      <c r="O2703" s="113"/>
      <c r="P2703" s="113"/>
      <c r="Q2703" s="113"/>
      <c r="R2703" s="113"/>
      <c r="S2703" s="113"/>
      <c r="T2703" s="113"/>
      <c r="U2703" s="113"/>
      <c r="V2703" s="113"/>
      <c r="W2703" s="113"/>
      <c r="X2703" s="113"/>
      <c r="Y2703" s="113"/>
      <c r="Z2703" s="113"/>
      <c r="AA2703" s="113"/>
      <c r="AB2703" s="113"/>
      <c r="AC2703" s="113"/>
      <c r="AD2703" s="113"/>
      <c r="AE2703" s="113"/>
      <c r="AF2703" s="113"/>
      <c r="AG2703" s="113"/>
      <c r="AH2703" s="113"/>
      <c r="AI2703" s="113"/>
      <c r="AJ2703" s="113"/>
      <c r="AK2703" s="113"/>
      <c r="AL2703" s="113"/>
      <c r="AM2703" s="113"/>
      <c r="AN2703" s="113"/>
      <c r="AO2703" s="113"/>
      <c r="AP2703" s="113"/>
      <c r="AQ2703" s="113"/>
      <c r="AR2703" s="113"/>
      <c r="AS2703" s="113"/>
      <c r="AT2703" s="113"/>
      <c r="AU2703" s="113"/>
      <c r="AV2703" s="113"/>
      <c r="AW2703" s="113"/>
      <c r="AX2703" s="113"/>
      <c r="AY2703" s="113"/>
      <c r="AZ2703" s="113"/>
      <c r="BA2703" s="113"/>
      <c r="BB2703" s="113"/>
      <c r="BC2703" s="113"/>
      <c r="BD2703" s="113"/>
      <c r="BE2703" s="113"/>
      <c r="BF2703" s="113"/>
      <c r="BG2703" s="113"/>
      <c r="BH2703" s="113"/>
      <c r="BI2703" s="113"/>
      <c r="BJ2703" s="113"/>
      <c r="BK2703" s="113"/>
      <c r="BL2703" s="113"/>
      <c r="BM2703" s="113"/>
      <c r="BN2703" s="113"/>
      <c r="BO2703" s="113"/>
      <c r="BP2703" s="113"/>
      <c r="BQ2703" s="113"/>
      <c r="BR2703" s="113"/>
      <c r="BS2703" s="113"/>
      <c r="BT2703" s="113"/>
      <c r="BU2703" s="113"/>
      <c r="BV2703" s="113"/>
      <c r="BW2703" s="113"/>
      <c r="BX2703" s="113"/>
      <c r="BY2703" s="113"/>
      <c r="BZ2703" s="113"/>
      <c r="CA2703" s="113"/>
      <c r="CB2703" s="113"/>
    </row>
    <row r="2704" spans="9:80" s="114" customFormat="1">
      <c r="I2704" s="113"/>
      <c r="J2704" s="113"/>
      <c r="K2704" s="113"/>
      <c r="L2704" s="113"/>
      <c r="M2704" s="113"/>
      <c r="N2704" s="113"/>
      <c r="O2704" s="113"/>
      <c r="P2704" s="113"/>
      <c r="Q2704" s="113"/>
      <c r="R2704" s="113"/>
      <c r="S2704" s="113"/>
      <c r="T2704" s="113"/>
      <c r="U2704" s="113"/>
      <c r="V2704" s="113"/>
      <c r="W2704" s="113"/>
      <c r="X2704" s="113"/>
      <c r="Y2704" s="113"/>
      <c r="Z2704" s="113"/>
      <c r="AA2704" s="113"/>
      <c r="AB2704" s="113"/>
      <c r="AC2704" s="113"/>
      <c r="AD2704" s="113"/>
      <c r="AE2704" s="113"/>
      <c r="AF2704" s="113"/>
      <c r="AG2704" s="113"/>
      <c r="AH2704" s="113"/>
      <c r="AI2704" s="113"/>
      <c r="AJ2704" s="113"/>
      <c r="AK2704" s="113"/>
      <c r="AL2704" s="113"/>
      <c r="AM2704" s="113"/>
      <c r="AN2704" s="113"/>
      <c r="AO2704" s="113"/>
      <c r="AP2704" s="113"/>
      <c r="AQ2704" s="113"/>
      <c r="AR2704" s="113"/>
      <c r="AS2704" s="113"/>
      <c r="AT2704" s="113"/>
      <c r="AU2704" s="113"/>
      <c r="AV2704" s="113"/>
      <c r="AW2704" s="113"/>
      <c r="AX2704" s="113"/>
      <c r="AY2704" s="113"/>
      <c r="AZ2704" s="113"/>
      <c r="BA2704" s="113"/>
      <c r="BB2704" s="113"/>
      <c r="BC2704" s="113"/>
      <c r="BD2704" s="113"/>
      <c r="BE2704" s="113"/>
      <c r="BF2704" s="113"/>
      <c r="BG2704" s="113"/>
      <c r="BH2704" s="113"/>
      <c r="BI2704" s="113"/>
      <c r="BJ2704" s="113"/>
      <c r="BK2704" s="113"/>
      <c r="BL2704" s="113"/>
      <c r="BM2704" s="113"/>
      <c r="BN2704" s="113"/>
      <c r="BO2704" s="113"/>
      <c r="BP2704" s="113"/>
      <c r="BQ2704" s="113"/>
      <c r="BR2704" s="113"/>
      <c r="BS2704" s="113"/>
      <c r="BT2704" s="113"/>
      <c r="BU2704" s="113"/>
      <c r="BV2704" s="113"/>
      <c r="BW2704" s="113"/>
      <c r="BX2704" s="113"/>
      <c r="BY2704" s="113"/>
      <c r="BZ2704" s="113"/>
      <c r="CA2704" s="113"/>
      <c r="CB2704" s="113"/>
    </row>
    <row r="2705" spans="9:80" s="114" customFormat="1">
      <c r="I2705" s="113"/>
      <c r="J2705" s="113"/>
      <c r="K2705" s="113"/>
      <c r="L2705" s="113"/>
      <c r="M2705" s="113"/>
      <c r="N2705" s="113"/>
      <c r="O2705" s="113"/>
      <c r="P2705" s="113"/>
      <c r="Q2705" s="113"/>
      <c r="R2705" s="113"/>
      <c r="S2705" s="113"/>
      <c r="T2705" s="113"/>
      <c r="U2705" s="113"/>
      <c r="V2705" s="113"/>
      <c r="W2705" s="113"/>
      <c r="X2705" s="113"/>
      <c r="Y2705" s="113"/>
      <c r="Z2705" s="113"/>
      <c r="AA2705" s="113"/>
      <c r="AB2705" s="113"/>
      <c r="AC2705" s="113"/>
      <c r="AD2705" s="113"/>
      <c r="AE2705" s="113"/>
      <c r="AF2705" s="113"/>
      <c r="AG2705" s="113"/>
      <c r="AH2705" s="113"/>
      <c r="AI2705" s="113"/>
      <c r="AJ2705" s="113"/>
      <c r="AK2705" s="113"/>
      <c r="AL2705" s="113"/>
      <c r="AM2705" s="113"/>
      <c r="AN2705" s="113"/>
      <c r="AO2705" s="113"/>
      <c r="AP2705" s="113"/>
      <c r="AQ2705" s="113"/>
      <c r="AR2705" s="113"/>
      <c r="AS2705" s="113"/>
      <c r="AT2705" s="113"/>
      <c r="AU2705" s="113"/>
      <c r="AV2705" s="113"/>
      <c r="AW2705" s="113"/>
      <c r="AX2705" s="113"/>
      <c r="AY2705" s="113"/>
      <c r="AZ2705" s="113"/>
      <c r="BA2705" s="113"/>
      <c r="BB2705" s="113"/>
      <c r="BC2705" s="113"/>
      <c r="BD2705" s="113"/>
      <c r="BE2705" s="113"/>
      <c r="BF2705" s="113"/>
      <c r="BG2705" s="113"/>
      <c r="BH2705" s="113"/>
      <c r="BI2705" s="113"/>
      <c r="BJ2705" s="113"/>
      <c r="BK2705" s="113"/>
      <c r="BL2705" s="113"/>
      <c r="BM2705" s="113"/>
      <c r="BN2705" s="113"/>
      <c r="BO2705" s="113"/>
      <c r="BP2705" s="113"/>
      <c r="BQ2705" s="113"/>
      <c r="BR2705" s="113"/>
      <c r="BS2705" s="113"/>
      <c r="BT2705" s="113"/>
      <c r="BU2705" s="113"/>
      <c r="BV2705" s="113"/>
      <c r="BW2705" s="113"/>
      <c r="BX2705" s="113"/>
      <c r="BY2705" s="113"/>
      <c r="BZ2705" s="113"/>
      <c r="CA2705" s="113"/>
      <c r="CB2705" s="113"/>
    </row>
    <row r="2706" spans="9:80" s="114" customFormat="1">
      <c r="I2706" s="113"/>
      <c r="J2706" s="113"/>
      <c r="K2706" s="113"/>
      <c r="L2706" s="113"/>
      <c r="M2706" s="113"/>
      <c r="N2706" s="113"/>
      <c r="O2706" s="113"/>
      <c r="P2706" s="113"/>
      <c r="Q2706" s="113"/>
      <c r="R2706" s="113"/>
      <c r="S2706" s="113"/>
      <c r="T2706" s="113"/>
      <c r="U2706" s="113"/>
      <c r="V2706" s="113"/>
      <c r="W2706" s="113"/>
      <c r="X2706" s="113"/>
      <c r="Y2706" s="113"/>
      <c r="Z2706" s="113"/>
      <c r="AA2706" s="113"/>
      <c r="AB2706" s="113"/>
      <c r="AC2706" s="113"/>
      <c r="AD2706" s="113"/>
      <c r="AE2706" s="113"/>
      <c r="AF2706" s="113"/>
      <c r="AG2706" s="113"/>
      <c r="AH2706" s="113"/>
      <c r="AI2706" s="113"/>
      <c r="AJ2706" s="113"/>
      <c r="AK2706" s="113"/>
      <c r="AL2706" s="113"/>
      <c r="AM2706" s="113"/>
      <c r="AN2706" s="113"/>
      <c r="AO2706" s="113"/>
      <c r="AP2706" s="113"/>
      <c r="AQ2706" s="113"/>
      <c r="AR2706" s="113"/>
      <c r="AS2706" s="113"/>
      <c r="AT2706" s="113"/>
      <c r="AU2706" s="113"/>
      <c r="AV2706" s="113"/>
      <c r="AW2706" s="113"/>
      <c r="AX2706" s="113"/>
      <c r="AY2706" s="113"/>
      <c r="AZ2706" s="113"/>
      <c r="BA2706" s="113"/>
      <c r="BB2706" s="113"/>
      <c r="BC2706" s="113"/>
      <c r="BD2706" s="113"/>
      <c r="BE2706" s="113"/>
      <c r="BF2706" s="113"/>
      <c r="BG2706" s="113"/>
      <c r="BH2706" s="113"/>
      <c r="BI2706" s="113"/>
      <c r="BJ2706" s="113"/>
      <c r="BK2706" s="113"/>
      <c r="BL2706" s="113"/>
      <c r="BM2706" s="113"/>
      <c r="BN2706" s="113"/>
      <c r="BO2706" s="113"/>
      <c r="BP2706" s="113"/>
      <c r="BQ2706" s="113"/>
      <c r="BR2706" s="113"/>
      <c r="BS2706" s="113"/>
      <c r="BT2706" s="113"/>
      <c r="BU2706" s="113"/>
      <c r="BV2706" s="113"/>
      <c r="BW2706" s="113"/>
      <c r="BX2706" s="113"/>
      <c r="BY2706" s="113"/>
      <c r="BZ2706" s="113"/>
      <c r="CA2706" s="113"/>
      <c r="CB2706" s="113"/>
    </row>
    <row r="2707" spans="9:80" s="114" customFormat="1">
      <c r="I2707" s="113"/>
      <c r="J2707" s="113"/>
      <c r="K2707" s="113"/>
      <c r="L2707" s="113"/>
      <c r="M2707" s="113"/>
      <c r="N2707" s="113"/>
      <c r="O2707" s="113"/>
      <c r="P2707" s="113"/>
      <c r="Q2707" s="113"/>
      <c r="R2707" s="113"/>
      <c r="S2707" s="113"/>
      <c r="T2707" s="113"/>
      <c r="U2707" s="113"/>
      <c r="V2707" s="113"/>
      <c r="W2707" s="113"/>
      <c r="X2707" s="113"/>
      <c r="Y2707" s="113"/>
      <c r="Z2707" s="113"/>
      <c r="AA2707" s="113"/>
      <c r="AB2707" s="113"/>
      <c r="AC2707" s="113"/>
      <c r="AD2707" s="113"/>
      <c r="AE2707" s="113"/>
      <c r="AF2707" s="113"/>
      <c r="AG2707" s="113"/>
      <c r="AH2707" s="113"/>
      <c r="AI2707" s="113"/>
      <c r="AJ2707" s="113"/>
      <c r="AK2707" s="113"/>
      <c r="AL2707" s="113"/>
      <c r="AM2707" s="113"/>
      <c r="AN2707" s="113"/>
      <c r="AO2707" s="113"/>
      <c r="AP2707" s="113"/>
      <c r="AQ2707" s="113"/>
      <c r="AR2707" s="113"/>
      <c r="AS2707" s="113"/>
      <c r="AT2707" s="113"/>
      <c r="AU2707" s="113"/>
      <c r="AV2707" s="113"/>
      <c r="AW2707" s="113"/>
      <c r="AX2707" s="113"/>
      <c r="AY2707" s="113"/>
      <c r="AZ2707" s="113"/>
      <c r="BA2707" s="113"/>
      <c r="BB2707" s="113"/>
      <c r="BC2707" s="113"/>
      <c r="BD2707" s="113"/>
      <c r="BE2707" s="113"/>
      <c r="BF2707" s="113"/>
      <c r="BG2707" s="113"/>
      <c r="BH2707" s="113"/>
      <c r="BI2707" s="113"/>
      <c r="BJ2707" s="113"/>
      <c r="BK2707" s="113"/>
      <c r="BL2707" s="113"/>
      <c r="BM2707" s="113"/>
      <c r="BN2707" s="113"/>
      <c r="BO2707" s="113"/>
      <c r="BP2707" s="113"/>
      <c r="BQ2707" s="113"/>
      <c r="BR2707" s="113"/>
      <c r="BS2707" s="113"/>
      <c r="BT2707" s="113"/>
      <c r="BU2707" s="113"/>
      <c r="BV2707" s="113"/>
      <c r="BW2707" s="113"/>
      <c r="BX2707" s="113"/>
      <c r="BY2707" s="113"/>
      <c r="BZ2707" s="113"/>
      <c r="CA2707" s="113"/>
      <c r="CB2707" s="113"/>
    </row>
    <row r="2708" spans="9:80" s="114" customFormat="1">
      <c r="I2708" s="113"/>
      <c r="J2708" s="113"/>
      <c r="K2708" s="113"/>
      <c r="L2708" s="113"/>
      <c r="M2708" s="113"/>
      <c r="N2708" s="113"/>
      <c r="O2708" s="113"/>
      <c r="P2708" s="113"/>
      <c r="Q2708" s="113"/>
      <c r="R2708" s="113"/>
      <c r="S2708" s="113"/>
      <c r="T2708" s="113"/>
      <c r="U2708" s="113"/>
      <c r="V2708" s="113"/>
      <c r="W2708" s="113"/>
      <c r="X2708" s="113"/>
      <c r="Y2708" s="113"/>
      <c r="Z2708" s="113"/>
      <c r="AA2708" s="113"/>
      <c r="AB2708" s="113"/>
      <c r="AC2708" s="113"/>
      <c r="AD2708" s="113"/>
      <c r="AE2708" s="113"/>
      <c r="AF2708" s="113"/>
      <c r="AG2708" s="113"/>
      <c r="AH2708" s="113"/>
      <c r="AI2708" s="113"/>
      <c r="AJ2708" s="113"/>
      <c r="AK2708" s="113"/>
      <c r="AL2708" s="113"/>
      <c r="AM2708" s="113"/>
      <c r="AN2708" s="113"/>
      <c r="AO2708" s="113"/>
      <c r="AP2708" s="113"/>
      <c r="AQ2708" s="113"/>
      <c r="AR2708" s="113"/>
      <c r="AS2708" s="113"/>
      <c r="AT2708" s="113"/>
      <c r="AU2708" s="113"/>
      <c r="AV2708" s="113"/>
      <c r="AW2708" s="113"/>
      <c r="AX2708" s="113"/>
      <c r="AY2708" s="113"/>
      <c r="AZ2708" s="113"/>
      <c r="BA2708" s="113"/>
      <c r="BB2708" s="113"/>
      <c r="BC2708" s="113"/>
      <c r="BD2708" s="113"/>
      <c r="BE2708" s="113"/>
      <c r="BF2708" s="113"/>
      <c r="BG2708" s="113"/>
      <c r="BH2708" s="113"/>
      <c r="BI2708" s="113"/>
      <c r="BJ2708" s="113"/>
      <c r="BK2708" s="113"/>
      <c r="BL2708" s="113"/>
      <c r="BM2708" s="113"/>
      <c r="BN2708" s="113"/>
      <c r="BO2708" s="113"/>
      <c r="BP2708" s="113"/>
      <c r="BQ2708" s="113"/>
      <c r="BR2708" s="113"/>
      <c r="BS2708" s="113"/>
      <c r="BT2708" s="113"/>
      <c r="BU2708" s="113"/>
      <c r="BV2708" s="113"/>
      <c r="BW2708" s="113"/>
      <c r="BX2708" s="113"/>
      <c r="BY2708" s="113"/>
      <c r="BZ2708" s="113"/>
      <c r="CA2708" s="113"/>
      <c r="CB2708" s="113"/>
    </row>
    <row r="2709" spans="9:80" s="114" customFormat="1">
      <c r="I2709" s="113"/>
      <c r="J2709" s="113"/>
      <c r="K2709" s="113"/>
      <c r="L2709" s="113"/>
      <c r="M2709" s="113"/>
      <c r="N2709" s="113"/>
      <c r="O2709" s="113"/>
      <c r="P2709" s="113"/>
      <c r="Q2709" s="113"/>
      <c r="R2709" s="113"/>
      <c r="S2709" s="113"/>
      <c r="T2709" s="113"/>
      <c r="U2709" s="113"/>
      <c r="V2709" s="113"/>
      <c r="W2709" s="113"/>
      <c r="X2709" s="113"/>
      <c r="Y2709" s="113"/>
      <c r="Z2709" s="113"/>
      <c r="AA2709" s="113"/>
      <c r="AB2709" s="113"/>
      <c r="AC2709" s="113"/>
      <c r="AD2709" s="113"/>
      <c r="AE2709" s="113"/>
      <c r="AF2709" s="113"/>
      <c r="AG2709" s="113"/>
      <c r="AH2709" s="113"/>
      <c r="AI2709" s="113"/>
      <c r="AJ2709" s="113"/>
      <c r="AK2709" s="113"/>
      <c r="AL2709" s="113"/>
      <c r="AM2709" s="113"/>
      <c r="AN2709" s="113"/>
      <c r="AO2709" s="113"/>
      <c r="AP2709" s="113"/>
      <c r="AQ2709" s="113"/>
      <c r="AR2709" s="113"/>
      <c r="AS2709" s="113"/>
      <c r="AT2709" s="113"/>
      <c r="AU2709" s="113"/>
      <c r="AV2709" s="113"/>
      <c r="AW2709" s="113"/>
      <c r="AX2709" s="113"/>
      <c r="AY2709" s="113"/>
      <c r="AZ2709" s="113"/>
      <c r="BA2709" s="113"/>
      <c r="BB2709" s="113"/>
      <c r="BC2709" s="113"/>
      <c r="BD2709" s="113"/>
      <c r="BE2709" s="113"/>
      <c r="BF2709" s="113"/>
      <c r="BG2709" s="113"/>
      <c r="BH2709" s="113"/>
      <c r="BI2709" s="113"/>
      <c r="BJ2709" s="113"/>
      <c r="BK2709" s="113"/>
      <c r="BL2709" s="113"/>
      <c r="BM2709" s="113"/>
      <c r="BN2709" s="113"/>
      <c r="BO2709" s="113"/>
      <c r="BP2709" s="113"/>
      <c r="BQ2709" s="113"/>
      <c r="BR2709" s="113"/>
      <c r="BS2709" s="113"/>
      <c r="BT2709" s="113"/>
      <c r="BU2709" s="113"/>
      <c r="BV2709" s="113"/>
      <c r="BW2709" s="113"/>
      <c r="BX2709" s="113"/>
      <c r="BY2709" s="113"/>
      <c r="BZ2709" s="113"/>
      <c r="CA2709" s="113"/>
      <c r="CB2709" s="113"/>
    </row>
    <row r="2710" spans="9:80" s="114" customFormat="1">
      <c r="I2710" s="113"/>
      <c r="J2710" s="113"/>
      <c r="K2710" s="113"/>
      <c r="L2710" s="113"/>
      <c r="M2710" s="113"/>
      <c r="N2710" s="113"/>
      <c r="O2710" s="113"/>
      <c r="P2710" s="113"/>
      <c r="Q2710" s="113"/>
      <c r="R2710" s="113"/>
      <c r="S2710" s="113"/>
      <c r="T2710" s="113"/>
      <c r="U2710" s="113"/>
      <c r="V2710" s="113"/>
      <c r="W2710" s="113"/>
      <c r="X2710" s="113"/>
      <c r="Y2710" s="113"/>
      <c r="Z2710" s="113"/>
      <c r="AA2710" s="113"/>
      <c r="AB2710" s="113"/>
      <c r="AC2710" s="113"/>
      <c r="AD2710" s="113"/>
      <c r="AE2710" s="113"/>
      <c r="AF2710" s="113"/>
      <c r="AG2710" s="113"/>
      <c r="AH2710" s="113"/>
      <c r="AI2710" s="113"/>
      <c r="AJ2710" s="113"/>
      <c r="AK2710" s="113"/>
      <c r="AL2710" s="113"/>
      <c r="AM2710" s="113"/>
      <c r="AN2710" s="113"/>
      <c r="AO2710" s="113"/>
      <c r="AP2710" s="113"/>
      <c r="AQ2710" s="113"/>
      <c r="AR2710" s="113"/>
      <c r="AS2710" s="113"/>
      <c r="AT2710" s="113"/>
      <c r="AU2710" s="113"/>
      <c r="AV2710" s="113"/>
      <c r="AW2710" s="113"/>
      <c r="AX2710" s="113"/>
      <c r="AY2710" s="113"/>
      <c r="AZ2710" s="113"/>
      <c r="BA2710" s="113"/>
      <c r="BB2710" s="113"/>
      <c r="BC2710" s="113"/>
      <c r="BD2710" s="113"/>
      <c r="BE2710" s="113"/>
      <c r="BF2710" s="113"/>
      <c r="BG2710" s="113"/>
      <c r="BH2710" s="113"/>
      <c r="BI2710" s="113"/>
      <c r="BJ2710" s="113"/>
      <c r="BK2710" s="113"/>
      <c r="BL2710" s="113"/>
      <c r="BM2710" s="113"/>
      <c r="BN2710" s="113"/>
      <c r="BO2710" s="113"/>
      <c r="BP2710" s="113"/>
      <c r="BQ2710" s="113"/>
      <c r="BR2710" s="113"/>
      <c r="BS2710" s="113"/>
      <c r="BT2710" s="113"/>
      <c r="BU2710" s="113"/>
      <c r="BV2710" s="113"/>
      <c r="BW2710" s="113"/>
      <c r="BX2710" s="113"/>
      <c r="BY2710" s="113"/>
      <c r="BZ2710" s="113"/>
      <c r="CA2710" s="113"/>
      <c r="CB2710" s="113"/>
    </row>
    <row r="2711" spans="9:80" s="114" customFormat="1">
      <c r="I2711" s="113"/>
      <c r="J2711" s="113"/>
      <c r="K2711" s="113"/>
      <c r="L2711" s="113"/>
      <c r="M2711" s="113"/>
      <c r="N2711" s="113"/>
      <c r="O2711" s="113"/>
      <c r="P2711" s="113"/>
      <c r="Q2711" s="113"/>
      <c r="R2711" s="113"/>
      <c r="S2711" s="113"/>
      <c r="T2711" s="113"/>
      <c r="U2711" s="113"/>
      <c r="V2711" s="113"/>
      <c r="W2711" s="113"/>
      <c r="X2711" s="113"/>
      <c r="Y2711" s="113"/>
      <c r="Z2711" s="113"/>
      <c r="AA2711" s="113"/>
      <c r="AB2711" s="113"/>
      <c r="AC2711" s="113"/>
      <c r="AD2711" s="113"/>
      <c r="AE2711" s="113"/>
      <c r="AF2711" s="113"/>
      <c r="AG2711" s="113"/>
      <c r="AH2711" s="113"/>
      <c r="AI2711" s="113"/>
      <c r="AJ2711" s="113"/>
      <c r="AK2711" s="113"/>
      <c r="AL2711" s="113"/>
      <c r="AM2711" s="113"/>
      <c r="AN2711" s="113"/>
      <c r="AO2711" s="113"/>
      <c r="AP2711" s="113"/>
      <c r="AQ2711" s="113"/>
      <c r="AR2711" s="113"/>
      <c r="AS2711" s="113"/>
      <c r="AT2711" s="113"/>
      <c r="AU2711" s="113"/>
      <c r="AV2711" s="113"/>
      <c r="AW2711" s="113"/>
      <c r="AX2711" s="113"/>
      <c r="AY2711" s="113"/>
      <c r="AZ2711" s="113"/>
      <c r="BA2711" s="113"/>
      <c r="BB2711" s="113"/>
      <c r="BC2711" s="113"/>
      <c r="BD2711" s="113"/>
      <c r="BE2711" s="113"/>
      <c r="BF2711" s="113"/>
      <c r="BG2711" s="113"/>
      <c r="BH2711" s="113"/>
      <c r="BI2711" s="113"/>
      <c r="BJ2711" s="113"/>
      <c r="BK2711" s="113"/>
      <c r="BL2711" s="113"/>
      <c r="BM2711" s="113"/>
      <c r="BN2711" s="113"/>
      <c r="BO2711" s="113"/>
      <c r="BP2711" s="113"/>
      <c r="BQ2711" s="113"/>
      <c r="BR2711" s="113"/>
      <c r="BS2711" s="113"/>
      <c r="BT2711" s="113"/>
      <c r="BU2711" s="113"/>
      <c r="BV2711" s="113"/>
      <c r="BW2711" s="113"/>
      <c r="BX2711" s="113"/>
      <c r="BY2711" s="113"/>
      <c r="BZ2711" s="113"/>
      <c r="CA2711" s="113"/>
      <c r="CB2711" s="113"/>
    </row>
    <row r="2712" spans="9:80" s="114" customFormat="1">
      <c r="I2712" s="113"/>
      <c r="J2712" s="113"/>
      <c r="K2712" s="113"/>
      <c r="L2712" s="113"/>
      <c r="M2712" s="113"/>
      <c r="N2712" s="113"/>
      <c r="O2712" s="113"/>
      <c r="P2712" s="113"/>
      <c r="Q2712" s="113"/>
      <c r="R2712" s="113"/>
      <c r="S2712" s="113"/>
      <c r="T2712" s="113"/>
      <c r="U2712" s="113"/>
      <c r="V2712" s="113"/>
      <c r="W2712" s="113"/>
      <c r="X2712" s="113"/>
      <c r="Y2712" s="113"/>
      <c r="Z2712" s="113"/>
      <c r="AA2712" s="113"/>
      <c r="AB2712" s="113"/>
      <c r="AC2712" s="113"/>
      <c r="AD2712" s="113"/>
      <c r="AE2712" s="113"/>
      <c r="AF2712" s="113"/>
      <c r="AG2712" s="113"/>
      <c r="AH2712" s="113"/>
      <c r="AI2712" s="113"/>
      <c r="AJ2712" s="113"/>
      <c r="AK2712" s="113"/>
      <c r="AL2712" s="113"/>
      <c r="AM2712" s="113"/>
      <c r="AN2712" s="113"/>
      <c r="AO2712" s="113"/>
      <c r="AP2712" s="113"/>
      <c r="AQ2712" s="113"/>
      <c r="AR2712" s="113"/>
      <c r="AS2712" s="113"/>
      <c r="AT2712" s="113"/>
      <c r="AU2712" s="113"/>
      <c r="AV2712" s="113"/>
      <c r="AW2712" s="113"/>
      <c r="AX2712" s="113"/>
      <c r="AY2712" s="113"/>
      <c r="AZ2712" s="113"/>
      <c r="BA2712" s="113"/>
      <c r="BB2712" s="113"/>
      <c r="BC2712" s="113"/>
      <c r="BD2712" s="113"/>
      <c r="BE2712" s="113"/>
      <c r="BF2712" s="113"/>
      <c r="BG2712" s="113"/>
      <c r="BH2712" s="113"/>
      <c r="BI2712" s="113"/>
      <c r="BJ2712" s="113"/>
      <c r="BK2712" s="113"/>
      <c r="BL2712" s="113"/>
      <c r="BM2712" s="113"/>
      <c r="BN2712" s="113"/>
      <c r="BO2712" s="113"/>
      <c r="BP2712" s="113"/>
      <c r="BQ2712" s="113"/>
      <c r="BR2712" s="113"/>
      <c r="BS2712" s="113"/>
      <c r="BT2712" s="113"/>
      <c r="BU2712" s="113"/>
      <c r="BV2712" s="113"/>
      <c r="BW2712" s="113"/>
      <c r="BX2712" s="113"/>
      <c r="BY2712" s="113"/>
      <c r="BZ2712" s="113"/>
      <c r="CA2712" s="113"/>
      <c r="CB2712" s="113"/>
    </row>
    <row r="2713" spans="9:80" s="114" customFormat="1">
      <c r="I2713" s="113"/>
      <c r="J2713" s="113"/>
      <c r="K2713" s="113"/>
      <c r="L2713" s="113"/>
      <c r="M2713" s="113"/>
      <c r="N2713" s="113"/>
      <c r="O2713" s="113"/>
      <c r="P2713" s="113"/>
      <c r="Q2713" s="113"/>
      <c r="R2713" s="113"/>
      <c r="S2713" s="113"/>
      <c r="T2713" s="113"/>
      <c r="U2713" s="113"/>
      <c r="V2713" s="113"/>
      <c r="W2713" s="113"/>
      <c r="X2713" s="113"/>
      <c r="Y2713" s="113"/>
      <c r="Z2713" s="113"/>
      <c r="AA2713" s="113"/>
      <c r="AB2713" s="113"/>
      <c r="AC2713" s="113"/>
      <c r="AD2713" s="113"/>
      <c r="AE2713" s="113"/>
      <c r="AF2713" s="113"/>
      <c r="AG2713" s="113"/>
      <c r="AH2713" s="113"/>
      <c r="AI2713" s="113"/>
      <c r="AJ2713" s="113"/>
      <c r="AK2713" s="113"/>
      <c r="AL2713" s="113"/>
      <c r="AM2713" s="113"/>
      <c r="AN2713" s="113"/>
      <c r="AO2713" s="113"/>
      <c r="AP2713" s="113"/>
      <c r="AQ2713" s="113"/>
      <c r="AR2713" s="113"/>
      <c r="AS2713" s="113"/>
      <c r="AT2713" s="113"/>
      <c r="AU2713" s="113"/>
      <c r="AV2713" s="113"/>
      <c r="AW2713" s="113"/>
      <c r="AX2713" s="113"/>
      <c r="AY2713" s="113"/>
      <c r="AZ2713" s="113"/>
      <c r="BA2713" s="113"/>
      <c r="BB2713" s="113"/>
      <c r="BC2713" s="113"/>
      <c r="BD2713" s="113"/>
      <c r="BE2713" s="113"/>
      <c r="BF2713" s="113"/>
      <c r="BG2713" s="113"/>
      <c r="BH2713" s="113"/>
      <c r="BI2713" s="113"/>
      <c r="BJ2713" s="113"/>
      <c r="BK2713" s="113"/>
      <c r="BL2713" s="113"/>
      <c r="BM2713" s="113"/>
      <c r="BN2713" s="113"/>
      <c r="BO2713" s="113"/>
      <c r="BP2713" s="113"/>
      <c r="BQ2713" s="113"/>
      <c r="BR2713" s="113"/>
      <c r="BS2713" s="113"/>
      <c r="BT2713" s="113"/>
      <c r="BU2713" s="113"/>
      <c r="BV2713" s="113"/>
      <c r="BW2713" s="113"/>
      <c r="BX2713" s="113"/>
      <c r="BY2713" s="113"/>
      <c r="BZ2713" s="113"/>
      <c r="CA2713" s="113"/>
      <c r="CB2713" s="113"/>
    </row>
    <row r="2714" spans="9:80" s="114" customFormat="1">
      <c r="I2714" s="113"/>
      <c r="J2714" s="113"/>
      <c r="K2714" s="113"/>
      <c r="L2714" s="113"/>
      <c r="M2714" s="113"/>
      <c r="N2714" s="113"/>
      <c r="O2714" s="113"/>
      <c r="P2714" s="113"/>
      <c r="Q2714" s="113"/>
      <c r="R2714" s="113"/>
      <c r="S2714" s="113"/>
      <c r="T2714" s="113"/>
      <c r="U2714" s="113"/>
      <c r="V2714" s="113"/>
      <c r="W2714" s="113"/>
      <c r="X2714" s="113"/>
      <c r="Y2714" s="113"/>
      <c r="Z2714" s="113"/>
      <c r="AA2714" s="113"/>
      <c r="AB2714" s="113"/>
      <c r="AC2714" s="113"/>
      <c r="AD2714" s="113"/>
      <c r="AE2714" s="113"/>
      <c r="AF2714" s="113"/>
      <c r="AG2714" s="113"/>
      <c r="AH2714" s="113"/>
      <c r="AI2714" s="113"/>
      <c r="AJ2714" s="113"/>
      <c r="AK2714" s="113"/>
      <c r="AL2714" s="113"/>
      <c r="AM2714" s="113"/>
      <c r="AN2714" s="113"/>
      <c r="AO2714" s="113"/>
      <c r="AP2714" s="113"/>
      <c r="AQ2714" s="113"/>
      <c r="AR2714" s="113"/>
      <c r="AS2714" s="113"/>
      <c r="AT2714" s="113"/>
      <c r="AU2714" s="113"/>
      <c r="AV2714" s="113"/>
      <c r="AW2714" s="113"/>
      <c r="AX2714" s="113"/>
      <c r="AY2714" s="113"/>
      <c r="AZ2714" s="113"/>
      <c r="BA2714" s="113"/>
      <c r="BB2714" s="113"/>
      <c r="BC2714" s="113"/>
      <c r="BD2714" s="113"/>
      <c r="BE2714" s="113"/>
      <c r="BF2714" s="113"/>
      <c r="BG2714" s="113"/>
      <c r="BH2714" s="113"/>
      <c r="BI2714" s="113"/>
      <c r="BJ2714" s="113"/>
      <c r="BK2714" s="113"/>
      <c r="BL2714" s="113"/>
      <c r="BM2714" s="113"/>
      <c r="BN2714" s="113"/>
      <c r="BO2714" s="113"/>
      <c r="BP2714" s="113"/>
      <c r="BQ2714" s="113"/>
      <c r="BR2714" s="113"/>
      <c r="BS2714" s="113"/>
      <c r="BT2714" s="113"/>
      <c r="BU2714" s="113"/>
      <c r="BV2714" s="113"/>
      <c r="BW2714" s="113"/>
      <c r="BX2714" s="113"/>
      <c r="BY2714" s="113"/>
      <c r="BZ2714" s="113"/>
      <c r="CA2714" s="113"/>
      <c r="CB2714" s="113"/>
    </row>
    <row r="2715" spans="9:80" s="114" customFormat="1">
      <c r="I2715" s="113"/>
      <c r="J2715" s="113"/>
      <c r="K2715" s="113"/>
      <c r="L2715" s="113"/>
      <c r="M2715" s="113"/>
      <c r="N2715" s="113"/>
      <c r="O2715" s="113"/>
      <c r="P2715" s="113"/>
      <c r="Q2715" s="113"/>
      <c r="R2715" s="113"/>
      <c r="S2715" s="113"/>
      <c r="T2715" s="113"/>
      <c r="U2715" s="113"/>
      <c r="V2715" s="113"/>
      <c r="W2715" s="113"/>
      <c r="X2715" s="113"/>
      <c r="Y2715" s="113"/>
      <c r="Z2715" s="113"/>
      <c r="AA2715" s="113"/>
      <c r="AB2715" s="113"/>
      <c r="AC2715" s="113"/>
      <c r="AD2715" s="113"/>
      <c r="AE2715" s="113"/>
      <c r="AF2715" s="113"/>
      <c r="AG2715" s="113"/>
      <c r="AH2715" s="113"/>
      <c r="AI2715" s="113"/>
      <c r="AJ2715" s="113"/>
      <c r="AK2715" s="113"/>
      <c r="AL2715" s="113"/>
      <c r="AM2715" s="113"/>
      <c r="AN2715" s="113"/>
      <c r="AO2715" s="113"/>
      <c r="AP2715" s="113"/>
      <c r="AQ2715" s="113"/>
      <c r="AR2715" s="113"/>
      <c r="AS2715" s="113"/>
      <c r="AT2715" s="113"/>
      <c r="AU2715" s="113"/>
      <c r="AV2715" s="113"/>
      <c r="AW2715" s="113"/>
      <c r="AX2715" s="113"/>
      <c r="AY2715" s="113"/>
      <c r="AZ2715" s="113"/>
      <c r="BA2715" s="113"/>
      <c r="BB2715" s="113"/>
      <c r="BC2715" s="113"/>
      <c r="BD2715" s="113"/>
      <c r="BE2715" s="113"/>
      <c r="BF2715" s="113"/>
      <c r="BG2715" s="113"/>
      <c r="BH2715" s="113"/>
      <c r="BI2715" s="113"/>
      <c r="BJ2715" s="113"/>
      <c r="BK2715" s="113"/>
      <c r="BL2715" s="113"/>
      <c r="BM2715" s="113"/>
      <c r="BN2715" s="113"/>
      <c r="BO2715" s="113"/>
      <c r="BP2715" s="113"/>
      <c r="BQ2715" s="113"/>
      <c r="BR2715" s="113"/>
      <c r="BS2715" s="113"/>
      <c r="BT2715" s="113"/>
      <c r="BU2715" s="113"/>
      <c r="BV2715" s="113"/>
      <c r="BW2715" s="113"/>
      <c r="BX2715" s="113"/>
      <c r="BY2715" s="113"/>
      <c r="BZ2715" s="113"/>
      <c r="CA2715" s="113"/>
      <c r="CB2715" s="113"/>
    </row>
    <row r="2716" spans="9:80" s="114" customFormat="1">
      <c r="I2716" s="113"/>
      <c r="J2716" s="113"/>
      <c r="K2716" s="113"/>
      <c r="L2716" s="113"/>
      <c r="M2716" s="113"/>
      <c r="N2716" s="113"/>
      <c r="O2716" s="113"/>
      <c r="P2716" s="113"/>
      <c r="Q2716" s="113"/>
      <c r="R2716" s="113"/>
      <c r="S2716" s="113"/>
      <c r="T2716" s="113"/>
      <c r="U2716" s="113"/>
      <c r="V2716" s="113"/>
      <c r="W2716" s="113"/>
      <c r="X2716" s="113"/>
      <c r="Y2716" s="113"/>
      <c r="Z2716" s="113"/>
      <c r="AA2716" s="113"/>
      <c r="AB2716" s="113"/>
      <c r="AC2716" s="113"/>
      <c r="AD2716" s="113"/>
      <c r="AE2716" s="113"/>
      <c r="AF2716" s="113"/>
      <c r="AG2716" s="113"/>
      <c r="AH2716" s="113"/>
      <c r="AI2716" s="113"/>
      <c r="AJ2716" s="113"/>
      <c r="AK2716" s="113"/>
      <c r="AL2716" s="113"/>
      <c r="AM2716" s="113"/>
      <c r="AN2716" s="113"/>
      <c r="AO2716" s="113"/>
      <c r="AP2716" s="113"/>
      <c r="AQ2716" s="113"/>
      <c r="AR2716" s="113"/>
      <c r="AS2716" s="113"/>
      <c r="AT2716" s="113"/>
      <c r="AU2716" s="113"/>
      <c r="AV2716" s="113"/>
      <c r="AW2716" s="113"/>
      <c r="AX2716" s="113"/>
      <c r="AY2716" s="113"/>
      <c r="AZ2716" s="113"/>
      <c r="BA2716" s="113"/>
      <c r="BB2716" s="113"/>
      <c r="BC2716" s="113"/>
      <c r="BD2716" s="113"/>
      <c r="BE2716" s="113"/>
      <c r="BF2716" s="113"/>
      <c r="BG2716" s="113"/>
      <c r="BH2716" s="113"/>
      <c r="BI2716" s="113"/>
      <c r="BJ2716" s="113"/>
      <c r="BK2716" s="113"/>
      <c r="BL2716" s="113"/>
      <c r="BM2716" s="113"/>
      <c r="BN2716" s="113"/>
      <c r="BO2716" s="113"/>
      <c r="BP2716" s="113"/>
      <c r="BQ2716" s="113"/>
      <c r="BR2716" s="113"/>
      <c r="BS2716" s="113"/>
      <c r="BT2716" s="113"/>
      <c r="BU2716" s="113"/>
      <c r="BV2716" s="113"/>
      <c r="BW2716" s="113"/>
      <c r="BX2716" s="113"/>
      <c r="BY2716" s="113"/>
      <c r="BZ2716" s="113"/>
      <c r="CA2716" s="113"/>
      <c r="CB2716" s="113"/>
    </row>
    <row r="2717" spans="9:80" s="114" customFormat="1">
      <c r="I2717" s="113"/>
      <c r="J2717" s="113"/>
      <c r="K2717" s="113"/>
      <c r="L2717" s="113"/>
      <c r="M2717" s="113"/>
      <c r="N2717" s="113"/>
      <c r="O2717" s="113"/>
      <c r="P2717" s="113"/>
      <c r="Q2717" s="113"/>
      <c r="R2717" s="113"/>
      <c r="S2717" s="113"/>
      <c r="T2717" s="113"/>
      <c r="U2717" s="113"/>
      <c r="V2717" s="113"/>
      <c r="W2717" s="113"/>
      <c r="X2717" s="113"/>
      <c r="Y2717" s="113"/>
      <c r="Z2717" s="113"/>
      <c r="AA2717" s="113"/>
      <c r="AB2717" s="113"/>
      <c r="AC2717" s="113"/>
      <c r="AD2717" s="113"/>
      <c r="AE2717" s="113"/>
      <c r="AF2717" s="113"/>
      <c r="AG2717" s="113"/>
      <c r="AH2717" s="113"/>
      <c r="AI2717" s="113"/>
      <c r="AJ2717" s="113"/>
      <c r="AK2717" s="113"/>
      <c r="AL2717" s="113"/>
      <c r="AM2717" s="113"/>
      <c r="AN2717" s="113"/>
      <c r="AO2717" s="113"/>
      <c r="AP2717" s="113"/>
      <c r="AQ2717" s="113"/>
      <c r="AR2717" s="113"/>
      <c r="AS2717" s="113"/>
      <c r="AT2717" s="113"/>
      <c r="AU2717" s="113"/>
      <c r="AV2717" s="113"/>
      <c r="AW2717" s="113"/>
      <c r="AX2717" s="113"/>
      <c r="AY2717" s="113"/>
      <c r="AZ2717" s="113"/>
      <c r="BA2717" s="113"/>
      <c r="BB2717" s="113"/>
      <c r="BC2717" s="113"/>
      <c r="BD2717" s="113"/>
      <c r="BE2717" s="113"/>
      <c r="BF2717" s="113"/>
      <c r="BG2717" s="113"/>
      <c r="BH2717" s="113"/>
      <c r="BI2717" s="113"/>
      <c r="BJ2717" s="113"/>
      <c r="BK2717" s="113"/>
      <c r="BL2717" s="113"/>
      <c r="BM2717" s="113"/>
      <c r="BN2717" s="113"/>
      <c r="BO2717" s="113"/>
      <c r="BP2717" s="113"/>
      <c r="BQ2717" s="113"/>
      <c r="BR2717" s="113"/>
      <c r="BS2717" s="113"/>
      <c r="BT2717" s="113"/>
      <c r="BU2717" s="113"/>
      <c r="BV2717" s="113"/>
      <c r="BW2717" s="113"/>
      <c r="BX2717" s="113"/>
      <c r="BY2717" s="113"/>
      <c r="BZ2717" s="113"/>
      <c r="CA2717" s="113"/>
      <c r="CB2717" s="113"/>
    </row>
    <row r="2718" spans="9:80" s="114" customFormat="1">
      <c r="I2718" s="113"/>
      <c r="J2718" s="113"/>
      <c r="K2718" s="113"/>
      <c r="L2718" s="113"/>
      <c r="M2718" s="113"/>
      <c r="N2718" s="113"/>
      <c r="O2718" s="113"/>
      <c r="P2718" s="113"/>
      <c r="Q2718" s="113"/>
      <c r="R2718" s="113"/>
      <c r="S2718" s="113"/>
      <c r="T2718" s="113"/>
      <c r="U2718" s="113"/>
      <c r="V2718" s="113"/>
      <c r="W2718" s="113"/>
      <c r="X2718" s="113"/>
      <c r="Y2718" s="113"/>
      <c r="Z2718" s="113"/>
      <c r="AA2718" s="113"/>
      <c r="AB2718" s="113"/>
      <c r="AC2718" s="113"/>
      <c r="AD2718" s="113"/>
      <c r="AE2718" s="113"/>
      <c r="AF2718" s="113"/>
      <c r="AG2718" s="113"/>
      <c r="AH2718" s="113"/>
      <c r="AI2718" s="113"/>
      <c r="AJ2718" s="113"/>
      <c r="AK2718" s="113"/>
      <c r="AL2718" s="113"/>
      <c r="AM2718" s="113"/>
      <c r="AN2718" s="113"/>
      <c r="AO2718" s="113"/>
      <c r="AP2718" s="113"/>
      <c r="AQ2718" s="113"/>
      <c r="AR2718" s="113"/>
      <c r="AS2718" s="113"/>
      <c r="AT2718" s="113"/>
      <c r="AU2718" s="113"/>
      <c r="AV2718" s="113"/>
      <c r="AW2718" s="113"/>
      <c r="AX2718" s="113"/>
      <c r="AY2718" s="113"/>
      <c r="AZ2718" s="113"/>
      <c r="BA2718" s="113"/>
      <c r="BB2718" s="113"/>
      <c r="BC2718" s="113"/>
      <c r="BD2718" s="113"/>
      <c r="BE2718" s="113"/>
      <c r="BF2718" s="113"/>
      <c r="BG2718" s="113"/>
      <c r="BH2718" s="113"/>
      <c r="BI2718" s="113"/>
      <c r="BJ2718" s="113"/>
      <c r="BK2718" s="113"/>
      <c r="BL2718" s="113"/>
      <c r="BM2718" s="113"/>
      <c r="BN2718" s="113"/>
      <c r="BO2718" s="113"/>
      <c r="BP2718" s="113"/>
      <c r="BQ2718" s="113"/>
      <c r="BR2718" s="113"/>
      <c r="BS2718" s="113"/>
      <c r="BT2718" s="113"/>
      <c r="BU2718" s="113"/>
      <c r="BV2718" s="113"/>
      <c r="BW2718" s="113"/>
      <c r="BX2718" s="113"/>
      <c r="BY2718" s="113"/>
      <c r="BZ2718" s="113"/>
      <c r="CA2718" s="113"/>
      <c r="CB2718" s="113"/>
    </row>
    <row r="2719" spans="9:80" s="114" customFormat="1">
      <c r="I2719" s="113"/>
      <c r="J2719" s="113"/>
      <c r="K2719" s="113"/>
      <c r="L2719" s="113"/>
      <c r="M2719" s="113"/>
      <c r="N2719" s="113"/>
      <c r="O2719" s="113"/>
      <c r="P2719" s="113"/>
      <c r="Q2719" s="113"/>
      <c r="R2719" s="113"/>
      <c r="S2719" s="113"/>
      <c r="T2719" s="113"/>
      <c r="U2719" s="113"/>
      <c r="V2719" s="113"/>
      <c r="W2719" s="113"/>
      <c r="X2719" s="113"/>
      <c r="Y2719" s="113"/>
      <c r="Z2719" s="113"/>
      <c r="AA2719" s="113"/>
      <c r="AB2719" s="113"/>
      <c r="AC2719" s="113"/>
      <c r="AD2719" s="113"/>
      <c r="AE2719" s="113"/>
      <c r="AF2719" s="113"/>
      <c r="AG2719" s="113"/>
      <c r="AH2719" s="113"/>
      <c r="AI2719" s="113"/>
      <c r="AJ2719" s="113"/>
      <c r="AK2719" s="113"/>
      <c r="AL2719" s="113"/>
      <c r="AM2719" s="113"/>
      <c r="AN2719" s="113"/>
      <c r="AO2719" s="113"/>
      <c r="AP2719" s="113"/>
      <c r="AQ2719" s="113"/>
      <c r="AR2719" s="113"/>
      <c r="AS2719" s="113"/>
      <c r="AT2719" s="113"/>
      <c r="AU2719" s="113"/>
      <c r="AV2719" s="113"/>
      <c r="AW2719" s="113"/>
      <c r="AX2719" s="113"/>
      <c r="AY2719" s="113"/>
      <c r="AZ2719" s="113"/>
      <c r="BA2719" s="113"/>
      <c r="BB2719" s="113"/>
      <c r="BC2719" s="113"/>
      <c r="BD2719" s="113"/>
      <c r="BE2719" s="113"/>
      <c r="BF2719" s="113"/>
      <c r="BG2719" s="113"/>
      <c r="BH2719" s="113"/>
      <c r="BI2719" s="113"/>
      <c r="BJ2719" s="113"/>
      <c r="BK2719" s="113"/>
      <c r="BL2719" s="113"/>
      <c r="BM2719" s="113"/>
      <c r="BN2719" s="113"/>
      <c r="BO2719" s="113"/>
      <c r="BP2719" s="113"/>
      <c r="BQ2719" s="113"/>
      <c r="BR2719" s="113"/>
      <c r="BS2719" s="113"/>
      <c r="BT2719" s="113"/>
      <c r="BU2719" s="113"/>
      <c r="BV2719" s="113"/>
      <c r="BW2719" s="113"/>
      <c r="BX2719" s="113"/>
      <c r="BY2719" s="113"/>
      <c r="BZ2719" s="113"/>
      <c r="CA2719" s="113"/>
      <c r="CB2719" s="113"/>
    </row>
    <row r="2720" spans="9:80" s="114" customFormat="1">
      <c r="I2720" s="113"/>
      <c r="J2720" s="113"/>
      <c r="K2720" s="113"/>
      <c r="L2720" s="113"/>
      <c r="M2720" s="113"/>
      <c r="N2720" s="113"/>
      <c r="O2720" s="113"/>
      <c r="P2720" s="113"/>
      <c r="Q2720" s="113"/>
      <c r="R2720" s="113"/>
      <c r="S2720" s="113"/>
      <c r="T2720" s="113"/>
      <c r="U2720" s="113"/>
      <c r="V2720" s="113"/>
      <c r="W2720" s="113"/>
      <c r="X2720" s="113"/>
      <c r="Y2720" s="113"/>
      <c r="Z2720" s="113"/>
      <c r="AA2720" s="113"/>
      <c r="AB2720" s="113"/>
      <c r="AC2720" s="113"/>
      <c r="AD2720" s="113"/>
      <c r="AE2720" s="113"/>
      <c r="AF2720" s="113"/>
      <c r="AG2720" s="113"/>
      <c r="AH2720" s="113"/>
      <c r="AI2720" s="113"/>
      <c r="AJ2720" s="113"/>
      <c r="AK2720" s="113"/>
      <c r="AL2720" s="113"/>
      <c r="AM2720" s="113"/>
      <c r="AN2720" s="113"/>
      <c r="AO2720" s="113"/>
      <c r="AP2720" s="113"/>
      <c r="AQ2720" s="113"/>
      <c r="AR2720" s="113"/>
      <c r="AS2720" s="113"/>
      <c r="AT2720" s="113"/>
      <c r="AU2720" s="113"/>
      <c r="AV2720" s="113"/>
      <c r="AW2720" s="113"/>
      <c r="AX2720" s="113"/>
      <c r="AY2720" s="113"/>
      <c r="AZ2720" s="113"/>
      <c r="BA2720" s="113"/>
      <c r="BB2720" s="113"/>
      <c r="BC2720" s="113"/>
      <c r="BD2720" s="113"/>
      <c r="BE2720" s="113"/>
      <c r="BF2720" s="113"/>
      <c r="BG2720" s="113"/>
      <c r="BH2720" s="113"/>
      <c r="BI2720" s="113"/>
      <c r="BJ2720" s="113"/>
      <c r="BK2720" s="113"/>
      <c r="BL2720" s="113"/>
      <c r="BM2720" s="113"/>
      <c r="BN2720" s="113"/>
      <c r="BO2720" s="113"/>
      <c r="BP2720" s="113"/>
      <c r="BQ2720" s="113"/>
      <c r="BR2720" s="113"/>
      <c r="BS2720" s="113"/>
      <c r="BT2720" s="113"/>
      <c r="BU2720" s="113"/>
      <c r="BV2720" s="113"/>
      <c r="BW2720" s="113"/>
      <c r="BX2720" s="113"/>
      <c r="BY2720" s="113"/>
      <c r="BZ2720" s="113"/>
      <c r="CA2720" s="113"/>
      <c r="CB2720" s="113"/>
    </row>
    <row r="2721" spans="9:80" s="114" customFormat="1">
      <c r="I2721" s="113"/>
      <c r="J2721" s="113"/>
      <c r="K2721" s="113"/>
      <c r="L2721" s="113"/>
      <c r="M2721" s="113"/>
      <c r="N2721" s="113"/>
      <c r="O2721" s="113"/>
      <c r="P2721" s="113"/>
      <c r="Q2721" s="113"/>
      <c r="R2721" s="113"/>
      <c r="S2721" s="113"/>
      <c r="T2721" s="113"/>
      <c r="U2721" s="113"/>
      <c r="V2721" s="113"/>
      <c r="W2721" s="113"/>
      <c r="X2721" s="113"/>
      <c r="Y2721" s="113"/>
      <c r="Z2721" s="113"/>
      <c r="AA2721" s="113"/>
      <c r="AB2721" s="113"/>
      <c r="AC2721" s="113"/>
      <c r="AD2721" s="113"/>
      <c r="AE2721" s="113"/>
      <c r="AF2721" s="113"/>
      <c r="AG2721" s="113"/>
      <c r="AH2721" s="113"/>
      <c r="AI2721" s="113"/>
      <c r="AJ2721" s="113"/>
      <c r="AK2721" s="113"/>
      <c r="AL2721" s="113"/>
      <c r="AM2721" s="113"/>
      <c r="AN2721" s="113"/>
      <c r="AO2721" s="113"/>
      <c r="AP2721" s="113"/>
      <c r="AQ2721" s="113"/>
      <c r="AR2721" s="113"/>
      <c r="AS2721" s="113"/>
      <c r="AT2721" s="113"/>
      <c r="AU2721" s="113"/>
      <c r="AV2721" s="113"/>
      <c r="AW2721" s="113"/>
      <c r="AX2721" s="113"/>
      <c r="AY2721" s="113"/>
      <c r="AZ2721" s="113"/>
      <c r="BA2721" s="113"/>
      <c r="BB2721" s="113"/>
      <c r="BC2721" s="113"/>
      <c r="BD2721" s="113"/>
      <c r="BE2721" s="113"/>
      <c r="BF2721" s="113"/>
      <c r="BG2721" s="113"/>
      <c r="BH2721" s="113"/>
      <c r="BI2721" s="113"/>
      <c r="BJ2721" s="113"/>
      <c r="BK2721" s="113"/>
      <c r="BL2721" s="113"/>
      <c r="BM2721" s="113"/>
      <c r="BN2721" s="113"/>
      <c r="BO2721" s="113"/>
      <c r="BP2721" s="113"/>
      <c r="BQ2721" s="113"/>
      <c r="BR2721" s="113"/>
      <c r="BS2721" s="113"/>
      <c r="BT2721" s="113"/>
      <c r="BU2721" s="113"/>
      <c r="BV2721" s="113"/>
      <c r="BW2721" s="113"/>
      <c r="BX2721" s="113"/>
      <c r="BY2721" s="113"/>
      <c r="BZ2721" s="113"/>
      <c r="CA2721" s="113"/>
      <c r="CB2721" s="113"/>
    </row>
    <row r="2722" spans="9:80" s="114" customFormat="1">
      <c r="I2722" s="113"/>
      <c r="J2722" s="113"/>
      <c r="K2722" s="113"/>
      <c r="L2722" s="113"/>
      <c r="M2722" s="113"/>
      <c r="N2722" s="113"/>
      <c r="O2722" s="113"/>
      <c r="P2722" s="113"/>
      <c r="Q2722" s="113"/>
      <c r="R2722" s="113"/>
      <c r="S2722" s="113"/>
      <c r="T2722" s="113"/>
      <c r="U2722" s="113"/>
      <c r="V2722" s="113"/>
      <c r="W2722" s="113"/>
      <c r="X2722" s="113"/>
      <c r="Y2722" s="113"/>
      <c r="Z2722" s="113"/>
      <c r="AA2722" s="113"/>
      <c r="AB2722" s="113"/>
      <c r="AC2722" s="113"/>
      <c r="AD2722" s="113"/>
      <c r="AE2722" s="113"/>
      <c r="AF2722" s="113"/>
      <c r="AG2722" s="113"/>
      <c r="AH2722" s="113"/>
      <c r="AI2722" s="113"/>
      <c r="AJ2722" s="113"/>
      <c r="AK2722" s="113"/>
      <c r="AL2722" s="113"/>
      <c r="AM2722" s="113"/>
      <c r="AN2722" s="113"/>
      <c r="AO2722" s="113"/>
      <c r="AP2722" s="113"/>
      <c r="AQ2722" s="113"/>
      <c r="AR2722" s="113"/>
      <c r="AS2722" s="113"/>
      <c r="AT2722" s="113"/>
      <c r="AU2722" s="113"/>
      <c r="AV2722" s="113"/>
      <c r="AW2722" s="113"/>
      <c r="AX2722" s="113"/>
      <c r="AY2722" s="113"/>
      <c r="AZ2722" s="113"/>
      <c r="BA2722" s="113"/>
      <c r="BB2722" s="113"/>
      <c r="BC2722" s="113"/>
      <c r="BD2722" s="113"/>
      <c r="BE2722" s="113"/>
      <c r="BF2722" s="113"/>
      <c r="BG2722" s="113"/>
      <c r="BH2722" s="113"/>
      <c r="BI2722" s="113"/>
      <c r="BJ2722" s="113"/>
      <c r="BK2722" s="113"/>
      <c r="BL2722" s="113"/>
      <c r="BM2722" s="113"/>
      <c r="BN2722" s="113"/>
      <c r="BO2722" s="113"/>
      <c r="BP2722" s="113"/>
      <c r="BQ2722" s="113"/>
      <c r="BR2722" s="113"/>
      <c r="BS2722" s="113"/>
      <c r="BT2722" s="113"/>
      <c r="BU2722" s="113"/>
      <c r="BV2722" s="113"/>
      <c r="BW2722" s="113"/>
      <c r="BX2722" s="113"/>
      <c r="BY2722" s="113"/>
      <c r="BZ2722" s="113"/>
      <c r="CA2722" s="113"/>
      <c r="CB2722" s="113"/>
    </row>
    <row r="2723" spans="9:80" s="114" customFormat="1">
      <c r="I2723" s="113"/>
      <c r="J2723" s="113"/>
      <c r="K2723" s="113"/>
      <c r="L2723" s="113"/>
      <c r="M2723" s="113"/>
      <c r="N2723" s="113"/>
      <c r="O2723" s="113"/>
      <c r="P2723" s="113"/>
      <c r="Q2723" s="113"/>
      <c r="R2723" s="113"/>
      <c r="S2723" s="113"/>
      <c r="T2723" s="113"/>
      <c r="U2723" s="113"/>
      <c r="V2723" s="113"/>
      <c r="W2723" s="113"/>
      <c r="X2723" s="113"/>
      <c r="Y2723" s="113"/>
      <c r="Z2723" s="113"/>
      <c r="AA2723" s="113"/>
      <c r="AB2723" s="113"/>
      <c r="AC2723" s="113"/>
      <c r="AD2723" s="113"/>
      <c r="AE2723" s="113"/>
      <c r="AF2723" s="113"/>
      <c r="AG2723" s="113"/>
      <c r="AH2723" s="113"/>
      <c r="AI2723" s="113"/>
      <c r="AJ2723" s="113"/>
      <c r="AK2723" s="113"/>
      <c r="AL2723" s="113"/>
      <c r="AM2723" s="113"/>
      <c r="AN2723" s="113"/>
      <c r="AO2723" s="113"/>
      <c r="AP2723" s="113"/>
      <c r="AQ2723" s="113"/>
      <c r="AR2723" s="113"/>
      <c r="AS2723" s="113"/>
      <c r="AT2723" s="113"/>
      <c r="AU2723" s="113"/>
      <c r="AV2723" s="113"/>
      <c r="AW2723" s="113"/>
      <c r="AX2723" s="113"/>
      <c r="AY2723" s="113"/>
      <c r="AZ2723" s="113"/>
      <c r="BA2723" s="113"/>
      <c r="BB2723" s="113"/>
      <c r="BC2723" s="113"/>
      <c r="BD2723" s="113"/>
      <c r="BE2723" s="113"/>
      <c r="BF2723" s="113"/>
      <c r="BG2723" s="113"/>
      <c r="BH2723" s="113"/>
      <c r="BI2723" s="113"/>
      <c r="BJ2723" s="113"/>
      <c r="BK2723" s="113"/>
      <c r="BL2723" s="113"/>
      <c r="BM2723" s="113"/>
      <c r="BN2723" s="113"/>
      <c r="BO2723" s="113"/>
      <c r="BP2723" s="113"/>
      <c r="BQ2723" s="113"/>
      <c r="BR2723" s="113"/>
      <c r="BS2723" s="113"/>
      <c r="BT2723" s="113"/>
      <c r="BU2723" s="113"/>
      <c r="BV2723" s="113"/>
      <c r="BW2723" s="113"/>
      <c r="BX2723" s="113"/>
      <c r="BY2723" s="113"/>
      <c r="BZ2723" s="113"/>
      <c r="CA2723" s="113"/>
      <c r="CB2723" s="113"/>
    </row>
    <row r="2724" spans="9:80" s="114" customFormat="1">
      <c r="I2724" s="113"/>
      <c r="J2724" s="113"/>
      <c r="K2724" s="113"/>
      <c r="L2724" s="113"/>
      <c r="M2724" s="113"/>
      <c r="N2724" s="113"/>
      <c r="O2724" s="113"/>
      <c r="P2724" s="113"/>
      <c r="Q2724" s="113"/>
      <c r="R2724" s="113"/>
      <c r="S2724" s="113"/>
      <c r="T2724" s="113"/>
      <c r="U2724" s="113"/>
      <c r="V2724" s="113"/>
      <c r="W2724" s="113"/>
      <c r="X2724" s="113"/>
      <c r="Y2724" s="113"/>
      <c r="Z2724" s="113"/>
      <c r="AA2724" s="113"/>
      <c r="AB2724" s="113"/>
      <c r="AC2724" s="113"/>
      <c r="AD2724" s="113"/>
      <c r="AE2724" s="113"/>
      <c r="AF2724" s="113"/>
      <c r="AG2724" s="113"/>
      <c r="AH2724" s="113"/>
      <c r="AI2724" s="113"/>
      <c r="AJ2724" s="113"/>
      <c r="AK2724" s="113"/>
      <c r="AL2724" s="113"/>
      <c r="AM2724" s="113"/>
      <c r="AN2724" s="113"/>
      <c r="AO2724" s="113"/>
      <c r="AP2724" s="113"/>
      <c r="AQ2724" s="113"/>
      <c r="AR2724" s="113"/>
      <c r="AS2724" s="113"/>
      <c r="AT2724" s="113"/>
      <c r="AU2724" s="113"/>
      <c r="AV2724" s="113"/>
      <c r="AW2724" s="113"/>
      <c r="AX2724" s="113"/>
      <c r="AY2724" s="113"/>
      <c r="AZ2724" s="113"/>
      <c r="BA2724" s="113"/>
      <c r="BB2724" s="113"/>
      <c r="BC2724" s="113"/>
      <c r="BD2724" s="113"/>
      <c r="BE2724" s="113"/>
      <c r="BF2724" s="113"/>
      <c r="BG2724" s="113"/>
      <c r="BH2724" s="113"/>
      <c r="BI2724" s="113"/>
      <c r="BJ2724" s="113"/>
      <c r="BK2724" s="113"/>
      <c r="BL2724" s="113"/>
      <c r="BM2724" s="113"/>
      <c r="BN2724" s="113"/>
      <c r="BO2724" s="113"/>
      <c r="BP2724" s="113"/>
      <c r="BQ2724" s="113"/>
      <c r="BR2724" s="113"/>
      <c r="BS2724" s="113"/>
      <c r="BT2724" s="113"/>
      <c r="BU2724" s="113"/>
      <c r="BV2724" s="113"/>
      <c r="BW2724" s="113"/>
      <c r="BX2724" s="113"/>
      <c r="BY2724" s="113"/>
      <c r="BZ2724" s="113"/>
      <c r="CA2724" s="113"/>
      <c r="CB2724" s="113"/>
    </row>
    <row r="2725" spans="9:80" s="114" customFormat="1">
      <c r="I2725" s="113"/>
      <c r="J2725" s="113"/>
      <c r="K2725" s="113"/>
      <c r="L2725" s="113"/>
      <c r="M2725" s="113"/>
      <c r="N2725" s="113"/>
      <c r="O2725" s="113"/>
      <c r="P2725" s="113"/>
      <c r="Q2725" s="113"/>
      <c r="R2725" s="113"/>
      <c r="S2725" s="113"/>
      <c r="T2725" s="113"/>
      <c r="U2725" s="113"/>
      <c r="V2725" s="113"/>
      <c r="W2725" s="113"/>
      <c r="X2725" s="113"/>
      <c r="Y2725" s="113"/>
      <c r="Z2725" s="113"/>
      <c r="AA2725" s="113"/>
      <c r="AB2725" s="113"/>
      <c r="AC2725" s="113"/>
      <c r="AD2725" s="113"/>
      <c r="AE2725" s="113"/>
      <c r="AF2725" s="113"/>
      <c r="AG2725" s="113"/>
      <c r="AH2725" s="113"/>
      <c r="AI2725" s="113"/>
      <c r="AJ2725" s="113"/>
      <c r="AK2725" s="113"/>
      <c r="AL2725" s="113"/>
      <c r="AM2725" s="113"/>
      <c r="AN2725" s="113"/>
      <c r="AO2725" s="113"/>
      <c r="AP2725" s="113"/>
      <c r="AQ2725" s="113"/>
      <c r="AR2725" s="113"/>
      <c r="AS2725" s="113"/>
      <c r="AT2725" s="113"/>
      <c r="AU2725" s="113"/>
      <c r="AV2725" s="113"/>
      <c r="AW2725" s="113"/>
      <c r="AX2725" s="113"/>
      <c r="AY2725" s="113"/>
      <c r="AZ2725" s="113"/>
      <c r="BA2725" s="113"/>
      <c r="BB2725" s="113"/>
      <c r="BC2725" s="113"/>
      <c r="BD2725" s="113"/>
      <c r="BE2725" s="113"/>
      <c r="BF2725" s="113"/>
      <c r="BG2725" s="113"/>
      <c r="BH2725" s="113"/>
      <c r="BI2725" s="113"/>
      <c r="BJ2725" s="113"/>
      <c r="BK2725" s="113"/>
      <c r="BL2725" s="113"/>
      <c r="BM2725" s="113"/>
      <c r="BN2725" s="113"/>
      <c r="BO2725" s="113"/>
      <c r="BP2725" s="113"/>
      <c r="BQ2725" s="113"/>
      <c r="BR2725" s="113"/>
      <c r="BS2725" s="113"/>
      <c r="BT2725" s="113"/>
      <c r="BU2725" s="113"/>
      <c r="BV2725" s="113"/>
      <c r="BW2725" s="113"/>
      <c r="BX2725" s="113"/>
      <c r="BY2725" s="113"/>
      <c r="BZ2725" s="113"/>
      <c r="CA2725" s="113"/>
      <c r="CB2725" s="113"/>
    </row>
    <row r="2726" spans="9:80" s="114" customFormat="1">
      <c r="I2726" s="113"/>
      <c r="J2726" s="113"/>
      <c r="K2726" s="113"/>
      <c r="L2726" s="113"/>
      <c r="M2726" s="113"/>
      <c r="N2726" s="113"/>
      <c r="O2726" s="113"/>
      <c r="P2726" s="113"/>
      <c r="Q2726" s="113"/>
      <c r="R2726" s="113"/>
      <c r="S2726" s="113"/>
      <c r="T2726" s="113"/>
      <c r="U2726" s="113"/>
      <c r="V2726" s="113"/>
      <c r="W2726" s="113"/>
      <c r="X2726" s="113"/>
      <c r="Y2726" s="113"/>
      <c r="Z2726" s="113"/>
      <c r="AA2726" s="113"/>
      <c r="AB2726" s="113"/>
      <c r="AC2726" s="113"/>
      <c r="AD2726" s="113"/>
      <c r="AE2726" s="113"/>
      <c r="AF2726" s="113"/>
      <c r="AG2726" s="113"/>
      <c r="AH2726" s="113"/>
      <c r="AI2726" s="113"/>
      <c r="AJ2726" s="113"/>
      <c r="AK2726" s="113"/>
      <c r="AL2726" s="113"/>
      <c r="AM2726" s="113"/>
      <c r="AN2726" s="113"/>
      <c r="AO2726" s="113"/>
      <c r="AP2726" s="113"/>
      <c r="AQ2726" s="113"/>
      <c r="AR2726" s="113"/>
      <c r="AS2726" s="113"/>
      <c r="AT2726" s="113"/>
      <c r="AU2726" s="113"/>
      <c r="AV2726" s="113"/>
      <c r="AW2726" s="113"/>
      <c r="AX2726" s="113"/>
      <c r="AY2726" s="113"/>
      <c r="AZ2726" s="113"/>
      <c r="BA2726" s="113"/>
      <c r="BB2726" s="113"/>
      <c r="BC2726" s="113"/>
      <c r="BD2726" s="113"/>
      <c r="BE2726" s="113"/>
      <c r="BF2726" s="113"/>
      <c r="BG2726" s="113"/>
      <c r="BH2726" s="113"/>
      <c r="BI2726" s="113"/>
      <c r="BJ2726" s="113"/>
      <c r="BK2726" s="113"/>
      <c r="BL2726" s="113"/>
      <c r="BM2726" s="113"/>
      <c r="BN2726" s="113"/>
      <c r="BO2726" s="113"/>
      <c r="BP2726" s="113"/>
      <c r="BQ2726" s="113"/>
      <c r="BR2726" s="113"/>
      <c r="BS2726" s="113"/>
      <c r="BT2726" s="113"/>
      <c r="BU2726" s="113"/>
      <c r="BV2726" s="113"/>
      <c r="BW2726" s="113"/>
      <c r="BX2726" s="113"/>
      <c r="BY2726" s="113"/>
      <c r="BZ2726" s="113"/>
      <c r="CA2726" s="113"/>
      <c r="CB2726" s="113"/>
    </row>
    <row r="2727" spans="9:80" s="114" customFormat="1">
      <c r="I2727" s="113"/>
      <c r="J2727" s="113"/>
      <c r="K2727" s="113"/>
      <c r="L2727" s="113"/>
      <c r="M2727" s="113"/>
      <c r="N2727" s="113"/>
      <c r="O2727" s="113"/>
      <c r="P2727" s="113"/>
      <c r="Q2727" s="113"/>
      <c r="R2727" s="113"/>
      <c r="S2727" s="113"/>
      <c r="T2727" s="113"/>
      <c r="U2727" s="113"/>
      <c r="V2727" s="113"/>
      <c r="W2727" s="113"/>
      <c r="X2727" s="113"/>
      <c r="Y2727" s="113"/>
      <c r="Z2727" s="113"/>
      <c r="AA2727" s="113"/>
      <c r="AB2727" s="113"/>
      <c r="AC2727" s="113"/>
      <c r="AD2727" s="113"/>
      <c r="AE2727" s="113"/>
      <c r="AF2727" s="113"/>
      <c r="AG2727" s="113"/>
      <c r="AH2727" s="113"/>
      <c r="AI2727" s="113"/>
      <c r="AJ2727" s="113"/>
      <c r="AK2727" s="113"/>
      <c r="AL2727" s="113"/>
      <c r="AM2727" s="113"/>
      <c r="AN2727" s="113"/>
      <c r="AO2727" s="113"/>
      <c r="AP2727" s="113"/>
      <c r="AQ2727" s="113"/>
      <c r="AR2727" s="113"/>
      <c r="AS2727" s="113"/>
      <c r="AT2727" s="113"/>
      <c r="AU2727" s="113"/>
      <c r="AV2727" s="113"/>
      <c r="AW2727" s="113"/>
      <c r="AX2727" s="113"/>
      <c r="AY2727" s="113"/>
      <c r="AZ2727" s="113"/>
      <c r="BA2727" s="113"/>
      <c r="BB2727" s="113"/>
      <c r="BC2727" s="113"/>
      <c r="BD2727" s="113"/>
      <c r="BE2727" s="113"/>
      <c r="BF2727" s="113"/>
      <c r="BG2727" s="113"/>
      <c r="BH2727" s="113"/>
      <c r="BI2727" s="113"/>
      <c r="BJ2727" s="113"/>
      <c r="BK2727" s="113"/>
      <c r="BL2727" s="113"/>
      <c r="BM2727" s="113"/>
      <c r="BN2727" s="113"/>
      <c r="BO2727" s="113"/>
      <c r="BP2727" s="113"/>
      <c r="BQ2727" s="113"/>
      <c r="BR2727" s="113"/>
      <c r="BS2727" s="113"/>
      <c r="BT2727" s="113"/>
      <c r="BU2727" s="113"/>
      <c r="BV2727" s="113"/>
      <c r="BW2727" s="113"/>
      <c r="BX2727" s="113"/>
      <c r="BY2727" s="113"/>
      <c r="BZ2727" s="113"/>
      <c r="CA2727" s="113"/>
      <c r="CB2727" s="113"/>
    </row>
    <row r="2728" spans="9:80" s="114" customFormat="1">
      <c r="I2728" s="113"/>
      <c r="J2728" s="113"/>
      <c r="K2728" s="113"/>
      <c r="L2728" s="113"/>
      <c r="M2728" s="113"/>
      <c r="N2728" s="113"/>
      <c r="O2728" s="113"/>
      <c r="P2728" s="113"/>
      <c r="Q2728" s="113"/>
      <c r="R2728" s="113"/>
      <c r="S2728" s="113"/>
      <c r="T2728" s="113"/>
      <c r="U2728" s="113"/>
      <c r="V2728" s="113"/>
      <c r="W2728" s="113"/>
      <c r="X2728" s="113"/>
      <c r="Y2728" s="113"/>
      <c r="Z2728" s="113"/>
      <c r="AA2728" s="113"/>
      <c r="AB2728" s="113"/>
      <c r="AC2728" s="113"/>
      <c r="AD2728" s="113"/>
      <c r="AE2728" s="113"/>
      <c r="AF2728" s="113"/>
      <c r="AG2728" s="113"/>
      <c r="AH2728" s="113"/>
      <c r="AI2728" s="113"/>
      <c r="AJ2728" s="113"/>
      <c r="AK2728" s="113"/>
      <c r="AL2728" s="113"/>
      <c r="AM2728" s="113"/>
      <c r="AN2728" s="113"/>
      <c r="AO2728" s="113"/>
      <c r="AP2728" s="113"/>
      <c r="AQ2728" s="113"/>
      <c r="AR2728" s="113"/>
      <c r="AS2728" s="113"/>
      <c r="AT2728" s="113"/>
      <c r="AU2728" s="113"/>
      <c r="AV2728" s="113"/>
      <c r="AW2728" s="113"/>
      <c r="AX2728" s="113"/>
      <c r="AY2728" s="113"/>
      <c r="AZ2728" s="113"/>
      <c r="BA2728" s="113"/>
      <c r="BB2728" s="113"/>
      <c r="BC2728" s="113"/>
      <c r="BD2728" s="113"/>
      <c r="BE2728" s="113"/>
      <c r="BF2728" s="113"/>
      <c r="BG2728" s="113"/>
      <c r="BH2728" s="113"/>
      <c r="BI2728" s="113"/>
      <c r="BJ2728" s="113"/>
      <c r="BK2728" s="113"/>
      <c r="BL2728" s="113"/>
      <c r="BM2728" s="113"/>
      <c r="BN2728" s="113"/>
      <c r="BO2728" s="113"/>
      <c r="BP2728" s="113"/>
      <c r="BQ2728" s="113"/>
      <c r="BR2728" s="113"/>
      <c r="BS2728" s="113"/>
      <c r="BT2728" s="113"/>
      <c r="BU2728" s="113"/>
      <c r="BV2728" s="113"/>
      <c r="BW2728" s="113"/>
      <c r="BX2728" s="113"/>
      <c r="BY2728" s="113"/>
      <c r="BZ2728" s="113"/>
      <c r="CA2728" s="113"/>
      <c r="CB2728" s="113"/>
    </row>
    <row r="2729" spans="9:80" s="114" customFormat="1">
      <c r="I2729" s="113"/>
      <c r="J2729" s="113"/>
      <c r="K2729" s="113"/>
      <c r="L2729" s="113"/>
      <c r="M2729" s="113"/>
      <c r="N2729" s="113"/>
      <c r="O2729" s="113"/>
      <c r="P2729" s="113"/>
      <c r="Q2729" s="113"/>
      <c r="R2729" s="113"/>
      <c r="S2729" s="113"/>
      <c r="T2729" s="113"/>
      <c r="U2729" s="113"/>
      <c r="V2729" s="113"/>
      <c r="W2729" s="113"/>
      <c r="X2729" s="113"/>
      <c r="Y2729" s="113"/>
      <c r="Z2729" s="113"/>
      <c r="AA2729" s="113"/>
      <c r="AB2729" s="113"/>
      <c r="AC2729" s="113"/>
      <c r="AD2729" s="113"/>
      <c r="AE2729" s="113"/>
      <c r="AF2729" s="113"/>
      <c r="AG2729" s="113"/>
      <c r="AH2729" s="113"/>
      <c r="AI2729" s="113"/>
      <c r="AJ2729" s="113"/>
      <c r="AK2729" s="113"/>
      <c r="AL2729" s="113"/>
      <c r="AM2729" s="113"/>
      <c r="AN2729" s="113"/>
      <c r="AO2729" s="113"/>
      <c r="AP2729" s="113"/>
      <c r="AQ2729" s="113"/>
      <c r="AR2729" s="113"/>
      <c r="AS2729" s="113"/>
      <c r="AT2729" s="113"/>
      <c r="AU2729" s="113"/>
      <c r="AV2729" s="113"/>
      <c r="AW2729" s="113"/>
      <c r="AX2729" s="113"/>
      <c r="AY2729" s="113"/>
      <c r="AZ2729" s="113"/>
      <c r="BA2729" s="113"/>
      <c r="BB2729" s="113"/>
      <c r="BC2729" s="113"/>
      <c r="BD2729" s="113"/>
      <c r="BE2729" s="113"/>
      <c r="BF2729" s="113"/>
      <c r="BG2729" s="113"/>
      <c r="BH2729" s="113"/>
      <c r="BI2729" s="113"/>
      <c r="BJ2729" s="113"/>
      <c r="BK2729" s="113"/>
      <c r="BL2729" s="113"/>
      <c r="BM2729" s="113"/>
      <c r="BN2729" s="113"/>
      <c r="BO2729" s="113"/>
      <c r="BP2729" s="113"/>
      <c r="BQ2729" s="113"/>
      <c r="BR2729" s="113"/>
      <c r="BS2729" s="113"/>
      <c r="BT2729" s="113"/>
      <c r="BU2729" s="113"/>
      <c r="BV2729" s="113"/>
      <c r="BW2729" s="113"/>
      <c r="BX2729" s="113"/>
      <c r="BY2729" s="113"/>
      <c r="BZ2729" s="113"/>
      <c r="CA2729" s="113"/>
      <c r="CB2729" s="113"/>
    </row>
    <row r="2730" spans="9:80" s="114" customFormat="1">
      <c r="I2730" s="113"/>
      <c r="J2730" s="113"/>
      <c r="K2730" s="113"/>
      <c r="L2730" s="113"/>
      <c r="M2730" s="113"/>
      <c r="N2730" s="113"/>
      <c r="O2730" s="113"/>
      <c r="P2730" s="113"/>
      <c r="Q2730" s="113"/>
      <c r="R2730" s="113"/>
      <c r="S2730" s="113"/>
      <c r="T2730" s="113"/>
      <c r="U2730" s="113"/>
      <c r="V2730" s="113"/>
      <c r="W2730" s="113"/>
      <c r="X2730" s="113"/>
      <c r="Y2730" s="113"/>
      <c r="Z2730" s="113"/>
      <c r="AA2730" s="113"/>
      <c r="AB2730" s="113"/>
      <c r="AC2730" s="113"/>
      <c r="AD2730" s="113"/>
      <c r="AE2730" s="113"/>
      <c r="AF2730" s="113"/>
      <c r="AG2730" s="113"/>
      <c r="AH2730" s="113"/>
      <c r="AI2730" s="113"/>
      <c r="AJ2730" s="113"/>
      <c r="AK2730" s="113"/>
      <c r="AL2730" s="113"/>
      <c r="AM2730" s="113"/>
      <c r="AN2730" s="113"/>
      <c r="AO2730" s="113"/>
      <c r="AP2730" s="113"/>
      <c r="AQ2730" s="113"/>
      <c r="AR2730" s="113"/>
      <c r="AS2730" s="113"/>
      <c r="AT2730" s="113"/>
      <c r="AU2730" s="113"/>
      <c r="AV2730" s="113"/>
      <c r="AW2730" s="113"/>
      <c r="AX2730" s="113"/>
      <c r="AY2730" s="113"/>
      <c r="AZ2730" s="113"/>
      <c r="BA2730" s="113"/>
      <c r="BB2730" s="113"/>
      <c r="BC2730" s="113"/>
      <c r="BD2730" s="113"/>
      <c r="BE2730" s="113"/>
      <c r="BF2730" s="113"/>
      <c r="BG2730" s="113"/>
      <c r="BH2730" s="113"/>
      <c r="BI2730" s="113"/>
      <c r="BJ2730" s="113"/>
      <c r="BK2730" s="113"/>
      <c r="BL2730" s="113"/>
      <c r="BM2730" s="113"/>
      <c r="BN2730" s="113"/>
      <c r="BO2730" s="113"/>
      <c r="BP2730" s="113"/>
      <c r="BQ2730" s="113"/>
      <c r="BR2730" s="113"/>
      <c r="BS2730" s="113"/>
      <c r="BT2730" s="113"/>
      <c r="BU2730" s="113"/>
      <c r="BV2730" s="113"/>
      <c r="BW2730" s="113"/>
      <c r="BX2730" s="113"/>
      <c r="BY2730" s="113"/>
      <c r="BZ2730" s="113"/>
      <c r="CA2730" s="113"/>
      <c r="CB2730" s="113"/>
    </row>
    <row r="2731" spans="9:80" s="114" customFormat="1">
      <c r="I2731" s="113"/>
      <c r="J2731" s="113"/>
      <c r="K2731" s="113"/>
      <c r="L2731" s="113"/>
      <c r="M2731" s="113"/>
      <c r="N2731" s="113"/>
      <c r="O2731" s="113"/>
      <c r="P2731" s="113"/>
      <c r="Q2731" s="113"/>
      <c r="R2731" s="113"/>
      <c r="S2731" s="113"/>
      <c r="T2731" s="113"/>
      <c r="U2731" s="113"/>
      <c r="V2731" s="113"/>
      <c r="W2731" s="113"/>
      <c r="X2731" s="113"/>
      <c r="Y2731" s="113"/>
      <c r="Z2731" s="113"/>
      <c r="AA2731" s="113"/>
      <c r="AB2731" s="113"/>
      <c r="AC2731" s="113"/>
      <c r="AD2731" s="113"/>
      <c r="AE2731" s="113"/>
      <c r="AF2731" s="113"/>
      <c r="AG2731" s="113"/>
      <c r="AH2731" s="113"/>
      <c r="AI2731" s="113"/>
      <c r="AJ2731" s="113"/>
      <c r="AK2731" s="113"/>
      <c r="AL2731" s="113"/>
      <c r="AM2731" s="113"/>
      <c r="AN2731" s="113"/>
      <c r="AO2731" s="113"/>
      <c r="AP2731" s="113"/>
      <c r="AQ2731" s="113"/>
      <c r="AR2731" s="113"/>
      <c r="AS2731" s="113"/>
      <c r="AT2731" s="113"/>
      <c r="AU2731" s="113"/>
      <c r="AV2731" s="113"/>
      <c r="AW2731" s="113"/>
      <c r="AX2731" s="113"/>
      <c r="AY2731" s="113"/>
      <c r="AZ2731" s="113"/>
      <c r="BA2731" s="113"/>
      <c r="BB2731" s="113"/>
      <c r="BC2731" s="113"/>
      <c r="BD2731" s="113"/>
      <c r="BE2731" s="113"/>
      <c r="BF2731" s="113"/>
      <c r="BG2731" s="113"/>
      <c r="BH2731" s="113"/>
      <c r="BI2731" s="113"/>
      <c r="BJ2731" s="113"/>
      <c r="BK2731" s="113"/>
      <c r="BL2731" s="113"/>
      <c r="BM2731" s="113"/>
      <c r="BN2731" s="113"/>
      <c r="BO2731" s="113"/>
      <c r="BP2731" s="113"/>
      <c r="BQ2731" s="113"/>
      <c r="BR2731" s="113"/>
      <c r="BS2731" s="113"/>
      <c r="BT2731" s="113"/>
      <c r="BU2731" s="113"/>
      <c r="BV2731" s="113"/>
      <c r="BW2731" s="113"/>
      <c r="BX2731" s="113"/>
      <c r="BY2731" s="113"/>
      <c r="BZ2731" s="113"/>
      <c r="CA2731" s="113"/>
      <c r="CB2731" s="113"/>
    </row>
    <row r="2732" spans="9:80" s="114" customFormat="1">
      <c r="I2732" s="113"/>
      <c r="J2732" s="113"/>
      <c r="K2732" s="113"/>
      <c r="L2732" s="113"/>
      <c r="M2732" s="113"/>
      <c r="N2732" s="113"/>
      <c r="O2732" s="113"/>
      <c r="P2732" s="113"/>
      <c r="Q2732" s="113"/>
      <c r="R2732" s="113"/>
      <c r="S2732" s="113"/>
      <c r="T2732" s="113"/>
      <c r="U2732" s="113"/>
      <c r="V2732" s="113"/>
      <c r="W2732" s="113"/>
      <c r="X2732" s="113"/>
      <c r="Y2732" s="113"/>
      <c r="Z2732" s="113"/>
      <c r="AA2732" s="113"/>
      <c r="AB2732" s="113"/>
      <c r="AC2732" s="113"/>
      <c r="AD2732" s="113"/>
      <c r="AE2732" s="113"/>
      <c r="AF2732" s="113"/>
      <c r="AG2732" s="113"/>
      <c r="AH2732" s="113"/>
      <c r="AI2732" s="113"/>
      <c r="AJ2732" s="113"/>
      <c r="AK2732" s="113"/>
      <c r="AL2732" s="113"/>
      <c r="AM2732" s="113"/>
      <c r="AN2732" s="113"/>
      <c r="AO2732" s="113"/>
      <c r="AP2732" s="113"/>
      <c r="AQ2732" s="113"/>
      <c r="AR2732" s="113"/>
      <c r="AS2732" s="113"/>
      <c r="AT2732" s="113"/>
      <c r="AU2732" s="113"/>
      <c r="AV2732" s="113"/>
      <c r="AW2732" s="113"/>
      <c r="AX2732" s="113"/>
      <c r="AY2732" s="113"/>
      <c r="AZ2732" s="113"/>
      <c r="BA2732" s="113"/>
      <c r="BB2732" s="113"/>
      <c r="BC2732" s="113"/>
      <c r="BD2732" s="113"/>
      <c r="BE2732" s="113"/>
      <c r="BF2732" s="113"/>
      <c r="BG2732" s="113"/>
      <c r="BH2732" s="113"/>
      <c r="BI2732" s="113"/>
      <c r="BJ2732" s="113"/>
      <c r="BK2732" s="113"/>
      <c r="BL2732" s="113"/>
      <c r="BM2732" s="113"/>
      <c r="BN2732" s="113"/>
      <c r="BO2732" s="113"/>
      <c r="BP2732" s="113"/>
      <c r="BQ2732" s="113"/>
      <c r="BR2732" s="113"/>
      <c r="BS2732" s="113"/>
      <c r="BT2732" s="113"/>
      <c r="BU2732" s="113"/>
      <c r="BV2732" s="113"/>
      <c r="BW2732" s="113"/>
      <c r="BX2732" s="113"/>
      <c r="BY2732" s="113"/>
      <c r="BZ2732" s="113"/>
      <c r="CA2732" s="113"/>
      <c r="CB2732" s="113"/>
    </row>
    <row r="2733" spans="9:80" s="114" customFormat="1">
      <c r="I2733" s="113"/>
      <c r="J2733" s="113"/>
      <c r="K2733" s="113"/>
      <c r="L2733" s="113"/>
      <c r="M2733" s="113"/>
      <c r="N2733" s="113"/>
      <c r="O2733" s="113"/>
      <c r="P2733" s="113"/>
      <c r="Q2733" s="113"/>
      <c r="R2733" s="113"/>
      <c r="S2733" s="113"/>
      <c r="T2733" s="113"/>
      <c r="U2733" s="113"/>
      <c r="V2733" s="113"/>
      <c r="W2733" s="113"/>
      <c r="X2733" s="113"/>
      <c r="Y2733" s="113"/>
      <c r="Z2733" s="113"/>
      <c r="AA2733" s="113"/>
      <c r="AB2733" s="113"/>
      <c r="AC2733" s="113"/>
      <c r="AD2733" s="113"/>
      <c r="AE2733" s="113"/>
      <c r="AF2733" s="113"/>
      <c r="AG2733" s="113"/>
      <c r="AH2733" s="113"/>
      <c r="AI2733" s="113"/>
      <c r="AJ2733" s="113"/>
      <c r="AK2733" s="113"/>
      <c r="AL2733" s="113"/>
      <c r="AM2733" s="113"/>
      <c r="AN2733" s="113"/>
      <c r="AO2733" s="113"/>
      <c r="AP2733" s="113"/>
      <c r="AQ2733" s="113"/>
      <c r="AR2733" s="113"/>
      <c r="AS2733" s="113"/>
      <c r="AT2733" s="113"/>
      <c r="AU2733" s="113"/>
      <c r="AV2733" s="113"/>
      <c r="AW2733" s="113"/>
      <c r="AX2733" s="113"/>
      <c r="AY2733" s="113"/>
      <c r="AZ2733" s="113"/>
      <c r="BA2733" s="113"/>
      <c r="BB2733" s="113"/>
      <c r="BC2733" s="113"/>
      <c r="BD2733" s="113"/>
      <c r="BE2733" s="113"/>
      <c r="BF2733" s="113"/>
      <c r="BG2733" s="113"/>
      <c r="BH2733" s="113"/>
      <c r="BI2733" s="113"/>
      <c r="BJ2733" s="113"/>
      <c r="BK2733" s="113"/>
      <c r="BL2733" s="113"/>
      <c r="BM2733" s="113"/>
      <c r="BN2733" s="113"/>
      <c r="BO2733" s="113"/>
      <c r="BP2733" s="113"/>
      <c r="BQ2733" s="113"/>
      <c r="BR2733" s="113"/>
      <c r="BS2733" s="113"/>
      <c r="BT2733" s="113"/>
      <c r="BU2733" s="113"/>
      <c r="BV2733" s="113"/>
      <c r="BW2733" s="113"/>
      <c r="BX2733" s="113"/>
      <c r="BY2733" s="113"/>
      <c r="BZ2733" s="113"/>
      <c r="CA2733" s="113"/>
      <c r="CB2733" s="113"/>
    </row>
    <row r="2734" spans="9:80" s="114" customFormat="1">
      <c r="I2734" s="113"/>
      <c r="J2734" s="113"/>
      <c r="K2734" s="113"/>
      <c r="L2734" s="113"/>
      <c r="M2734" s="113"/>
      <c r="N2734" s="113"/>
      <c r="O2734" s="113"/>
      <c r="P2734" s="113"/>
      <c r="Q2734" s="113"/>
      <c r="R2734" s="113"/>
      <c r="S2734" s="113"/>
      <c r="T2734" s="113"/>
      <c r="U2734" s="113"/>
      <c r="V2734" s="113"/>
      <c r="W2734" s="113"/>
      <c r="X2734" s="113"/>
      <c r="Y2734" s="113"/>
      <c r="Z2734" s="113"/>
      <c r="AA2734" s="113"/>
      <c r="AB2734" s="113"/>
      <c r="AC2734" s="113"/>
      <c r="AD2734" s="113"/>
      <c r="AE2734" s="113"/>
      <c r="AF2734" s="113"/>
      <c r="AG2734" s="113"/>
      <c r="AH2734" s="113"/>
      <c r="AI2734" s="113"/>
      <c r="AJ2734" s="113"/>
      <c r="AK2734" s="113"/>
      <c r="AL2734" s="113"/>
      <c r="AM2734" s="113"/>
      <c r="AN2734" s="113"/>
      <c r="AO2734" s="113"/>
      <c r="AP2734" s="113"/>
      <c r="AQ2734" s="113"/>
      <c r="AR2734" s="113"/>
      <c r="AS2734" s="113"/>
      <c r="AT2734" s="113"/>
      <c r="AU2734" s="113"/>
      <c r="AV2734" s="113"/>
      <c r="AW2734" s="113"/>
      <c r="AX2734" s="113"/>
      <c r="AY2734" s="113"/>
      <c r="AZ2734" s="113"/>
      <c r="BA2734" s="113"/>
      <c r="BB2734" s="113"/>
      <c r="BC2734" s="113"/>
      <c r="BD2734" s="113"/>
      <c r="BE2734" s="113"/>
      <c r="BF2734" s="113"/>
      <c r="BG2734" s="113"/>
      <c r="BH2734" s="113"/>
      <c r="BI2734" s="113"/>
      <c r="BJ2734" s="113"/>
      <c r="BK2734" s="113"/>
      <c r="BL2734" s="113"/>
      <c r="BM2734" s="113"/>
      <c r="BN2734" s="113"/>
      <c r="BO2734" s="113"/>
      <c r="BP2734" s="113"/>
      <c r="BQ2734" s="113"/>
      <c r="BR2734" s="113"/>
      <c r="BS2734" s="113"/>
      <c r="BT2734" s="113"/>
      <c r="BU2734" s="113"/>
      <c r="BV2734" s="113"/>
      <c r="BW2734" s="113"/>
      <c r="BX2734" s="113"/>
      <c r="BY2734" s="113"/>
      <c r="BZ2734" s="113"/>
      <c r="CA2734" s="113"/>
      <c r="CB2734" s="113"/>
    </row>
    <row r="2735" spans="9:80" s="114" customFormat="1">
      <c r="I2735" s="113"/>
      <c r="J2735" s="113"/>
      <c r="K2735" s="113"/>
      <c r="L2735" s="113"/>
      <c r="M2735" s="113"/>
      <c r="N2735" s="113"/>
      <c r="O2735" s="113"/>
      <c r="P2735" s="113"/>
      <c r="Q2735" s="113"/>
      <c r="R2735" s="113"/>
      <c r="S2735" s="113"/>
      <c r="T2735" s="113"/>
      <c r="U2735" s="113"/>
      <c r="V2735" s="113"/>
      <c r="W2735" s="113"/>
      <c r="X2735" s="113"/>
      <c r="Y2735" s="113"/>
      <c r="Z2735" s="113"/>
      <c r="AA2735" s="113"/>
      <c r="AB2735" s="113"/>
      <c r="AC2735" s="113"/>
      <c r="AD2735" s="113"/>
      <c r="AE2735" s="113"/>
      <c r="AF2735" s="113"/>
      <c r="AG2735" s="113"/>
      <c r="AH2735" s="113"/>
      <c r="AI2735" s="113"/>
      <c r="AJ2735" s="113"/>
      <c r="AK2735" s="113"/>
      <c r="AL2735" s="113"/>
      <c r="AM2735" s="113"/>
      <c r="AN2735" s="113"/>
      <c r="AO2735" s="113"/>
      <c r="AP2735" s="113"/>
      <c r="AQ2735" s="113"/>
      <c r="AR2735" s="113"/>
      <c r="AS2735" s="113"/>
      <c r="AT2735" s="113"/>
      <c r="AU2735" s="113"/>
      <c r="AV2735" s="113"/>
      <c r="AW2735" s="113"/>
      <c r="AX2735" s="113"/>
      <c r="AY2735" s="113"/>
      <c r="AZ2735" s="113"/>
      <c r="BA2735" s="113"/>
      <c r="BB2735" s="113"/>
      <c r="BC2735" s="113"/>
      <c r="BD2735" s="113"/>
      <c r="BE2735" s="113"/>
      <c r="BF2735" s="113"/>
      <c r="BG2735" s="113"/>
      <c r="BH2735" s="113"/>
      <c r="BI2735" s="113"/>
      <c r="BJ2735" s="113"/>
      <c r="BK2735" s="113"/>
      <c r="BL2735" s="113"/>
      <c r="BM2735" s="113"/>
      <c r="BN2735" s="113"/>
      <c r="BO2735" s="113"/>
      <c r="BP2735" s="113"/>
      <c r="BQ2735" s="113"/>
      <c r="BR2735" s="113"/>
      <c r="BS2735" s="113"/>
      <c r="BT2735" s="113"/>
      <c r="BU2735" s="113"/>
      <c r="BV2735" s="113"/>
      <c r="BW2735" s="113"/>
      <c r="BX2735" s="113"/>
      <c r="BY2735" s="113"/>
      <c r="BZ2735" s="113"/>
      <c r="CA2735" s="113"/>
      <c r="CB2735" s="113"/>
    </row>
    <row r="2736" spans="9:80" s="114" customFormat="1">
      <c r="I2736" s="113"/>
      <c r="J2736" s="113"/>
      <c r="K2736" s="113"/>
      <c r="L2736" s="113"/>
      <c r="M2736" s="113"/>
      <c r="N2736" s="113"/>
      <c r="O2736" s="113"/>
      <c r="P2736" s="113"/>
      <c r="Q2736" s="113"/>
      <c r="R2736" s="113"/>
      <c r="S2736" s="113"/>
      <c r="T2736" s="113"/>
      <c r="U2736" s="113"/>
      <c r="V2736" s="113"/>
      <c r="W2736" s="113"/>
      <c r="X2736" s="113"/>
      <c r="Y2736" s="113"/>
      <c r="Z2736" s="113"/>
      <c r="AA2736" s="113"/>
      <c r="AB2736" s="113"/>
      <c r="AC2736" s="113"/>
      <c r="AD2736" s="113"/>
      <c r="AE2736" s="113"/>
      <c r="AF2736" s="113"/>
      <c r="AG2736" s="113"/>
      <c r="AH2736" s="113"/>
      <c r="AI2736" s="113"/>
      <c r="AJ2736" s="113"/>
      <c r="AK2736" s="113"/>
      <c r="AL2736" s="113"/>
      <c r="AM2736" s="113"/>
      <c r="AN2736" s="113"/>
      <c r="AO2736" s="113"/>
      <c r="AP2736" s="113"/>
      <c r="AQ2736" s="113"/>
      <c r="AR2736" s="113"/>
      <c r="AS2736" s="113"/>
      <c r="AT2736" s="113"/>
      <c r="AU2736" s="113"/>
      <c r="AV2736" s="113"/>
      <c r="AW2736" s="113"/>
      <c r="AX2736" s="113"/>
      <c r="AY2736" s="113"/>
      <c r="AZ2736" s="113"/>
      <c r="BA2736" s="113"/>
      <c r="BB2736" s="113"/>
      <c r="BC2736" s="113"/>
      <c r="BD2736" s="113"/>
      <c r="BE2736" s="113"/>
      <c r="BF2736" s="113"/>
      <c r="BG2736" s="113"/>
      <c r="BH2736" s="113"/>
      <c r="BI2736" s="113"/>
      <c r="BJ2736" s="113"/>
      <c r="BK2736" s="113"/>
      <c r="BL2736" s="113"/>
      <c r="BM2736" s="113"/>
      <c r="BN2736" s="113"/>
      <c r="BO2736" s="113"/>
      <c r="BP2736" s="113"/>
      <c r="BQ2736" s="113"/>
      <c r="BR2736" s="113"/>
      <c r="BS2736" s="113"/>
      <c r="BT2736" s="113"/>
      <c r="BU2736" s="113"/>
      <c r="BV2736" s="113"/>
      <c r="BW2736" s="113"/>
      <c r="BX2736" s="113"/>
      <c r="BY2736" s="113"/>
      <c r="BZ2736" s="113"/>
      <c r="CA2736" s="113"/>
      <c r="CB2736" s="113"/>
    </row>
    <row r="2737" spans="9:80" s="114" customFormat="1">
      <c r="I2737" s="113"/>
      <c r="J2737" s="113"/>
      <c r="K2737" s="113"/>
      <c r="L2737" s="113"/>
      <c r="M2737" s="113"/>
      <c r="N2737" s="113"/>
      <c r="O2737" s="113"/>
      <c r="P2737" s="113"/>
      <c r="Q2737" s="113"/>
      <c r="R2737" s="113"/>
      <c r="S2737" s="113"/>
      <c r="T2737" s="113"/>
      <c r="U2737" s="113"/>
      <c r="V2737" s="113"/>
      <c r="W2737" s="113"/>
      <c r="X2737" s="113"/>
      <c r="Y2737" s="113"/>
      <c r="Z2737" s="113"/>
      <c r="AA2737" s="113"/>
      <c r="AB2737" s="113"/>
      <c r="AC2737" s="113"/>
      <c r="AD2737" s="113"/>
      <c r="AE2737" s="113"/>
      <c r="AF2737" s="113"/>
      <c r="AG2737" s="113"/>
      <c r="AH2737" s="113"/>
      <c r="AI2737" s="113"/>
      <c r="AJ2737" s="113"/>
      <c r="AK2737" s="113"/>
      <c r="AL2737" s="113"/>
      <c r="AM2737" s="113"/>
      <c r="AN2737" s="113"/>
      <c r="AO2737" s="113"/>
      <c r="AP2737" s="113"/>
      <c r="AQ2737" s="113"/>
      <c r="AR2737" s="113"/>
      <c r="AS2737" s="113"/>
      <c r="AT2737" s="113"/>
      <c r="AU2737" s="113"/>
      <c r="AV2737" s="113"/>
      <c r="AW2737" s="113"/>
      <c r="AX2737" s="113"/>
      <c r="AY2737" s="113"/>
      <c r="AZ2737" s="113"/>
      <c r="BA2737" s="113"/>
      <c r="BB2737" s="113"/>
      <c r="BC2737" s="113"/>
      <c r="BD2737" s="113"/>
      <c r="BE2737" s="113"/>
      <c r="BF2737" s="113"/>
      <c r="BG2737" s="113"/>
      <c r="BH2737" s="113"/>
      <c r="BI2737" s="113"/>
      <c r="BJ2737" s="113"/>
      <c r="BK2737" s="113"/>
      <c r="BL2737" s="113"/>
      <c r="BM2737" s="113"/>
      <c r="BN2737" s="113"/>
      <c r="BO2737" s="113"/>
      <c r="BP2737" s="113"/>
      <c r="BQ2737" s="113"/>
      <c r="BR2737" s="113"/>
      <c r="BS2737" s="113"/>
      <c r="BT2737" s="113"/>
      <c r="BU2737" s="113"/>
      <c r="BV2737" s="113"/>
      <c r="BW2737" s="113"/>
      <c r="BX2737" s="113"/>
      <c r="BY2737" s="113"/>
      <c r="BZ2737" s="113"/>
      <c r="CA2737" s="113"/>
      <c r="CB2737" s="113"/>
    </row>
    <row r="2738" spans="9:80" s="114" customFormat="1">
      <c r="I2738" s="113"/>
      <c r="J2738" s="113"/>
      <c r="K2738" s="113"/>
      <c r="L2738" s="113"/>
      <c r="M2738" s="113"/>
      <c r="N2738" s="113"/>
      <c r="O2738" s="113"/>
      <c r="P2738" s="113"/>
      <c r="Q2738" s="113"/>
      <c r="R2738" s="113"/>
      <c r="S2738" s="113"/>
      <c r="T2738" s="113"/>
      <c r="U2738" s="113"/>
      <c r="V2738" s="113"/>
      <c r="W2738" s="113"/>
      <c r="X2738" s="113"/>
      <c r="Y2738" s="113"/>
      <c r="Z2738" s="113"/>
      <c r="AA2738" s="113"/>
      <c r="AB2738" s="113"/>
      <c r="AC2738" s="113"/>
      <c r="AD2738" s="113"/>
      <c r="AE2738" s="113"/>
      <c r="AF2738" s="113"/>
      <c r="AG2738" s="113"/>
      <c r="AH2738" s="113"/>
      <c r="AI2738" s="113"/>
      <c r="AJ2738" s="113"/>
      <c r="AK2738" s="113"/>
      <c r="AL2738" s="113"/>
      <c r="AM2738" s="113"/>
      <c r="AN2738" s="113"/>
      <c r="AO2738" s="113"/>
      <c r="AP2738" s="113"/>
      <c r="AQ2738" s="113"/>
      <c r="AR2738" s="113"/>
      <c r="AS2738" s="113"/>
      <c r="AT2738" s="113"/>
      <c r="AU2738" s="113"/>
      <c r="AV2738" s="113"/>
      <c r="AW2738" s="113"/>
      <c r="AX2738" s="113"/>
      <c r="AY2738" s="113"/>
      <c r="AZ2738" s="113"/>
      <c r="BA2738" s="113"/>
      <c r="BB2738" s="113"/>
      <c r="BC2738" s="113"/>
      <c r="BD2738" s="113"/>
      <c r="BE2738" s="113"/>
      <c r="BF2738" s="113"/>
      <c r="BG2738" s="113"/>
      <c r="BH2738" s="113"/>
      <c r="BI2738" s="113"/>
      <c r="BJ2738" s="113"/>
      <c r="BK2738" s="113"/>
      <c r="BL2738" s="113"/>
      <c r="BM2738" s="113"/>
      <c r="BN2738" s="113"/>
      <c r="BO2738" s="113"/>
      <c r="BP2738" s="113"/>
      <c r="BQ2738" s="113"/>
      <c r="BR2738" s="113"/>
      <c r="BS2738" s="113"/>
      <c r="BT2738" s="113"/>
      <c r="BU2738" s="113"/>
      <c r="BV2738" s="113"/>
      <c r="BW2738" s="113"/>
      <c r="BX2738" s="113"/>
      <c r="BY2738" s="113"/>
      <c r="BZ2738" s="113"/>
      <c r="CA2738" s="113"/>
      <c r="CB2738" s="113"/>
    </row>
    <row r="2739" spans="9:80" s="114" customFormat="1">
      <c r="I2739" s="113"/>
      <c r="J2739" s="113"/>
      <c r="K2739" s="113"/>
      <c r="L2739" s="113"/>
      <c r="M2739" s="113"/>
      <c r="N2739" s="113"/>
      <c r="O2739" s="113"/>
      <c r="P2739" s="113"/>
      <c r="Q2739" s="113"/>
      <c r="R2739" s="113"/>
      <c r="S2739" s="113"/>
      <c r="T2739" s="113"/>
      <c r="U2739" s="113"/>
      <c r="V2739" s="113"/>
      <c r="W2739" s="113"/>
      <c r="X2739" s="113"/>
      <c r="Y2739" s="113"/>
      <c r="Z2739" s="113"/>
      <c r="AA2739" s="113"/>
      <c r="AB2739" s="113"/>
      <c r="AC2739" s="113"/>
      <c r="AD2739" s="113"/>
      <c r="AE2739" s="113"/>
      <c r="AF2739" s="113"/>
      <c r="AG2739" s="113"/>
      <c r="AH2739" s="113"/>
      <c r="AI2739" s="113"/>
      <c r="AJ2739" s="113"/>
      <c r="AK2739" s="113"/>
      <c r="AL2739" s="113"/>
      <c r="AM2739" s="113"/>
      <c r="AN2739" s="113"/>
      <c r="AO2739" s="113"/>
      <c r="AP2739" s="113"/>
      <c r="AQ2739" s="113"/>
      <c r="AR2739" s="113"/>
      <c r="AS2739" s="113"/>
      <c r="AT2739" s="113"/>
      <c r="AU2739" s="113"/>
      <c r="AV2739" s="113"/>
      <c r="AW2739" s="113"/>
      <c r="AX2739" s="113"/>
      <c r="AY2739" s="113"/>
      <c r="AZ2739" s="113"/>
      <c r="BA2739" s="113"/>
      <c r="BB2739" s="113"/>
      <c r="BC2739" s="113"/>
      <c r="BD2739" s="113"/>
      <c r="BE2739" s="113"/>
      <c r="BF2739" s="113"/>
      <c r="BG2739" s="113"/>
      <c r="BH2739" s="113"/>
      <c r="BI2739" s="113"/>
      <c r="BJ2739" s="113"/>
      <c r="BK2739" s="113"/>
      <c r="BL2739" s="113"/>
      <c r="BM2739" s="113"/>
      <c r="BN2739" s="113"/>
      <c r="BO2739" s="113"/>
      <c r="BP2739" s="113"/>
      <c r="BQ2739" s="113"/>
      <c r="BR2739" s="113"/>
      <c r="BS2739" s="113"/>
      <c r="BT2739" s="113"/>
      <c r="BU2739" s="113"/>
      <c r="BV2739" s="113"/>
      <c r="BW2739" s="113"/>
      <c r="BX2739" s="113"/>
      <c r="BY2739" s="113"/>
      <c r="BZ2739" s="113"/>
      <c r="CA2739" s="113"/>
      <c r="CB2739" s="113"/>
    </row>
    <row r="2740" spans="9:80" s="114" customFormat="1">
      <c r="I2740" s="113"/>
      <c r="J2740" s="113"/>
      <c r="K2740" s="113"/>
      <c r="L2740" s="113"/>
      <c r="M2740" s="113"/>
      <c r="N2740" s="113"/>
      <c r="O2740" s="113"/>
      <c r="P2740" s="113"/>
      <c r="Q2740" s="113"/>
      <c r="R2740" s="113"/>
      <c r="S2740" s="113"/>
      <c r="T2740" s="113"/>
      <c r="U2740" s="113"/>
      <c r="V2740" s="113"/>
      <c r="W2740" s="113"/>
      <c r="X2740" s="113"/>
      <c r="Y2740" s="113"/>
      <c r="Z2740" s="113"/>
      <c r="AA2740" s="113"/>
      <c r="AB2740" s="113"/>
      <c r="AC2740" s="113"/>
      <c r="AD2740" s="113"/>
      <c r="AE2740" s="113"/>
      <c r="AF2740" s="113"/>
      <c r="AG2740" s="113"/>
      <c r="AH2740" s="113"/>
      <c r="AI2740" s="113"/>
      <c r="AJ2740" s="113"/>
      <c r="AK2740" s="113"/>
      <c r="AL2740" s="113"/>
      <c r="AM2740" s="113"/>
      <c r="AN2740" s="113"/>
      <c r="AO2740" s="113"/>
      <c r="AP2740" s="113"/>
      <c r="AQ2740" s="113"/>
      <c r="AR2740" s="113"/>
      <c r="AS2740" s="113"/>
      <c r="AT2740" s="113"/>
      <c r="AU2740" s="113"/>
      <c r="AV2740" s="113"/>
      <c r="AW2740" s="113"/>
      <c r="AX2740" s="113"/>
      <c r="AY2740" s="113"/>
      <c r="AZ2740" s="113"/>
      <c r="BA2740" s="113"/>
      <c r="BB2740" s="113"/>
      <c r="BC2740" s="113"/>
      <c r="BD2740" s="113"/>
      <c r="BE2740" s="113"/>
      <c r="BF2740" s="113"/>
      <c r="BG2740" s="113"/>
      <c r="BH2740" s="113"/>
      <c r="BI2740" s="113"/>
      <c r="BJ2740" s="113"/>
      <c r="BK2740" s="113"/>
      <c r="BL2740" s="113"/>
      <c r="BM2740" s="113"/>
      <c r="BN2740" s="113"/>
      <c r="BO2740" s="113"/>
      <c r="BP2740" s="113"/>
      <c r="BQ2740" s="113"/>
      <c r="BR2740" s="113"/>
      <c r="BS2740" s="113"/>
      <c r="BT2740" s="113"/>
      <c r="BU2740" s="113"/>
      <c r="BV2740" s="113"/>
      <c r="BW2740" s="113"/>
      <c r="BX2740" s="113"/>
      <c r="BY2740" s="113"/>
      <c r="BZ2740" s="113"/>
      <c r="CA2740" s="113"/>
      <c r="CB2740" s="113"/>
    </row>
    <row r="2741" spans="9:80" s="114" customFormat="1">
      <c r="I2741" s="113"/>
      <c r="J2741" s="113"/>
      <c r="K2741" s="113"/>
      <c r="L2741" s="113"/>
      <c r="M2741" s="113"/>
      <c r="N2741" s="113"/>
      <c r="O2741" s="113"/>
      <c r="P2741" s="113"/>
      <c r="Q2741" s="113"/>
      <c r="R2741" s="113"/>
      <c r="S2741" s="113"/>
      <c r="T2741" s="113"/>
      <c r="U2741" s="113"/>
      <c r="V2741" s="113"/>
      <c r="W2741" s="113"/>
      <c r="X2741" s="113"/>
      <c r="Y2741" s="113"/>
      <c r="Z2741" s="113"/>
      <c r="AA2741" s="113"/>
      <c r="AB2741" s="113"/>
      <c r="AC2741" s="113"/>
      <c r="AD2741" s="113"/>
      <c r="AE2741" s="113"/>
      <c r="AF2741" s="113"/>
      <c r="AG2741" s="113"/>
      <c r="AH2741" s="113"/>
      <c r="AI2741" s="113"/>
      <c r="AJ2741" s="113"/>
      <c r="AK2741" s="113"/>
      <c r="AL2741" s="113"/>
      <c r="AM2741" s="113"/>
      <c r="AN2741" s="113"/>
      <c r="AO2741" s="113"/>
      <c r="AP2741" s="113"/>
      <c r="AQ2741" s="113"/>
      <c r="AR2741" s="113"/>
      <c r="AS2741" s="113"/>
      <c r="AT2741" s="113"/>
      <c r="AU2741" s="113"/>
      <c r="AV2741" s="113"/>
      <c r="AW2741" s="113"/>
      <c r="AX2741" s="113"/>
      <c r="AY2741" s="113"/>
      <c r="AZ2741" s="113"/>
      <c r="BA2741" s="113"/>
      <c r="BB2741" s="113"/>
      <c r="BC2741" s="113"/>
      <c r="BD2741" s="113"/>
      <c r="BE2741" s="113"/>
      <c r="BF2741" s="113"/>
      <c r="BG2741" s="113"/>
      <c r="BH2741" s="113"/>
      <c r="BI2741" s="113"/>
      <c r="BJ2741" s="113"/>
      <c r="BK2741" s="113"/>
      <c r="BL2741" s="113"/>
      <c r="BM2741" s="113"/>
      <c r="BN2741" s="113"/>
      <c r="BO2741" s="113"/>
      <c r="BP2741" s="113"/>
      <c r="BQ2741" s="113"/>
      <c r="BR2741" s="113"/>
      <c r="BS2741" s="113"/>
      <c r="BT2741" s="113"/>
      <c r="BU2741" s="113"/>
      <c r="BV2741" s="113"/>
      <c r="BW2741" s="113"/>
      <c r="BX2741" s="113"/>
      <c r="BY2741" s="113"/>
      <c r="BZ2741" s="113"/>
      <c r="CA2741" s="113"/>
      <c r="CB2741" s="113"/>
    </row>
    <row r="2742" spans="9:80" s="114" customFormat="1">
      <c r="I2742" s="113"/>
      <c r="J2742" s="113"/>
      <c r="K2742" s="113"/>
      <c r="L2742" s="113"/>
      <c r="M2742" s="113"/>
      <c r="N2742" s="113"/>
      <c r="O2742" s="113"/>
      <c r="P2742" s="113"/>
      <c r="Q2742" s="113"/>
      <c r="R2742" s="113"/>
      <c r="S2742" s="113"/>
      <c r="T2742" s="113"/>
      <c r="U2742" s="113"/>
      <c r="V2742" s="113"/>
      <c r="W2742" s="113"/>
      <c r="X2742" s="113"/>
      <c r="Y2742" s="113"/>
      <c r="Z2742" s="113"/>
      <c r="AA2742" s="113"/>
      <c r="AB2742" s="113"/>
      <c r="AC2742" s="113"/>
      <c r="AD2742" s="113"/>
      <c r="AE2742" s="113"/>
      <c r="AF2742" s="113"/>
      <c r="AG2742" s="113"/>
      <c r="AH2742" s="113"/>
      <c r="AI2742" s="113"/>
      <c r="AJ2742" s="113"/>
      <c r="AK2742" s="113"/>
      <c r="AL2742" s="113"/>
      <c r="AM2742" s="113"/>
      <c r="AN2742" s="113"/>
      <c r="AO2742" s="113"/>
      <c r="AP2742" s="113"/>
      <c r="AQ2742" s="113"/>
      <c r="AR2742" s="113"/>
      <c r="AS2742" s="113"/>
      <c r="AT2742" s="113"/>
      <c r="AU2742" s="113"/>
      <c r="AV2742" s="113"/>
      <c r="AW2742" s="113"/>
      <c r="AX2742" s="113"/>
      <c r="AY2742" s="113"/>
      <c r="AZ2742" s="113"/>
      <c r="BA2742" s="113"/>
      <c r="BB2742" s="113"/>
      <c r="BC2742" s="113"/>
      <c r="BD2742" s="113"/>
      <c r="BE2742" s="113"/>
      <c r="BF2742" s="113"/>
      <c r="BG2742" s="113"/>
      <c r="BH2742" s="113"/>
      <c r="BI2742" s="113"/>
      <c r="BJ2742" s="113"/>
      <c r="BK2742" s="113"/>
      <c r="BL2742" s="113"/>
      <c r="BM2742" s="113"/>
      <c r="BN2742" s="113"/>
      <c r="BO2742" s="113"/>
      <c r="BP2742" s="113"/>
      <c r="BQ2742" s="113"/>
      <c r="BR2742" s="113"/>
      <c r="BS2742" s="113"/>
      <c r="BT2742" s="113"/>
      <c r="BU2742" s="113"/>
      <c r="BV2742" s="113"/>
      <c r="BW2742" s="113"/>
      <c r="BX2742" s="113"/>
      <c r="BY2742" s="113"/>
      <c r="BZ2742" s="113"/>
      <c r="CA2742" s="113"/>
      <c r="CB2742" s="113"/>
    </row>
    <row r="2743" spans="9:80" s="114" customFormat="1">
      <c r="I2743" s="113"/>
      <c r="J2743" s="113"/>
      <c r="K2743" s="113"/>
      <c r="L2743" s="113"/>
      <c r="M2743" s="113"/>
      <c r="N2743" s="113"/>
      <c r="O2743" s="113"/>
      <c r="P2743" s="113"/>
      <c r="Q2743" s="113"/>
      <c r="R2743" s="113"/>
      <c r="S2743" s="113"/>
      <c r="T2743" s="113"/>
      <c r="U2743" s="113"/>
      <c r="V2743" s="113"/>
      <c r="W2743" s="113"/>
      <c r="X2743" s="113"/>
      <c r="Y2743" s="113"/>
      <c r="Z2743" s="113"/>
      <c r="AA2743" s="113"/>
      <c r="AB2743" s="113"/>
      <c r="AC2743" s="113"/>
      <c r="AD2743" s="113"/>
      <c r="AE2743" s="113"/>
      <c r="AF2743" s="113"/>
      <c r="AG2743" s="113"/>
      <c r="AH2743" s="113"/>
      <c r="AI2743" s="113"/>
      <c r="AJ2743" s="113"/>
      <c r="AK2743" s="113"/>
      <c r="AL2743" s="113"/>
      <c r="AM2743" s="113"/>
      <c r="AN2743" s="113"/>
      <c r="AO2743" s="113"/>
      <c r="AP2743" s="113"/>
      <c r="AQ2743" s="113"/>
      <c r="AR2743" s="113"/>
      <c r="AS2743" s="113"/>
      <c r="AT2743" s="113"/>
      <c r="AU2743" s="113"/>
      <c r="AV2743" s="113"/>
      <c r="AW2743" s="113"/>
      <c r="AX2743" s="113"/>
      <c r="AY2743" s="113"/>
      <c r="AZ2743" s="113"/>
      <c r="BA2743" s="113"/>
      <c r="BB2743" s="113"/>
      <c r="BC2743" s="113"/>
      <c r="BD2743" s="113"/>
      <c r="BE2743" s="113"/>
      <c r="BF2743" s="113"/>
      <c r="BG2743" s="113"/>
      <c r="BH2743" s="113"/>
      <c r="BI2743" s="113"/>
      <c r="BJ2743" s="113"/>
      <c r="BK2743" s="113"/>
      <c r="BL2743" s="113"/>
      <c r="BM2743" s="113"/>
      <c r="BN2743" s="113"/>
      <c r="BO2743" s="113"/>
      <c r="BP2743" s="113"/>
      <c r="BQ2743" s="113"/>
      <c r="BR2743" s="113"/>
      <c r="BS2743" s="113"/>
      <c r="BT2743" s="113"/>
      <c r="BU2743" s="113"/>
      <c r="BV2743" s="113"/>
      <c r="BW2743" s="113"/>
      <c r="BX2743" s="113"/>
      <c r="BY2743" s="113"/>
      <c r="BZ2743" s="113"/>
      <c r="CA2743" s="113"/>
      <c r="CB2743" s="113"/>
    </row>
    <row r="2744" spans="9:80" s="114" customFormat="1">
      <c r="I2744" s="113"/>
      <c r="J2744" s="113"/>
      <c r="K2744" s="113"/>
      <c r="L2744" s="113"/>
      <c r="M2744" s="113"/>
      <c r="N2744" s="113"/>
      <c r="O2744" s="113"/>
      <c r="P2744" s="113"/>
      <c r="Q2744" s="113"/>
      <c r="R2744" s="113"/>
      <c r="S2744" s="113"/>
      <c r="T2744" s="113"/>
      <c r="U2744" s="113"/>
      <c r="V2744" s="113"/>
      <c r="W2744" s="113"/>
      <c r="X2744" s="113"/>
      <c r="Y2744" s="113"/>
      <c r="Z2744" s="113"/>
      <c r="AA2744" s="113"/>
      <c r="AB2744" s="113"/>
      <c r="AC2744" s="113"/>
      <c r="AD2744" s="113"/>
      <c r="AE2744" s="113"/>
      <c r="AF2744" s="113"/>
      <c r="AG2744" s="113"/>
      <c r="AH2744" s="113"/>
      <c r="AI2744" s="113"/>
      <c r="AJ2744" s="113"/>
      <c r="AK2744" s="113"/>
      <c r="AL2744" s="113"/>
      <c r="AM2744" s="113"/>
      <c r="AN2744" s="113"/>
      <c r="AO2744" s="113"/>
      <c r="AP2744" s="113"/>
      <c r="AQ2744" s="113"/>
      <c r="AR2744" s="113"/>
      <c r="AS2744" s="113"/>
      <c r="AT2744" s="113"/>
      <c r="AU2744" s="113"/>
      <c r="AV2744" s="113"/>
      <c r="AW2744" s="113"/>
      <c r="AX2744" s="113"/>
      <c r="AY2744" s="113"/>
      <c r="AZ2744" s="113"/>
      <c r="BA2744" s="113"/>
      <c r="BB2744" s="113"/>
      <c r="BC2744" s="113"/>
      <c r="BD2744" s="113"/>
      <c r="BE2744" s="113"/>
      <c r="BF2744" s="113"/>
      <c r="BG2744" s="113"/>
      <c r="BH2744" s="113"/>
      <c r="BI2744" s="113"/>
      <c r="BJ2744" s="113"/>
      <c r="BK2744" s="113"/>
      <c r="BL2744" s="113"/>
      <c r="BM2744" s="113"/>
      <c r="BN2744" s="113"/>
      <c r="BO2744" s="113"/>
      <c r="BP2744" s="113"/>
      <c r="BQ2744" s="113"/>
      <c r="BR2744" s="113"/>
      <c r="BS2744" s="113"/>
      <c r="BT2744" s="113"/>
      <c r="BU2744" s="113"/>
      <c r="BV2744" s="113"/>
      <c r="BW2744" s="113"/>
      <c r="BX2744" s="113"/>
      <c r="BY2744" s="113"/>
      <c r="BZ2744" s="113"/>
      <c r="CA2744" s="113"/>
      <c r="CB2744" s="113"/>
    </row>
    <row r="2745" spans="9:80" s="114" customFormat="1">
      <c r="I2745" s="113"/>
      <c r="J2745" s="113"/>
      <c r="K2745" s="113"/>
      <c r="L2745" s="113"/>
      <c r="M2745" s="113"/>
      <c r="N2745" s="113"/>
      <c r="O2745" s="113"/>
      <c r="P2745" s="113"/>
      <c r="Q2745" s="113"/>
      <c r="R2745" s="113"/>
      <c r="S2745" s="113"/>
      <c r="T2745" s="113"/>
      <c r="U2745" s="113"/>
      <c r="V2745" s="113"/>
      <c r="W2745" s="113"/>
      <c r="X2745" s="113"/>
      <c r="Y2745" s="113"/>
      <c r="Z2745" s="113"/>
      <c r="AA2745" s="113"/>
      <c r="AB2745" s="113"/>
      <c r="AC2745" s="113"/>
      <c r="AD2745" s="113"/>
      <c r="AE2745" s="113"/>
      <c r="AF2745" s="113"/>
      <c r="AG2745" s="113"/>
      <c r="AH2745" s="113"/>
      <c r="AI2745" s="113"/>
      <c r="AJ2745" s="113"/>
      <c r="AK2745" s="113"/>
      <c r="AL2745" s="113"/>
      <c r="AM2745" s="113"/>
      <c r="AN2745" s="113"/>
      <c r="AO2745" s="113"/>
      <c r="AP2745" s="113"/>
      <c r="AQ2745" s="113"/>
      <c r="AR2745" s="113"/>
      <c r="AS2745" s="113"/>
      <c r="AT2745" s="113"/>
      <c r="AU2745" s="113"/>
      <c r="AV2745" s="113"/>
      <c r="AW2745" s="113"/>
      <c r="AX2745" s="113"/>
      <c r="AY2745" s="113"/>
      <c r="AZ2745" s="113"/>
      <c r="BA2745" s="113"/>
      <c r="BB2745" s="113"/>
      <c r="BC2745" s="113"/>
      <c r="BD2745" s="113"/>
      <c r="BE2745" s="113"/>
      <c r="BF2745" s="113"/>
      <c r="BG2745" s="113"/>
      <c r="BH2745" s="113"/>
      <c r="BI2745" s="113"/>
      <c r="BJ2745" s="113"/>
      <c r="BK2745" s="113"/>
      <c r="BL2745" s="113"/>
      <c r="BM2745" s="113"/>
      <c r="BN2745" s="113"/>
      <c r="BO2745" s="113"/>
      <c r="BP2745" s="113"/>
      <c r="BQ2745" s="113"/>
      <c r="BR2745" s="113"/>
      <c r="BS2745" s="113"/>
      <c r="BT2745" s="113"/>
      <c r="BU2745" s="113"/>
      <c r="BV2745" s="113"/>
      <c r="BW2745" s="113"/>
      <c r="BX2745" s="113"/>
      <c r="BY2745" s="113"/>
      <c r="BZ2745" s="113"/>
      <c r="CA2745" s="113"/>
      <c r="CB2745" s="113"/>
    </row>
    <row r="2746" spans="9:80" s="114" customFormat="1">
      <c r="I2746" s="113"/>
      <c r="J2746" s="113"/>
      <c r="K2746" s="113"/>
      <c r="L2746" s="113"/>
      <c r="M2746" s="113"/>
      <c r="N2746" s="113"/>
      <c r="O2746" s="113"/>
      <c r="P2746" s="113"/>
      <c r="Q2746" s="113"/>
      <c r="R2746" s="113"/>
      <c r="S2746" s="113"/>
      <c r="T2746" s="113"/>
      <c r="U2746" s="113"/>
      <c r="V2746" s="113"/>
      <c r="W2746" s="113"/>
      <c r="X2746" s="113"/>
      <c r="Y2746" s="113"/>
      <c r="Z2746" s="113"/>
      <c r="AA2746" s="113"/>
      <c r="AB2746" s="113"/>
      <c r="AC2746" s="113"/>
      <c r="AD2746" s="113"/>
      <c r="AE2746" s="113"/>
      <c r="AF2746" s="113"/>
      <c r="AG2746" s="113"/>
      <c r="AH2746" s="113"/>
      <c r="AI2746" s="113"/>
      <c r="AJ2746" s="113"/>
      <c r="AK2746" s="113"/>
      <c r="AL2746" s="113"/>
      <c r="AM2746" s="113"/>
      <c r="AN2746" s="113"/>
      <c r="AO2746" s="113"/>
      <c r="AP2746" s="113"/>
      <c r="AQ2746" s="113"/>
      <c r="AR2746" s="113"/>
      <c r="AS2746" s="113"/>
      <c r="AT2746" s="113"/>
      <c r="AU2746" s="113"/>
      <c r="AV2746" s="113"/>
      <c r="AW2746" s="113"/>
      <c r="AX2746" s="113"/>
      <c r="AY2746" s="113"/>
      <c r="AZ2746" s="113"/>
      <c r="BA2746" s="113"/>
      <c r="BB2746" s="113"/>
      <c r="BC2746" s="113"/>
      <c r="BD2746" s="113"/>
      <c r="BE2746" s="113"/>
      <c r="BF2746" s="113"/>
      <c r="BG2746" s="113"/>
      <c r="BH2746" s="113"/>
      <c r="BI2746" s="113"/>
      <c r="BJ2746" s="113"/>
      <c r="BK2746" s="113"/>
      <c r="BL2746" s="113"/>
      <c r="BM2746" s="113"/>
      <c r="BN2746" s="113"/>
      <c r="BO2746" s="113"/>
      <c r="BP2746" s="113"/>
      <c r="BQ2746" s="113"/>
      <c r="BR2746" s="113"/>
      <c r="BS2746" s="113"/>
      <c r="BT2746" s="113"/>
      <c r="BU2746" s="113"/>
      <c r="BV2746" s="113"/>
      <c r="BW2746" s="113"/>
      <c r="BX2746" s="113"/>
      <c r="BY2746" s="113"/>
      <c r="BZ2746" s="113"/>
      <c r="CA2746" s="113"/>
      <c r="CB2746" s="113"/>
    </row>
    <row r="2747" spans="9:80" s="114" customFormat="1">
      <c r="I2747" s="113"/>
      <c r="J2747" s="113"/>
      <c r="K2747" s="113"/>
      <c r="L2747" s="113"/>
      <c r="M2747" s="113"/>
      <c r="N2747" s="113"/>
      <c r="O2747" s="113"/>
      <c r="P2747" s="113"/>
      <c r="Q2747" s="113"/>
      <c r="R2747" s="113"/>
      <c r="S2747" s="113"/>
      <c r="T2747" s="113"/>
      <c r="U2747" s="113"/>
      <c r="V2747" s="113"/>
      <c r="W2747" s="113"/>
      <c r="X2747" s="113"/>
      <c r="Y2747" s="113"/>
      <c r="Z2747" s="113"/>
      <c r="AA2747" s="113"/>
      <c r="AB2747" s="113"/>
      <c r="AC2747" s="113"/>
      <c r="AD2747" s="113"/>
      <c r="AE2747" s="113"/>
      <c r="AF2747" s="113"/>
      <c r="AG2747" s="113"/>
      <c r="AH2747" s="113"/>
      <c r="AI2747" s="113"/>
      <c r="AJ2747" s="113"/>
      <c r="AK2747" s="113"/>
      <c r="AL2747" s="113"/>
      <c r="AM2747" s="113"/>
      <c r="AN2747" s="113"/>
      <c r="AO2747" s="113"/>
      <c r="AP2747" s="113"/>
      <c r="AQ2747" s="113"/>
      <c r="AR2747" s="113"/>
      <c r="AS2747" s="113"/>
      <c r="AT2747" s="113"/>
      <c r="AU2747" s="113"/>
      <c r="AV2747" s="113"/>
      <c r="AW2747" s="113"/>
      <c r="AX2747" s="113"/>
      <c r="AY2747" s="113"/>
      <c r="AZ2747" s="113"/>
      <c r="BA2747" s="113"/>
      <c r="BB2747" s="113"/>
      <c r="BC2747" s="113"/>
      <c r="BD2747" s="113"/>
      <c r="BE2747" s="113"/>
      <c r="BF2747" s="113"/>
      <c r="BG2747" s="113"/>
      <c r="BH2747" s="113"/>
      <c r="BI2747" s="113"/>
      <c r="BJ2747" s="113"/>
      <c r="BK2747" s="113"/>
      <c r="BL2747" s="113"/>
      <c r="BM2747" s="113"/>
      <c r="BN2747" s="113"/>
      <c r="BO2747" s="113"/>
      <c r="BP2747" s="113"/>
      <c r="BQ2747" s="113"/>
      <c r="BR2747" s="113"/>
      <c r="BS2747" s="113"/>
      <c r="BT2747" s="113"/>
      <c r="BU2747" s="113"/>
      <c r="BV2747" s="113"/>
      <c r="BW2747" s="113"/>
      <c r="BX2747" s="113"/>
      <c r="BY2747" s="113"/>
      <c r="BZ2747" s="113"/>
      <c r="CA2747" s="113"/>
      <c r="CB2747" s="113"/>
    </row>
    <row r="2748" spans="9:80" s="114" customFormat="1">
      <c r="I2748" s="113"/>
      <c r="J2748" s="113"/>
      <c r="K2748" s="113"/>
      <c r="L2748" s="113"/>
      <c r="M2748" s="113"/>
      <c r="N2748" s="113"/>
      <c r="O2748" s="113"/>
      <c r="P2748" s="113"/>
      <c r="Q2748" s="113"/>
      <c r="R2748" s="113"/>
      <c r="S2748" s="113"/>
      <c r="T2748" s="113"/>
      <c r="U2748" s="113"/>
      <c r="V2748" s="113"/>
      <c r="W2748" s="113"/>
      <c r="X2748" s="113"/>
      <c r="Y2748" s="113"/>
      <c r="Z2748" s="113"/>
      <c r="AA2748" s="113"/>
      <c r="AB2748" s="113"/>
      <c r="AC2748" s="113"/>
      <c r="AD2748" s="113"/>
      <c r="AE2748" s="113"/>
      <c r="AF2748" s="113"/>
      <c r="AG2748" s="113"/>
      <c r="AH2748" s="113"/>
      <c r="AI2748" s="113"/>
      <c r="AJ2748" s="113"/>
      <c r="AK2748" s="113"/>
      <c r="AL2748" s="113"/>
      <c r="AM2748" s="113"/>
      <c r="AN2748" s="113"/>
      <c r="AO2748" s="113"/>
      <c r="AP2748" s="113"/>
      <c r="AQ2748" s="113"/>
      <c r="AR2748" s="113"/>
      <c r="AS2748" s="113"/>
      <c r="AT2748" s="113"/>
      <c r="AU2748" s="113"/>
      <c r="AV2748" s="113"/>
      <c r="AW2748" s="113"/>
      <c r="AX2748" s="113"/>
      <c r="AY2748" s="113"/>
      <c r="AZ2748" s="113"/>
      <c r="BA2748" s="113"/>
      <c r="BB2748" s="113"/>
      <c r="BC2748" s="113"/>
      <c r="BD2748" s="113"/>
      <c r="BE2748" s="113"/>
      <c r="BF2748" s="113"/>
      <c r="BG2748" s="113"/>
      <c r="BH2748" s="113"/>
      <c r="BI2748" s="113"/>
      <c r="BJ2748" s="113"/>
      <c r="BK2748" s="113"/>
      <c r="BL2748" s="113"/>
      <c r="BM2748" s="113"/>
      <c r="BN2748" s="113"/>
      <c r="BO2748" s="113"/>
      <c r="BP2748" s="113"/>
      <c r="BQ2748" s="113"/>
      <c r="BR2748" s="113"/>
      <c r="BS2748" s="113"/>
      <c r="BT2748" s="113"/>
      <c r="BU2748" s="113"/>
      <c r="BV2748" s="113"/>
      <c r="BW2748" s="113"/>
      <c r="BX2748" s="113"/>
      <c r="BY2748" s="113"/>
      <c r="BZ2748" s="113"/>
      <c r="CA2748" s="113"/>
      <c r="CB2748" s="113"/>
    </row>
    <row r="2749" spans="9:80" s="114" customFormat="1">
      <c r="I2749" s="113"/>
      <c r="J2749" s="113"/>
      <c r="K2749" s="113"/>
      <c r="L2749" s="113"/>
      <c r="M2749" s="113"/>
      <c r="N2749" s="113"/>
      <c r="O2749" s="113"/>
      <c r="P2749" s="113"/>
      <c r="Q2749" s="113"/>
      <c r="R2749" s="113"/>
      <c r="S2749" s="113"/>
      <c r="T2749" s="113"/>
      <c r="U2749" s="113"/>
      <c r="V2749" s="113"/>
      <c r="W2749" s="113"/>
      <c r="X2749" s="113"/>
      <c r="Y2749" s="113"/>
      <c r="Z2749" s="113"/>
      <c r="AA2749" s="113"/>
      <c r="AB2749" s="113"/>
      <c r="AC2749" s="113"/>
      <c r="AD2749" s="113"/>
      <c r="AE2749" s="113"/>
      <c r="AF2749" s="113"/>
      <c r="AG2749" s="113"/>
      <c r="AH2749" s="113"/>
      <c r="AI2749" s="113"/>
      <c r="AJ2749" s="113"/>
      <c r="AK2749" s="113"/>
      <c r="AL2749" s="113"/>
      <c r="AM2749" s="113"/>
      <c r="AN2749" s="113"/>
      <c r="AO2749" s="113"/>
      <c r="AP2749" s="113"/>
      <c r="AQ2749" s="113"/>
      <c r="AR2749" s="113"/>
      <c r="AS2749" s="113"/>
      <c r="AT2749" s="113"/>
      <c r="AU2749" s="113"/>
      <c r="AV2749" s="113"/>
      <c r="AW2749" s="113"/>
      <c r="AX2749" s="113"/>
      <c r="AY2749" s="113"/>
      <c r="AZ2749" s="113"/>
      <c r="BA2749" s="113"/>
      <c r="BB2749" s="113"/>
      <c r="BC2749" s="113"/>
      <c r="BD2749" s="113"/>
      <c r="BE2749" s="113"/>
      <c r="BF2749" s="113"/>
      <c r="BG2749" s="113"/>
      <c r="BH2749" s="113"/>
      <c r="BI2749" s="113"/>
      <c r="BJ2749" s="113"/>
      <c r="BK2749" s="113"/>
      <c r="BL2749" s="113"/>
      <c r="BM2749" s="113"/>
      <c r="BN2749" s="113"/>
      <c r="BO2749" s="113"/>
      <c r="BP2749" s="113"/>
      <c r="BQ2749" s="113"/>
      <c r="BR2749" s="113"/>
      <c r="BS2749" s="113"/>
      <c r="BT2749" s="113"/>
      <c r="BU2749" s="113"/>
      <c r="BV2749" s="113"/>
      <c r="BW2749" s="113"/>
      <c r="BX2749" s="113"/>
      <c r="BY2749" s="113"/>
      <c r="BZ2749" s="113"/>
      <c r="CA2749" s="113"/>
      <c r="CB2749" s="113"/>
    </row>
    <row r="2750" spans="9:80" s="114" customFormat="1">
      <c r="I2750" s="113"/>
      <c r="J2750" s="113"/>
      <c r="K2750" s="113"/>
      <c r="L2750" s="113"/>
      <c r="M2750" s="113"/>
      <c r="N2750" s="113"/>
      <c r="O2750" s="113"/>
      <c r="P2750" s="113"/>
      <c r="Q2750" s="113"/>
      <c r="R2750" s="113"/>
      <c r="S2750" s="113"/>
      <c r="T2750" s="113"/>
      <c r="U2750" s="113"/>
      <c r="V2750" s="113"/>
      <c r="W2750" s="113"/>
      <c r="X2750" s="113"/>
      <c r="Y2750" s="113"/>
      <c r="Z2750" s="113"/>
      <c r="AA2750" s="113"/>
      <c r="AB2750" s="113"/>
      <c r="AC2750" s="113"/>
      <c r="AD2750" s="113"/>
      <c r="AE2750" s="113"/>
      <c r="AF2750" s="113"/>
      <c r="AG2750" s="113"/>
      <c r="AH2750" s="113"/>
      <c r="AI2750" s="113"/>
      <c r="AJ2750" s="113"/>
      <c r="AK2750" s="113"/>
      <c r="AL2750" s="113"/>
      <c r="AM2750" s="113"/>
      <c r="AN2750" s="113"/>
      <c r="AO2750" s="113"/>
      <c r="AP2750" s="113"/>
      <c r="AQ2750" s="113"/>
      <c r="AR2750" s="113"/>
      <c r="AS2750" s="113"/>
      <c r="AT2750" s="113"/>
      <c r="AU2750" s="113"/>
      <c r="AV2750" s="113"/>
      <c r="AW2750" s="113"/>
      <c r="AX2750" s="113"/>
      <c r="AY2750" s="113"/>
      <c r="AZ2750" s="113"/>
      <c r="BA2750" s="113"/>
      <c r="BB2750" s="113"/>
      <c r="BC2750" s="113"/>
      <c r="BD2750" s="113"/>
      <c r="BE2750" s="113"/>
      <c r="BF2750" s="113"/>
      <c r="BG2750" s="113"/>
      <c r="BH2750" s="113"/>
      <c r="BI2750" s="113"/>
      <c r="BJ2750" s="113"/>
      <c r="BK2750" s="113"/>
      <c r="BL2750" s="113"/>
      <c r="BM2750" s="113"/>
      <c r="BN2750" s="113"/>
      <c r="BO2750" s="113"/>
      <c r="BP2750" s="113"/>
      <c r="BQ2750" s="113"/>
      <c r="BR2750" s="113"/>
      <c r="BS2750" s="113"/>
      <c r="BT2750" s="113"/>
      <c r="BU2750" s="113"/>
      <c r="BV2750" s="113"/>
      <c r="BW2750" s="113"/>
      <c r="BX2750" s="113"/>
      <c r="BY2750" s="113"/>
      <c r="BZ2750" s="113"/>
      <c r="CA2750" s="113"/>
      <c r="CB2750" s="113"/>
    </row>
    <row r="2751" spans="9:80" s="114" customFormat="1">
      <c r="I2751" s="113"/>
      <c r="J2751" s="113"/>
      <c r="K2751" s="113"/>
      <c r="L2751" s="113"/>
      <c r="M2751" s="113"/>
      <c r="N2751" s="113"/>
      <c r="O2751" s="113"/>
      <c r="P2751" s="113"/>
      <c r="Q2751" s="113"/>
      <c r="R2751" s="113"/>
      <c r="S2751" s="113"/>
      <c r="T2751" s="113"/>
      <c r="U2751" s="113"/>
      <c r="V2751" s="113"/>
      <c r="W2751" s="113"/>
      <c r="X2751" s="113"/>
      <c r="Y2751" s="113"/>
      <c r="Z2751" s="113"/>
      <c r="AA2751" s="113"/>
      <c r="AB2751" s="113"/>
      <c r="AC2751" s="113"/>
      <c r="AD2751" s="113"/>
      <c r="AE2751" s="113"/>
      <c r="AF2751" s="113"/>
      <c r="AG2751" s="113"/>
      <c r="AH2751" s="113"/>
      <c r="AI2751" s="113"/>
      <c r="AJ2751" s="113"/>
      <c r="AK2751" s="113"/>
      <c r="AL2751" s="113"/>
      <c r="AM2751" s="113"/>
      <c r="AN2751" s="113"/>
      <c r="AO2751" s="113"/>
      <c r="AP2751" s="113"/>
      <c r="AQ2751" s="113"/>
      <c r="AR2751" s="113"/>
      <c r="AS2751" s="113"/>
      <c r="AT2751" s="113"/>
      <c r="AU2751" s="113"/>
      <c r="AV2751" s="113"/>
      <c r="AW2751" s="113"/>
      <c r="AX2751" s="113"/>
      <c r="AY2751" s="113"/>
      <c r="AZ2751" s="113"/>
      <c r="BA2751" s="113"/>
      <c r="BB2751" s="113"/>
      <c r="BC2751" s="113"/>
      <c r="BD2751" s="113"/>
      <c r="BE2751" s="113"/>
      <c r="BF2751" s="113"/>
      <c r="BG2751" s="113"/>
      <c r="BH2751" s="113"/>
      <c r="BI2751" s="113"/>
      <c r="BJ2751" s="113"/>
      <c r="BK2751" s="113"/>
      <c r="BL2751" s="113"/>
      <c r="BM2751" s="113"/>
      <c r="BN2751" s="113"/>
      <c r="BO2751" s="113"/>
      <c r="BP2751" s="113"/>
      <c r="BQ2751" s="113"/>
      <c r="BR2751" s="113"/>
      <c r="BS2751" s="113"/>
      <c r="BT2751" s="113"/>
      <c r="BU2751" s="113"/>
      <c r="BV2751" s="113"/>
      <c r="BW2751" s="113"/>
      <c r="BX2751" s="113"/>
      <c r="BY2751" s="113"/>
      <c r="BZ2751" s="113"/>
      <c r="CA2751" s="113"/>
      <c r="CB2751" s="113"/>
    </row>
    <row r="2752" spans="9:80" s="114" customFormat="1">
      <c r="I2752" s="113"/>
      <c r="J2752" s="113"/>
      <c r="K2752" s="113"/>
      <c r="L2752" s="113"/>
      <c r="M2752" s="113"/>
      <c r="N2752" s="113"/>
      <c r="O2752" s="113"/>
      <c r="P2752" s="113"/>
      <c r="Q2752" s="113"/>
      <c r="R2752" s="113"/>
      <c r="S2752" s="113"/>
      <c r="T2752" s="113"/>
      <c r="U2752" s="113"/>
      <c r="V2752" s="113"/>
      <c r="W2752" s="113"/>
      <c r="X2752" s="113"/>
      <c r="Y2752" s="113"/>
      <c r="Z2752" s="113"/>
      <c r="AA2752" s="113"/>
      <c r="AB2752" s="113"/>
      <c r="AC2752" s="113"/>
      <c r="AD2752" s="113"/>
      <c r="AE2752" s="113"/>
      <c r="AF2752" s="113"/>
      <c r="AG2752" s="113"/>
      <c r="AH2752" s="113"/>
      <c r="AI2752" s="113"/>
      <c r="AJ2752" s="113"/>
      <c r="AK2752" s="113"/>
      <c r="AL2752" s="113"/>
      <c r="AM2752" s="113"/>
      <c r="AN2752" s="113"/>
      <c r="AO2752" s="113"/>
      <c r="AP2752" s="113"/>
      <c r="AQ2752" s="113"/>
      <c r="AR2752" s="113"/>
      <c r="AS2752" s="113"/>
      <c r="AT2752" s="113"/>
      <c r="AU2752" s="113"/>
      <c r="AV2752" s="113"/>
      <c r="AW2752" s="113"/>
      <c r="AX2752" s="113"/>
      <c r="AY2752" s="113"/>
      <c r="AZ2752" s="113"/>
      <c r="BA2752" s="113"/>
      <c r="BB2752" s="113"/>
      <c r="BC2752" s="113"/>
      <c r="BD2752" s="113"/>
      <c r="BE2752" s="113"/>
      <c r="BF2752" s="113"/>
      <c r="BG2752" s="113"/>
      <c r="BH2752" s="113"/>
      <c r="BI2752" s="113"/>
      <c r="BJ2752" s="113"/>
      <c r="BK2752" s="113"/>
      <c r="BL2752" s="113"/>
      <c r="BM2752" s="113"/>
      <c r="BN2752" s="113"/>
      <c r="BO2752" s="113"/>
      <c r="BP2752" s="113"/>
      <c r="BQ2752" s="113"/>
      <c r="BR2752" s="113"/>
      <c r="BS2752" s="113"/>
      <c r="BT2752" s="113"/>
      <c r="BU2752" s="113"/>
      <c r="BV2752" s="113"/>
      <c r="BW2752" s="113"/>
      <c r="BX2752" s="113"/>
      <c r="BY2752" s="113"/>
      <c r="BZ2752" s="113"/>
      <c r="CA2752" s="113"/>
      <c r="CB2752" s="113"/>
    </row>
    <row r="2753" spans="9:80" s="114" customFormat="1">
      <c r="I2753" s="113"/>
      <c r="J2753" s="113"/>
      <c r="K2753" s="113"/>
      <c r="L2753" s="113"/>
      <c r="M2753" s="113"/>
      <c r="N2753" s="113"/>
      <c r="O2753" s="113"/>
      <c r="P2753" s="113"/>
      <c r="Q2753" s="113"/>
      <c r="R2753" s="113"/>
      <c r="S2753" s="113"/>
      <c r="T2753" s="113"/>
      <c r="U2753" s="113"/>
      <c r="V2753" s="113"/>
      <c r="W2753" s="113"/>
      <c r="X2753" s="113"/>
      <c r="Y2753" s="113"/>
      <c r="Z2753" s="113"/>
      <c r="AA2753" s="113"/>
      <c r="AB2753" s="113"/>
      <c r="AC2753" s="113"/>
      <c r="AD2753" s="113"/>
      <c r="AE2753" s="113"/>
      <c r="AF2753" s="113"/>
      <c r="AG2753" s="113"/>
      <c r="AH2753" s="113"/>
      <c r="AI2753" s="113"/>
      <c r="AJ2753" s="113"/>
      <c r="AK2753" s="113"/>
      <c r="AL2753" s="113"/>
      <c r="AM2753" s="113"/>
      <c r="AN2753" s="113"/>
      <c r="AO2753" s="113"/>
      <c r="AP2753" s="113"/>
      <c r="AQ2753" s="113"/>
      <c r="AR2753" s="113"/>
      <c r="AS2753" s="113"/>
      <c r="AT2753" s="113"/>
      <c r="AU2753" s="113"/>
      <c r="AV2753" s="113"/>
      <c r="AW2753" s="113"/>
      <c r="AX2753" s="113"/>
      <c r="AY2753" s="113"/>
      <c r="AZ2753" s="113"/>
      <c r="BA2753" s="113"/>
      <c r="BB2753" s="113"/>
      <c r="BC2753" s="113"/>
      <c r="BD2753" s="113"/>
      <c r="BE2753" s="113"/>
      <c r="BF2753" s="113"/>
      <c r="BG2753" s="113"/>
      <c r="BH2753" s="113"/>
      <c r="BI2753" s="113"/>
      <c r="BJ2753" s="113"/>
      <c r="BK2753" s="113"/>
      <c r="BL2753" s="113"/>
      <c r="BM2753" s="113"/>
      <c r="BN2753" s="113"/>
      <c r="BO2753" s="113"/>
      <c r="BP2753" s="113"/>
      <c r="BQ2753" s="113"/>
      <c r="BR2753" s="113"/>
      <c r="BS2753" s="113"/>
      <c r="BT2753" s="113"/>
      <c r="BU2753" s="113"/>
      <c r="BV2753" s="113"/>
      <c r="BW2753" s="113"/>
      <c r="BX2753" s="113"/>
      <c r="BY2753" s="113"/>
      <c r="BZ2753" s="113"/>
      <c r="CA2753" s="113"/>
      <c r="CB2753" s="113"/>
    </row>
    <row r="2754" spans="9:80" s="114" customFormat="1">
      <c r="I2754" s="113"/>
      <c r="J2754" s="113"/>
      <c r="K2754" s="113"/>
      <c r="L2754" s="113"/>
      <c r="M2754" s="113"/>
      <c r="N2754" s="113"/>
      <c r="O2754" s="113"/>
      <c r="P2754" s="113"/>
      <c r="Q2754" s="113"/>
      <c r="R2754" s="113"/>
      <c r="S2754" s="113"/>
      <c r="T2754" s="113"/>
      <c r="U2754" s="113"/>
      <c r="V2754" s="113"/>
      <c r="W2754" s="113"/>
      <c r="X2754" s="113"/>
      <c r="Y2754" s="113"/>
      <c r="Z2754" s="113"/>
      <c r="AA2754" s="113"/>
      <c r="AB2754" s="113"/>
      <c r="AC2754" s="113"/>
      <c r="AD2754" s="113"/>
      <c r="AE2754" s="113"/>
      <c r="AF2754" s="113"/>
      <c r="AG2754" s="113"/>
      <c r="AH2754" s="113"/>
      <c r="AI2754" s="113"/>
      <c r="AJ2754" s="113"/>
      <c r="AK2754" s="113"/>
      <c r="AL2754" s="113"/>
      <c r="AM2754" s="113"/>
      <c r="AN2754" s="113"/>
      <c r="AO2754" s="113"/>
      <c r="AP2754" s="113"/>
      <c r="AQ2754" s="113"/>
      <c r="AR2754" s="113"/>
      <c r="AS2754" s="113"/>
      <c r="AT2754" s="113"/>
      <c r="AU2754" s="113"/>
      <c r="AV2754" s="113"/>
      <c r="AW2754" s="113"/>
      <c r="AX2754" s="113"/>
      <c r="AY2754" s="113"/>
      <c r="AZ2754" s="113"/>
      <c r="BA2754" s="113"/>
      <c r="BB2754" s="113"/>
      <c r="BC2754" s="113"/>
      <c r="BD2754" s="113"/>
      <c r="BE2754" s="113"/>
      <c r="BF2754" s="113"/>
      <c r="BG2754" s="113"/>
      <c r="BH2754" s="113"/>
      <c r="BI2754" s="113"/>
      <c r="BJ2754" s="113"/>
      <c r="BK2754" s="113"/>
      <c r="BL2754" s="113"/>
      <c r="BM2754" s="113"/>
      <c r="BN2754" s="113"/>
      <c r="BO2754" s="113"/>
      <c r="BP2754" s="113"/>
      <c r="BQ2754" s="113"/>
      <c r="BR2754" s="113"/>
      <c r="BS2754" s="113"/>
      <c r="BT2754" s="113"/>
      <c r="BU2754" s="113"/>
      <c r="BV2754" s="113"/>
      <c r="BW2754" s="113"/>
      <c r="BX2754" s="113"/>
      <c r="BY2754" s="113"/>
      <c r="BZ2754" s="113"/>
      <c r="CA2754" s="113"/>
      <c r="CB2754" s="113"/>
    </row>
    <row r="2755" spans="9:80" s="114" customFormat="1">
      <c r="I2755" s="113"/>
      <c r="J2755" s="113"/>
      <c r="K2755" s="113"/>
      <c r="L2755" s="113"/>
      <c r="M2755" s="113"/>
      <c r="N2755" s="113"/>
      <c r="O2755" s="113"/>
      <c r="P2755" s="113"/>
      <c r="Q2755" s="113"/>
      <c r="R2755" s="113"/>
      <c r="S2755" s="113"/>
      <c r="T2755" s="113"/>
      <c r="U2755" s="113"/>
      <c r="V2755" s="113"/>
      <c r="W2755" s="113"/>
      <c r="X2755" s="113"/>
      <c r="Y2755" s="113"/>
      <c r="Z2755" s="113"/>
      <c r="AA2755" s="113"/>
      <c r="AB2755" s="113"/>
      <c r="AC2755" s="113"/>
      <c r="AD2755" s="113"/>
      <c r="AE2755" s="113"/>
      <c r="AF2755" s="113"/>
      <c r="AG2755" s="113"/>
      <c r="AH2755" s="113"/>
      <c r="AI2755" s="113"/>
      <c r="AJ2755" s="113"/>
      <c r="AK2755" s="113"/>
      <c r="AL2755" s="113"/>
      <c r="AM2755" s="113"/>
      <c r="AN2755" s="113"/>
      <c r="AO2755" s="113"/>
      <c r="AP2755" s="113"/>
      <c r="AQ2755" s="113"/>
      <c r="AR2755" s="113"/>
      <c r="AS2755" s="113"/>
      <c r="AT2755" s="113"/>
      <c r="AU2755" s="113"/>
      <c r="AV2755" s="113"/>
      <c r="AW2755" s="113"/>
      <c r="AX2755" s="113"/>
      <c r="AY2755" s="113"/>
      <c r="AZ2755" s="113"/>
      <c r="BA2755" s="113"/>
      <c r="BB2755" s="113"/>
      <c r="BC2755" s="113"/>
      <c r="BD2755" s="113"/>
      <c r="BE2755" s="113"/>
      <c r="BF2755" s="113"/>
      <c r="BG2755" s="113"/>
      <c r="BH2755" s="113"/>
      <c r="BI2755" s="113"/>
      <c r="BJ2755" s="113"/>
      <c r="BK2755" s="113"/>
      <c r="BL2755" s="113"/>
      <c r="BM2755" s="113"/>
      <c r="BN2755" s="113"/>
      <c r="BO2755" s="113"/>
      <c r="BP2755" s="113"/>
      <c r="BQ2755" s="113"/>
      <c r="BR2755" s="113"/>
      <c r="BS2755" s="113"/>
      <c r="BT2755" s="113"/>
      <c r="BU2755" s="113"/>
      <c r="BV2755" s="113"/>
      <c r="BW2755" s="113"/>
      <c r="BX2755" s="113"/>
      <c r="BY2755" s="113"/>
      <c r="BZ2755" s="113"/>
      <c r="CA2755" s="113"/>
      <c r="CB2755" s="113"/>
    </row>
    <row r="2756" spans="9:80" s="114" customFormat="1">
      <c r="I2756" s="113"/>
      <c r="J2756" s="113"/>
      <c r="K2756" s="113"/>
      <c r="L2756" s="113"/>
      <c r="M2756" s="113"/>
      <c r="N2756" s="113"/>
      <c r="O2756" s="113"/>
      <c r="P2756" s="113"/>
      <c r="Q2756" s="113"/>
      <c r="R2756" s="113"/>
      <c r="S2756" s="113"/>
      <c r="T2756" s="113"/>
      <c r="U2756" s="113"/>
      <c r="V2756" s="113"/>
      <c r="W2756" s="113"/>
      <c r="X2756" s="113"/>
      <c r="Y2756" s="113"/>
      <c r="Z2756" s="113"/>
      <c r="AA2756" s="113"/>
      <c r="AB2756" s="113"/>
      <c r="AC2756" s="113"/>
      <c r="AD2756" s="113"/>
      <c r="AE2756" s="113"/>
      <c r="AF2756" s="113"/>
      <c r="AG2756" s="113"/>
      <c r="AH2756" s="113"/>
      <c r="AI2756" s="113"/>
      <c r="AJ2756" s="113"/>
      <c r="AK2756" s="113"/>
      <c r="AL2756" s="113"/>
      <c r="AM2756" s="113"/>
      <c r="AN2756" s="113"/>
      <c r="AO2756" s="113"/>
      <c r="AP2756" s="113"/>
      <c r="AQ2756" s="113"/>
      <c r="AR2756" s="113"/>
      <c r="AS2756" s="113"/>
      <c r="AT2756" s="113"/>
      <c r="AU2756" s="113"/>
      <c r="AV2756" s="113"/>
      <c r="AW2756" s="113"/>
      <c r="AX2756" s="113"/>
      <c r="AY2756" s="113"/>
      <c r="AZ2756" s="113"/>
      <c r="BA2756" s="113"/>
      <c r="BB2756" s="113"/>
      <c r="BC2756" s="113"/>
      <c r="BD2756" s="113"/>
      <c r="BE2756" s="113"/>
      <c r="BF2756" s="113"/>
      <c r="BG2756" s="113"/>
      <c r="BH2756" s="113"/>
      <c r="BI2756" s="113"/>
      <c r="BJ2756" s="113"/>
      <c r="BK2756" s="113"/>
      <c r="BL2756" s="113"/>
      <c r="BM2756" s="113"/>
      <c r="BN2756" s="113"/>
      <c r="BO2756" s="113"/>
      <c r="BP2756" s="113"/>
      <c r="BQ2756" s="113"/>
      <c r="BR2756" s="113"/>
      <c r="BS2756" s="113"/>
      <c r="BT2756" s="113"/>
      <c r="BU2756" s="113"/>
      <c r="BV2756" s="113"/>
      <c r="BW2756" s="113"/>
      <c r="BX2756" s="113"/>
      <c r="BY2756" s="113"/>
      <c r="BZ2756" s="113"/>
      <c r="CA2756" s="113"/>
      <c r="CB2756" s="113"/>
    </row>
    <row r="2757" spans="9:80" s="114" customFormat="1">
      <c r="I2757" s="113"/>
      <c r="J2757" s="113"/>
      <c r="K2757" s="113"/>
      <c r="L2757" s="113"/>
      <c r="M2757" s="113"/>
      <c r="N2757" s="113"/>
      <c r="O2757" s="113"/>
      <c r="P2757" s="113"/>
      <c r="Q2757" s="113"/>
      <c r="R2757" s="113"/>
      <c r="S2757" s="113"/>
      <c r="T2757" s="113"/>
      <c r="U2757" s="113"/>
      <c r="V2757" s="113"/>
      <c r="W2757" s="113"/>
      <c r="X2757" s="113"/>
      <c r="Y2757" s="113"/>
      <c r="Z2757" s="113"/>
      <c r="AA2757" s="113"/>
      <c r="AB2757" s="113"/>
      <c r="AC2757" s="113"/>
      <c r="AD2757" s="113"/>
      <c r="AE2757" s="113"/>
      <c r="AF2757" s="113"/>
      <c r="AG2757" s="113"/>
      <c r="AH2757" s="113"/>
      <c r="AI2757" s="113"/>
      <c r="AJ2757" s="113"/>
      <c r="AK2757" s="113"/>
      <c r="AL2757" s="113"/>
      <c r="AM2757" s="113"/>
      <c r="AN2757" s="113"/>
      <c r="AO2757" s="113"/>
      <c r="AP2757" s="113"/>
      <c r="AQ2757" s="113"/>
      <c r="AR2757" s="113"/>
      <c r="AS2757" s="113"/>
      <c r="AT2757" s="113"/>
      <c r="AU2757" s="113"/>
      <c r="AV2757" s="113"/>
      <c r="AW2757" s="113"/>
      <c r="AX2757" s="113"/>
      <c r="AY2757" s="113"/>
      <c r="AZ2757" s="113"/>
      <c r="BA2757" s="113"/>
      <c r="BB2757" s="113"/>
      <c r="BC2757" s="113"/>
      <c r="BD2757" s="113"/>
      <c r="BE2757" s="113"/>
      <c r="BF2757" s="113"/>
      <c r="BG2757" s="113"/>
      <c r="BH2757" s="113"/>
      <c r="BI2757" s="113"/>
      <c r="BJ2757" s="113"/>
      <c r="BK2757" s="113"/>
      <c r="BL2757" s="113"/>
      <c r="BM2757" s="113"/>
      <c r="BN2757" s="113"/>
      <c r="BO2757" s="113"/>
      <c r="BP2757" s="113"/>
      <c r="BQ2757" s="113"/>
      <c r="BR2757" s="113"/>
      <c r="BS2757" s="113"/>
      <c r="BT2757" s="113"/>
      <c r="BU2757" s="113"/>
      <c r="BV2757" s="113"/>
      <c r="BW2757" s="113"/>
      <c r="BX2757" s="113"/>
      <c r="BY2757" s="113"/>
      <c r="BZ2757" s="113"/>
      <c r="CA2757" s="113"/>
      <c r="CB2757" s="113"/>
    </row>
    <row r="2758" spans="9:80" s="114" customFormat="1">
      <c r="I2758" s="113"/>
      <c r="J2758" s="113"/>
      <c r="K2758" s="113"/>
      <c r="L2758" s="113"/>
      <c r="M2758" s="113"/>
      <c r="N2758" s="113"/>
      <c r="O2758" s="113"/>
      <c r="P2758" s="113"/>
      <c r="Q2758" s="113"/>
      <c r="R2758" s="113"/>
      <c r="S2758" s="113"/>
      <c r="T2758" s="113"/>
      <c r="U2758" s="113"/>
      <c r="V2758" s="113"/>
      <c r="W2758" s="113"/>
      <c r="X2758" s="113"/>
      <c r="Y2758" s="113"/>
      <c r="Z2758" s="113"/>
      <c r="AA2758" s="113"/>
      <c r="AB2758" s="113"/>
      <c r="AC2758" s="113"/>
      <c r="AD2758" s="113"/>
      <c r="AE2758" s="113"/>
      <c r="AF2758" s="113"/>
      <c r="AG2758" s="113"/>
      <c r="AH2758" s="113"/>
      <c r="AI2758" s="113"/>
      <c r="AJ2758" s="113"/>
      <c r="AK2758" s="113"/>
      <c r="AL2758" s="113"/>
      <c r="AM2758" s="113"/>
      <c r="AN2758" s="113"/>
      <c r="AO2758" s="113"/>
      <c r="AP2758" s="113"/>
      <c r="AQ2758" s="113"/>
      <c r="AR2758" s="113"/>
      <c r="AS2758" s="113"/>
      <c r="AT2758" s="113"/>
      <c r="AU2758" s="113"/>
      <c r="AV2758" s="113"/>
      <c r="AW2758" s="113"/>
      <c r="AX2758" s="113"/>
      <c r="AY2758" s="113"/>
      <c r="AZ2758" s="113"/>
      <c r="BA2758" s="113"/>
      <c r="BB2758" s="113"/>
      <c r="BC2758" s="113"/>
      <c r="BD2758" s="113"/>
      <c r="BE2758" s="113"/>
      <c r="BF2758" s="113"/>
      <c r="BG2758" s="113"/>
      <c r="BH2758" s="113"/>
      <c r="BI2758" s="113"/>
      <c r="BJ2758" s="113"/>
      <c r="BK2758" s="113"/>
      <c r="BL2758" s="113"/>
      <c r="BM2758" s="113"/>
      <c r="BN2758" s="113"/>
      <c r="BO2758" s="113"/>
      <c r="BP2758" s="113"/>
      <c r="BQ2758" s="113"/>
      <c r="BR2758" s="113"/>
      <c r="BS2758" s="113"/>
      <c r="BT2758" s="113"/>
      <c r="BU2758" s="113"/>
      <c r="BV2758" s="113"/>
      <c r="BW2758" s="113"/>
      <c r="BX2758" s="113"/>
      <c r="BY2758" s="113"/>
      <c r="BZ2758" s="113"/>
      <c r="CA2758" s="113"/>
      <c r="CB2758" s="113"/>
    </row>
    <row r="2759" spans="9:80" s="114" customFormat="1">
      <c r="I2759" s="113"/>
      <c r="J2759" s="113"/>
      <c r="K2759" s="113"/>
      <c r="L2759" s="113"/>
      <c r="M2759" s="113"/>
      <c r="N2759" s="113"/>
      <c r="O2759" s="113"/>
      <c r="P2759" s="113"/>
      <c r="Q2759" s="113"/>
      <c r="R2759" s="113"/>
      <c r="S2759" s="113"/>
      <c r="T2759" s="113"/>
      <c r="U2759" s="113"/>
      <c r="V2759" s="113"/>
      <c r="W2759" s="113"/>
      <c r="X2759" s="113"/>
      <c r="Y2759" s="113"/>
      <c r="Z2759" s="113"/>
      <c r="AA2759" s="113"/>
      <c r="AB2759" s="113"/>
      <c r="AC2759" s="113"/>
      <c r="AD2759" s="113"/>
      <c r="AE2759" s="113"/>
      <c r="AF2759" s="113"/>
      <c r="AG2759" s="113"/>
      <c r="AH2759" s="113"/>
      <c r="AI2759" s="113"/>
      <c r="AJ2759" s="113"/>
      <c r="AK2759" s="113"/>
      <c r="AL2759" s="113"/>
      <c r="AM2759" s="113"/>
      <c r="AN2759" s="113"/>
      <c r="AO2759" s="113"/>
      <c r="AP2759" s="113"/>
      <c r="AQ2759" s="113"/>
      <c r="AR2759" s="113"/>
      <c r="AS2759" s="113"/>
      <c r="AT2759" s="113"/>
      <c r="AU2759" s="113"/>
      <c r="AV2759" s="113"/>
      <c r="AW2759" s="113"/>
      <c r="AX2759" s="113"/>
      <c r="AY2759" s="113"/>
      <c r="AZ2759" s="113"/>
      <c r="BA2759" s="113"/>
      <c r="BB2759" s="113"/>
      <c r="BC2759" s="113"/>
      <c r="BD2759" s="113"/>
      <c r="BE2759" s="113"/>
      <c r="BF2759" s="113"/>
      <c r="BG2759" s="113"/>
      <c r="BH2759" s="113"/>
      <c r="BI2759" s="113"/>
      <c r="BJ2759" s="113"/>
      <c r="BK2759" s="113"/>
      <c r="BL2759" s="113"/>
      <c r="BM2759" s="113"/>
      <c r="BN2759" s="113"/>
      <c r="BO2759" s="113"/>
      <c r="BP2759" s="113"/>
      <c r="BQ2759" s="113"/>
      <c r="BR2759" s="113"/>
      <c r="BS2759" s="113"/>
      <c r="BT2759" s="113"/>
      <c r="BU2759" s="113"/>
      <c r="BV2759" s="113"/>
      <c r="BW2759" s="113"/>
      <c r="BX2759" s="113"/>
      <c r="BY2759" s="113"/>
      <c r="BZ2759" s="113"/>
      <c r="CA2759" s="113"/>
      <c r="CB2759" s="113"/>
    </row>
    <row r="2760" spans="9:80" s="114" customFormat="1">
      <c r="I2760" s="113"/>
      <c r="J2760" s="113"/>
      <c r="K2760" s="113"/>
      <c r="L2760" s="113"/>
      <c r="M2760" s="113"/>
      <c r="N2760" s="113"/>
      <c r="O2760" s="113"/>
      <c r="P2760" s="113"/>
      <c r="Q2760" s="113"/>
      <c r="R2760" s="113"/>
      <c r="S2760" s="113"/>
      <c r="T2760" s="113"/>
      <c r="U2760" s="113"/>
      <c r="V2760" s="113"/>
      <c r="W2760" s="113"/>
      <c r="X2760" s="113"/>
      <c r="Y2760" s="113"/>
      <c r="Z2760" s="113"/>
      <c r="AA2760" s="113"/>
      <c r="AB2760" s="113"/>
      <c r="AC2760" s="113"/>
      <c r="AD2760" s="113"/>
      <c r="AE2760" s="113"/>
      <c r="AF2760" s="113"/>
      <c r="AG2760" s="113"/>
      <c r="AH2760" s="113"/>
      <c r="AI2760" s="113"/>
      <c r="AJ2760" s="113"/>
      <c r="AK2760" s="113"/>
      <c r="AL2760" s="113"/>
      <c r="AM2760" s="113"/>
      <c r="AN2760" s="113"/>
      <c r="AO2760" s="113"/>
      <c r="AP2760" s="113"/>
      <c r="AQ2760" s="113"/>
      <c r="AR2760" s="113"/>
      <c r="AS2760" s="113"/>
      <c r="AT2760" s="113"/>
      <c r="AU2760" s="113"/>
      <c r="AV2760" s="113"/>
      <c r="AW2760" s="113"/>
      <c r="AX2760" s="113"/>
      <c r="AY2760" s="113"/>
      <c r="AZ2760" s="113"/>
      <c r="BA2760" s="113"/>
      <c r="BB2760" s="113"/>
      <c r="BC2760" s="113"/>
      <c r="BD2760" s="113"/>
      <c r="BE2760" s="113"/>
      <c r="BF2760" s="113"/>
      <c r="BG2760" s="113"/>
      <c r="BH2760" s="113"/>
      <c r="BI2760" s="113"/>
      <c r="BJ2760" s="113"/>
      <c r="BK2760" s="113"/>
      <c r="BL2760" s="113"/>
      <c r="BM2760" s="113"/>
      <c r="BN2760" s="113"/>
      <c r="BO2760" s="113"/>
      <c r="BP2760" s="113"/>
      <c r="BQ2760" s="113"/>
      <c r="BR2760" s="113"/>
      <c r="BS2760" s="113"/>
      <c r="BT2760" s="113"/>
      <c r="BU2760" s="113"/>
      <c r="BV2760" s="113"/>
      <c r="BW2760" s="113"/>
      <c r="BX2760" s="113"/>
      <c r="BY2760" s="113"/>
      <c r="BZ2760" s="113"/>
      <c r="CA2760" s="113"/>
      <c r="CB2760" s="113"/>
    </row>
    <row r="2761" spans="9:80" s="114" customFormat="1">
      <c r="I2761" s="113"/>
      <c r="J2761" s="113"/>
      <c r="K2761" s="113"/>
      <c r="L2761" s="113"/>
      <c r="M2761" s="113"/>
      <c r="N2761" s="113"/>
      <c r="O2761" s="113"/>
      <c r="P2761" s="113"/>
      <c r="Q2761" s="113"/>
      <c r="R2761" s="113"/>
      <c r="S2761" s="113"/>
      <c r="T2761" s="113"/>
      <c r="U2761" s="113"/>
      <c r="V2761" s="113"/>
      <c r="W2761" s="113"/>
      <c r="X2761" s="113"/>
      <c r="Y2761" s="113"/>
      <c r="Z2761" s="113"/>
      <c r="AA2761" s="113"/>
      <c r="AB2761" s="113"/>
      <c r="AC2761" s="113"/>
      <c r="AD2761" s="113"/>
      <c r="AE2761" s="113"/>
      <c r="AF2761" s="113"/>
      <c r="AG2761" s="113"/>
      <c r="AH2761" s="113"/>
      <c r="AI2761" s="113"/>
      <c r="AJ2761" s="113"/>
      <c r="AK2761" s="113"/>
      <c r="AL2761" s="113"/>
      <c r="AM2761" s="113"/>
      <c r="AN2761" s="113"/>
      <c r="AO2761" s="113"/>
      <c r="AP2761" s="113"/>
      <c r="AQ2761" s="113"/>
      <c r="AR2761" s="113"/>
      <c r="AS2761" s="113"/>
      <c r="AT2761" s="113"/>
      <c r="AU2761" s="113"/>
      <c r="AV2761" s="113"/>
      <c r="AW2761" s="113"/>
      <c r="AX2761" s="113"/>
      <c r="AY2761" s="113"/>
      <c r="AZ2761" s="113"/>
      <c r="BA2761" s="113"/>
      <c r="BB2761" s="113"/>
      <c r="BC2761" s="113"/>
      <c r="BD2761" s="113"/>
      <c r="BE2761" s="113"/>
      <c r="BF2761" s="113"/>
      <c r="BG2761" s="113"/>
      <c r="BH2761" s="113"/>
      <c r="BI2761" s="113"/>
      <c r="BJ2761" s="113"/>
      <c r="BK2761" s="113"/>
      <c r="BL2761" s="113"/>
      <c r="BM2761" s="113"/>
      <c r="BN2761" s="113"/>
      <c r="BO2761" s="113"/>
      <c r="BP2761" s="113"/>
      <c r="BQ2761" s="113"/>
      <c r="BR2761" s="113"/>
      <c r="BS2761" s="113"/>
      <c r="BT2761" s="113"/>
      <c r="BU2761" s="113"/>
      <c r="BV2761" s="113"/>
      <c r="BW2761" s="113"/>
      <c r="BX2761" s="113"/>
      <c r="BY2761" s="113"/>
      <c r="BZ2761" s="113"/>
      <c r="CA2761" s="113"/>
      <c r="CB2761" s="113"/>
    </row>
    <row r="2762" spans="9:80" s="114" customFormat="1">
      <c r="I2762" s="113"/>
      <c r="J2762" s="113"/>
      <c r="K2762" s="113"/>
      <c r="L2762" s="113"/>
      <c r="M2762" s="113"/>
      <c r="N2762" s="113"/>
      <c r="O2762" s="113"/>
      <c r="P2762" s="113"/>
      <c r="Q2762" s="113"/>
      <c r="R2762" s="113"/>
      <c r="S2762" s="113"/>
      <c r="T2762" s="113"/>
      <c r="U2762" s="113"/>
      <c r="V2762" s="113"/>
      <c r="W2762" s="113"/>
      <c r="X2762" s="113"/>
      <c r="Y2762" s="113"/>
      <c r="Z2762" s="113"/>
      <c r="AA2762" s="113"/>
      <c r="AB2762" s="113"/>
      <c r="AC2762" s="113"/>
      <c r="AD2762" s="113"/>
      <c r="AE2762" s="113"/>
      <c r="AF2762" s="113"/>
      <c r="AG2762" s="113"/>
      <c r="AH2762" s="113"/>
      <c r="AI2762" s="113"/>
      <c r="AJ2762" s="113"/>
      <c r="AK2762" s="113"/>
      <c r="AL2762" s="113"/>
      <c r="AM2762" s="113"/>
      <c r="AN2762" s="113"/>
      <c r="AO2762" s="113"/>
      <c r="AP2762" s="113"/>
      <c r="AQ2762" s="113"/>
      <c r="AR2762" s="113"/>
      <c r="AS2762" s="113"/>
      <c r="AT2762" s="113"/>
      <c r="AU2762" s="113"/>
      <c r="AV2762" s="113"/>
      <c r="AW2762" s="113"/>
      <c r="AX2762" s="113"/>
      <c r="AY2762" s="113"/>
      <c r="AZ2762" s="113"/>
      <c r="BA2762" s="113"/>
      <c r="BB2762" s="113"/>
      <c r="BC2762" s="113"/>
      <c r="BD2762" s="113"/>
      <c r="BE2762" s="113"/>
      <c r="BF2762" s="113"/>
      <c r="BG2762" s="113"/>
      <c r="BH2762" s="113"/>
      <c r="BI2762" s="113"/>
      <c r="BJ2762" s="113"/>
      <c r="BK2762" s="113"/>
      <c r="BL2762" s="113"/>
      <c r="BM2762" s="113"/>
      <c r="BN2762" s="113"/>
      <c r="BO2762" s="113"/>
      <c r="BP2762" s="113"/>
      <c r="BQ2762" s="113"/>
      <c r="BR2762" s="113"/>
      <c r="BS2762" s="113"/>
      <c r="BT2762" s="113"/>
      <c r="BU2762" s="113"/>
      <c r="BV2762" s="113"/>
      <c r="BW2762" s="113"/>
      <c r="BX2762" s="113"/>
      <c r="BY2762" s="113"/>
      <c r="BZ2762" s="113"/>
      <c r="CA2762" s="113"/>
      <c r="CB2762" s="113"/>
    </row>
    <row r="2763" spans="9:80" s="114" customFormat="1">
      <c r="I2763" s="113"/>
      <c r="J2763" s="113"/>
      <c r="K2763" s="113"/>
      <c r="L2763" s="113"/>
      <c r="M2763" s="113"/>
      <c r="N2763" s="113"/>
      <c r="O2763" s="113"/>
      <c r="P2763" s="113"/>
      <c r="Q2763" s="113"/>
      <c r="R2763" s="113"/>
      <c r="S2763" s="113"/>
      <c r="T2763" s="113"/>
      <c r="U2763" s="113"/>
      <c r="V2763" s="113"/>
      <c r="W2763" s="113"/>
      <c r="X2763" s="113"/>
      <c r="Y2763" s="113"/>
      <c r="Z2763" s="113"/>
      <c r="AA2763" s="113"/>
      <c r="AB2763" s="113"/>
      <c r="AC2763" s="113"/>
      <c r="AD2763" s="113"/>
      <c r="AE2763" s="113"/>
      <c r="AF2763" s="113"/>
      <c r="AG2763" s="113"/>
      <c r="AH2763" s="113"/>
      <c r="AI2763" s="113"/>
      <c r="AJ2763" s="113"/>
      <c r="AK2763" s="113"/>
      <c r="AL2763" s="113"/>
      <c r="AM2763" s="113"/>
      <c r="AN2763" s="113"/>
      <c r="AO2763" s="113"/>
      <c r="AP2763" s="113"/>
      <c r="AQ2763" s="113"/>
      <c r="AR2763" s="113"/>
      <c r="AS2763" s="113"/>
      <c r="AT2763" s="113"/>
      <c r="AU2763" s="113"/>
      <c r="AV2763" s="113"/>
      <c r="AW2763" s="113"/>
      <c r="AX2763" s="113"/>
      <c r="AY2763" s="113"/>
      <c r="AZ2763" s="113"/>
      <c r="BA2763" s="113"/>
      <c r="BB2763" s="113"/>
      <c r="BC2763" s="113"/>
      <c r="BD2763" s="113"/>
      <c r="BE2763" s="113"/>
      <c r="BF2763" s="113"/>
      <c r="BG2763" s="113"/>
      <c r="BH2763" s="113"/>
      <c r="BI2763" s="113"/>
      <c r="BJ2763" s="113"/>
      <c r="BK2763" s="113"/>
      <c r="BL2763" s="113"/>
      <c r="BM2763" s="113"/>
      <c r="BN2763" s="113"/>
      <c r="BO2763" s="113"/>
      <c r="BP2763" s="113"/>
      <c r="BQ2763" s="113"/>
      <c r="BR2763" s="113"/>
      <c r="BS2763" s="113"/>
      <c r="BT2763" s="113"/>
      <c r="BU2763" s="113"/>
      <c r="BV2763" s="113"/>
      <c r="BW2763" s="113"/>
      <c r="BX2763" s="113"/>
      <c r="BY2763" s="113"/>
      <c r="BZ2763" s="113"/>
      <c r="CA2763" s="113"/>
      <c r="CB2763" s="113"/>
    </row>
    <row r="2764" spans="9:80" s="114" customFormat="1">
      <c r="I2764" s="113"/>
      <c r="J2764" s="113"/>
      <c r="K2764" s="113"/>
      <c r="L2764" s="113"/>
      <c r="M2764" s="113"/>
      <c r="N2764" s="113"/>
      <c r="O2764" s="113"/>
      <c r="P2764" s="113"/>
      <c r="Q2764" s="113"/>
      <c r="R2764" s="113"/>
      <c r="S2764" s="113"/>
      <c r="T2764" s="113"/>
      <c r="U2764" s="113"/>
      <c r="V2764" s="113"/>
      <c r="W2764" s="113"/>
      <c r="X2764" s="113"/>
      <c r="Y2764" s="113"/>
      <c r="Z2764" s="113"/>
      <c r="AA2764" s="113"/>
      <c r="AB2764" s="113"/>
      <c r="AC2764" s="113"/>
      <c r="AD2764" s="113"/>
      <c r="AE2764" s="113"/>
      <c r="AF2764" s="113"/>
      <c r="AG2764" s="113"/>
      <c r="AH2764" s="113"/>
      <c r="AI2764" s="113"/>
      <c r="AJ2764" s="113"/>
      <c r="AK2764" s="113"/>
      <c r="AL2764" s="113"/>
      <c r="AM2764" s="113"/>
      <c r="AN2764" s="113"/>
      <c r="AO2764" s="113"/>
      <c r="AP2764" s="113"/>
      <c r="AQ2764" s="113"/>
      <c r="AR2764" s="113"/>
      <c r="AS2764" s="113"/>
      <c r="AT2764" s="113"/>
      <c r="AU2764" s="113"/>
      <c r="AV2764" s="113"/>
      <c r="AW2764" s="113"/>
      <c r="AX2764" s="113"/>
      <c r="AY2764" s="113"/>
      <c r="AZ2764" s="113"/>
      <c r="BA2764" s="113"/>
      <c r="BB2764" s="113"/>
      <c r="BC2764" s="113"/>
      <c r="BD2764" s="113"/>
      <c r="BE2764" s="113"/>
      <c r="BF2764" s="113"/>
      <c r="BG2764" s="113"/>
      <c r="BH2764" s="113"/>
      <c r="BI2764" s="113"/>
      <c r="BJ2764" s="113"/>
      <c r="BK2764" s="113"/>
      <c r="BL2764" s="113"/>
      <c r="BM2764" s="113"/>
      <c r="BN2764" s="113"/>
      <c r="BO2764" s="113"/>
      <c r="BP2764" s="113"/>
      <c r="BQ2764" s="113"/>
      <c r="BR2764" s="113"/>
      <c r="BS2764" s="113"/>
      <c r="BT2764" s="113"/>
      <c r="BU2764" s="113"/>
      <c r="BV2764" s="113"/>
      <c r="BW2764" s="113"/>
      <c r="BX2764" s="113"/>
      <c r="BY2764" s="113"/>
      <c r="BZ2764" s="113"/>
      <c r="CA2764" s="113"/>
      <c r="CB2764" s="113"/>
    </row>
    <row r="2765" spans="9:80" s="114" customFormat="1">
      <c r="I2765" s="113"/>
      <c r="J2765" s="113"/>
      <c r="K2765" s="113"/>
      <c r="L2765" s="113"/>
      <c r="M2765" s="113"/>
      <c r="N2765" s="113"/>
      <c r="O2765" s="113"/>
      <c r="P2765" s="113"/>
      <c r="Q2765" s="113"/>
      <c r="R2765" s="113"/>
      <c r="S2765" s="113"/>
      <c r="T2765" s="113"/>
      <c r="U2765" s="113"/>
      <c r="V2765" s="113"/>
      <c r="W2765" s="113"/>
      <c r="X2765" s="113"/>
      <c r="Y2765" s="113"/>
      <c r="Z2765" s="113"/>
      <c r="AA2765" s="113"/>
      <c r="AB2765" s="113"/>
      <c r="AC2765" s="113"/>
      <c r="AD2765" s="113"/>
      <c r="AE2765" s="113"/>
      <c r="AF2765" s="113"/>
      <c r="AG2765" s="113"/>
      <c r="AH2765" s="113"/>
      <c r="AI2765" s="113"/>
      <c r="AJ2765" s="113"/>
      <c r="AK2765" s="113"/>
      <c r="AL2765" s="113"/>
      <c r="AM2765" s="113"/>
      <c r="AN2765" s="113"/>
      <c r="AO2765" s="113"/>
      <c r="AP2765" s="113"/>
      <c r="AQ2765" s="113"/>
      <c r="AR2765" s="113"/>
      <c r="AS2765" s="113"/>
      <c r="AT2765" s="113"/>
      <c r="AU2765" s="113"/>
      <c r="AV2765" s="113"/>
      <c r="AW2765" s="113"/>
      <c r="AX2765" s="113"/>
      <c r="AY2765" s="113"/>
      <c r="AZ2765" s="113"/>
      <c r="BA2765" s="113"/>
      <c r="BB2765" s="113"/>
      <c r="BC2765" s="113"/>
      <c r="BD2765" s="113"/>
      <c r="BE2765" s="113"/>
      <c r="BF2765" s="113"/>
      <c r="BG2765" s="113"/>
      <c r="BH2765" s="113"/>
      <c r="BI2765" s="113"/>
      <c r="BJ2765" s="113"/>
      <c r="BK2765" s="113"/>
      <c r="BL2765" s="113"/>
      <c r="BM2765" s="113"/>
      <c r="BN2765" s="113"/>
      <c r="BO2765" s="113"/>
      <c r="BP2765" s="113"/>
      <c r="BQ2765" s="113"/>
      <c r="BR2765" s="113"/>
      <c r="BS2765" s="113"/>
      <c r="BT2765" s="113"/>
      <c r="BU2765" s="113"/>
      <c r="BV2765" s="113"/>
      <c r="BW2765" s="113"/>
      <c r="BX2765" s="113"/>
      <c r="BY2765" s="113"/>
      <c r="BZ2765" s="113"/>
      <c r="CA2765" s="113"/>
      <c r="CB2765" s="113"/>
    </row>
    <row r="2766" spans="9:80" s="114" customFormat="1">
      <c r="I2766" s="113"/>
      <c r="J2766" s="113"/>
      <c r="K2766" s="113"/>
      <c r="L2766" s="113"/>
      <c r="M2766" s="113"/>
      <c r="N2766" s="113"/>
      <c r="O2766" s="113"/>
      <c r="P2766" s="113"/>
      <c r="Q2766" s="113"/>
      <c r="R2766" s="113"/>
      <c r="S2766" s="113"/>
      <c r="T2766" s="113"/>
      <c r="U2766" s="113"/>
      <c r="V2766" s="113"/>
      <c r="W2766" s="113"/>
      <c r="X2766" s="113"/>
      <c r="Y2766" s="113"/>
      <c r="Z2766" s="113"/>
      <c r="AA2766" s="113"/>
      <c r="AB2766" s="113"/>
      <c r="AC2766" s="113"/>
      <c r="AD2766" s="113"/>
      <c r="AE2766" s="113"/>
      <c r="AF2766" s="113"/>
      <c r="AG2766" s="113"/>
      <c r="AH2766" s="113"/>
      <c r="AI2766" s="113"/>
      <c r="AJ2766" s="113"/>
      <c r="AK2766" s="113"/>
      <c r="AL2766" s="113"/>
      <c r="AM2766" s="113"/>
      <c r="AN2766" s="113"/>
      <c r="AO2766" s="113"/>
      <c r="AP2766" s="113"/>
      <c r="AQ2766" s="113"/>
      <c r="AR2766" s="113"/>
      <c r="AS2766" s="113"/>
      <c r="AT2766" s="113"/>
      <c r="AU2766" s="113"/>
      <c r="AV2766" s="113"/>
      <c r="AW2766" s="113"/>
      <c r="AX2766" s="113"/>
      <c r="AY2766" s="113"/>
      <c r="AZ2766" s="113"/>
      <c r="BA2766" s="113"/>
      <c r="BB2766" s="113"/>
      <c r="BC2766" s="113"/>
      <c r="BD2766" s="113"/>
      <c r="BE2766" s="113"/>
      <c r="BF2766" s="113"/>
      <c r="BG2766" s="113"/>
      <c r="BH2766" s="113"/>
      <c r="BI2766" s="113"/>
      <c r="BJ2766" s="113"/>
      <c r="BK2766" s="113"/>
      <c r="BL2766" s="113"/>
      <c r="BM2766" s="113"/>
      <c r="BN2766" s="113"/>
      <c r="BO2766" s="113"/>
      <c r="BP2766" s="113"/>
      <c r="BQ2766" s="113"/>
      <c r="BR2766" s="113"/>
      <c r="BS2766" s="113"/>
      <c r="BT2766" s="113"/>
      <c r="BU2766" s="113"/>
      <c r="BV2766" s="113"/>
      <c r="BW2766" s="113"/>
      <c r="BX2766" s="113"/>
      <c r="BY2766" s="113"/>
      <c r="BZ2766" s="113"/>
      <c r="CA2766" s="113"/>
      <c r="CB2766" s="113"/>
    </row>
    <row r="2767" spans="9:80" s="114" customFormat="1">
      <c r="I2767" s="113"/>
      <c r="J2767" s="113"/>
      <c r="K2767" s="113"/>
      <c r="L2767" s="113"/>
      <c r="M2767" s="113"/>
      <c r="N2767" s="113"/>
      <c r="O2767" s="113"/>
      <c r="P2767" s="113"/>
      <c r="Q2767" s="113"/>
      <c r="R2767" s="113"/>
      <c r="S2767" s="113"/>
      <c r="T2767" s="113"/>
      <c r="U2767" s="113"/>
      <c r="V2767" s="113"/>
      <c r="W2767" s="113"/>
      <c r="X2767" s="113"/>
      <c r="Y2767" s="113"/>
      <c r="Z2767" s="113"/>
      <c r="AA2767" s="113"/>
      <c r="AB2767" s="113"/>
      <c r="AC2767" s="113"/>
      <c r="AD2767" s="113"/>
      <c r="AE2767" s="113"/>
      <c r="AF2767" s="113"/>
      <c r="AG2767" s="113"/>
      <c r="AH2767" s="113"/>
      <c r="AI2767" s="113"/>
      <c r="AJ2767" s="113"/>
      <c r="AK2767" s="113"/>
      <c r="AL2767" s="113"/>
      <c r="AM2767" s="113"/>
      <c r="AN2767" s="113"/>
      <c r="AO2767" s="113"/>
      <c r="AP2767" s="113"/>
      <c r="AQ2767" s="113"/>
      <c r="AR2767" s="113"/>
      <c r="AS2767" s="113"/>
      <c r="AT2767" s="113"/>
      <c r="AU2767" s="113"/>
      <c r="AV2767" s="113"/>
      <c r="AW2767" s="113"/>
      <c r="AX2767" s="113"/>
      <c r="AY2767" s="113"/>
      <c r="AZ2767" s="113"/>
      <c r="BA2767" s="113"/>
      <c r="BB2767" s="113"/>
      <c r="BC2767" s="113"/>
      <c r="BD2767" s="113"/>
      <c r="BE2767" s="113"/>
      <c r="BF2767" s="113"/>
      <c r="BG2767" s="113"/>
      <c r="BH2767" s="113"/>
      <c r="BI2767" s="113"/>
      <c r="BJ2767" s="113"/>
      <c r="BK2767" s="113"/>
      <c r="BL2767" s="113"/>
      <c r="BM2767" s="113"/>
      <c r="BN2767" s="113"/>
      <c r="BO2767" s="113"/>
      <c r="BP2767" s="113"/>
      <c r="BQ2767" s="113"/>
      <c r="BR2767" s="113"/>
      <c r="BS2767" s="113"/>
      <c r="BT2767" s="113"/>
      <c r="BU2767" s="113"/>
      <c r="BV2767" s="113"/>
      <c r="BW2767" s="113"/>
      <c r="BX2767" s="113"/>
      <c r="BY2767" s="113"/>
      <c r="BZ2767" s="113"/>
      <c r="CA2767" s="113"/>
      <c r="CB2767" s="113"/>
    </row>
    <row r="2768" spans="9:80" s="114" customFormat="1">
      <c r="I2768" s="113"/>
      <c r="J2768" s="113"/>
      <c r="K2768" s="113"/>
      <c r="L2768" s="113"/>
      <c r="M2768" s="113"/>
      <c r="N2768" s="113"/>
      <c r="O2768" s="113"/>
      <c r="P2768" s="113"/>
      <c r="Q2768" s="113"/>
      <c r="R2768" s="113"/>
      <c r="S2768" s="113"/>
      <c r="T2768" s="113"/>
      <c r="U2768" s="113"/>
      <c r="V2768" s="113"/>
      <c r="W2768" s="113"/>
      <c r="X2768" s="113"/>
      <c r="Y2768" s="113"/>
      <c r="Z2768" s="113"/>
      <c r="AA2768" s="113"/>
      <c r="AB2768" s="113"/>
      <c r="AC2768" s="113"/>
      <c r="AD2768" s="113"/>
      <c r="AE2768" s="113"/>
      <c r="AF2768" s="113"/>
      <c r="AG2768" s="113"/>
      <c r="AH2768" s="113"/>
      <c r="AI2768" s="113"/>
      <c r="AJ2768" s="113"/>
      <c r="AK2768" s="113"/>
      <c r="AL2768" s="113"/>
      <c r="AM2768" s="113"/>
      <c r="AN2768" s="113"/>
      <c r="AO2768" s="113"/>
      <c r="AP2768" s="113"/>
      <c r="AQ2768" s="113"/>
      <c r="AR2768" s="113"/>
      <c r="AS2768" s="113"/>
      <c r="AT2768" s="113"/>
      <c r="AU2768" s="113"/>
      <c r="AV2768" s="113"/>
      <c r="AW2768" s="113"/>
      <c r="AX2768" s="113"/>
      <c r="AY2768" s="113"/>
      <c r="AZ2768" s="113"/>
      <c r="BA2768" s="113"/>
      <c r="BB2768" s="113"/>
      <c r="BC2768" s="113"/>
      <c r="BD2768" s="113"/>
      <c r="BE2768" s="113"/>
      <c r="BF2768" s="113"/>
      <c r="BG2768" s="113"/>
      <c r="BH2768" s="113"/>
      <c r="BI2768" s="113"/>
      <c r="BJ2768" s="113"/>
      <c r="BK2768" s="113"/>
      <c r="BL2768" s="113"/>
      <c r="BM2768" s="113"/>
      <c r="BN2768" s="113"/>
      <c r="BO2768" s="113"/>
      <c r="BP2768" s="113"/>
      <c r="BQ2768" s="113"/>
      <c r="BR2768" s="113"/>
      <c r="BS2768" s="113"/>
      <c r="BT2768" s="113"/>
      <c r="BU2768" s="113"/>
      <c r="BV2768" s="113"/>
      <c r="BW2768" s="113"/>
      <c r="BX2768" s="113"/>
      <c r="BY2768" s="113"/>
      <c r="BZ2768" s="113"/>
      <c r="CA2768" s="113"/>
      <c r="CB2768" s="113"/>
    </row>
    <row r="2769" spans="9:80" s="114" customFormat="1">
      <c r="I2769" s="113"/>
      <c r="J2769" s="113"/>
      <c r="K2769" s="113"/>
      <c r="L2769" s="113"/>
      <c r="M2769" s="113"/>
      <c r="N2769" s="113"/>
      <c r="O2769" s="113"/>
      <c r="P2769" s="113"/>
      <c r="Q2769" s="113"/>
      <c r="R2769" s="113"/>
      <c r="S2769" s="113"/>
      <c r="T2769" s="113"/>
      <c r="U2769" s="113"/>
      <c r="V2769" s="113"/>
      <c r="W2769" s="113"/>
      <c r="X2769" s="113"/>
      <c r="Y2769" s="113"/>
      <c r="Z2769" s="113"/>
      <c r="AA2769" s="113"/>
      <c r="AB2769" s="113"/>
      <c r="AC2769" s="113"/>
      <c r="AD2769" s="113"/>
      <c r="AE2769" s="113"/>
      <c r="AF2769" s="113"/>
      <c r="AG2769" s="113"/>
      <c r="AH2769" s="113"/>
      <c r="AI2769" s="113"/>
      <c r="AJ2769" s="113"/>
      <c r="AK2769" s="113"/>
      <c r="AL2769" s="113"/>
      <c r="AM2769" s="113"/>
      <c r="AN2769" s="113"/>
      <c r="AO2769" s="113"/>
      <c r="AP2769" s="113"/>
      <c r="AQ2769" s="113"/>
      <c r="AR2769" s="113"/>
      <c r="AS2769" s="113"/>
      <c r="AT2769" s="113"/>
      <c r="AU2769" s="113"/>
      <c r="AV2769" s="113"/>
      <c r="AW2769" s="113"/>
      <c r="AX2769" s="113"/>
      <c r="AY2769" s="113"/>
      <c r="AZ2769" s="113"/>
      <c r="BA2769" s="113"/>
      <c r="BB2769" s="113"/>
      <c r="BC2769" s="113"/>
      <c r="BD2769" s="113"/>
      <c r="BE2769" s="113"/>
      <c r="BF2769" s="113"/>
      <c r="BG2769" s="113"/>
      <c r="BH2769" s="113"/>
      <c r="BI2769" s="113"/>
      <c r="BJ2769" s="113"/>
      <c r="BK2769" s="113"/>
      <c r="BL2769" s="113"/>
      <c r="BM2769" s="113"/>
      <c r="BN2769" s="113"/>
      <c r="BO2769" s="113"/>
      <c r="BP2769" s="113"/>
      <c r="BQ2769" s="113"/>
      <c r="BR2769" s="113"/>
      <c r="BS2769" s="113"/>
      <c r="BT2769" s="113"/>
      <c r="BU2769" s="113"/>
      <c r="BV2769" s="113"/>
      <c r="BW2769" s="113"/>
      <c r="BX2769" s="113"/>
      <c r="BY2769" s="113"/>
      <c r="BZ2769" s="113"/>
      <c r="CA2769" s="113"/>
      <c r="CB2769" s="113"/>
    </row>
    <row r="2770" spans="9:80" s="114" customFormat="1">
      <c r="I2770" s="113"/>
      <c r="J2770" s="113"/>
      <c r="K2770" s="113"/>
      <c r="L2770" s="113"/>
      <c r="M2770" s="113"/>
      <c r="N2770" s="113"/>
      <c r="O2770" s="113"/>
      <c r="P2770" s="113"/>
      <c r="Q2770" s="113"/>
      <c r="R2770" s="113"/>
      <c r="S2770" s="113"/>
      <c r="T2770" s="113"/>
      <c r="U2770" s="113"/>
      <c r="V2770" s="113"/>
      <c r="W2770" s="113"/>
      <c r="X2770" s="113"/>
      <c r="Y2770" s="113"/>
      <c r="Z2770" s="113"/>
      <c r="AA2770" s="113"/>
      <c r="AB2770" s="113"/>
      <c r="AC2770" s="113"/>
      <c r="AD2770" s="113"/>
      <c r="AE2770" s="113"/>
      <c r="AF2770" s="113"/>
      <c r="AG2770" s="113"/>
      <c r="AH2770" s="113"/>
      <c r="AI2770" s="113"/>
      <c r="AJ2770" s="113"/>
      <c r="AK2770" s="113"/>
      <c r="AL2770" s="113"/>
      <c r="AM2770" s="113"/>
      <c r="AN2770" s="113"/>
      <c r="AO2770" s="113"/>
      <c r="AP2770" s="113"/>
      <c r="AQ2770" s="113"/>
      <c r="AR2770" s="113"/>
      <c r="AS2770" s="113"/>
      <c r="AT2770" s="113"/>
      <c r="AU2770" s="113"/>
      <c r="AV2770" s="113"/>
      <c r="AW2770" s="113"/>
      <c r="AX2770" s="113"/>
      <c r="AY2770" s="113"/>
      <c r="AZ2770" s="113"/>
      <c r="BA2770" s="113"/>
      <c r="BB2770" s="113"/>
      <c r="BC2770" s="113"/>
      <c r="BD2770" s="113"/>
      <c r="BE2770" s="113"/>
      <c r="BF2770" s="113"/>
      <c r="BG2770" s="113"/>
      <c r="BH2770" s="113"/>
      <c r="BI2770" s="113"/>
      <c r="BJ2770" s="113"/>
      <c r="BK2770" s="113"/>
      <c r="BL2770" s="113"/>
      <c r="BM2770" s="113"/>
      <c r="BN2770" s="113"/>
      <c r="BO2770" s="113"/>
      <c r="BP2770" s="113"/>
      <c r="BQ2770" s="113"/>
      <c r="BR2770" s="113"/>
      <c r="BS2770" s="113"/>
      <c r="BT2770" s="113"/>
      <c r="BU2770" s="113"/>
      <c r="BV2770" s="113"/>
      <c r="BW2770" s="113"/>
      <c r="BX2770" s="113"/>
      <c r="BY2770" s="113"/>
      <c r="BZ2770" s="113"/>
      <c r="CA2770" s="113"/>
      <c r="CB2770" s="113"/>
    </row>
    <row r="2771" spans="9:80" s="114" customFormat="1">
      <c r="I2771" s="113"/>
      <c r="J2771" s="113"/>
      <c r="K2771" s="113"/>
      <c r="L2771" s="113"/>
      <c r="M2771" s="113"/>
      <c r="N2771" s="113"/>
      <c r="O2771" s="113"/>
      <c r="P2771" s="113"/>
      <c r="Q2771" s="113"/>
      <c r="R2771" s="113"/>
      <c r="S2771" s="113"/>
      <c r="T2771" s="113"/>
      <c r="U2771" s="113"/>
      <c r="V2771" s="113"/>
      <c r="W2771" s="113"/>
      <c r="X2771" s="113"/>
      <c r="Y2771" s="113"/>
      <c r="Z2771" s="113"/>
      <c r="AA2771" s="113"/>
      <c r="AB2771" s="113"/>
      <c r="AC2771" s="113"/>
      <c r="AD2771" s="113"/>
      <c r="AE2771" s="113"/>
      <c r="AF2771" s="113"/>
      <c r="AG2771" s="113"/>
      <c r="AH2771" s="113"/>
      <c r="AI2771" s="113"/>
      <c r="AJ2771" s="113"/>
      <c r="AK2771" s="113"/>
      <c r="AL2771" s="113"/>
      <c r="AM2771" s="113"/>
      <c r="AN2771" s="113"/>
      <c r="AO2771" s="113"/>
      <c r="AP2771" s="113"/>
      <c r="AQ2771" s="113"/>
      <c r="AR2771" s="113"/>
      <c r="AS2771" s="113"/>
      <c r="AT2771" s="113"/>
      <c r="AU2771" s="113"/>
      <c r="AV2771" s="113"/>
      <c r="AW2771" s="113"/>
      <c r="AX2771" s="113"/>
      <c r="AY2771" s="113"/>
      <c r="AZ2771" s="113"/>
      <c r="BA2771" s="113"/>
      <c r="BB2771" s="113"/>
      <c r="BC2771" s="113"/>
      <c r="BD2771" s="113"/>
      <c r="BE2771" s="113"/>
      <c r="BF2771" s="113"/>
      <c r="BG2771" s="113"/>
      <c r="BH2771" s="113"/>
      <c r="BI2771" s="113"/>
      <c r="BJ2771" s="113"/>
      <c r="BK2771" s="113"/>
      <c r="BL2771" s="113"/>
      <c r="BM2771" s="113"/>
      <c r="BN2771" s="113"/>
      <c r="BO2771" s="113"/>
      <c r="BP2771" s="113"/>
      <c r="BQ2771" s="113"/>
      <c r="BR2771" s="113"/>
      <c r="BS2771" s="113"/>
      <c r="BT2771" s="113"/>
      <c r="BU2771" s="113"/>
      <c r="BV2771" s="113"/>
      <c r="BW2771" s="113"/>
      <c r="BX2771" s="113"/>
      <c r="BY2771" s="113"/>
      <c r="BZ2771" s="113"/>
      <c r="CA2771" s="113"/>
      <c r="CB2771" s="113"/>
    </row>
    <row r="2772" spans="9:80" s="114" customFormat="1">
      <c r="I2772" s="113"/>
      <c r="J2772" s="113"/>
      <c r="K2772" s="113"/>
      <c r="L2772" s="113"/>
      <c r="M2772" s="113"/>
      <c r="N2772" s="113"/>
      <c r="O2772" s="113"/>
      <c r="P2772" s="113"/>
      <c r="Q2772" s="113"/>
      <c r="R2772" s="113"/>
      <c r="S2772" s="113"/>
      <c r="T2772" s="113"/>
      <c r="U2772" s="113"/>
      <c r="V2772" s="113"/>
      <c r="W2772" s="113"/>
      <c r="X2772" s="113"/>
      <c r="Y2772" s="113"/>
      <c r="Z2772" s="113"/>
      <c r="AA2772" s="113"/>
      <c r="AB2772" s="113"/>
      <c r="AC2772" s="113"/>
      <c r="AD2772" s="113"/>
      <c r="AE2772" s="113"/>
      <c r="AF2772" s="113"/>
      <c r="AG2772" s="113"/>
      <c r="AH2772" s="113"/>
      <c r="AI2772" s="113"/>
      <c r="AJ2772" s="113"/>
      <c r="AK2772" s="113"/>
      <c r="AL2772" s="113"/>
      <c r="AM2772" s="113"/>
      <c r="AN2772" s="113"/>
      <c r="AO2772" s="113"/>
      <c r="AP2772" s="113"/>
      <c r="AQ2772" s="113"/>
      <c r="AR2772" s="113"/>
      <c r="AS2772" s="113"/>
      <c r="AT2772" s="113"/>
      <c r="AU2772" s="113"/>
      <c r="AV2772" s="113"/>
      <c r="AW2772" s="113"/>
      <c r="AX2772" s="113"/>
      <c r="AY2772" s="113"/>
      <c r="AZ2772" s="113"/>
      <c r="BA2772" s="113"/>
      <c r="BB2772" s="113"/>
      <c r="BC2772" s="113"/>
      <c r="BD2772" s="113"/>
      <c r="BE2772" s="113"/>
      <c r="BF2772" s="113"/>
      <c r="BG2772" s="113"/>
      <c r="BH2772" s="113"/>
      <c r="BI2772" s="113"/>
      <c r="BJ2772" s="113"/>
      <c r="BK2772" s="113"/>
      <c r="BL2772" s="113"/>
      <c r="BM2772" s="113"/>
      <c r="BN2772" s="113"/>
      <c r="BO2772" s="113"/>
      <c r="BP2772" s="113"/>
      <c r="BQ2772" s="113"/>
      <c r="BR2772" s="113"/>
      <c r="BS2772" s="113"/>
      <c r="BT2772" s="113"/>
      <c r="BU2772" s="113"/>
      <c r="BV2772" s="113"/>
      <c r="BW2772" s="113"/>
      <c r="BX2772" s="113"/>
      <c r="BY2772" s="113"/>
      <c r="BZ2772" s="113"/>
      <c r="CA2772" s="113"/>
      <c r="CB2772" s="113"/>
    </row>
    <row r="2773" spans="9:80" s="114" customFormat="1">
      <c r="I2773" s="113"/>
      <c r="J2773" s="113"/>
      <c r="K2773" s="113"/>
      <c r="L2773" s="113"/>
      <c r="M2773" s="113"/>
      <c r="N2773" s="113"/>
      <c r="O2773" s="113"/>
      <c r="P2773" s="113"/>
      <c r="Q2773" s="113"/>
      <c r="R2773" s="113"/>
      <c r="S2773" s="113"/>
      <c r="T2773" s="113"/>
      <c r="U2773" s="113"/>
      <c r="V2773" s="113"/>
      <c r="W2773" s="113"/>
      <c r="X2773" s="113"/>
      <c r="Y2773" s="113"/>
      <c r="Z2773" s="113"/>
      <c r="AA2773" s="113"/>
      <c r="AB2773" s="113"/>
      <c r="AC2773" s="113"/>
      <c r="AD2773" s="113"/>
      <c r="AE2773" s="113"/>
      <c r="AF2773" s="113"/>
      <c r="AG2773" s="113"/>
      <c r="AH2773" s="113"/>
      <c r="AI2773" s="113"/>
      <c r="AJ2773" s="113"/>
      <c r="AK2773" s="113"/>
      <c r="AL2773" s="113"/>
      <c r="AM2773" s="113"/>
      <c r="AN2773" s="113"/>
      <c r="AO2773" s="113"/>
      <c r="AP2773" s="113"/>
      <c r="AQ2773" s="113"/>
      <c r="AR2773" s="113"/>
      <c r="AS2773" s="113"/>
      <c r="AT2773" s="113"/>
      <c r="AU2773" s="113"/>
      <c r="AV2773" s="113"/>
      <c r="AW2773" s="113"/>
      <c r="AX2773" s="113"/>
      <c r="AY2773" s="113"/>
      <c r="AZ2773" s="113"/>
      <c r="BA2773" s="113"/>
      <c r="BB2773" s="113"/>
      <c r="BC2773" s="113"/>
      <c r="BD2773" s="113"/>
      <c r="BE2773" s="113"/>
      <c r="BF2773" s="113"/>
      <c r="BG2773" s="113"/>
      <c r="BH2773" s="113"/>
      <c r="BI2773" s="113"/>
      <c r="BJ2773" s="113"/>
      <c r="BK2773" s="113"/>
      <c r="BL2773" s="113"/>
      <c r="BM2773" s="113"/>
      <c r="BN2773" s="113"/>
      <c r="BO2773" s="113"/>
      <c r="BP2773" s="113"/>
      <c r="BQ2773" s="113"/>
      <c r="BR2773" s="113"/>
      <c r="BS2773" s="113"/>
      <c r="BT2773" s="113"/>
      <c r="BU2773" s="113"/>
      <c r="BV2773" s="113"/>
      <c r="BW2773" s="113"/>
      <c r="BX2773" s="113"/>
      <c r="BY2773" s="113"/>
      <c r="BZ2773" s="113"/>
      <c r="CA2773" s="113"/>
      <c r="CB2773" s="113"/>
    </row>
    <row r="2774" spans="9:80" s="114" customFormat="1">
      <c r="I2774" s="113"/>
      <c r="J2774" s="113"/>
      <c r="K2774" s="113"/>
      <c r="L2774" s="113"/>
      <c r="M2774" s="113"/>
      <c r="N2774" s="113"/>
      <c r="O2774" s="113"/>
      <c r="P2774" s="113"/>
      <c r="Q2774" s="113"/>
      <c r="R2774" s="113"/>
      <c r="S2774" s="113"/>
      <c r="T2774" s="113"/>
      <c r="U2774" s="113"/>
      <c r="V2774" s="113"/>
      <c r="W2774" s="113"/>
      <c r="X2774" s="113"/>
      <c r="Y2774" s="113"/>
      <c r="Z2774" s="113"/>
      <c r="AA2774" s="113"/>
      <c r="AB2774" s="113"/>
      <c r="AC2774" s="113"/>
      <c r="AD2774" s="113"/>
      <c r="AE2774" s="113"/>
      <c r="AF2774" s="113"/>
      <c r="AG2774" s="113"/>
      <c r="AH2774" s="113"/>
      <c r="AI2774" s="113"/>
      <c r="AJ2774" s="113"/>
      <c r="AK2774" s="113"/>
      <c r="AL2774" s="113"/>
      <c r="AM2774" s="113"/>
      <c r="AN2774" s="113"/>
      <c r="AO2774" s="113"/>
      <c r="AP2774" s="113"/>
      <c r="AQ2774" s="113"/>
      <c r="AR2774" s="113"/>
      <c r="AS2774" s="113"/>
      <c r="AT2774" s="113"/>
      <c r="AU2774" s="113"/>
      <c r="AV2774" s="113"/>
      <c r="AW2774" s="113"/>
      <c r="AX2774" s="113"/>
      <c r="AY2774" s="113"/>
      <c r="AZ2774" s="113"/>
      <c r="BA2774" s="113"/>
      <c r="BB2774" s="113"/>
      <c r="BC2774" s="113"/>
      <c r="BD2774" s="113"/>
      <c r="BE2774" s="113"/>
      <c r="BF2774" s="113"/>
      <c r="BG2774" s="113"/>
      <c r="BH2774" s="113"/>
      <c r="BI2774" s="113"/>
      <c r="BJ2774" s="113"/>
      <c r="BK2774" s="113"/>
      <c r="BL2774" s="113"/>
      <c r="BM2774" s="113"/>
      <c r="BN2774" s="113"/>
      <c r="BO2774" s="113"/>
      <c r="BP2774" s="113"/>
      <c r="BQ2774" s="113"/>
      <c r="BR2774" s="113"/>
      <c r="BS2774" s="113"/>
      <c r="BT2774" s="113"/>
      <c r="BU2774" s="113"/>
      <c r="BV2774" s="113"/>
      <c r="BW2774" s="113"/>
      <c r="BX2774" s="113"/>
      <c r="BY2774" s="113"/>
      <c r="BZ2774" s="113"/>
      <c r="CA2774" s="113"/>
      <c r="CB2774" s="113"/>
    </row>
    <row r="2775" spans="9:80" s="114" customFormat="1">
      <c r="I2775" s="113"/>
      <c r="J2775" s="113"/>
      <c r="K2775" s="113"/>
      <c r="L2775" s="113"/>
      <c r="M2775" s="113"/>
      <c r="N2775" s="113"/>
      <c r="O2775" s="113"/>
      <c r="P2775" s="113"/>
      <c r="Q2775" s="113"/>
      <c r="R2775" s="113"/>
      <c r="S2775" s="113"/>
      <c r="T2775" s="113"/>
      <c r="U2775" s="113"/>
      <c r="V2775" s="113"/>
      <c r="W2775" s="113"/>
      <c r="X2775" s="113"/>
      <c r="Y2775" s="113"/>
      <c r="Z2775" s="113"/>
      <c r="AA2775" s="113"/>
      <c r="AB2775" s="113"/>
      <c r="AC2775" s="113"/>
      <c r="AD2775" s="113"/>
      <c r="AE2775" s="113"/>
      <c r="AF2775" s="113"/>
      <c r="AG2775" s="113"/>
      <c r="AH2775" s="113"/>
      <c r="AI2775" s="113"/>
      <c r="AJ2775" s="113"/>
      <c r="AK2775" s="113"/>
      <c r="AL2775" s="113"/>
      <c r="AM2775" s="113"/>
      <c r="AN2775" s="113"/>
      <c r="AO2775" s="113"/>
      <c r="AP2775" s="113"/>
      <c r="AQ2775" s="113"/>
      <c r="AR2775" s="113"/>
      <c r="AS2775" s="113"/>
      <c r="AT2775" s="113"/>
      <c r="AU2775" s="113"/>
      <c r="AV2775" s="113"/>
      <c r="AW2775" s="113"/>
      <c r="AX2775" s="113"/>
      <c r="AY2775" s="113"/>
      <c r="AZ2775" s="113"/>
      <c r="BA2775" s="113"/>
      <c r="BB2775" s="113"/>
      <c r="BC2775" s="113"/>
      <c r="BD2775" s="113"/>
      <c r="BE2775" s="113"/>
      <c r="BF2775" s="113"/>
      <c r="BG2775" s="113"/>
      <c r="BH2775" s="113"/>
      <c r="BI2775" s="113"/>
      <c r="BJ2775" s="113"/>
      <c r="BK2775" s="113"/>
      <c r="BL2775" s="113"/>
      <c r="BM2775" s="113"/>
      <c r="BN2775" s="113"/>
      <c r="BO2775" s="113"/>
      <c r="BP2775" s="113"/>
      <c r="BQ2775" s="113"/>
      <c r="BR2775" s="113"/>
      <c r="BS2775" s="113"/>
      <c r="BT2775" s="113"/>
      <c r="BU2775" s="113"/>
      <c r="BV2775" s="113"/>
      <c r="BW2775" s="113"/>
      <c r="BX2775" s="113"/>
      <c r="BY2775" s="113"/>
      <c r="BZ2775" s="113"/>
      <c r="CA2775" s="113"/>
      <c r="CB2775" s="113"/>
    </row>
    <row r="2776" spans="9:80" s="114" customFormat="1">
      <c r="I2776" s="113"/>
      <c r="J2776" s="113"/>
      <c r="K2776" s="113"/>
      <c r="L2776" s="113"/>
      <c r="M2776" s="113"/>
      <c r="N2776" s="113"/>
      <c r="O2776" s="113"/>
      <c r="P2776" s="113"/>
      <c r="Q2776" s="113"/>
      <c r="R2776" s="113"/>
      <c r="S2776" s="113"/>
      <c r="T2776" s="113"/>
      <c r="U2776" s="113"/>
      <c r="V2776" s="113"/>
      <c r="W2776" s="113"/>
      <c r="X2776" s="113"/>
      <c r="Y2776" s="113"/>
      <c r="Z2776" s="113"/>
      <c r="AA2776" s="113"/>
      <c r="AB2776" s="113"/>
      <c r="AC2776" s="113"/>
      <c r="AD2776" s="113"/>
      <c r="AE2776" s="113"/>
      <c r="AF2776" s="113"/>
      <c r="AG2776" s="113"/>
      <c r="AH2776" s="113"/>
      <c r="AI2776" s="113"/>
      <c r="AJ2776" s="113"/>
      <c r="AK2776" s="113"/>
      <c r="AL2776" s="113"/>
      <c r="AM2776" s="113"/>
      <c r="AN2776" s="113"/>
      <c r="AO2776" s="113"/>
      <c r="AP2776" s="113"/>
      <c r="AQ2776" s="113"/>
      <c r="AR2776" s="113"/>
      <c r="AS2776" s="113"/>
      <c r="AT2776" s="113"/>
      <c r="AU2776" s="113"/>
      <c r="AV2776" s="113"/>
      <c r="AW2776" s="113"/>
      <c r="AX2776" s="113"/>
      <c r="AY2776" s="113"/>
      <c r="AZ2776" s="113"/>
      <c r="BA2776" s="113"/>
      <c r="BB2776" s="113"/>
      <c r="BC2776" s="113"/>
      <c r="BD2776" s="113"/>
      <c r="BE2776" s="113"/>
      <c r="BF2776" s="113"/>
      <c r="BG2776" s="113"/>
      <c r="BH2776" s="113"/>
      <c r="BI2776" s="113"/>
      <c r="BJ2776" s="113"/>
      <c r="BK2776" s="113"/>
      <c r="BL2776" s="113"/>
      <c r="BM2776" s="113"/>
      <c r="BN2776" s="113"/>
      <c r="BO2776" s="113"/>
      <c r="BP2776" s="113"/>
      <c r="BQ2776" s="113"/>
      <c r="BR2776" s="113"/>
      <c r="BS2776" s="113"/>
      <c r="BT2776" s="113"/>
      <c r="BU2776" s="113"/>
      <c r="BV2776" s="113"/>
      <c r="BW2776" s="113"/>
      <c r="BX2776" s="113"/>
      <c r="BY2776" s="113"/>
      <c r="BZ2776" s="113"/>
      <c r="CA2776" s="113"/>
      <c r="CB2776" s="113"/>
    </row>
    <row r="2777" spans="9:80" s="114" customFormat="1">
      <c r="I2777" s="113"/>
      <c r="J2777" s="113"/>
      <c r="K2777" s="113"/>
      <c r="L2777" s="113"/>
      <c r="M2777" s="113"/>
      <c r="N2777" s="113"/>
      <c r="O2777" s="113"/>
      <c r="P2777" s="113"/>
      <c r="Q2777" s="113"/>
      <c r="R2777" s="113"/>
      <c r="S2777" s="113"/>
      <c r="T2777" s="113"/>
      <c r="U2777" s="113"/>
      <c r="V2777" s="113"/>
      <c r="W2777" s="113"/>
      <c r="X2777" s="113"/>
      <c r="Y2777" s="113"/>
      <c r="Z2777" s="113"/>
      <c r="AA2777" s="113"/>
      <c r="AB2777" s="113"/>
      <c r="AC2777" s="113"/>
      <c r="AD2777" s="113"/>
      <c r="AE2777" s="113"/>
      <c r="AF2777" s="113"/>
      <c r="AG2777" s="113"/>
      <c r="AH2777" s="113"/>
      <c r="AI2777" s="113"/>
      <c r="AJ2777" s="113"/>
      <c r="AK2777" s="113"/>
      <c r="AL2777" s="113"/>
      <c r="AM2777" s="113"/>
      <c r="AN2777" s="113"/>
      <c r="AO2777" s="113"/>
      <c r="AP2777" s="113"/>
      <c r="AQ2777" s="113"/>
      <c r="AR2777" s="113"/>
      <c r="AS2777" s="113"/>
      <c r="AT2777" s="113"/>
      <c r="AU2777" s="113"/>
      <c r="AV2777" s="113"/>
      <c r="AW2777" s="113"/>
      <c r="AX2777" s="113"/>
      <c r="AY2777" s="113"/>
      <c r="AZ2777" s="113"/>
      <c r="BA2777" s="113"/>
      <c r="BB2777" s="113"/>
      <c r="BC2777" s="113"/>
      <c r="BD2777" s="113"/>
      <c r="BE2777" s="113"/>
      <c r="BF2777" s="113"/>
      <c r="BG2777" s="113"/>
      <c r="BH2777" s="113"/>
      <c r="BI2777" s="113"/>
      <c r="BJ2777" s="113"/>
      <c r="BK2777" s="113"/>
      <c r="BL2777" s="113"/>
      <c r="BM2777" s="113"/>
      <c r="BN2777" s="113"/>
      <c r="BO2777" s="113"/>
      <c r="BP2777" s="113"/>
      <c r="BQ2777" s="113"/>
      <c r="BR2777" s="113"/>
      <c r="BS2777" s="113"/>
      <c r="BT2777" s="113"/>
      <c r="BU2777" s="113"/>
      <c r="BV2777" s="113"/>
      <c r="BW2777" s="113"/>
      <c r="BX2777" s="113"/>
      <c r="BY2777" s="113"/>
      <c r="BZ2777" s="113"/>
      <c r="CA2777" s="113"/>
      <c r="CB2777" s="113"/>
    </row>
    <row r="2778" spans="9:80" s="114" customFormat="1">
      <c r="I2778" s="113"/>
      <c r="J2778" s="113"/>
      <c r="K2778" s="113"/>
      <c r="L2778" s="113"/>
      <c r="M2778" s="113"/>
      <c r="N2778" s="113"/>
      <c r="O2778" s="113"/>
      <c r="P2778" s="113"/>
      <c r="Q2778" s="113"/>
      <c r="R2778" s="113"/>
      <c r="S2778" s="113"/>
      <c r="T2778" s="113"/>
      <c r="U2778" s="113"/>
      <c r="V2778" s="113"/>
      <c r="W2778" s="113"/>
      <c r="X2778" s="113"/>
      <c r="Y2778" s="113"/>
      <c r="Z2778" s="113"/>
      <c r="AA2778" s="113"/>
      <c r="AB2778" s="113"/>
      <c r="AC2778" s="113"/>
      <c r="AD2778" s="113"/>
      <c r="AE2778" s="113"/>
      <c r="AF2778" s="113"/>
      <c r="AG2778" s="113"/>
      <c r="AH2778" s="113"/>
      <c r="AI2778" s="113"/>
      <c r="AJ2778" s="113"/>
      <c r="AK2778" s="113"/>
      <c r="AL2778" s="113"/>
      <c r="AM2778" s="113"/>
      <c r="AN2778" s="113"/>
      <c r="AO2778" s="113"/>
      <c r="AP2778" s="113"/>
      <c r="AQ2778" s="113"/>
      <c r="AR2778" s="113"/>
      <c r="AS2778" s="113"/>
      <c r="AT2778" s="113"/>
      <c r="AU2778" s="113"/>
      <c r="AV2778" s="113"/>
      <c r="AW2778" s="113"/>
      <c r="AX2778" s="113"/>
      <c r="AY2778" s="113"/>
      <c r="AZ2778" s="113"/>
      <c r="BA2778" s="113"/>
      <c r="BB2778" s="113"/>
      <c r="BC2778" s="113"/>
      <c r="BD2778" s="113"/>
      <c r="BE2778" s="113"/>
      <c r="BF2778" s="113"/>
      <c r="BG2778" s="113"/>
      <c r="BH2778" s="113"/>
      <c r="BI2778" s="113"/>
      <c r="BJ2778" s="113"/>
      <c r="BK2778" s="113"/>
      <c r="BL2778" s="113"/>
      <c r="BM2778" s="113"/>
      <c r="BN2778" s="113"/>
      <c r="BO2778" s="113"/>
      <c r="BP2778" s="113"/>
      <c r="BQ2778" s="113"/>
      <c r="BR2778" s="113"/>
      <c r="BS2778" s="113"/>
      <c r="BT2778" s="113"/>
      <c r="BU2778" s="113"/>
      <c r="BV2778" s="113"/>
      <c r="BW2778" s="113"/>
      <c r="BX2778" s="113"/>
      <c r="BY2778" s="113"/>
      <c r="BZ2778" s="113"/>
      <c r="CA2778" s="113"/>
      <c r="CB2778" s="113"/>
    </row>
    <row r="2779" spans="9:80" s="114" customFormat="1">
      <c r="I2779" s="113"/>
      <c r="J2779" s="113"/>
      <c r="K2779" s="113"/>
      <c r="L2779" s="113"/>
      <c r="M2779" s="113"/>
      <c r="N2779" s="113"/>
      <c r="O2779" s="113"/>
      <c r="P2779" s="113"/>
      <c r="Q2779" s="113"/>
      <c r="R2779" s="113"/>
      <c r="S2779" s="113"/>
      <c r="T2779" s="113"/>
      <c r="U2779" s="113"/>
      <c r="V2779" s="113"/>
      <c r="W2779" s="113"/>
      <c r="X2779" s="113"/>
      <c r="Y2779" s="113"/>
      <c r="Z2779" s="113"/>
      <c r="AA2779" s="113"/>
      <c r="AB2779" s="113"/>
      <c r="AC2779" s="113"/>
      <c r="AD2779" s="113"/>
      <c r="AE2779" s="113"/>
      <c r="AF2779" s="113"/>
      <c r="AG2779" s="113"/>
      <c r="AH2779" s="113"/>
      <c r="AI2779" s="113"/>
      <c r="AJ2779" s="113"/>
      <c r="AK2779" s="113"/>
      <c r="AL2779" s="113"/>
      <c r="AM2779" s="113"/>
      <c r="AN2779" s="113"/>
      <c r="AO2779" s="113"/>
      <c r="AP2779" s="113"/>
      <c r="AQ2779" s="113"/>
      <c r="AR2779" s="113"/>
      <c r="AS2779" s="113"/>
      <c r="AT2779" s="113"/>
      <c r="AU2779" s="113"/>
      <c r="AV2779" s="113"/>
      <c r="AW2779" s="113"/>
      <c r="AX2779" s="113"/>
      <c r="AY2779" s="113"/>
      <c r="AZ2779" s="113"/>
      <c r="BA2779" s="113"/>
      <c r="BB2779" s="113"/>
      <c r="BC2779" s="113"/>
      <c r="BD2779" s="113"/>
      <c r="BE2779" s="113"/>
      <c r="BF2779" s="113"/>
      <c r="BG2779" s="113"/>
      <c r="BH2779" s="113"/>
      <c r="BI2779" s="113"/>
      <c r="BJ2779" s="113"/>
      <c r="BK2779" s="113"/>
      <c r="BL2779" s="113"/>
      <c r="BM2779" s="113"/>
      <c r="BN2779" s="113"/>
      <c r="BO2779" s="113"/>
      <c r="BP2779" s="113"/>
      <c r="BQ2779" s="113"/>
      <c r="BR2779" s="113"/>
      <c r="BS2779" s="113"/>
      <c r="BT2779" s="113"/>
      <c r="BU2779" s="113"/>
      <c r="BV2779" s="113"/>
      <c r="BW2779" s="113"/>
      <c r="BX2779" s="113"/>
      <c r="BY2779" s="113"/>
      <c r="BZ2779" s="113"/>
      <c r="CA2779" s="113"/>
      <c r="CB2779" s="113"/>
    </row>
    <row r="2780" spans="9:80" s="114" customFormat="1">
      <c r="I2780" s="113"/>
      <c r="J2780" s="113"/>
      <c r="K2780" s="113"/>
      <c r="L2780" s="113"/>
      <c r="M2780" s="113"/>
      <c r="N2780" s="113"/>
      <c r="O2780" s="113"/>
      <c r="P2780" s="113"/>
      <c r="Q2780" s="113"/>
      <c r="R2780" s="113"/>
      <c r="S2780" s="113"/>
      <c r="T2780" s="113"/>
      <c r="U2780" s="113"/>
      <c r="V2780" s="113"/>
      <c r="W2780" s="113"/>
      <c r="X2780" s="113"/>
      <c r="Y2780" s="113"/>
      <c r="Z2780" s="113"/>
      <c r="AA2780" s="113"/>
      <c r="AB2780" s="113"/>
      <c r="AC2780" s="113"/>
      <c r="AD2780" s="113"/>
      <c r="AE2780" s="113"/>
      <c r="AF2780" s="113"/>
      <c r="AG2780" s="113"/>
      <c r="AH2780" s="113"/>
      <c r="AI2780" s="113"/>
      <c r="AJ2780" s="113"/>
      <c r="AK2780" s="113"/>
      <c r="AL2780" s="113"/>
      <c r="AM2780" s="113"/>
      <c r="AN2780" s="113"/>
      <c r="AO2780" s="113"/>
      <c r="AP2780" s="113"/>
      <c r="AQ2780" s="113"/>
      <c r="AR2780" s="113"/>
      <c r="AS2780" s="113"/>
      <c r="AT2780" s="113"/>
      <c r="AU2780" s="113"/>
      <c r="AV2780" s="113"/>
      <c r="AW2780" s="113"/>
      <c r="AX2780" s="113"/>
      <c r="AY2780" s="113"/>
      <c r="AZ2780" s="113"/>
      <c r="BA2780" s="113"/>
      <c r="BB2780" s="113"/>
      <c r="BC2780" s="113"/>
      <c r="BD2780" s="113"/>
      <c r="BE2780" s="113"/>
      <c r="BF2780" s="113"/>
      <c r="BG2780" s="113"/>
      <c r="BH2780" s="113"/>
      <c r="BI2780" s="113"/>
      <c r="BJ2780" s="113"/>
      <c r="BK2780" s="113"/>
      <c r="BL2780" s="113"/>
      <c r="BM2780" s="113"/>
      <c r="BN2780" s="113"/>
      <c r="BO2780" s="113"/>
      <c r="BP2780" s="113"/>
      <c r="BQ2780" s="113"/>
      <c r="BR2780" s="113"/>
      <c r="BS2780" s="113"/>
      <c r="BT2780" s="113"/>
      <c r="BU2780" s="113"/>
      <c r="BV2780" s="113"/>
      <c r="BW2780" s="113"/>
      <c r="BX2780" s="113"/>
      <c r="BY2780" s="113"/>
      <c r="BZ2780" s="113"/>
      <c r="CA2780" s="113"/>
      <c r="CB2780" s="113"/>
    </row>
    <row r="2781" spans="9:80" s="114" customFormat="1">
      <c r="I2781" s="113"/>
      <c r="J2781" s="113"/>
      <c r="K2781" s="113"/>
      <c r="L2781" s="113"/>
      <c r="M2781" s="113"/>
      <c r="N2781" s="113"/>
      <c r="O2781" s="113"/>
      <c r="P2781" s="113"/>
      <c r="Q2781" s="113"/>
      <c r="R2781" s="113"/>
      <c r="S2781" s="113"/>
      <c r="T2781" s="113"/>
      <c r="U2781" s="113"/>
      <c r="V2781" s="113"/>
      <c r="W2781" s="113"/>
      <c r="X2781" s="113"/>
      <c r="Y2781" s="113"/>
      <c r="Z2781" s="113"/>
      <c r="AA2781" s="113"/>
      <c r="AB2781" s="113"/>
      <c r="AC2781" s="113"/>
      <c r="AD2781" s="113"/>
      <c r="AE2781" s="113"/>
      <c r="AF2781" s="113"/>
      <c r="AG2781" s="113"/>
      <c r="AH2781" s="113"/>
      <c r="AI2781" s="113"/>
      <c r="AJ2781" s="113"/>
      <c r="AK2781" s="113"/>
      <c r="AL2781" s="113"/>
      <c r="AM2781" s="113"/>
      <c r="AN2781" s="113"/>
      <c r="AO2781" s="113"/>
      <c r="AP2781" s="113"/>
      <c r="AQ2781" s="113"/>
      <c r="AR2781" s="113"/>
      <c r="AS2781" s="113"/>
      <c r="AT2781" s="113"/>
      <c r="AU2781" s="113"/>
      <c r="AV2781" s="113"/>
      <c r="AW2781" s="113"/>
      <c r="AX2781" s="113"/>
      <c r="AY2781" s="113"/>
      <c r="AZ2781" s="113"/>
      <c r="BA2781" s="113"/>
      <c r="BB2781" s="113"/>
      <c r="BC2781" s="113"/>
      <c r="BD2781" s="113"/>
      <c r="BE2781" s="113"/>
      <c r="BF2781" s="113"/>
      <c r="BG2781" s="113"/>
      <c r="BH2781" s="113"/>
      <c r="BI2781" s="113"/>
      <c r="BJ2781" s="113"/>
      <c r="BK2781" s="113"/>
      <c r="BL2781" s="113"/>
      <c r="BM2781" s="113"/>
      <c r="BN2781" s="113"/>
      <c r="BO2781" s="113"/>
      <c r="BP2781" s="113"/>
      <c r="BQ2781" s="113"/>
      <c r="BR2781" s="113"/>
      <c r="BS2781" s="113"/>
      <c r="BT2781" s="113"/>
      <c r="BU2781" s="113"/>
      <c r="BV2781" s="113"/>
      <c r="BW2781" s="113"/>
      <c r="BX2781" s="113"/>
      <c r="BY2781" s="113"/>
      <c r="BZ2781" s="113"/>
      <c r="CA2781" s="113"/>
      <c r="CB2781" s="113"/>
    </row>
    <row r="2782" spans="9:80" s="114" customFormat="1">
      <c r="I2782" s="113"/>
      <c r="J2782" s="113"/>
      <c r="K2782" s="113"/>
      <c r="L2782" s="113"/>
      <c r="M2782" s="113"/>
      <c r="N2782" s="113"/>
      <c r="O2782" s="113"/>
      <c r="P2782" s="113"/>
      <c r="Q2782" s="113"/>
      <c r="R2782" s="113"/>
      <c r="S2782" s="113"/>
      <c r="T2782" s="113"/>
      <c r="U2782" s="113"/>
      <c r="V2782" s="113"/>
      <c r="W2782" s="113"/>
      <c r="X2782" s="113"/>
      <c r="Y2782" s="113"/>
      <c r="Z2782" s="113"/>
      <c r="AA2782" s="113"/>
      <c r="AB2782" s="113"/>
      <c r="AC2782" s="113"/>
      <c r="AD2782" s="113"/>
      <c r="AE2782" s="113"/>
      <c r="AF2782" s="113"/>
      <c r="AG2782" s="113"/>
      <c r="AH2782" s="113"/>
      <c r="AI2782" s="113"/>
      <c r="AJ2782" s="113"/>
      <c r="AK2782" s="113"/>
      <c r="AL2782" s="113"/>
      <c r="AM2782" s="113"/>
      <c r="AN2782" s="113"/>
      <c r="AO2782" s="113"/>
      <c r="AP2782" s="113"/>
      <c r="AQ2782" s="113"/>
      <c r="AR2782" s="113"/>
      <c r="AS2782" s="113"/>
      <c r="AT2782" s="113"/>
      <c r="AU2782" s="113"/>
      <c r="AV2782" s="113"/>
      <c r="AW2782" s="113"/>
      <c r="AX2782" s="113"/>
      <c r="AY2782" s="113"/>
      <c r="AZ2782" s="113"/>
      <c r="BA2782" s="113"/>
      <c r="BB2782" s="113"/>
      <c r="BC2782" s="113"/>
      <c r="BD2782" s="113"/>
      <c r="BE2782" s="113"/>
      <c r="BF2782" s="113"/>
      <c r="BG2782" s="113"/>
      <c r="BH2782" s="113"/>
      <c r="BI2782" s="113"/>
      <c r="BJ2782" s="113"/>
      <c r="BK2782" s="113"/>
      <c r="BL2782" s="113"/>
      <c r="BM2782" s="113"/>
      <c r="BN2782" s="113"/>
      <c r="BO2782" s="113"/>
      <c r="BP2782" s="113"/>
      <c r="BQ2782" s="113"/>
      <c r="BR2782" s="113"/>
      <c r="BS2782" s="113"/>
      <c r="BT2782" s="113"/>
      <c r="BU2782" s="113"/>
      <c r="BV2782" s="113"/>
      <c r="BW2782" s="113"/>
      <c r="BX2782" s="113"/>
      <c r="BY2782" s="113"/>
      <c r="BZ2782" s="113"/>
      <c r="CA2782" s="113"/>
      <c r="CB2782" s="113"/>
    </row>
    <row r="2783" spans="9:80" s="114" customFormat="1">
      <c r="I2783" s="113"/>
      <c r="J2783" s="113"/>
      <c r="K2783" s="113"/>
      <c r="L2783" s="113"/>
      <c r="M2783" s="113"/>
      <c r="N2783" s="113"/>
      <c r="O2783" s="113"/>
      <c r="P2783" s="113"/>
      <c r="Q2783" s="113"/>
      <c r="R2783" s="113"/>
      <c r="S2783" s="113"/>
      <c r="T2783" s="113"/>
      <c r="U2783" s="113"/>
      <c r="V2783" s="113"/>
      <c r="W2783" s="113"/>
      <c r="X2783" s="113"/>
      <c r="Y2783" s="113"/>
      <c r="Z2783" s="113"/>
      <c r="AA2783" s="113"/>
      <c r="AB2783" s="113"/>
      <c r="AC2783" s="113"/>
      <c r="AD2783" s="113"/>
      <c r="AE2783" s="113"/>
      <c r="AF2783" s="113"/>
      <c r="AG2783" s="113"/>
      <c r="AH2783" s="113"/>
      <c r="AI2783" s="113"/>
      <c r="AJ2783" s="113"/>
      <c r="AK2783" s="113"/>
      <c r="AL2783" s="113"/>
      <c r="AM2783" s="113"/>
      <c r="AN2783" s="113"/>
      <c r="AO2783" s="113"/>
      <c r="AP2783" s="113"/>
      <c r="AQ2783" s="113"/>
      <c r="AR2783" s="113"/>
      <c r="AS2783" s="113"/>
      <c r="AT2783" s="113"/>
      <c r="AU2783" s="113"/>
      <c r="AV2783" s="113"/>
      <c r="AW2783" s="113"/>
      <c r="AX2783" s="113"/>
      <c r="AY2783" s="113"/>
      <c r="AZ2783" s="113"/>
      <c r="BA2783" s="113"/>
      <c r="BB2783" s="113"/>
      <c r="BC2783" s="113"/>
      <c r="BD2783" s="113"/>
      <c r="BE2783" s="113"/>
      <c r="BF2783" s="113"/>
      <c r="BG2783" s="113"/>
      <c r="BH2783" s="113"/>
      <c r="BI2783" s="113"/>
      <c r="BJ2783" s="113"/>
      <c r="BK2783" s="113"/>
      <c r="BL2783" s="113"/>
      <c r="BM2783" s="113"/>
      <c r="BN2783" s="113"/>
      <c r="BO2783" s="113"/>
      <c r="BP2783" s="113"/>
      <c r="BQ2783" s="113"/>
      <c r="BR2783" s="113"/>
      <c r="BS2783" s="113"/>
      <c r="BT2783" s="113"/>
      <c r="BU2783" s="113"/>
      <c r="BV2783" s="113"/>
      <c r="BW2783" s="113"/>
      <c r="BX2783" s="113"/>
      <c r="BY2783" s="113"/>
      <c r="BZ2783" s="113"/>
      <c r="CA2783" s="113"/>
      <c r="CB2783" s="113"/>
    </row>
    <row r="2784" spans="9:80" s="114" customFormat="1">
      <c r="I2784" s="113"/>
      <c r="J2784" s="113"/>
      <c r="K2784" s="113"/>
      <c r="L2784" s="113"/>
      <c r="M2784" s="113"/>
      <c r="N2784" s="113"/>
      <c r="O2784" s="113"/>
      <c r="P2784" s="113"/>
      <c r="Q2784" s="113"/>
      <c r="R2784" s="113"/>
      <c r="S2784" s="113"/>
      <c r="T2784" s="113"/>
      <c r="U2784" s="113"/>
      <c r="V2784" s="113"/>
      <c r="W2784" s="113"/>
      <c r="X2784" s="113"/>
      <c r="Y2784" s="113"/>
      <c r="Z2784" s="113"/>
      <c r="AA2784" s="113"/>
      <c r="AB2784" s="113"/>
      <c r="AC2784" s="113"/>
      <c r="AD2784" s="113"/>
      <c r="AE2784" s="113"/>
      <c r="AF2784" s="113"/>
      <c r="AG2784" s="113"/>
      <c r="AH2784" s="113"/>
      <c r="AI2784" s="113"/>
      <c r="AJ2784" s="113"/>
      <c r="AK2784" s="113"/>
      <c r="AL2784" s="113"/>
      <c r="AM2784" s="113"/>
      <c r="AN2784" s="113"/>
      <c r="AO2784" s="113"/>
      <c r="AP2784" s="113"/>
      <c r="AQ2784" s="113"/>
      <c r="AR2784" s="113"/>
      <c r="AS2784" s="113"/>
      <c r="AT2784" s="113"/>
      <c r="AU2784" s="113"/>
      <c r="AV2784" s="113"/>
      <c r="AW2784" s="113"/>
      <c r="AX2784" s="113"/>
      <c r="AY2784" s="113"/>
      <c r="AZ2784" s="113"/>
      <c r="BA2784" s="113"/>
      <c r="BB2784" s="113"/>
      <c r="BC2784" s="113"/>
      <c r="BD2784" s="113"/>
      <c r="BE2784" s="113"/>
      <c r="BF2784" s="113"/>
      <c r="BG2784" s="113"/>
      <c r="BH2784" s="113"/>
      <c r="BI2784" s="113"/>
      <c r="BJ2784" s="113"/>
      <c r="BK2784" s="113"/>
      <c r="BL2784" s="113"/>
      <c r="BM2784" s="113"/>
      <c r="BN2784" s="113"/>
      <c r="BO2784" s="113"/>
      <c r="BP2784" s="113"/>
      <c r="BQ2784" s="113"/>
      <c r="BR2784" s="113"/>
      <c r="BS2784" s="113"/>
      <c r="BT2784" s="113"/>
      <c r="BU2784" s="113"/>
      <c r="BV2784" s="113"/>
      <c r="BW2784" s="113"/>
      <c r="BX2784" s="113"/>
      <c r="BY2784" s="113"/>
      <c r="BZ2784" s="113"/>
      <c r="CA2784" s="113"/>
      <c r="CB2784" s="113"/>
    </row>
    <row r="2785" spans="9:80" s="114" customFormat="1">
      <c r="I2785" s="113"/>
      <c r="J2785" s="113"/>
      <c r="K2785" s="113"/>
      <c r="L2785" s="113"/>
      <c r="M2785" s="113"/>
      <c r="N2785" s="113"/>
      <c r="O2785" s="113"/>
      <c r="P2785" s="113"/>
      <c r="Q2785" s="113"/>
      <c r="R2785" s="113"/>
      <c r="S2785" s="113"/>
      <c r="T2785" s="113"/>
      <c r="U2785" s="113"/>
      <c r="V2785" s="113"/>
      <c r="W2785" s="113"/>
      <c r="X2785" s="113"/>
      <c r="Y2785" s="113"/>
      <c r="Z2785" s="113"/>
      <c r="AA2785" s="113"/>
      <c r="AB2785" s="113"/>
      <c r="AC2785" s="113"/>
      <c r="AD2785" s="113"/>
      <c r="AE2785" s="113"/>
      <c r="AF2785" s="113"/>
      <c r="AG2785" s="113"/>
      <c r="AH2785" s="113"/>
      <c r="AI2785" s="113"/>
      <c r="AJ2785" s="113"/>
      <c r="AK2785" s="113"/>
      <c r="AL2785" s="113"/>
      <c r="AM2785" s="113"/>
      <c r="AN2785" s="113"/>
      <c r="AO2785" s="113"/>
      <c r="AP2785" s="113"/>
      <c r="AQ2785" s="113"/>
      <c r="AR2785" s="113"/>
      <c r="AS2785" s="113"/>
      <c r="AT2785" s="113"/>
      <c r="AU2785" s="113"/>
      <c r="AV2785" s="113"/>
      <c r="AW2785" s="113"/>
      <c r="AX2785" s="113"/>
      <c r="AY2785" s="113"/>
      <c r="AZ2785" s="113"/>
      <c r="BA2785" s="113"/>
      <c r="BB2785" s="113"/>
      <c r="BC2785" s="113"/>
      <c r="BD2785" s="113"/>
      <c r="BE2785" s="113"/>
      <c r="BF2785" s="113"/>
      <c r="BG2785" s="113"/>
      <c r="BH2785" s="113"/>
      <c r="BI2785" s="113"/>
      <c r="BJ2785" s="113"/>
      <c r="BK2785" s="113"/>
      <c r="BL2785" s="113"/>
      <c r="BM2785" s="113"/>
      <c r="BN2785" s="113"/>
      <c r="BO2785" s="113"/>
      <c r="BP2785" s="113"/>
      <c r="BQ2785" s="113"/>
      <c r="BR2785" s="113"/>
      <c r="BS2785" s="113"/>
      <c r="BT2785" s="113"/>
      <c r="BU2785" s="113"/>
      <c r="BV2785" s="113"/>
      <c r="BW2785" s="113"/>
      <c r="BX2785" s="113"/>
      <c r="BY2785" s="113"/>
      <c r="BZ2785" s="113"/>
      <c r="CA2785" s="113"/>
      <c r="CB2785" s="113"/>
    </row>
    <row r="2786" spans="9:80" s="114" customFormat="1">
      <c r="I2786" s="113"/>
      <c r="J2786" s="113"/>
      <c r="K2786" s="113"/>
      <c r="L2786" s="113"/>
      <c r="M2786" s="113"/>
      <c r="N2786" s="113"/>
      <c r="O2786" s="113"/>
      <c r="P2786" s="113"/>
      <c r="Q2786" s="113"/>
      <c r="R2786" s="113"/>
      <c r="S2786" s="113"/>
      <c r="T2786" s="113"/>
      <c r="U2786" s="113"/>
      <c r="V2786" s="113"/>
      <c r="W2786" s="113"/>
      <c r="X2786" s="113"/>
      <c r="Y2786" s="113"/>
      <c r="Z2786" s="113"/>
      <c r="AA2786" s="113"/>
      <c r="AB2786" s="113"/>
      <c r="AC2786" s="113"/>
      <c r="AD2786" s="113"/>
      <c r="AE2786" s="113"/>
      <c r="AF2786" s="113"/>
      <c r="AG2786" s="113"/>
      <c r="AH2786" s="113"/>
      <c r="AI2786" s="113"/>
      <c r="AJ2786" s="113"/>
      <c r="AK2786" s="113"/>
      <c r="AL2786" s="113"/>
      <c r="AM2786" s="113"/>
      <c r="AN2786" s="113"/>
      <c r="AO2786" s="113"/>
      <c r="AP2786" s="113"/>
      <c r="AQ2786" s="113"/>
      <c r="AR2786" s="113"/>
      <c r="AS2786" s="113"/>
      <c r="AT2786" s="113"/>
      <c r="AU2786" s="113"/>
      <c r="AV2786" s="113"/>
      <c r="AW2786" s="113"/>
      <c r="AX2786" s="113"/>
      <c r="AY2786" s="113"/>
      <c r="AZ2786" s="113"/>
      <c r="BA2786" s="113"/>
      <c r="BB2786" s="113"/>
      <c r="BC2786" s="113"/>
      <c r="BD2786" s="113"/>
      <c r="BE2786" s="113"/>
      <c r="BF2786" s="113"/>
      <c r="BG2786" s="113"/>
      <c r="BH2786" s="113"/>
      <c r="BI2786" s="113"/>
      <c r="BJ2786" s="113"/>
      <c r="BK2786" s="113"/>
      <c r="BL2786" s="113"/>
      <c r="BM2786" s="113"/>
      <c r="BN2786" s="113"/>
      <c r="BO2786" s="113"/>
      <c r="BP2786" s="113"/>
      <c r="BQ2786" s="113"/>
      <c r="BR2786" s="113"/>
      <c r="BS2786" s="113"/>
      <c r="BT2786" s="113"/>
      <c r="BU2786" s="113"/>
      <c r="BV2786" s="113"/>
      <c r="BW2786" s="113"/>
      <c r="BX2786" s="113"/>
      <c r="BY2786" s="113"/>
      <c r="BZ2786" s="113"/>
      <c r="CA2786" s="113"/>
      <c r="CB2786" s="113"/>
    </row>
    <row r="2787" spans="9:80" s="114" customFormat="1">
      <c r="I2787" s="113"/>
      <c r="J2787" s="113"/>
      <c r="K2787" s="113"/>
      <c r="L2787" s="113"/>
      <c r="M2787" s="113"/>
      <c r="N2787" s="113"/>
      <c r="O2787" s="113"/>
      <c r="P2787" s="113"/>
      <c r="Q2787" s="113"/>
      <c r="R2787" s="113"/>
      <c r="S2787" s="113"/>
      <c r="T2787" s="113"/>
      <c r="U2787" s="113"/>
      <c r="V2787" s="113"/>
      <c r="W2787" s="113"/>
      <c r="X2787" s="113"/>
      <c r="Y2787" s="113"/>
      <c r="Z2787" s="113"/>
      <c r="AA2787" s="113"/>
      <c r="AB2787" s="113"/>
      <c r="AC2787" s="113"/>
      <c r="AD2787" s="113"/>
      <c r="AE2787" s="113"/>
      <c r="AF2787" s="113"/>
      <c r="AG2787" s="113"/>
      <c r="AH2787" s="113"/>
      <c r="AI2787" s="113"/>
      <c r="AJ2787" s="113"/>
      <c r="AK2787" s="113"/>
      <c r="AL2787" s="113"/>
      <c r="AM2787" s="113"/>
      <c r="AN2787" s="113"/>
      <c r="AO2787" s="113"/>
      <c r="AP2787" s="113"/>
      <c r="AQ2787" s="113"/>
      <c r="AR2787" s="113"/>
      <c r="AS2787" s="113"/>
      <c r="AT2787" s="113"/>
      <c r="AU2787" s="113"/>
      <c r="AV2787" s="113"/>
      <c r="AW2787" s="113"/>
      <c r="AX2787" s="113"/>
      <c r="AY2787" s="113"/>
      <c r="AZ2787" s="113"/>
      <c r="BA2787" s="113"/>
      <c r="BB2787" s="113"/>
      <c r="BC2787" s="113"/>
      <c r="BD2787" s="113"/>
      <c r="BE2787" s="113"/>
      <c r="BF2787" s="113"/>
      <c r="BG2787" s="113"/>
      <c r="BH2787" s="113"/>
      <c r="BI2787" s="113"/>
      <c r="BJ2787" s="113"/>
      <c r="BK2787" s="113"/>
      <c r="BL2787" s="113"/>
      <c r="BM2787" s="113"/>
      <c r="BN2787" s="113"/>
      <c r="BO2787" s="113"/>
      <c r="BP2787" s="113"/>
      <c r="BQ2787" s="113"/>
      <c r="BR2787" s="113"/>
      <c r="BS2787" s="113"/>
      <c r="BT2787" s="113"/>
      <c r="BU2787" s="113"/>
      <c r="BV2787" s="113"/>
      <c r="BW2787" s="113"/>
      <c r="BX2787" s="113"/>
      <c r="BY2787" s="113"/>
      <c r="BZ2787" s="113"/>
      <c r="CA2787" s="113"/>
      <c r="CB2787" s="113"/>
    </row>
    <row r="2788" spans="9:80" s="114" customFormat="1">
      <c r="I2788" s="113"/>
      <c r="J2788" s="113"/>
      <c r="K2788" s="113"/>
      <c r="L2788" s="113"/>
      <c r="M2788" s="113"/>
      <c r="N2788" s="113"/>
      <c r="O2788" s="113"/>
      <c r="P2788" s="113"/>
      <c r="Q2788" s="113"/>
      <c r="R2788" s="113"/>
      <c r="S2788" s="113"/>
      <c r="T2788" s="113"/>
      <c r="U2788" s="113"/>
      <c r="V2788" s="113"/>
      <c r="W2788" s="113"/>
      <c r="X2788" s="113"/>
      <c r="Y2788" s="113"/>
      <c r="Z2788" s="113"/>
      <c r="AA2788" s="113"/>
      <c r="AB2788" s="113"/>
      <c r="AC2788" s="113"/>
      <c r="AD2788" s="113"/>
      <c r="AE2788" s="113"/>
      <c r="AF2788" s="113"/>
      <c r="AG2788" s="113"/>
      <c r="AH2788" s="113"/>
      <c r="AI2788" s="113"/>
      <c r="AJ2788" s="113"/>
      <c r="AK2788" s="113"/>
      <c r="AL2788" s="113"/>
      <c r="AM2788" s="113"/>
      <c r="AN2788" s="113"/>
      <c r="AO2788" s="113"/>
      <c r="AP2788" s="113"/>
      <c r="AQ2788" s="113"/>
      <c r="AR2788" s="113"/>
      <c r="AS2788" s="113"/>
      <c r="AT2788" s="113"/>
      <c r="AU2788" s="113"/>
      <c r="AV2788" s="113"/>
      <c r="AW2788" s="113"/>
      <c r="AX2788" s="113"/>
      <c r="AY2788" s="113"/>
      <c r="AZ2788" s="113"/>
      <c r="BA2788" s="113"/>
      <c r="BB2788" s="113"/>
      <c r="BC2788" s="113"/>
      <c r="BD2788" s="113"/>
      <c r="BE2788" s="113"/>
      <c r="BF2788" s="113"/>
      <c r="BG2788" s="113"/>
      <c r="BH2788" s="113"/>
      <c r="BI2788" s="113"/>
      <c r="BJ2788" s="113"/>
      <c r="BK2788" s="113"/>
      <c r="BL2788" s="113"/>
      <c r="BM2788" s="113"/>
      <c r="BN2788" s="113"/>
      <c r="BO2788" s="113"/>
      <c r="BP2788" s="113"/>
      <c r="BQ2788" s="113"/>
      <c r="BR2788" s="113"/>
      <c r="BS2788" s="113"/>
      <c r="BT2788" s="113"/>
      <c r="BU2788" s="113"/>
      <c r="BV2788" s="113"/>
      <c r="BW2788" s="113"/>
      <c r="BX2788" s="113"/>
      <c r="BY2788" s="113"/>
      <c r="BZ2788" s="113"/>
      <c r="CA2788" s="113"/>
      <c r="CB2788" s="113"/>
    </row>
    <row r="2789" spans="9:80" s="114" customFormat="1">
      <c r="I2789" s="113"/>
      <c r="J2789" s="113"/>
      <c r="K2789" s="113"/>
      <c r="L2789" s="113"/>
      <c r="M2789" s="113"/>
      <c r="N2789" s="113"/>
      <c r="O2789" s="113"/>
      <c r="P2789" s="113"/>
      <c r="Q2789" s="113"/>
      <c r="R2789" s="113"/>
      <c r="S2789" s="113"/>
      <c r="T2789" s="113"/>
      <c r="U2789" s="113"/>
      <c r="V2789" s="113"/>
      <c r="W2789" s="113"/>
      <c r="X2789" s="113"/>
      <c r="Y2789" s="113"/>
      <c r="Z2789" s="113"/>
      <c r="AA2789" s="113"/>
      <c r="AB2789" s="113"/>
      <c r="AC2789" s="113"/>
      <c r="AD2789" s="113"/>
      <c r="AE2789" s="113"/>
      <c r="AF2789" s="113"/>
      <c r="AG2789" s="113"/>
      <c r="AH2789" s="113"/>
      <c r="AI2789" s="113"/>
      <c r="AJ2789" s="113"/>
      <c r="AK2789" s="113"/>
      <c r="AL2789" s="113"/>
      <c r="AM2789" s="113"/>
      <c r="AN2789" s="113"/>
      <c r="AO2789" s="113"/>
      <c r="AP2789" s="113"/>
      <c r="AQ2789" s="113"/>
      <c r="AR2789" s="113"/>
      <c r="AS2789" s="113"/>
      <c r="AT2789" s="113"/>
      <c r="AU2789" s="113"/>
      <c r="AV2789" s="113"/>
      <c r="AW2789" s="113"/>
      <c r="AX2789" s="113"/>
      <c r="AY2789" s="113"/>
      <c r="AZ2789" s="113"/>
      <c r="BA2789" s="113"/>
      <c r="BB2789" s="113"/>
      <c r="BC2789" s="113"/>
      <c r="BD2789" s="113"/>
      <c r="BE2789" s="113"/>
      <c r="BF2789" s="113"/>
      <c r="BG2789" s="113"/>
      <c r="BH2789" s="113"/>
      <c r="BI2789" s="113"/>
      <c r="BJ2789" s="113"/>
      <c r="BK2789" s="113"/>
      <c r="BL2789" s="113"/>
      <c r="BM2789" s="113"/>
      <c r="BN2789" s="113"/>
      <c r="BO2789" s="113"/>
      <c r="BP2789" s="113"/>
      <c r="BQ2789" s="113"/>
      <c r="BR2789" s="113"/>
      <c r="BS2789" s="113"/>
      <c r="BT2789" s="113"/>
      <c r="BU2789" s="113"/>
      <c r="BV2789" s="113"/>
      <c r="BW2789" s="113"/>
      <c r="BX2789" s="113"/>
      <c r="BY2789" s="113"/>
      <c r="BZ2789" s="113"/>
      <c r="CA2789" s="113"/>
      <c r="CB2789" s="113"/>
    </row>
    <row r="2790" spans="9:80" s="114" customFormat="1">
      <c r="I2790" s="113"/>
      <c r="J2790" s="113"/>
      <c r="K2790" s="113"/>
      <c r="L2790" s="113"/>
      <c r="M2790" s="113"/>
      <c r="N2790" s="113"/>
      <c r="O2790" s="113"/>
      <c r="P2790" s="113"/>
      <c r="Q2790" s="113"/>
      <c r="R2790" s="113"/>
      <c r="S2790" s="113"/>
      <c r="T2790" s="113"/>
      <c r="U2790" s="113"/>
      <c r="V2790" s="113"/>
      <c r="W2790" s="113"/>
      <c r="X2790" s="113"/>
      <c r="Y2790" s="113"/>
      <c r="Z2790" s="113"/>
      <c r="AA2790" s="113"/>
      <c r="AB2790" s="113"/>
      <c r="AC2790" s="113"/>
      <c r="AD2790" s="113"/>
      <c r="AE2790" s="113"/>
      <c r="AF2790" s="113"/>
      <c r="AG2790" s="113"/>
      <c r="AH2790" s="113"/>
      <c r="AI2790" s="113"/>
      <c r="AJ2790" s="113"/>
      <c r="AK2790" s="113"/>
      <c r="AL2790" s="113"/>
      <c r="AM2790" s="113"/>
      <c r="AN2790" s="113"/>
      <c r="AO2790" s="113"/>
      <c r="AP2790" s="113"/>
      <c r="AQ2790" s="113"/>
      <c r="AR2790" s="113"/>
      <c r="AS2790" s="113"/>
      <c r="AT2790" s="113"/>
      <c r="AU2790" s="113"/>
      <c r="AV2790" s="113"/>
      <c r="AW2790" s="113"/>
      <c r="AX2790" s="113"/>
      <c r="AY2790" s="113"/>
      <c r="AZ2790" s="113"/>
      <c r="BA2790" s="113"/>
      <c r="BB2790" s="113"/>
      <c r="BC2790" s="113"/>
      <c r="BD2790" s="113"/>
      <c r="BE2790" s="113"/>
      <c r="BF2790" s="113"/>
      <c r="BG2790" s="113"/>
      <c r="BH2790" s="113"/>
      <c r="BI2790" s="113"/>
      <c r="BJ2790" s="113"/>
      <c r="BK2790" s="113"/>
      <c r="BL2790" s="113"/>
      <c r="BM2790" s="113"/>
      <c r="BN2790" s="113"/>
      <c r="BO2790" s="113"/>
      <c r="BP2790" s="113"/>
      <c r="BQ2790" s="113"/>
      <c r="BR2790" s="113"/>
      <c r="BS2790" s="113"/>
      <c r="BT2790" s="113"/>
      <c r="BU2790" s="113"/>
      <c r="BV2790" s="113"/>
      <c r="BW2790" s="113"/>
      <c r="BX2790" s="113"/>
      <c r="BY2790" s="113"/>
      <c r="BZ2790" s="113"/>
      <c r="CA2790" s="113"/>
      <c r="CB2790" s="113"/>
    </row>
    <row r="2791" spans="9:80" s="114" customFormat="1">
      <c r="I2791" s="113"/>
      <c r="J2791" s="113"/>
      <c r="K2791" s="113"/>
      <c r="L2791" s="113"/>
      <c r="M2791" s="113"/>
      <c r="N2791" s="113"/>
      <c r="O2791" s="113"/>
      <c r="P2791" s="113"/>
      <c r="Q2791" s="113"/>
      <c r="R2791" s="113"/>
      <c r="S2791" s="113"/>
      <c r="T2791" s="113"/>
      <c r="U2791" s="113"/>
      <c r="V2791" s="113"/>
      <c r="W2791" s="113"/>
      <c r="X2791" s="113"/>
      <c r="Y2791" s="113"/>
      <c r="Z2791" s="113"/>
      <c r="AA2791" s="113"/>
      <c r="AB2791" s="113"/>
      <c r="AC2791" s="113"/>
      <c r="AD2791" s="113"/>
      <c r="AE2791" s="113"/>
      <c r="AF2791" s="113"/>
      <c r="AG2791" s="113"/>
      <c r="AH2791" s="113"/>
      <c r="AI2791" s="113"/>
      <c r="AJ2791" s="113"/>
      <c r="AK2791" s="113"/>
      <c r="AL2791" s="113"/>
      <c r="AM2791" s="113"/>
      <c r="AN2791" s="113"/>
      <c r="AO2791" s="113"/>
      <c r="AP2791" s="113"/>
      <c r="AQ2791" s="113"/>
      <c r="AR2791" s="113"/>
      <c r="AS2791" s="113"/>
      <c r="AT2791" s="113"/>
      <c r="AU2791" s="113"/>
      <c r="AV2791" s="113"/>
      <c r="AW2791" s="113"/>
      <c r="AX2791" s="113"/>
      <c r="AY2791" s="113"/>
      <c r="AZ2791" s="113"/>
      <c r="BA2791" s="113"/>
      <c r="BB2791" s="113"/>
      <c r="BC2791" s="113"/>
      <c r="BD2791" s="113"/>
      <c r="BE2791" s="113"/>
      <c r="BF2791" s="113"/>
      <c r="BG2791" s="113"/>
      <c r="BH2791" s="113"/>
      <c r="BI2791" s="113"/>
      <c r="BJ2791" s="113"/>
      <c r="BK2791" s="113"/>
      <c r="BL2791" s="113"/>
      <c r="BM2791" s="113"/>
      <c r="BN2791" s="113"/>
      <c r="BO2791" s="113"/>
      <c r="BP2791" s="113"/>
      <c r="BQ2791" s="113"/>
      <c r="BR2791" s="113"/>
      <c r="BS2791" s="113"/>
      <c r="BT2791" s="113"/>
      <c r="BU2791" s="113"/>
      <c r="BV2791" s="113"/>
      <c r="BW2791" s="113"/>
      <c r="BX2791" s="113"/>
      <c r="BY2791" s="113"/>
      <c r="BZ2791" s="113"/>
      <c r="CA2791" s="113"/>
      <c r="CB2791" s="113"/>
    </row>
    <row r="2792" spans="9:80" s="114" customFormat="1">
      <c r="I2792" s="113"/>
      <c r="J2792" s="113"/>
      <c r="K2792" s="113"/>
      <c r="L2792" s="113"/>
      <c r="M2792" s="113"/>
      <c r="N2792" s="113"/>
      <c r="O2792" s="113"/>
      <c r="P2792" s="113"/>
      <c r="Q2792" s="113"/>
      <c r="R2792" s="113"/>
      <c r="S2792" s="113"/>
      <c r="T2792" s="113"/>
      <c r="U2792" s="113"/>
      <c r="V2792" s="113"/>
      <c r="W2792" s="113"/>
      <c r="X2792" s="113"/>
      <c r="Y2792" s="113"/>
      <c r="Z2792" s="113"/>
      <c r="AA2792" s="113"/>
      <c r="AB2792" s="113"/>
      <c r="AC2792" s="113"/>
      <c r="AD2792" s="113"/>
      <c r="AE2792" s="113"/>
      <c r="AF2792" s="113"/>
      <c r="AG2792" s="113"/>
      <c r="AH2792" s="113"/>
      <c r="AI2792" s="113"/>
      <c r="AJ2792" s="113"/>
      <c r="AK2792" s="113"/>
      <c r="AL2792" s="113"/>
      <c r="AM2792" s="113"/>
      <c r="AN2792" s="113"/>
      <c r="AO2792" s="113"/>
      <c r="AP2792" s="113"/>
      <c r="AQ2792" s="113"/>
      <c r="AR2792" s="113"/>
      <c r="AS2792" s="113"/>
      <c r="AT2792" s="113"/>
      <c r="AU2792" s="113"/>
      <c r="AV2792" s="113"/>
      <c r="AW2792" s="113"/>
      <c r="AX2792" s="113"/>
      <c r="AY2792" s="113"/>
      <c r="AZ2792" s="113"/>
      <c r="BA2792" s="113"/>
      <c r="BB2792" s="113"/>
      <c r="BC2792" s="113"/>
      <c r="BD2792" s="113"/>
      <c r="BE2792" s="113"/>
      <c r="BF2792" s="113"/>
      <c r="BG2792" s="113"/>
      <c r="BH2792" s="113"/>
      <c r="BI2792" s="113"/>
      <c r="BJ2792" s="113"/>
      <c r="BK2792" s="113"/>
      <c r="BL2792" s="113"/>
      <c r="BM2792" s="113"/>
      <c r="BN2792" s="113"/>
      <c r="BO2792" s="113"/>
      <c r="BP2792" s="113"/>
      <c r="BQ2792" s="113"/>
      <c r="BR2792" s="113"/>
      <c r="BS2792" s="113"/>
      <c r="BT2792" s="113"/>
      <c r="BU2792" s="113"/>
      <c r="BV2792" s="113"/>
      <c r="BW2792" s="113"/>
      <c r="BX2792" s="113"/>
      <c r="BY2792" s="113"/>
      <c r="BZ2792" s="113"/>
      <c r="CA2792" s="113"/>
      <c r="CB2792" s="113"/>
    </row>
    <row r="2793" spans="9:80" s="114" customFormat="1">
      <c r="I2793" s="113"/>
      <c r="J2793" s="113"/>
      <c r="K2793" s="113"/>
      <c r="L2793" s="113"/>
      <c r="M2793" s="113"/>
      <c r="N2793" s="113"/>
      <c r="O2793" s="113"/>
      <c r="P2793" s="113"/>
      <c r="Q2793" s="113"/>
      <c r="R2793" s="113"/>
      <c r="S2793" s="113"/>
      <c r="T2793" s="113"/>
      <c r="U2793" s="113"/>
      <c r="V2793" s="113"/>
      <c r="W2793" s="113"/>
      <c r="X2793" s="113"/>
      <c r="Y2793" s="113"/>
      <c r="Z2793" s="113"/>
      <c r="AA2793" s="113"/>
      <c r="AB2793" s="113"/>
      <c r="AC2793" s="113"/>
      <c r="AD2793" s="113"/>
      <c r="AE2793" s="113"/>
      <c r="AF2793" s="113"/>
      <c r="AG2793" s="113"/>
      <c r="AH2793" s="113"/>
      <c r="AI2793" s="113"/>
      <c r="AJ2793" s="113"/>
      <c r="AK2793" s="113"/>
      <c r="AL2793" s="113"/>
      <c r="AM2793" s="113"/>
      <c r="AN2793" s="113"/>
      <c r="AO2793" s="113"/>
      <c r="AP2793" s="113"/>
      <c r="AQ2793" s="113"/>
      <c r="AR2793" s="113"/>
      <c r="AS2793" s="113"/>
      <c r="AT2793" s="113"/>
      <c r="AU2793" s="113"/>
      <c r="AV2793" s="113"/>
      <c r="AW2793" s="113"/>
      <c r="AX2793" s="113"/>
      <c r="AY2793" s="113"/>
      <c r="AZ2793" s="113"/>
      <c r="BA2793" s="113"/>
      <c r="BB2793" s="113"/>
      <c r="BC2793" s="113"/>
      <c r="BD2793" s="113"/>
      <c r="BE2793" s="113"/>
      <c r="BF2793" s="113"/>
      <c r="BG2793" s="113"/>
      <c r="BH2793" s="113"/>
      <c r="BI2793" s="113"/>
      <c r="BJ2793" s="113"/>
      <c r="BK2793" s="113"/>
      <c r="BL2793" s="113"/>
      <c r="BM2793" s="113"/>
      <c r="BN2793" s="113"/>
      <c r="BO2793" s="113"/>
      <c r="BP2793" s="113"/>
      <c r="BQ2793" s="113"/>
      <c r="BR2793" s="113"/>
      <c r="BS2793" s="113"/>
      <c r="BT2793" s="113"/>
      <c r="BU2793" s="113"/>
      <c r="BV2793" s="113"/>
      <c r="BW2793" s="113"/>
      <c r="BX2793" s="113"/>
      <c r="BY2793" s="113"/>
      <c r="BZ2793" s="113"/>
      <c r="CA2793" s="113"/>
      <c r="CB2793" s="113"/>
    </row>
    <row r="2794" spans="9:80" s="114" customFormat="1">
      <c r="I2794" s="113"/>
      <c r="J2794" s="113"/>
      <c r="K2794" s="113"/>
      <c r="L2794" s="113"/>
      <c r="M2794" s="113"/>
      <c r="N2794" s="113"/>
      <c r="O2794" s="113"/>
      <c r="P2794" s="113"/>
      <c r="Q2794" s="113"/>
      <c r="R2794" s="113"/>
      <c r="S2794" s="113"/>
      <c r="T2794" s="113"/>
      <c r="U2794" s="113"/>
      <c r="V2794" s="113"/>
      <c r="W2794" s="113"/>
      <c r="X2794" s="113"/>
      <c r="Y2794" s="113"/>
      <c r="Z2794" s="113"/>
      <c r="AA2794" s="113"/>
      <c r="AB2794" s="113"/>
      <c r="AC2794" s="113"/>
      <c r="AD2794" s="113"/>
      <c r="AE2794" s="113"/>
      <c r="AF2794" s="113"/>
      <c r="AG2794" s="113"/>
      <c r="AH2794" s="113"/>
      <c r="AI2794" s="113"/>
      <c r="AJ2794" s="113"/>
      <c r="AK2794" s="113"/>
      <c r="AL2794" s="113"/>
      <c r="AM2794" s="113"/>
      <c r="AN2794" s="113"/>
      <c r="AO2794" s="113"/>
      <c r="AP2794" s="113"/>
      <c r="AQ2794" s="113"/>
      <c r="AR2794" s="113"/>
      <c r="AS2794" s="113"/>
      <c r="AT2794" s="113"/>
      <c r="AU2794" s="113"/>
      <c r="AV2794" s="113"/>
      <c r="AW2794" s="113"/>
      <c r="AX2794" s="113"/>
      <c r="AY2794" s="113"/>
      <c r="AZ2794" s="113"/>
      <c r="BA2794" s="113"/>
      <c r="BB2794" s="113"/>
      <c r="BC2794" s="113"/>
      <c r="BD2794" s="113"/>
      <c r="BE2794" s="113"/>
      <c r="BF2794" s="113"/>
      <c r="BG2794" s="113"/>
      <c r="BH2794" s="113"/>
      <c r="BI2794" s="113"/>
      <c r="BJ2794" s="113"/>
      <c r="BK2794" s="113"/>
      <c r="BL2794" s="113"/>
      <c r="BM2794" s="113"/>
      <c r="BN2794" s="113"/>
      <c r="BO2794" s="113"/>
      <c r="BP2794" s="113"/>
      <c r="BQ2794" s="113"/>
      <c r="BR2794" s="113"/>
      <c r="BS2794" s="113"/>
      <c r="BT2794" s="113"/>
      <c r="BU2794" s="113"/>
      <c r="BV2794" s="113"/>
      <c r="BW2794" s="113"/>
      <c r="BX2794" s="113"/>
      <c r="BY2794" s="113"/>
      <c r="BZ2794" s="113"/>
      <c r="CA2794" s="113"/>
      <c r="CB2794" s="113"/>
    </row>
    <row r="2795" spans="9:80" s="114" customFormat="1">
      <c r="I2795" s="113"/>
      <c r="J2795" s="113"/>
      <c r="K2795" s="113"/>
      <c r="L2795" s="113"/>
      <c r="M2795" s="113"/>
      <c r="N2795" s="113"/>
      <c r="O2795" s="113"/>
      <c r="P2795" s="113"/>
      <c r="Q2795" s="113"/>
      <c r="R2795" s="113"/>
      <c r="S2795" s="113"/>
      <c r="T2795" s="113"/>
      <c r="U2795" s="113"/>
      <c r="V2795" s="113"/>
      <c r="W2795" s="113"/>
      <c r="X2795" s="113"/>
      <c r="Y2795" s="113"/>
      <c r="Z2795" s="113"/>
      <c r="AA2795" s="113"/>
      <c r="AB2795" s="113"/>
      <c r="AC2795" s="113"/>
      <c r="AD2795" s="113"/>
      <c r="AE2795" s="113"/>
      <c r="AF2795" s="113"/>
      <c r="AG2795" s="113"/>
      <c r="AH2795" s="113"/>
      <c r="AI2795" s="113"/>
      <c r="AJ2795" s="113"/>
      <c r="AK2795" s="113"/>
      <c r="AL2795" s="113"/>
      <c r="AM2795" s="113"/>
      <c r="AN2795" s="113"/>
      <c r="AO2795" s="113"/>
      <c r="AP2795" s="113"/>
      <c r="AQ2795" s="113"/>
      <c r="AR2795" s="113"/>
      <c r="AS2795" s="113"/>
      <c r="AT2795" s="113"/>
      <c r="AU2795" s="113"/>
      <c r="AV2795" s="113"/>
      <c r="AW2795" s="113"/>
      <c r="AX2795" s="113"/>
      <c r="AY2795" s="113"/>
      <c r="AZ2795" s="113"/>
      <c r="BA2795" s="113"/>
      <c r="BB2795" s="113"/>
      <c r="BC2795" s="113"/>
      <c r="BD2795" s="113"/>
      <c r="BE2795" s="113"/>
      <c r="BF2795" s="113"/>
      <c r="BG2795" s="113"/>
      <c r="BH2795" s="113"/>
      <c r="BI2795" s="113"/>
      <c r="BJ2795" s="113"/>
      <c r="BK2795" s="113"/>
      <c r="BL2795" s="113"/>
      <c r="BM2795" s="113"/>
      <c r="BN2795" s="113"/>
      <c r="BO2795" s="113"/>
      <c r="BP2795" s="113"/>
      <c r="BQ2795" s="113"/>
      <c r="BR2795" s="113"/>
      <c r="BS2795" s="113"/>
      <c r="BT2795" s="113"/>
      <c r="BU2795" s="113"/>
      <c r="BV2795" s="113"/>
      <c r="BW2795" s="113"/>
      <c r="BX2795" s="113"/>
      <c r="BY2795" s="113"/>
      <c r="BZ2795" s="113"/>
      <c r="CA2795" s="113"/>
      <c r="CB2795" s="113"/>
    </row>
    <row r="2796" spans="9:80" s="114" customFormat="1">
      <c r="I2796" s="113"/>
      <c r="J2796" s="113"/>
      <c r="K2796" s="113"/>
      <c r="L2796" s="113"/>
      <c r="M2796" s="113"/>
      <c r="N2796" s="113"/>
      <c r="O2796" s="113"/>
      <c r="P2796" s="113"/>
      <c r="Q2796" s="113"/>
      <c r="R2796" s="113"/>
      <c r="S2796" s="113"/>
      <c r="T2796" s="113"/>
      <c r="U2796" s="113"/>
      <c r="V2796" s="113"/>
      <c r="W2796" s="113"/>
      <c r="X2796" s="113"/>
      <c r="Y2796" s="113"/>
      <c r="Z2796" s="113"/>
      <c r="AA2796" s="113"/>
      <c r="AB2796" s="113"/>
      <c r="AC2796" s="113"/>
      <c r="AD2796" s="113"/>
      <c r="AE2796" s="113"/>
      <c r="AF2796" s="113"/>
      <c r="AG2796" s="113"/>
      <c r="AH2796" s="113"/>
      <c r="AI2796" s="113"/>
      <c r="AJ2796" s="113"/>
      <c r="AK2796" s="113"/>
      <c r="AL2796" s="113"/>
      <c r="AM2796" s="113"/>
      <c r="AN2796" s="113"/>
      <c r="AO2796" s="113"/>
      <c r="AP2796" s="113"/>
      <c r="AQ2796" s="113"/>
      <c r="AR2796" s="113"/>
      <c r="AS2796" s="113"/>
      <c r="AT2796" s="113"/>
      <c r="AU2796" s="113"/>
      <c r="AV2796" s="113"/>
      <c r="AW2796" s="113"/>
      <c r="AX2796" s="113"/>
      <c r="AY2796" s="113"/>
      <c r="AZ2796" s="113"/>
      <c r="BA2796" s="113"/>
      <c r="BB2796" s="113"/>
      <c r="BC2796" s="113"/>
      <c r="BD2796" s="113"/>
      <c r="BE2796" s="113"/>
      <c r="BF2796" s="113"/>
      <c r="BG2796" s="113"/>
      <c r="BH2796" s="113"/>
      <c r="BI2796" s="113"/>
      <c r="BJ2796" s="113"/>
      <c r="BK2796" s="113"/>
      <c r="BL2796" s="113"/>
      <c r="BM2796" s="113"/>
      <c r="BN2796" s="113"/>
      <c r="BO2796" s="113"/>
      <c r="BP2796" s="113"/>
      <c r="BQ2796" s="113"/>
      <c r="BR2796" s="113"/>
      <c r="BS2796" s="113"/>
      <c r="BT2796" s="113"/>
      <c r="BU2796" s="113"/>
      <c r="BV2796" s="113"/>
      <c r="BW2796" s="113"/>
      <c r="BX2796" s="113"/>
      <c r="BY2796" s="113"/>
      <c r="BZ2796" s="113"/>
      <c r="CA2796" s="113"/>
      <c r="CB2796" s="113"/>
    </row>
    <row r="2797" spans="9:80" s="114" customFormat="1">
      <c r="I2797" s="113"/>
      <c r="J2797" s="113"/>
      <c r="K2797" s="113"/>
      <c r="L2797" s="113"/>
      <c r="M2797" s="113"/>
      <c r="N2797" s="113"/>
      <c r="O2797" s="113"/>
      <c r="P2797" s="113"/>
      <c r="Q2797" s="113"/>
      <c r="R2797" s="113"/>
      <c r="S2797" s="113"/>
      <c r="T2797" s="113"/>
      <c r="U2797" s="113"/>
      <c r="V2797" s="113"/>
      <c r="W2797" s="113"/>
      <c r="X2797" s="113"/>
      <c r="Y2797" s="113"/>
      <c r="Z2797" s="113"/>
      <c r="AA2797" s="113"/>
      <c r="AB2797" s="113"/>
      <c r="AC2797" s="113"/>
      <c r="AD2797" s="113"/>
      <c r="AE2797" s="113"/>
      <c r="AF2797" s="113"/>
      <c r="AG2797" s="113"/>
      <c r="AH2797" s="113"/>
      <c r="AI2797" s="113"/>
      <c r="AJ2797" s="113"/>
      <c r="AK2797" s="113"/>
      <c r="AL2797" s="113"/>
      <c r="AM2797" s="113"/>
      <c r="AN2797" s="113"/>
      <c r="AO2797" s="113"/>
      <c r="AP2797" s="113"/>
      <c r="AQ2797" s="113"/>
      <c r="AR2797" s="113"/>
      <c r="AS2797" s="113"/>
      <c r="AT2797" s="113"/>
      <c r="AU2797" s="113"/>
      <c r="AV2797" s="113"/>
      <c r="AW2797" s="113"/>
      <c r="AX2797" s="113"/>
      <c r="AY2797" s="113"/>
      <c r="AZ2797" s="113"/>
      <c r="BA2797" s="113"/>
      <c r="BB2797" s="113"/>
      <c r="BC2797" s="113"/>
      <c r="BD2797" s="113"/>
      <c r="BE2797" s="113"/>
      <c r="BF2797" s="113"/>
      <c r="BG2797" s="113"/>
      <c r="BH2797" s="113"/>
      <c r="BI2797" s="113"/>
      <c r="BJ2797" s="113"/>
      <c r="BK2797" s="113"/>
      <c r="BL2797" s="113"/>
      <c r="BM2797" s="113"/>
      <c r="BN2797" s="113"/>
      <c r="BO2797" s="113"/>
      <c r="BP2797" s="113"/>
      <c r="BQ2797" s="113"/>
      <c r="BR2797" s="113"/>
      <c r="BS2797" s="113"/>
      <c r="BT2797" s="113"/>
      <c r="BU2797" s="113"/>
      <c r="BV2797" s="113"/>
      <c r="BW2797" s="113"/>
      <c r="BX2797" s="113"/>
      <c r="BY2797" s="113"/>
      <c r="BZ2797" s="113"/>
      <c r="CA2797" s="113"/>
      <c r="CB2797" s="113"/>
    </row>
    <row r="2798" spans="9:80" s="114" customFormat="1">
      <c r="I2798" s="113"/>
      <c r="J2798" s="113"/>
      <c r="K2798" s="113"/>
      <c r="L2798" s="113"/>
      <c r="M2798" s="113"/>
      <c r="N2798" s="113"/>
      <c r="O2798" s="113"/>
      <c r="P2798" s="113"/>
      <c r="Q2798" s="113"/>
      <c r="R2798" s="113"/>
      <c r="S2798" s="113"/>
      <c r="T2798" s="113"/>
      <c r="U2798" s="113"/>
      <c r="V2798" s="113"/>
      <c r="W2798" s="113"/>
      <c r="X2798" s="113"/>
      <c r="Y2798" s="113"/>
      <c r="Z2798" s="113"/>
      <c r="AA2798" s="113"/>
      <c r="AB2798" s="113"/>
      <c r="AC2798" s="113"/>
      <c r="AD2798" s="113"/>
      <c r="AE2798" s="113"/>
      <c r="AF2798" s="113"/>
      <c r="AG2798" s="113"/>
      <c r="AH2798" s="113"/>
      <c r="AI2798" s="113"/>
      <c r="AJ2798" s="113"/>
      <c r="AK2798" s="113"/>
      <c r="AL2798" s="113"/>
      <c r="AM2798" s="113"/>
      <c r="AN2798" s="113"/>
      <c r="AO2798" s="113"/>
      <c r="AP2798" s="113"/>
      <c r="AQ2798" s="113"/>
      <c r="AR2798" s="113"/>
      <c r="AS2798" s="113"/>
      <c r="AT2798" s="113"/>
      <c r="AU2798" s="113"/>
      <c r="AV2798" s="113"/>
      <c r="AW2798" s="113"/>
      <c r="AX2798" s="113"/>
      <c r="AY2798" s="113"/>
      <c r="AZ2798" s="113"/>
      <c r="BA2798" s="113"/>
      <c r="BB2798" s="113"/>
      <c r="BC2798" s="113"/>
      <c r="BD2798" s="113"/>
      <c r="BE2798" s="113"/>
      <c r="BF2798" s="113"/>
      <c r="BG2798" s="113"/>
      <c r="BH2798" s="113"/>
      <c r="BI2798" s="113"/>
      <c r="BJ2798" s="113"/>
      <c r="BK2798" s="113"/>
      <c r="BL2798" s="113"/>
      <c r="BM2798" s="113"/>
      <c r="BN2798" s="113"/>
      <c r="BO2798" s="113"/>
      <c r="BP2798" s="113"/>
      <c r="BQ2798" s="113"/>
      <c r="BR2798" s="113"/>
      <c r="BS2798" s="113"/>
      <c r="BT2798" s="113"/>
      <c r="BU2798" s="113"/>
      <c r="BV2798" s="113"/>
      <c r="BW2798" s="113"/>
      <c r="BX2798" s="113"/>
      <c r="BY2798" s="113"/>
      <c r="BZ2798" s="113"/>
      <c r="CA2798" s="113"/>
      <c r="CB2798" s="113"/>
    </row>
    <row r="2799" spans="9:80" s="114" customFormat="1">
      <c r="I2799" s="113"/>
      <c r="J2799" s="113"/>
      <c r="K2799" s="113"/>
      <c r="L2799" s="113"/>
      <c r="M2799" s="113"/>
      <c r="N2799" s="113"/>
      <c r="O2799" s="113"/>
      <c r="P2799" s="113"/>
      <c r="Q2799" s="113"/>
      <c r="R2799" s="113"/>
      <c r="S2799" s="113"/>
      <c r="T2799" s="113"/>
      <c r="U2799" s="113"/>
      <c r="V2799" s="113"/>
      <c r="W2799" s="113"/>
      <c r="X2799" s="113"/>
      <c r="Y2799" s="113"/>
      <c r="Z2799" s="113"/>
      <c r="AA2799" s="113"/>
      <c r="AB2799" s="113"/>
      <c r="AC2799" s="113"/>
      <c r="AD2799" s="113"/>
      <c r="AE2799" s="113"/>
      <c r="AF2799" s="113"/>
      <c r="AG2799" s="113"/>
      <c r="AH2799" s="113"/>
      <c r="AI2799" s="113"/>
      <c r="AJ2799" s="113"/>
      <c r="AK2799" s="113"/>
      <c r="AL2799" s="113"/>
      <c r="AM2799" s="113"/>
      <c r="AN2799" s="113"/>
      <c r="AO2799" s="113"/>
      <c r="AP2799" s="113"/>
      <c r="AQ2799" s="113"/>
      <c r="AR2799" s="113"/>
      <c r="AS2799" s="113"/>
      <c r="AT2799" s="113"/>
      <c r="AU2799" s="113"/>
      <c r="AV2799" s="113"/>
      <c r="AW2799" s="113"/>
      <c r="AX2799" s="113"/>
      <c r="AY2799" s="113"/>
      <c r="AZ2799" s="113"/>
      <c r="BA2799" s="113"/>
      <c r="BB2799" s="113"/>
      <c r="BC2799" s="113"/>
      <c r="BD2799" s="113"/>
      <c r="BE2799" s="113"/>
      <c r="BF2799" s="113"/>
      <c r="BG2799" s="113"/>
      <c r="BH2799" s="113"/>
      <c r="BI2799" s="113"/>
      <c r="BJ2799" s="113"/>
      <c r="BK2799" s="113"/>
      <c r="BL2799" s="113"/>
      <c r="BM2799" s="113"/>
      <c r="BN2799" s="113"/>
      <c r="BO2799" s="113"/>
      <c r="BP2799" s="113"/>
      <c r="BQ2799" s="113"/>
      <c r="BR2799" s="113"/>
      <c r="BS2799" s="113"/>
      <c r="BT2799" s="113"/>
      <c r="BU2799" s="113"/>
      <c r="BV2799" s="113"/>
      <c r="BW2799" s="113"/>
      <c r="BX2799" s="113"/>
      <c r="BY2799" s="113"/>
      <c r="BZ2799" s="113"/>
      <c r="CA2799" s="113"/>
      <c r="CB2799" s="113"/>
    </row>
    <row r="2800" spans="9:80" s="114" customFormat="1">
      <c r="I2800" s="113"/>
      <c r="J2800" s="113"/>
      <c r="K2800" s="113"/>
      <c r="L2800" s="113"/>
      <c r="M2800" s="113"/>
      <c r="N2800" s="113"/>
      <c r="O2800" s="113"/>
      <c r="P2800" s="113"/>
      <c r="Q2800" s="113"/>
      <c r="R2800" s="113"/>
      <c r="S2800" s="113"/>
      <c r="T2800" s="113"/>
      <c r="U2800" s="113"/>
      <c r="V2800" s="113"/>
      <c r="W2800" s="113"/>
      <c r="X2800" s="113"/>
      <c r="Y2800" s="113"/>
      <c r="Z2800" s="113"/>
      <c r="AA2800" s="113"/>
      <c r="AB2800" s="113"/>
      <c r="AC2800" s="113"/>
      <c r="AD2800" s="113"/>
      <c r="AE2800" s="113"/>
      <c r="AF2800" s="113"/>
      <c r="AG2800" s="113"/>
      <c r="AH2800" s="113"/>
      <c r="AI2800" s="113"/>
      <c r="AJ2800" s="113"/>
      <c r="AK2800" s="113"/>
      <c r="AL2800" s="113"/>
      <c r="AM2800" s="113"/>
      <c r="AN2800" s="113"/>
      <c r="AO2800" s="113"/>
      <c r="AP2800" s="113"/>
      <c r="AQ2800" s="113"/>
      <c r="AR2800" s="113"/>
      <c r="AS2800" s="113"/>
      <c r="AT2800" s="113"/>
      <c r="AU2800" s="113"/>
      <c r="AV2800" s="113"/>
      <c r="AW2800" s="113"/>
      <c r="AX2800" s="113"/>
      <c r="AY2800" s="113"/>
      <c r="AZ2800" s="113"/>
      <c r="BA2800" s="113"/>
      <c r="BB2800" s="113"/>
      <c r="BC2800" s="113"/>
      <c r="BD2800" s="113"/>
      <c r="BE2800" s="113"/>
      <c r="BF2800" s="113"/>
      <c r="BG2800" s="113"/>
      <c r="BH2800" s="113"/>
      <c r="BI2800" s="113"/>
      <c r="BJ2800" s="113"/>
      <c r="BK2800" s="113"/>
      <c r="BL2800" s="113"/>
      <c r="BM2800" s="113"/>
      <c r="BN2800" s="113"/>
      <c r="BO2800" s="113"/>
      <c r="BP2800" s="113"/>
      <c r="BQ2800" s="113"/>
      <c r="BR2800" s="113"/>
      <c r="BS2800" s="113"/>
      <c r="BT2800" s="113"/>
      <c r="BU2800" s="113"/>
      <c r="BV2800" s="113"/>
      <c r="BW2800" s="113"/>
      <c r="BX2800" s="113"/>
      <c r="BY2800" s="113"/>
      <c r="BZ2800" s="113"/>
      <c r="CA2800" s="113"/>
      <c r="CB2800" s="113"/>
    </row>
    <row r="2801" spans="9:80" s="114" customFormat="1">
      <c r="I2801" s="113"/>
      <c r="J2801" s="113"/>
      <c r="K2801" s="113"/>
      <c r="L2801" s="113"/>
      <c r="M2801" s="113"/>
      <c r="N2801" s="113"/>
      <c r="O2801" s="113"/>
      <c r="P2801" s="113"/>
      <c r="Q2801" s="113"/>
      <c r="R2801" s="113"/>
      <c r="S2801" s="113"/>
      <c r="T2801" s="113"/>
      <c r="U2801" s="113"/>
      <c r="V2801" s="113"/>
      <c r="W2801" s="113"/>
      <c r="X2801" s="113"/>
      <c r="Y2801" s="113"/>
      <c r="Z2801" s="113"/>
      <c r="AA2801" s="113"/>
      <c r="AB2801" s="113"/>
      <c r="AC2801" s="113"/>
      <c r="AD2801" s="113"/>
      <c r="AE2801" s="113"/>
      <c r="AF2801" s="113"/>
      <c r="AG2801" s="113"/>
      <c r="AH2801" s="113"/>
      <c r="AI2801" s="113"/>
      <c r="AJ2801" s="113"/>
      <c r="AK2801" s="113"/>
      <c r="AL2801" s="113"/>
      <c r="AM2801" s="113"/>
      <c r="AN2801" s="113"/>
      <c r="AO2801" s="113"/>
      <c r="AP2801" s="113"/>
      <c r="AQ2801" s="113"/>
      <c r="AR2801" s="113"/>
      <c r="AS2801" s="113"/>
      <c r="AT2801" s="113"/>
      <c r="AU2801" s="113"/>
      <c r="AV2801" s="113"/>
      <c r="AW2801" s="113"/>
      <c r="AX2801" s="113"/>
      <c r="AY2801" s="113"/>
      <c r="AZ2801" s="113"/>
      <c r="BA2801" s="113"/>
      <c r="BB2801" s="113"/>
      <c r="BC2801" s="113"/>
      <c r="BD2801" s="113"/>
      <c r="BE2801" s="113"/>
      <c r="BF2801" s="113"/>
      <c r="BG2801" s="113"/>
      <c r="BH2801" s="113"/>
      <c r="BI2801" s="113"/>
      <c r="BJ2801" s="113"/>
      <c r="BK2801" s="113"/>
      <c r="BL2801" s="113"/>
      <c r="BM2801" s="113"/>
      <c r="BN2801" s="113"/>
      <c r="BO2801" s="113"/>
      <c r="BP2801" s="113"/>
      <c r="BQ2801" s="113"/>
      <c r="BR2801" s="113"/>
      <c r="BS2801" s="113"/>
      <c r="BT2801" s="113"/>
      <c r="BU2801" s="113"/>
      <c r="BV2801" s="113"/>
      <c r="BW2801" s="113"/>
      <c r="BX2801" s="113"/>
      <c r="BY2801" s="113"/>
      <c r="BZ2801" s="113"/>
      <c r="CA2801" s="113"/>
      <c r="CB2801" s="113"/>
    </row>
    <row r="2802" spans="9:80" s="114" customFormat="1">
      <c r="I2802" s="113"/>
      <c r="J2802" s="113"/>
      <c r="K2802" s="113"/>
      <c r="L2802" s="113"/>
      <c r="M2802" s="113"/>
      <c r="N2802" s="113"/>
      <c r="O2802" s="113"/>
      <c r="P2802" s="113"/>
      <c r="Q2802" s="113"/>
      <c r="R2802" s="113"/>
      <c r="S2802" s="113"/>
      <c r="T2802" s="113"/>
      <c r="U2802" s="113"/>
      <c r="V2802" s="113"/>
      <c r="W2802" s="113"/>
      <c r="X2802" s="113"/>
      <c r="Y2802" s="113"/>
      <c r="Z2802" s="113"/>
      <c r="AA2802" s="113"/>
      <c r="AB2802" s="113"/>
      <c r="AC2802" s="113"/>
      <c r="AD2802" s="113"/>
      <c r="AE2802" s="113"/>
      <c r="AF2802" s="113"/>
      <c r="AG2802" s="113"/>
      <c r="AH2802" s="113"/>
      <c r="AI2802" s="113"/>
      <c r="AJ2802" s="113"/>
      <c r="AK2802" s="113"/>
      <c r="AL2802" s="113"/>
      <c r="AM2802" s="113"/>
      <c r="AN2802" s="113"/>
      <c r="AO2802" s="113"/>
      <c r="AP2802" s="113"/>
      <c r="AQ2802" s="113"/>
      <c r="AR2802" s="113"/>
      <c r="AS2802" s="113"/>
      <c r="AT2802" s="113"/>
      <c r="AU2802" s="113"/>
      <c r="AV2802" s="113"/>
      <c r="AW2802" s="113"/>
      <c r="AX2802" s="113"/>
      <c r="AY2802" s="113"/>
      <c r="AZ2802" s="113"/>
      <c r="BA2802" s="113"/>
      <c r="BB2802" s="113"/>
      <c r="BC2802" s="113"/>
      <c r="BD2802" s="113"/>
      <c r="BE2802" s="113"/>
      <c r="BF2802" s="113"/>
      <c r="BG2802" s="113"/>
      <c r="BH2802" s="113"/>
      <c r="BI2802" s="113"/>
      <c r="BJ2802" s="113"/>
      <c r="BK2802" s="113"/>
      <c r="BL2802" s="113"/>
      <c r="BM2802" s="113"/>
      <c r="BN2802" s="113"/>
      <c r="BO2802" s="113"/>
      <c r="BP2802" s="113"/>
      <c r="BQ2802" s="113"/>
      <c r="BR2802" s="113"/>
      <c r="BS2802" s="113"/>
      <c r="BT2802" s="113"/>
      <c r="BU2802" s="113"/>
      <c r="BV2802" s="113"/>
      <c r="BW2802" s="113"/>
      <c r="BX2802" s="113"/>
      <c r="BY2802" s="113"/>
      <c r="BZ2802" s="113"/>
      <c r="CA2802" s="113"/>
      <c r="CB2802" s="113"/>
    </row>
    <row r="2803" spans="9:80" s="114" customFormat="1">
      <c r="I2803" s="113"/>
      <c r="J2803" s="113"/>
      <c r="K2803" s="113"/>
      <c r="L2803" s="113"/>
      <c r="M2803" s="113"/>
      <c r="N2803" s="113"/>
      <c r="O2803" s="113"/>
      <c r="P2803" s="113"/>
      <c r="Q2803" s="113"/>
      <c r="R2803" s="113"/>
      <c r="S2803" s="113"/>
      <c r="T2803" s="113"/>
      <c r="U2803" s="113"/>
      <c r="V2803" s="113"/>
      <c r="W2803" s="113"/>
      <c r="X2803" s="113"/>
      <c r="Y2803" s="113"/>
      <c r="Z2803" s="113"/>
      <c r="AA2803" s="113"/>
      <c r="AB2803" s="113"/>
      <c r="AC2803" s="113"/>
      <c r="AD2803" s="113"/>
      <c r="AE2803" s="113"/>
      <c r="AF2803" s="113"/>
      <c r="AG2803" s="113"/>
      <c r="AH2803" s="113"/>
      <c r="AI2803" s="113"/>
      <c r="AJ2803" s="113"/>
      <c r="AK2803" s="113"/>
      <c r="AL2803" s="113"/>
      <c r="AM2803" s="113"/>
      <c r="AN2803" s="113"/>
      <c r="AO2803" s="113"/>
      <c r="AP2803" s="113"/>
      <c r="AQ2803" s="113"/>
      <c r="AR2803" s="113"/>
      <c r="AS2803" s="113"/>
      <c r="AT2803" s="113"/>
      <c r="AU2803" s="113"/>
      <c r="AV2803" s="113"/>
      <c r="AW2803" s="113"/>
      <c r="AX2803" s="113"/>
      <c r="AY2803" s="113"/>
      <c r="AZ2803" s="113"/>
      <c r="BA2803" s="113"/>
      <c r="BB2803" s="113"/>
      <c r="BC2803" s="113"/>
      <c r="BD2803" s="113"/>
      <c r="BE2803" s="113"/>
      <c r="BF2803" s="113"/>
      <c r="BG2803" s="113"/>
      <c r="BH2803" s="113"/>
      <c r="BI2803" s="113"/>
      <c r="BJ2803" s="113"/>
      <c r="BK2803" s="113"/>
      <c r="BL2803" s="113"/>
      <c r="BM2803" s="113"/>
      <c r="BN2803" s="113"/>
      <c r="BO2803" s="113"/>
      <c r="BP2803" s="113"/>
      <c r="BQ2803" s="113"/>
      <c r="BR2803" s="113"/>
      <c r="BS2803" s="113"/>
      <c r="BT2803" s="113"/>
      <c r="BU2803" s="113"/>
      <c r="BV2803" s="113"/>
      <c r="BW2803" s="113"/>
      <c r="BX2803" s="113"/>
      <c r="BY2803" s="113"/>
      <c r="BZ2803" s="113"/>
      <c r="CA2803" s="113"/>
      <c r="CB2803" s="113"/>
    </row>
    <row r="2804" spans="9:80" s="114" customFormat="1">
      <c r="I2804" s="113"/>
      <c r="J2804" s="113"/>
      <c r="K2804" s="113"/>
      <c r="L2804" s="113"/>
      <c r="M2804" s="113"/>
      <c r="N2804" s="113"/>
      <c r="O2804" s="113"/>
      <c r="P2804" s="113"/>
      <c r="Q2804" s="113"/>
      <c r="R2804" s="113"/>
      <c r="S2804" s="113"/>
      <c r="T2804" s="113"/>
      <c r="U2804" s="113"/>
      <c r="V2804" s="113"/>
      <c r="W2804" s="113"/>
      <c r="X2804" s="113"/>
      <c r="Y2804" s="113"/>
      <c r="Z2804" s="113"/>
      <c r="AA2804" s="113"/>
      <c r="AB2804" s="113"/>
      <c r="AC2804" s="113"/>
      <c r="AD2804" s="113"/>
      <c r="AE2804" s="113"/>
      <c r="AF2804" s="113"/>
      <c r="AG2804" s="113"/>
      <c r="AH2804" s="113"/>
      <c r="AI2804" s="113"/>
      <c r="AJ2804" s="113"/>
      <c r="AK2804" s="113"/>
      <c r="AL2804" s="113"/>
      <c r="AM2804" s="113"/>
      <c r="AN2804" s="113"/>
      <c r="AO2804" s="113"/>
      <c r="AP2804" s="113"/>
      <c r="AQ2804" s="113"/>
      <c r="AR2804" s="113"/>
      <c r="AS2804" s="113"/>
      <c r="AT2804" s="113"/>
      <c r="AU2804" s="113"/>
      <c r="AV2804" s="113"/>
      <c r="AW2804" s="113"/>
      <c r="AX2804" s="113"/>
      <c r="AY2804" s="113"/>
      <c r="AZ2804" s="113"/>
      <c r="BA2804" s="113"/>
      <c r="BB2804" s="113"/>
      <c r="BC2804" s="113"/>
      <c r="BD2804" s="113"/>
      <c r="BE2804" s="113"/>
      <c r="BF2804" s="113"/>
      <c r="BG2804" s="113"/>
      <c r="BH2804" s="113"/>
      <c r="BI2804" s="113"/>
      <c r="BJ2804" s="113"/>
      <c r="BK2804" s="113"/>
      <c r="BL2804" s="113"/>
      <c r="BM2804" s="113"/>
      <c r="BN2804" s="113"/>
      <c r="BO2804" s="113"/>
      <c r="BP2804" s="113"/>
      <c r="BQ2804" s="113"/>
      <c r="BR2804" s="113"/>
      <c r="BS2804" s="113"/>
      <c r="BT2804" s="113"/>
      <c r="BU2804" s="113"/>
      <c r="BV2804" s="113"/>
      <c r="BW2804" s="113"/>
      <c r="BX2804" s="113"/>
      <c r="BY2804" s="113"/>
      <c r="BZ2804" s="113"/>
      <c r="CA2804" s="113"/>
      <c r="CB2804" s="113"/>
    </row>
    <row r="2805" spans="9:80" s="114" customFormat="1">
      <c r="I2805" s="113"/>
      <c r="J2805" s="113"/>
      <c r="K2805" s="113"/>
      <c r="L2805" s="113"/>
      <c r="M2805" s="113"/>
      <c r="N2805" s="113"/>
      <c r="O2805" s="113"/>
      <c r="P2805" s="113"/>
      <c r="Q2805" s="113"/>
      <c r="R2805" s="113"/>
      <c r="S2805" s="113"/>
      <c r="T2805" s="113"/>
      <c r="U2805" s="113"/>
      <c r="V2805" s="113"/>
      <c r="W2805" s="113"/>
      <c r="X2805" s="113"/>
      <c r="Y2805" s="113"/>
      <c r="Z2805" s="113"/>
      <c r="AA2805" s="113"/>
      <c r="AB2805" s="113"/>
      <c r="AC2805" s="113"/>
      <c r="AD2805" s="113"/>
      <c r="AE2805" s="113"/>
      <c r="AF2805" s="113"/>
      <c r="AG2805" s="113"/>
      <c r="AH2805" s="113"/>
      <c r="AI2805" s="113"/>
      <c r="AJ2805" s="113"/>
      <c r="AK2805" s="113"/>
      <c r="AL2805" s="113"/>
      <c r="AM2805" s="113"/>
      <c r="AN2805" s="113"/>
      <c r="AO2805" s="113"/>
      <c r="AP2805" s="113"/>
      <c r="AQ2805" s="113"/>
      <c r="AR2805" s="113"/>
      <c r="AS2805" s="113"/>
      <c r="AT2805" s="113"/>
      <c r="AU2805" s="113"/>
      <c r="AV2805" s="113"/>
      <c r="AW2805" s="113"/>
      <c r="AX2805" s="113"/>
      <c r="AY2805" s="113"/>
      <c r="AZ2805" s="113"/>
      <c r="BA2805" s="113"/>
      <c r="BB2805" s="113"/>
      <c r="BC2805" s="113"/>
      <c r="BD2805" s="113"/>
      <c r="BE2805" s="113"/>
      <c r="BF2805" s="113"/>
      <c r="BG2805" s="113"/>
      <c r="BH2805" s="113"/>
      <c r="BI2805" s="113"/>
      <c r="BJ2805" s="113"/>
      <c r="BK2805" s="113"/>
      <c r="BL2805" s="113"/>
      <c r="BM2805" s="113"/>
      <c r="BN2805" s="113"/>
      <c r="BO2805" s="113"/>
      <c r="BP2805" s="113"/>
      <c r="BQ2805" s="113"/>
      <c r="BR2805" s="113"/>
      <c r="BS2805" s="113"/>
      <c r="BT2805" s="113"/>
      <c r="BU2805" s="113"/>
      <c r="BV2805" s="113"/>
      <c r="BW2805" s="113"/>
      <c r="BX2805" s="113"/>
      <c r="BY2805" s="113"/>
      <c r="BZ2805" s="113"/>
      <c r="CA2805" s="113"/>
      <c r="CB2805" s="113"/>
    </row>
    <row r="2806" spans="9:80" s="114" customFormat="1">
      <c r="I2806" s="113"/>
      <c r="J2806" s="113"/>
      <c r="K2806" s="113"/>
      <c r="L2806" s="113"/>
      <c r="M2806" s="113"/>
      <c r="N2806" s="113"/>
      <c r="O2806" s="113"/>
      <c r="P2806" s="113"/>
      <c r="Q2806" s="113"/>
      <c r="R2806" s="113"/>
      <c r="S2806" s="113"/>
      <c r="T2806" s="113"/>
      <c r="U2806" s="113"/>
      <c r="V2806" s="113"/>
      <c r="W2806" s="113"/>
      <c r="X2806" s="113"/>
      <c r="Y2806" s="113"/>
      <c r="Z2806" s="113"/>
      <c r="AA2806" s="113"/>
      <c r="AB2806" s="113"/>
      <c r="AC2806" s="113"/>
      <c r="AD2806" s="113"/>
      <c r="AE2806" s="113"/>
      <c r="AF2806" s="113"/>
      <c r="AG2806" s="113"/>
      <c r="AH2806" s="113"/>
      <c r="AI2806" s="113"/>
      <c r="AJ2806" s="113"/>
      <c r="AK2806" s="113"/>
      <c r="AL2806" s="113"/>
      <c r="AM2806" s="113"/>
      <c r="AN2806" s="113"/>
      <c r="AO2806" s="113"/>
      <c r="AP2806" s="113"/>
      <c r="AQ2806" s="113"/>
      <c r="AR2806" s="113"/>
      <c r="AS2806" s="113"/>
      <c r="AT2806" s="113"/>
      <c r="AU2806" s="113"/>
      <c r="AV2806" s="113"/>
      <c r="AW2806" s="113"/>
      <c r="AX2806" s="113"/>
      <c r="AY2806" s="113"/>
      <c r="AZ2806" s="113"/>
      <c r="BA2806" s="113"/>
      <c r="BB2806" s="113"/>
      <c r="BC2806" s="113"/>
      <c r="BD2806" s="113"/>
      <c r="BE2806" s="113"/>
      <c r="BF2806" s="113"/>
      <c r="BG2806" s="113"/>
      <c r="BH2806" s="113"/>
      <c r="BI2806" s="113"/>
      <c r="BJ2806" s="113"/>
      <c r="BK2806" s="113"/>
      <c r="BL2806" s="113"/>
      <c r="BM2806" s="113"/>
      <c r="BN2806" s="113"/>
      <c r="BO2806" s="113"/>
      <c r="BP2806" s="113"/>
      <c r="BQ2806" s="113"/>
      <c r="BR2806" s="113"/>
      <c r="BS2806" s="113"/>
      <c r="BT2806" s="113"/>
      <c r="BU2806" s="113"/>
      <c r="BV2806" s="113"/>
      <c r="BW2806" s="113"/>
      <c r="BX2806" s="113"/>
      <c r="BY2806" s="113"/>
      <c r="BZ2806" s="113"/>
      <c r="CA2806" s="113"/>
      <c r="CB2806" s="113"/>
    </row>
    <row r="2807" spans="9:80" s="114" customFormat="1">
      <c r="I2807" s="113"/>
      <c r="J2807" s="113"/>
      <c r="K2807" s="113"/>
      <c r="L2807" s="113"/>
      <c r="M2807" s="113"/>
      <c r="N2807" s="113"/>
      <c r="O2807" s="113"/>
      <c r="P2807" s="113"/>
      <c r="Q2807" s="113"/>
      <c r="R2807" s="113"/>
      <c r="S2807" s="113"/>
      <c r="T2807" s="113"/>
      <c r="U2807" s="113"/>
      <c r="V2807" s="113"/>
      <c r="W2807" s="113"/>
      <c r="X2807" s="113"/>
      <c r="Y2807" s="113"/>
      <c r="Z2807" s="113"/>
      <c r="AA2807" s="113"/>
      <c r="AB2807" s="113"/>
      <c r="AC2807" s="113"/>
      <c r="AD2807" s="113"/>
      <c r="AE2807" s="113"/>
      <c r="AF2807" s="113"/>
      <c r="AG2807" s="113"/>
      <c r="AH2807" s="113"/>
      <c r="AI2807" s="113"/>
      <c r="AJ2807" s="113"/>
      <c r="AK2807" s="113"/>
      <c r="AL2807" s="113"/>
      <c r="AM2807" s="113"/>
      <c r="AN2807" s="113"/>
      <c r="AO2807" s="113"/>
      <c r="AP2807" s="113"/>
      <c r="AQ2807" s="113"/>
      <c r="AR2807" s="113"/>
      <c r="AS2807" s="113"/>
      <c r="AT2807" s="113"/>
      <c r="AU2807" s="113"/>
      <c r="AV2807" s="113"/>
      <c r="AW2807" s="113"/>
      <c r="AX2807" s="113"/>
      <c r="AY2807" s="113"/>
      <c r="AZ2807" s="113"/>
      <c r="BA2807" s="113"/>
      <c r="BB2807" s="113"/>
      <c r="BC2807" s="113"/>
      <c r="BD2807" s="113"/>
      <c r="BE2807" s="113"/>
      <c r="BF2807" s="113"/>
      <c r="BG2807" s="113"/>
      <c r="BH2807" s="113"/>
      <c r="BI2807" s="113"/>
      <c r="BJ2807" s="113"/>
      <c r="BK2807" s="113"/>
      <c r="BL2807" s="113"/>
      <c r="BM2807" s="113"/>
      <c r="BN2807" s="113"/>
      <c r="BO2807" s="113"/>
      <c r="BP2807" s="113"/>
      <c r="BQ2807" s="113"/>
      <c r="BR2807" s="113"/>
      <c r="BS2807" s="113"/>
      <c r="BT2807" s="113"/>
      <c r="BU2807" s="113"/>
      <c r="BV2807" s="113"/>
      <c r="BW2807" s="113"/>
      <c r="BX2807" s="113"/>
      <c r="BY2807" s="113"/>
      <c r="BZ2807" s="113"/>
      <c r="CA2807" s="113"/>
      <c r="CB2807" s="113"/>
    </row>
    <row r="2808" spans="9:80" s="114" customFormat="1">
      <c r="I2808" s="113"/>
      <c r="J2808" s="113"/>
      <c r="K2808" s="113"/>
      <c r="L2808" s="113"/>
      <c r="M2808" s="113"/>
      <c r="N2808" s="113"/>
      <c r="O2808" s="113"/>
      <c r="P2808" s="113"/>
      <c r="Q2808" s="113"/>
      <c r="R2808" s="113"/>
      <c r="S2808" s="113"/>
      <c r="T2808" s="113"/>
      <c r="U2808" s="113"/>
      <c r="V2808" s="113"/>
      <c r="W2808" s="113"/>
      <c r="X2808" s="113"/>
      <c r="Y2808" s="113"/>
      <c r="Z2808" s="113"/>
      <c r="AA2808" s="113"/>
      <c r="AB2808" s="113"/>
      <c r="AC2808" s="113"/>
      <c r="AD2808" s="113"/>
      <c r="AE2808" s="113"/>
      <c r="AF2808" s="113"/>
      <c r="AG2808" s="113"/>
      <c r="AH2808" s="113"/>
      <c r="AI2808" s="113"/>
      <c r="AJ2808" s="113"/>
      <c r="AK2808" s="113"/>
      <c r="AL2808" s="113"/>
      <c r="AM2808" s="113"/>
      <c r="AN2808" s="113"/>
      <c r="AO2808" s="113"/>
      <c r="AP2808" s="113"/>
      <c r="AQ2808" s="113"/>
      <c r="AR2808" s="113"/>
      <c r="AS2808" s="113"/>
      <c r="AT2808" s="113"/>
      <c r="AU2808" s="113"/>
      <c r="AV2808" s="113"/>
      <c r="AW2808" s="113"/>
      <c r="AX2808" s="113"/>
      <c r="AY2808" s="113"/>
      <c r="AZ2808" s="113"/>
      <c r="BA2808" s="113"/>
      <c r="BB2808" s="113"/>
      <c r="BC2808" s="113"/>
      <c r="BD2808" s="113"/>
      <c r="BE2808" s="113"/>
      <c r="BF2808" s="113"/>
      <c r="BG2808" s="113"/>
      <c r="BH2808" s="113"/>
      <c r="BI2808" s="113"/>
      <c r="BJ2808" s="113"/>
      <c r="BK2808" s="113"/>
      <c r="BL2808" s="113"/>
      <c r="BM2808" s="113"/>
      <c r="BN2808" s="113"/>
      <c r="BO2808" s="113"/>
      <c r="BP2808" s="113"/>
      <c r="BQ2808" s="113"/>
      <c r="BR2808" s="113"/>
      <c r="BS2808" s="113"/>
      <c r="BT2808" s="113"/>
      <c r="BU2808" s="113"/>
      <c r="BV2808" s="113"/>
      <c r="BW2808" s="113"/>
      <c r="BX2808" s="113"/>
      <c r="BY2808" s="113"/>
      <c r="BZ2808" s="113"/>
      <c r="CA2808" s="113"/>
      <c r="CB2808" s="113"/>
    </row>
    <row r="2809" spans="9:80" s="114" customFormat="1">
      <c r="I2809" s="113"/>
      <c r="J2809" s="113"/>
      <c r="K2809" s="113"/>
      <c r="L2809" s="113"/>
      <c r="M2809" s="113"/>
      <c r="N2809" s="113"/>
      <c r="O2809" s="113"/>
      <c r="P2809" s="113"/>
      <c r="Q2809" s="113"/>
      <c r="R2809" s="113"/>
      <c r="S2809" s="113"/>
      <c r="T2809" s="113"/>
      <c r="U2809" s="113"/>
      <c r="V2809" s="113"/>
      <c r="W2809" s="113"/>
      <c r="X2809" s="113"/>
      <c r="Y2809" s="113"/>
      <c r="Z2809" s="113"/>
      <c r="AA2809" s="113"/>
      <c r="AB2809" s="113"/>
      <c r="AC2809" s="113"/>
      <c r="AD2809" s="113"/>
      <c r="AE2809" s="113"/>
      <c r="AF2809" s="113"/>
      <c r="AG2809" s="113"/>
      <c r="AH2809" s="113"/>
      <c r="AI2809" s="113"/>
      <c r="AJ2809" s="113"/>
      <c r="AK2809" s="113"/>
      <c r="AL2809" s="113"/>
      <c r="AM2809" s="113"/>
      <c r="AN2809" s="113"/>
      <c r="AO2809" s="113"/>
      <c r="AP2809" s="113"/>
      <c r="AQ2809" s="113"/>
      <c r="AR2809" s="113"/>
      <c r="AS2809" s="113"/>
      <c r="AT2809" s="113"/>
      <c r="AU2809" s="113"/>
      <c r="AV2809" s="113"/>
      <c r="AW2809" s="113"/>
      <c r="AX2809" s="113"/>
      <c r="AY2809" s="113"/>
      <c r="AZ2809" s="113"/>
      <c r="BA2809" s="113"/>
      <c r="BB2809" s="113"/>
      <c r="BC2809" s="113"/>
      <c r="BD2809" s="113"/>
      <c r="BE2809" s="113"/>
      <c r="BF2809" s="113"/>
      <c r="BG2809" s="113"/>
      <c r="BH2809" s="113"/>
      <c r="BI2809" s="113"/>
      <c r="BJ2809" s="113"/>
      <c r="BK2809" s="113"/>
      <c r="BL2809" s="113"/>
      <c r="BM2809" s="113"/>
      <c r="BN2809" s="113"/>
      <c r="BO2809" s="113"/>
      <c r="BP2809" s="113"/>
      <c r="BQ2809" s="113"/>
      <c r="BR2809" s="113"/>
      <c r="BS2809" s="113"/>
      <c r="BT2809" s="113"/>
      <c r="BU2809" s="113"/>
      <c r="BV2809" s="113"/>
      <c r="BW2809" s="113"/>
      <c r="BX2809" s="113"/>
      <c r="BY2809" s="113"/>
      <c r="BZ2809" s="113"/>
      <c r="CA2809" s="113"/>
      <c r="CB2809" s="113"/>
    </row>
    <row r="2810" spans="9:80" s="114" customFormat="1">
      <c r="I2810" s="113"/>
      <c r="J2810" s="113"/>
      <c r="K2810" s="113"/>
      <c r="L2810" s="113"/>
      <c r="M2810" s="113"/>
      <c r="N2810" s="113"/>
      <c r="O2810" s="113"/>
      <c r="P2810" s="113"/>
      <c r="Q2810" s="113"/>
      <c r="R2810" s="113"/>
      <c r="S2810" s="113"/>
      <c r="T2810" s="113"/>
      <c r="U2810" s="113"/>
      <c r="V2810" s="113"/>
      <c r="W2810" s="113"/>
      <c r="X2810" s="113"/>
      <c r="Y2810" s="113"/>
      <c r="Z2810" s="113"/>
      <c r="AA2810" s="113"/>
      <c r="AB2810" s="113"/>
      <c r="AC2810" s="113"/>
      <c r="AD2810" s="113"/>
      <c r="AE2810" s="113"/>
      <c r="AF2810" s="113"/>
      <c r="AG2810" s="113"/>
      <c r="AH2810" s="113"/>
      <c r="AI2810" s="113"/>
      <c r="AJ2810" s="113"/>
      <c r="AK2810" s="113"/>
      <c r="AL2810" s="113"/>
      <c r="AM2810" s="113"/>
      <c r="AN2810" s="113"/>
      <c r="AO2810" s="113"/>
      <c r="AP2810" s="113"/>
      <c r="AQ2810" s="113"/>
      <c r="AR2810" s="113"/>
      <c r="AS2810" s="113"/>
      <c r="AT2810" s="113"/>
      <c r="AU2810" s="113"/>
      <c r="AV2810" s="113"/>
      <c r="AW2810" s="113"/>
      <c r="AX2810" s="113"/>
      <c r="AY2810" s="113"/>
      <c r="AZ2810" s="113"/>
      <c r="BA2810" s="113"/>
      <c r="BB2810" s="113"/>
      <c r="BC2810" s="113"/>
      <c r="BD2810" s="113"/>
      <c r="BE2810" s="113"/>
      <c r="BF2810" s="113"/>
      <c r="BG2810" s="113"/>
      <c r="BH2810" s="113"/>
      <c r="BI2810" s="113"/>
      <c r="BJ2810" s="113"/>
      <c r="BK2810" s="113"/>
      <c r="BL2810" s="113"/>
      <c r="BM2810" s="113"/>
      <c r="BN2810" s="113"/>
      <c r="BO2810" s="113"/>
      <c r="BP2810" s="113"/>
      <c r="BQ2810" s="113"/>
      <c r="BR2810" s="113"/>
      <c r="BS2810" s="113"/>
      <c r="BT2810" s="113"/>
      <c r="BU2810" s="113"/>
      <c r="BV2810" s="113"/>
      <c r="BW2810" s="113"/>
      <c r="BX2810" s="113"/>
      <c r="BY2810" s="113"/>
      <c r="BZ2810" s="113"/>
      <c r="CA2810" s="113"/>
      <c r="CB2810" s="113"/>
    </row>
    <row r="2811" spans="9:80" s="114" customFormat="1">
      <c r="I2811" s="113"/>
      <c r="J2811" s="113"/>
      <c r="K2811" s="113"/>
      <c r="L2811" s="113"/>
      <c r="M2811" s="113"/>
      <c r="N2811" s="113"/>
      <c r="O2811" s="113"/>
      <c r="P2811" s="113"/>
      <c r="Q2811" s="113"/>
      <c r="R2811" s="113"/>
      <c r="S2811" s="113"/>
      <c r="T2811" s="113"/>
      <c r="U2811" s="113"/>
      <c r="V2811" s="113"/>
      <c r="W2811" s="113"/>
      <c r="X2811" s="113"/>
      <c r="Y2811" s="113"/>
      <c r="Z2811" s="113"/>
      <c r="AA2811" s="113"/>
      <c r="AB2811" s="113"/>
      <c r="AC2811" s="113"/>
      <c r="AD2811" s="113"/>
      <c r="AE2811" s="113"/>
      <c r="AF2811" s="113"/>
      <c r="AG2811" s="113"/>
      <c r="AH2811" s="113"/>
      <c r="AI2811" s="113"/>
      <c r="AJ2811" s="113"/>
      <c r="AK2811" s="113"/>
      <c r="AL2811" s="113"/>
      <c r="AM2811" s="113"/>
      <c r="AN2811" s="113"/>
      <c r="AO2811" s="113"/>
      <c r="AP2811" s="113"/>
      <c r="AQ2811" s="113"/>
      <c r="AR2811" s="113"/>
      <c r="AS2811" s="113"/>
      <c r="AT2811" s="113"/>
      <c r="AU2811" s="113"/>
      <c r="AV2811" s="113"/>
      <c r="AW2811" s="113"/>
      <c r="AX2811" s="113"/>
      <c r="AY2811" s="113"/>
      <c r="AZ2811" s="113"/>
      <c r="BA2811" s="113"/>
      <c r="BB2811" s="113"/>
      <c r="BC2811" s="113"/>
      <c r="BD2811" s="113"/>
      <c r="BE2811" s="113"/>
      <c r="BF2811" s="113"/>
      <c r="BG2811" s="113"/>
      <c r="BH2811" s="113"/>
      <c r="BI2811" s="113"/>
      <c r="BJ2811" s="113"/>
      <c r="BK2811" s="113"/>
      <c r="BL2811" s="113"/>
      <c r="BM2811" s="113"/>
      <c r="BN2811" s="113"/>
      <c r="BO2811" s="113"/>
      <c r="BP2811" s="113"/>
      <c r="BQ2811" s="113"/>
      <c r="BR2811" s="113"/>
      <c r="BS2811" s="113"/>
      <c r="BT2811" s="113"/>
      <c r="BU2811" s="113"/>
      <c r="BV2811" s="113"/>
      <c r="BW2811" s="113"/>
      <c r="BX2811" s="113"/>
      <c r="BY2811" s="113"/>
      <c r="BZ2811" s="113"/>
      <c r="CA2811" s="113"/>
      <c r="CB2811" s="113"/>
    </row>
    <row r="2812" spans="9:80" s="114" customFormat="1">
      <c r="I2812" s="113"/>
      <c r="J2812" s="113"/>
      <c r="K2812" s="113"/>
      <c r="L2812" s="113"/>
      <c r="M2812" s="113"/>
      <c r="N2812" s="113"/>
      <c r="O2812" s="113"/>
      <c r="P2812" s="113"/>
      <c r="Q2812" s="113"/>
      <c r="R2812" s="113"/>
      <c r="S2812" s="113"/>
      <c r="T2812" s="113"/>
      <c r="U2812" s="113"/>
      <c r="V2812" s="113"/>
      <c r="W2812" s="113"/>
      <c r="X2812" s="113"/>
      <c r="Y2812" s="113"/>
      <c r="Z2812" s="113"/>
      <c r="AA2812" s="113"/>
      <c r="AB2812" s="113"/>
      <c r="AC2812" s="113"/>
      <c r="AD2812" s="113"/>
      <c r="AE2812" s="113"/>
      <c r="AF2812" s="113"/>
      <c r="AG2812" s="113"/>
      <c r="AH2812" s="113"/>
      <c r="AI2812" s="113"/>
      <c r="AJ2812" s="113"/>
      <c r="AK2812" s="113"/>
      <c r="AL2812" s="113"/>
      <c r="AM2812" s="113"/>
      <c r="AN2812" s="113"/>
      <c r="AO2812" s="113"/>
      <c r="AP2812" s="113"/>
      <c r="AQ2812" s="113"/>
      <c r="AR2812" s="113"/>
      <c r="AS2812" s="113"/>
      <c r="AT2812" s="113"/>
      <c r="AU2812" s="113"/>
      <c r="AV2812" s="113"/>
      <c r="AW2812" s="113"/>
      <c r="AX2812" s="113"/>
      <c r="AY2812" s="113"/>
      <c r="AZ2812" s="113"/>
      <c r="BA2812" s="113"/>
      <c r="BB2812" s="113"/>
      <c r="BC2812" s="113"/>
      <c r="BD2812" s="113"/>
      <c r="BE2812" s="113"/>
      <c r="BF2812" s="113"/>
      <c r="BG2812" s="113"/>
      <c r="BH2812" s="113"/>
      <c r="BI2812" s="113"/>
      <c r="BJ2812" s="113"/>
      <c r="BK2812" s="113"/>
      <c r="BL2812" s="113"/>
      <c r="BM2812" s="113"/>
      <c r="BN2812" s="113"/>
      <c r="BO2812" s="113"/>
      <c r="BP2812" s="113"/>
      <c r="BQ2812" s="113"/>
      <c r="BR2812" s="113"/>
      <c r="BS2812" s="113"/>
      <c r="BT2812" s="113"/>
      <c r="BU2812" s="113"/>
      <c r="BV2812" s="113"/>
      <c r="BW2812" s="113"/>
      <c r="BX2812" s="113"/>
      <c r="BY2812" s="113"/>
      <c r="BZ2812" s="113"/>
      <c r="CA2812" s="113"/>
      <c r="CB2812" s="113"/>
    </row>
    <row r="2813" spans="9:80" s="114" customFormat="1">
      <c r="I2813" s="113"/>
      <c r="J2813" s="113"/>
      <c r="K2813" s="113"/>
      <c r="L2813" s="113"/>
      <c r="M2813" s="113"/>
      <c r="N2813" s="113"/>
      <c r="O2813" s="113"/>
      <c r="P2813" s="113"/>
      <c r="Q2813" s="113"/>
      <c r="R2813" s="113"/>
      <c r="S2813" s="113"/>
      <c r="T2813" s="113"/>
      <c r="U2813" s="113"/>
      <c r="V2813" s="113"/>
      <c r="W2813" s="113"/>
      <c r="X2813" s="113"/>
      <c r="Y2813" s="113"/>
      <c r="Z2813" s="113"/>
      <c r="AA2813" s="113"/>
      <c r="AB2813" s="113"/>
      <c r="AC2813" s="113"/>
      <c r="AD2813" s="113"/>
      <c r="AE2813" s="113"/>
      <c r="AF2813" s="113"/>
      <c r="AG2813" s="113"/>
      <c r="AH2813" s="113"/>
      <c r="AI2813" s="113"/>
      <c r="AJ2813" s="113"/>
      <c r="AK2813" s="113"/>
      <c r="AL2813" s="113"/>
      <c r="AM2813" s="113"/>
      <c r="AN2813" s="113"/>
      <c r="AO2813" s="113"/>
      <c r="AP2813" s="113"/>
      <c r="AQ2813" s="113"/>
      <c r="AR2813" s="113"/>
      <c r="AS2813" s="113"/>
      <c r="AT2813" s="113"/>
      <c r="AU2813" s="113"/>
      <c r="AV2813" s="113"/>
      <c r="AW2813" s="113"/>
      <c r="AX2813" s="113"/>
      <c r="AY2813" s="113"/>
      <c r="AZ2813" s="113"/>
      <c r="BA2813" s="113"/>
      <c r="BB2813" s="113"/>
      <c r="BC2813" s="113"/>
      <c r="BD2813" s="113"/>
      <c r="BE2813" s="113"/>
      <c r="BF2813" s="113"/>
      <c r="BG2813" s="113"/>
      <c r="BH2813" s="113"/>
      <c r="BI2813" s="113"/>
      <c r="BJ2813" s="113"/>
      <c r="BK2813" s="113"/>
      <c r="BL2813" s="113"/>
      <c r="BM2813" s="113"/>
      <c r="BN2813" s="113"/>
      <c r="BO2813" s="113"/>
      <c r="BP2813" s="113"/>
      <c r="BQ2813" s="113"/>
      <c r="BR2813" s="113"/>
      <c r="BS2813" s="113"/>
      <c r="BT2813" s="113"/>
      <c r="BU2813" s="113"/>
      <c r="BV2813" s="113"/>
      <c r="BW2813" s="113"/>
      <c r="BX2813" s="113"/>
      <c r="BY2813" s="113"/>
      <c r="BZ2813" s="113"/>
      <c r="CA2813" s="113"/>
      <c r="CB2813" s="113"/>
    </row>
    <row r="2814" spans="9:80" s="114" customFormat="1">
      <c r="I2814" s="113"/>
      <c r="J2814" s="113"/>
      <c r="K2814" s="113"/>
      <c r="L2814" s="113"/>
      <c r="M2814" s="113"/>
      <c r="N2814" s="113"/>
      <c r="O2814" s="113"/>
      <c r="P2814" s="113"/>
      <c r="Q2814" s="113"/>
      <c r="R2814" s="113"/>
      <c r="S2814" s="113"/>
      <c r="T2814" s="113"/>
      <c r="U2814" s="113"/>
      <c r="V2814" s="113"/>
      <c r="W2814" s="113"/>
      <c r="X2814" s="113"/>
      <c r="Y2814" s="113"/>
      <c r="Z2814" s="113"/>
      <c r="AA2814" s="113"/>
      <c r="AB2814" s="113"/>
      <c r="AC2814" s="113"/>
      <c r="AD2814" s="113"/>
      <c r="AE2814" s="113"/>
      <c r="AF2814" s="113"/>
      <c r="AG2814" s="113"/>
      <c r="AH2814" s="113"/>
      <c r="AI2814" s="113"/>
      <c r="AJ2814" s="113"/>
      <c r="AK2814" s="113"/>
      <c r="AL2814" s="113"/>
      <c r="AM2814" s="113"/>
      <c r="AN2814" s="113"/>
      <c r="AO2814" s="113"/>
      <c r="AP2814" s="113"/>
      <c r="AQ2814" s="113"/>
      <c r="AR2814" s="113"/>
      <c r="AS2814" s="113"/>
      <c r="AT2814" s="113"/>
      <c r="AU2814" s="113"/>
      <c r="AV2814" s="113"/>
      <c r="AW2814" s="113"/>
      <c r="AX2814" s="113"/>
      <c r="AY2814" s="113"/>
      <c r="AZ2814" s="113"/>
      <c r="BA2814" s="113"/>
      <c r="BB2814" s="113"/>
      <c r="BC2814" s="113"/>
      <c r="BD2814" s="113"/>
      <c r="BE2814" s="113"/>
      <c r="BF2814" s="113"/>
      <c r="BG2814" s="113"/>
      <c r="BH2814" s="113"/>
      <c r="BI2814" s="113"/>
      <c r="BJ2814" s="113"/>
      <c r="BK2814" s="113"/>
      <c r="BL2814" s="113"/>
      <c r="BM2814" s="113"/>
      <c r="BN2814" s="113"/>
      <c r="BO2814" s="113"/>
      <c r="BP2814" s="113"/>
      <c r="BQ2814" s="113"/>
      <c r="BR2814" s="113"/>
      <c r="BS2814" s="113"/>
      <c r="BT2814" s="113"/>
      <c r="BU2814" s="113"/>
      <c r="BV2814" s="113"/>
      <c r="BW2814" s="113"/>
      <c r="BX2814" s="113"/>
      <c r="BY2814" s="113"/>
      <c r="BZ2814" s="113"/>
      <c r="CA2814" s="113"/>
      <c r="CB2814" s="113"/>
    </row>
    <row r="2815" spans="9:80" s="114" customFormat="1">
      <c r="I2815" s="113"/>
      <c r="J2815" s="113"/>
      <c r="K2815" s="113"/>
      <c r="L2815" s="113"/>
      <c r="M2815" s="113"/>
      <c r="N2815" s="113"/>
      <c r="O2815" s="113"/>
      <c r="P2815" s="113"/>
      <c r="Q2815" s="113"/>
      <c r="R2815" s="113"/>
      <c r="S2815" s="113"/>
      <c r="T2815" s="113"/>
      <c r="U2815" s="113"/>
      <c r="V2815" s="113"/>
      <c r="W2815" s="113"/>
      <c r="X2815" s="113"/>
      <c r="Y2815" s="113"/>
      <c r="Z2815" s="113"/>
      <c r="AA2815" s="113"/>
      <c r="AB2815" s="113"/>
      <c r="AC2815" s="113"/>
      <c r="AD2815" s="113"/>
      <c r="AE2815" s="113"/>
      <c r="AF2815" s="113"/>
      <c r="AG2815" s="113"/>
      <c r="AH2815" s="113"/>
      <c r="AI2815" s="113"/>
      <c r="AJ2815" s="113"/>
      <c r="AK2815" s="113"/>
      <c r="AL2815" s="113"/>
      <c r="AM2815" s="113"/>
      <c r="AN2815" s="113"/>
      <c r="AO2815" s="113"/>
      <c r="AP2815" s="113"/>
      <c r="AQ2815" s="113"/>
      <c r="AR2815" s="113"/>
      <c r="AS2815" s="113"/>
      <c r="AT2815" s="113"/>
      <c r="AU2815" s="113"/>
      <c r="AV2815" s="113"/>
      <c r="AW2815" s="113"/>
      <c r="AX2815" s="113"/>
      <c r="AY2815" s="113"/>
      <c r="AZ2815" s="113"/>
      <c r="BA2815" s="113"/>
      <c r="BB2815" s="113"/>
      <c r="BC2815" s="113"/>
      <c r="BD2815" s="113"/>
      <c r="BE2815" s="113"/>
      <c r="BF2815" s="113"/>
      <c r="BG2815" s="113"/>
      <c r="BH2815" s="113"/>
      <c r="BI2815" s="113"/>
      <c r="BJ2815" s="113"/>
      <c r="BK2815" s="113"/>
      <c r="BL2815" s="113"/>
      <c r="BM2815" s="113"/>
      <c r="BN2815" s="113"/>
      <c r="BO2815" s="113"/>
      <c r="BP2815" s="113"/>
      <c r="BQ2815" s="113"/>
      <c r="BR2815" s="113"/>
      <c r="BS2815" s="113"/>
      <c r="BT2815" s="113"/>
      <c r="BU2815" s="113"/>
      <c r="BV2815" s="113"/>
      <c r="BW2815" s="113"/>
      <c r="BX2815" s="113"/>
      <c r="BY2815" s="113"/>
      <c r="BZ2815" s="113"/>
      <c r="CA2815" s="113"/>
      <c r="CB2815" s="113"/>
    </row>
    <row r="2816" spans="9:80" s="114" customFormat="1">
      <c r="I2816" s="113"/>
      <c r="J2816" s="113"/>
      <c r="K2816" s="113"/>
      <c r="L2816" s="113"/>
      <c r="M2816" s="113"/>
      <c r="N2816" s="113"/>
      <c r="O2816" s="113"/>
      <c r="P2816" s="113"/>
      <c r="Q2816" s="113"/>
      <c r="R2816" s="113"/>
      <c r="S2816" s="113"/>
      <c r="T2816" s="113"/>
      <c r="U2816" s="113"/>
      <c r="V2816" s="113"/>
      <c r="W2816" s="113"/>
      <c r="X2816" s="113"/>
      <c r="Y2816" s="113"/>
      <c r="Z2816" s="113"/>
      <c r="AA2816" s="113"/>
      <c r="AB2816" s="113"/>
      <c r="AC2816" s="113"/>
      <c r="AD2816" s="113"/>
      <c r="AE2816" s="113"/>
      <c r="AF2816" s="113"/>
      <c r="AG2816" s="113"/>
      <c r="AH2816" s="113"/>
      <c r="AI2816" s="113"/>
      <c r="AJ2816" s="113"/>
      <c r="AK2816" s="113"/>
      <c r="AL2816" s="113"/>
      <c r="AM2816" s="113"/>
      <c r="AN2816" s="113"/>
      <c r="AO2816" s="113"/>
      <c r="AP2816" s="113"/>
      <c r="AQ2816" s="113"/>
      <c r="AR2816" s="113"/>
      <c r="AS2816" s="113"/>
      <c r="AT2816" s="113"/>
      <c r="AU2816" s="113"/>
      <c r="AV2816" s="113"/>
      <c r="AW2816" s="113"/>
      <c r="AX2816" s="113"/>
      <c r="AY2816" s="113"/>
      <c r="AZ2816" s="113"/>
      <c r="BA2816" s="113"/>
      <c r="BB2816" s="113"/>
      <c r="BC2816" s="113"/>
      <c r="BD2816" s="113"/>
      <c r="BE2816" s="113"/>
      <c r="BF2816" s="113"/>
      <c r="BG2816" s="113"/>
      <c r="BH2816" s="113"/>
      <c r="BI2816" s="113"/>
      <c r="BJ2816" s="113"/>
      <c r="BK2816" s="113"/>
      <c r="BL2816" s="113"/>
      <c r="BM2816" s="113"/>
      <c r="BN2816" s="113"/>
      <c r="BO2816" s="113"/>
      <c r="BP2816" s="113"/>
      <c r="BQ2816" s="113"/>
      <c r="BR2816" s="113"/>
      <c r="BS2816" s="113"/>
      <c r="BT2816" s="113"/>
      <c r="BU2816" s="113"/>
      <c r="BV2816" s="113"/>
      <c r="BW2816" s="113"/>
      <c r="BX2816" s="113"/>
      <c r="BY2816" s="113"/>
      <c r="BZ2816" s="113"/>
      <c r="CA2816" s="113"/>
      <c r="CB2816" s="113"/>
    </row>
    <row r="2817" spans="9:80" s="114" customFormat="1">
      <c r="I2817" s="113"/>
      <c r="J2817" s="113"/>
      <c r="K2817" s="113"/>
      <c r="L2817" s="113"/>
      <c r="M2817" s="113"/>
      <c r="N2817" s="113"/>
      <c r="O2817" s="113"/>
      <c r="P2817" s="113"/>
      <c r="Q2817" s="113"/>
      <c r="R2817" s="113"/>
      <c r="S2817" s="113"/>
      <c r="T2817" s="113"/>
      <c r="U2817" s="113"/>
      <c r="V2817" s="113"/>
      <c r="W2817" s="113"/>
      <c r="X2817" s="113"/>
      <c r="Y2817" s="113"/>
      <c r="Z2817" s="113"/>
      <c r="AA2817" s="113"/>
      <c r="AB2817" s="113"/>
      <c r="AC2817" s="113"/>
      <c r="AD2817" s="113"/>
      <c r="AE2817" s="113"/>
      <c r="AF2817" s="113"/>
      <c r="AG2817" s="113"/>
      <c r="AH2817" s="113"/>
      <c r="AI2817" s="113"/>
      <c r="AJ2817" s="113"/>
      <c r="AK2817" s="113"/>
      <c r="AL2817" s="113"/>
      <c r="AM2817" s="113"/>
      <c r="AN2817" s="113"/>
      <c r="AO2817" s="113"/>
      <c r="AP2817" s="113"/>
      <c r="AQ2817" s="113"/>
      <c r="AR2817" s="113"/>
      <c r="AS2817" s="113"/>
      <c r="AT2817" s="113"/>
      <c r="AU2817" s="113"/>
      <c r="AV2817" s="113"/>
      <c r="AW2817" s="113"/>
      <c r="AX2817" s="113"/>
      <c r="AY2817" s="113"/>
      <c r="AZ2817" s="113"/>
      <c r="BA2817" s="113"/>
      <c r="BB2817" s="113"/>
      <c r="BC2817" s="113"/>
      <c r="BD2817" s="113"/>
      <c r="BE2817" s="113"/>
      <c r="BF2817" s="113"/>
      <c r="BG2817" s="113"/>
      <c r="BH2817" s="113"/>
      <c r="BI2817" s="113"/>
      <c r="BJ2817" s="113"/>
      <c r="BK2817" s="113"/>
      <c r="BL2817" s="113"/>
      <c r="BM2817" s="113"/>
      <c r="BN2817" s="113"/>
      <c r="BO2817" s="113"/>
      <c r="BP2817" s="113"/>
      <c r="BQ2817" s="113"/>
      <c r="BR2817" s="113"/>
      <c r="BS2817" s="113"/>
      <c r="BT2817" s="113"/>
      <c r="BU2817" s="113"/>
      <c r="BV2817" s="113"/>
      <c r="BW2817" s="113"/>
      <c r="BX2817" s="113"/>
      <c r="BY2817" s="113"/>
      <c r="BZ2817" s="113"/>
      <c r="CA2817" s="113"/>
      <c r="CB2817" s="113"/>
    </row>
    <row r="2818" spans="9:80" s="114" customFormat="1">
      <c r="I2818" s="113"/>
      <c r="J2818" s="113"/>
      <c r="K2818" s="113"/>
      <c r="L2818" s="113"/>
      <c r="M2818" s="113"/>
      <c r="N2818" s="113"/>
      <c r="O2818" s="113"/>
      <c r="P2818" s="113"/>
      <c r="Q2818" s="113"/>
      <c r="R2818" s="113"/>
      <c r="S2818" s="113"/>
      <c r="T2818" s="113"/>
      <c r="U2818" s="113"/>
      <c r="V2818" s="113"/>
      <c r="W2818" s="113"/>
      <c r="X2818" s="113"/>
      <c r="Y2818" s="113"/>
      <c r="Z2818" s="113"/>
      <c r="AA2818" s="113"/>
      <c r="AB2818" s="113"/>
      <c r="AC2818" s="113"/>
      <c r="AD2818" s="113"/>
      <c r="AE2818" s="113"/>
      <c r="AF2818" s="113"/>
      <c r="AG2818" s="113"/>
      <c r="AH2818" s="113"/>
      <c r="AI2818" s="113"/>
      <c r="AJ2818" s="113"/>
      <c r="AK2818" s="113"/>
      <c r="AL2818" s="113"/>
      <c r="AM2818" s="113"/>
      <c r="AN2818" s="113"/>
      <c r="AO2818" s="113"/>
      <c r="AP2818" s="113"/>
      <c r="AQ2818" s="113"/>
      <c r="AR2818" s="113"/>
      <c r="AS2818" s="113"/>
      <c r="AT2818" s="113"/>
      <c r="AU2818" s="113"/>
      <c r="AV2818" s="113"/>
      <c r="AW2818" s="113"/>
      <c r="AX2818" s="113"/>
      <c r="AY2818" s="113"/>
      <c r="AZ2818" s="113"/>
      <c r="BA2818" s="113"/>
      <c r="BB2818" s="113"/>
      <c r="BC2818" s="113"/>
      <c r="BD2818" s="113"/>
      <c r="BE2818" s="113"/>
      <c r="BF2818" s="113"/>
      <c r="BG2818" s="113"/>
      <c r="BH2818" s="113"/>
      <c r="BI2818" s="113"/>
      <c r="BJ2818" s="113"/>
      <c r="BK2818" s="113"/>
      <c r="BL2818" s="113"/>
      <c r="BM2818" s="113"/>
      <c r="BN2818" s="113"/>
      <c r="BO2818" s="113"/>
      <c r="BP2818" s="113"/>
      <c r="BQ2818" s="113"/>
      <c r="BR2818" s="113"/>
      <c r="BS2818" s="113"/>
      <c r="BT2818" s="113"/>
      <c r="BU2818" s="113"/>
      <c r="BV2818" s="113"/>
      <c r="BW2818" s="113"/>
      <c r="BX2818" s="113"/>
      <c r="BY2818" s="113"/>
      <c r="BZ2818" s="113"/>
      <c r="CA2818" s="113"/>
      <c r="CB2818" s="113"/>
    </row>
    <row r="2819" spans="9:80" s="114" customFormat="1">
      <c r="I2819" s="113"/>
      <c r="J2819" s="113"/>
      <c r="K2819" s="113"/>
      <c r="L2819" s="113"/>
      <c r="M2819" s="113"/>
      <c r="N2819" s="113"/>
      <c r="O2819" s="113"/>
      <c r="P2819" s="113"/>
      <c r="Q2819" s="113"/>
      <c r="R2819" s="113"/>
      <c r="S2819" s="113"/>
      <c r="T2819" s="113"/>
      <c r="U2819" s="113"/>
      <c r="V2819" s="113"/>
      <c r="W2819" s="113"/>
      <c r="X2819" s="113"/>
      <c r="Y2819" s="113"/>
      <c r="Z2819" s="113"/>
      <c r="AA2819" s="113"/>
      <c r="AB2819" s="113"/>
      <c r="AC2819" s="113"/>
      <c r="AD2819" s="113"/>
      <c r="AE2819" s="113"/>
      <c r="AF2819" s="113"/>
      <c r="AG2819" s="113"/>
      <c r="AH2819" s="113"/>
      <c r="AI2819" s="113"/>
      <c r="AJ2819" s="113"/>
      <c r="AK2819" s="113"/>
      <c r="AL2819" s="113"/>
      <c r="AM2819" s="113"/>
      <c r="AN2819" s="113"/>
      <c r="AO2819" s="113"/>
      <c r="AP2819" s="113"/>
      <c r="AQ2819" s="113"/>
      <c r="AR2819" s="113"/>
      <c r="AS2819" s="113"/>
      <c r="AT2819" s="113"/>
      <c r="AU2819" s="113"/>
      <c r="AV2819" s="113"/>
      <c r="AW2819" s="113"/>
      <c r="AX2819" s="113"/>
      <c r="AY2819" s="113"/>
      <c r="AZ2819" s="113"/>
      <c r="BA2819" s="113"/>
      <c r="BB2819" s="113"/>
      <c r="BC2819" s="113"/>
      <c r="BD2819" s="113"/>
      <c r="BE2819" s="113"/>
      <c r="BF2819" s="113"/>
      <c r="BG2819" s="113"/>
      <c r="BH2819" s="113"/>
      <c r="BI2819" s="113"/>
      <c r="BJ2819" s="113"/>
      <c r="BK2819" s="113"/>
      <c r="BL2819" s="113"/>
      <c r="BM2819" s="113"/>
      <c r="BN2819" s="113"/>
      <c r="BO2819" s="113"/>
      <c r="BP2819" s="113"/>
      <c r="BQ2819" s="113"/>
      <c r="BR2819" s="113"/>
      <c r="BS2819" s="113"/>
      <c r="BT2819" s="113"/>
      <c r="BU2819" s="113"/>
      <c r="BV2819" s="113"/>
      <c r="BW2819" s="113"/>
      <c r="BX2819" s="113"/>
      <c r="BY2819" s="113"/>
      <c r="BZ2819" s="113"/>
      <c r="CA2819" s="113"/>
      <c r="CB2819" s="113"/>
    </row>
    <row r="2820" spans="9:80" s="114" customFormat="1">
      <c r="I2820" s="113"/>
      <c r="J2820" s="113"/>
      <c r="K2820" s="113"/>
      <c r="L2820" s="113"/>
      <c r="M2820" s="113"/>
      <c r="N2820" s="113"/>
      <c r="O2820" s="113"/>
      <c r="P2820" s="113"/>
      <c r="Q2820" s="113"/>
      <c r="R2820" s="113"/>
      <c r="S2820" s="113"/>
      <c r="T2820" s="113"/>
      <c r="U2820" s="113"/>
      <c r="V2820" s="113"/>
      <c r="W2820" s="113"/>
      <c r="X2820" s="113"/>
      <c r="Y2820" s="113"/>
      <c r="Z2820" s="113"/>
      <c r="AA2820" s="113"/>
      <c r="AB2820" s="113"/>
      <c r="AC2820" s="113"/>
      <c r="AD2820" s="113"/>
      <c r="AE2820" s="113"/>
      <c r="AF2820" s="113"/>
      <c r="AG2820" s="113"/>
      <c r="AH2820" s="113"/>
      <c r="AI2820" s="113"/>
      <c r="AJ2820" s="113"/>
      <c r="AK2820" s="113"/>
      <c r="AL2820" s="113"/>
      <c r="AM2820" s="113"/>
      <c r="AN2820" s="113"/>
      <c r="AO2820" s="113"/>
      <c r="AP2820" s="113"/>
      <c r="AQ2820" s="113"/>
      <c r="AR2820" s="113"/>
      <c r="AS2820" s="113"/>
      <c r="AT2820" s="113"/>
      <c r="AU2820" s="113"/>
      <c r="AV2820" s="113"/>
      <c r="AW2820" s="113"/>
      <c r="AX2820" s="113"/>
      <c r="AY2820" s="113"/>
      <c r="AZ2820" s="113"/>
      <c r="BA2820" s="113"/>
      <c r="BB2820" s="113"/>
      <c r="BC2820" s="113"/>
      <c r="BD2820" s="113"/>
      <c r="BE2820" s="113"/>
      <c r="BF2820" s="113"/>
      <c r="BG2820" s="113"/>
      <c r="BH2820" s="113"/>
      <c r="BI2820" s="113"/>
      <c r="BJ2820" s="113"/>
      <c r="BK2820" s="113"/>
      <c r="BL2820" s="113"/>
      <c r="BM2820" s="113"/>
      <c r="BN2820" s="113"/>
      <c r="BO2820" s="113"/>
      <c r="BP2820" s="113"/>
      <c r="BQ2820" s="113"/>
      <c r="BR2820" s="113"/>
      <c r="BS2820" s="113"/>
      <c r="BT2820" s="113"/>
      <c r="BU2820" s="113"/>
      <c r="BV2820" s="113"/>
      <c r="BW2820" s="113"/>
      <c r="BX2820" s="113"/>
      <c r="BY2820" s="113"/>
      <c r="BZ2820" s="113"/>
      <c r="CA2820" s="113"/>
      <c r="CB2820" s="113"/>
    </row>
    <row r="2821" spans="9:80" s="114" customFormat="1">
      <c r="I2821" s="113"/>
      <c r="J2821" s="113"/>
      <c r="K2821" s="113"/>
      <c r="L2821" s="113"/>
      <c r="M2821" s="113"/>
      <c r="N2821" s="113"/>
      <c r="O2821" s="113"/>
      <c r="P2821" s="113"/>
      <c r="Q2821" s="113"/>
      <c r="R2821" s="113"/>
      <c r="S2821" s="113"/>
      <c r="T2821" s="113"/>
      <c r="U2821" s="113"/>
      <c r="V2821" s="113"/>
      <c r="W2821" s="113"/>
      <c r="X2821" s="113"/>
      <c r="Y2821" s="113"/>
      <c r="Z2821" s="113"/>
      <c r="AA2821" s="113"/>
      <c r="AB2821" s="113"/>
      <c r="AC2821" s="113"/>
      <c r="AD2821" s="113"/>
      <c r="AE2821" s="113"/>
      <c r="AF2821" s="113"/>
      <c r="AG2821" s="113"/>
      <c r="AH2821" s="113"/>
      <c r="AI2821" s="113"/>
      <c r="AJ2821" s="113"/>
      <c r="AK2821" s="113"/>
      <c r="AL2821" s="113"/>
      <c r="AM2821" s="113"/>
      <c r="AN2821" s="113"/>
      <c r="AO2821" s="113"/>
      <c r="AP2821" s="113"/>
      <c r="AQ2821" s="113"/>
      <c r="AR2821" s="113"/>
      <c r="AS2821" s="113"/>
      <c r="AT2821" s="113"/>
      <c r="AU2821" s="113"/>
      <c r="AV2821" s="113"/>
      <c r="AW2821" s="113"/>
      <c r="AX2821" s="113"/>
      <c r="AY2821" s="113"/>
      <c r="AZ2821" s="113"/>
      <c r="BA2821" s="113"/>
      <c r="BB2821" s="113"/>
      <c r="BC2821" s="113"/>
      <c r="BD2821" s="113"/>
      <c r="BE2821" s="113"/>
      <c r="BF2821" s="113"/>
      <c r="BG2821" s="113"/>
      <c r="BH2821" s="113"/>
      <c r="BI2821" s="113"/>
      <c r="BJ2821" s="113"/>
      <c r="BK2821" s="113"/>
      <c r="BL2821" s="113"/>
      <c r="BM2821" s="113"/>
      <c r="BN2821" s="113"/>
      <c r="BO2821" s="113"/>
      <c r="BP2821" s="113"/>
      <c r="BQ2821" s="113"/>
      <c r="BR2821" s="113"/>
      <c r="BS2821" s="113"/>
      <c r="BT2821" s="113"/>
      <c r="BU2821" s="113"/>
      <c r="BV2821" s="113"/>
      <c r="BW2821" s="113"/>
      <c r="BX2821" s="113"/>
      <c r="BY2821" s="113"/>
      <c r="BZ2821" s="113"/>
      <c r="CA2821" s="113"/>
      <c r="CB2821" s="113"/>
    </row>
    <row r="2822" spans="9:80" s="114" customFormat="1">
      <c r="I2822" s="113"/>
      <c r="J2822" s="113"/>
      <c r="K2822" s="113"/>
      <c r="L2822" s="113"/>
      <c r="M2822" s="113"/>
      <c r="N2822" s="113"/>
      <c r="O2822" s="113"/>
      <c r="P2822" s="113"/>
      <c r="Q2822" s="113"/>
      <c r="R2822" s="113"/>
      <c r="S2822" s="113"/>
      <c r="T2822" s="113"/>
      <c r="U2822" s="113"/>
      <c r="V2822" s="113"/>
      <c r="W2822" s="113"/>
      <c r="X2822" s="113"/>
      <c r="Y2822" s="113"/>
      <c r="Z2822" s="113"/>
      <c r="AA2822" s="113"/>
      <c r="AB2822" s="113"/>
      <c r="AC2822" s="113"/>
      <c r="AD2822" s="113"/>
      <c r="AE2822" s="113"/>
      <c r="AF2822" s="113"/>
      <c r="AG2822" s="113"/>
      <c r="AH2822" s="113"/>
      <c r="AI2822" s="113"/>
      <c r="AJ2822" s="113"/>
      <c r="AK2822" s="113"/>
      <c r="AL2822" s="113"/>
      <c r="AM2822" s="113"/>
      <c r="AN2822" s="113"/>
      <c r="AO2822" s="113"/>
      <c r="AP2822" s="113"/>
      <c r="AQ2822" s="113"/>
      <c r="AR2822" s="113"/>
      <c r="AS2822" s="113"/>
      <c r="AT2822" s="113"/>
      <c r="AU2822" s="113"/>
      <c r="AV2822" s="113"/>
      <c r="AW2822" s="113"/>
      <c r="AX2822" s="113"/>
      <c r="AY2822" s="113"/>
      <c r="AZ2822" s="113"/>
      <c r="BA2822" s="113"/>
      <c r="BB2822" s="113"/>
      <c r="BC2822" s="113"/>
      <c r="BD2822" s="113"/>
      <c r="BE2822" s="113"/>
      <c r="BF2822" s="113"/>
      <c r="BG2822" s="113"/>
      <c r="BH2822" s="113"/>
      <c r="BI2822" s="113"/>
      <c r="BJ2822" s="113"/>
      <c r="BK2822" s="113"/>
      <c r="BL2822" s="113"/>
      <c r="BM2822" s="113"/>
      <c r="BN2822" s="113"/>
      <c r="BO2822" s="113"/>
      <c r="BP2822" s="113"/>
      <c r="BQ2822" s="113"/>
      <c r="BR2822" s="113"/>
      <c r="BS2822" s="113"/>
      <c r="BT2822" s="113"/>
      <c r="BU2822" s="113"/>
      <c r="BV2822" s="113"/>
      <c r="BW2822" s="113"/>
      <c r="BX2822" s="113"/>
      <c r="BY2822" s="113"/>
      <c r="BZ2822" s="113"/>
      <c r="CA2822" s="113"/>
      <c r="CB2822" s="113"/>
    </row>
    <row r="2823" spans="9:80" s="114" customFormat="1">
      <c r="I2823" s="113"/>
      <c r="J2823" s="113"/>
      <c r="K2823" s="113"/>
      <c r="L2823" s="113"/>
      <c r="M2823" s="113"/>
      <c r="N2823" s="113"/>
      <c r="O2823" s="113"/>
      <c r="P2823" s="113"/>
      <c r="Q2823" s="113"/>
      <c r="R2823" s="113"/>
      <c r="S2823" s="113"/>
      <c r="T2823" s="113"/>
      <c r="U2823" s="113"/>
      <c r="V2823" s="113"/>
      <c r="W2823" s="113"/>
      <c r="X2823" s="113"/>
      <c r="Y2823" s="113"/>
      <c r="Z2823" s="113"/>
      <c r="AA2823" s="113"/>
      <c r="AB2823" s="113"/>
      <c r="AC2823" s="113"/>
      <c r="AD2823" s="113"/>
      <c r="AE2823" s="113"/>
      <c r="AF2823" s="113"/>
      <c r="AG2823" s="113"/>
      <c r="AH2823" s="113"/>
      <c r="AI2823" s="113"/>
      <c r="AJ2823" s="113"/>
      <c r="AK2823" s="113"/>
      <c r="AL2823" s="113"/>
      <c r="AM2823" s="113"/>
      <c r="AN2823" s="113"/>
      <c r="AO2823" s="113"/>
      <c r="AP2823" s="113"/>
      <c r="AQ2823" s="113"/>
      <c r="AR2823" s="113"/>
      <c r="AS2823" s="113"/>
      <c r="AT2823" s="113"/>
      <c r="AU2823" s="113"/>
      <c r="AV2823" s="113"/>
      <c r="AW2823" s="113"/>
      <c r="AX2823" s="113"/>
      <c r="AY2823" s="113"/>
      <c r="AZ2823" s="113"/>
      <c r="BA2823" s="113"/>
      <c r="BB2823" s="113"/>
      <c r="BC2823" s="113"/>
      <c r="BD2823" s="113"/>
      <c r="BE2823" s="113"/>
      <c r="BF2823" s="113"/>
      <c r="BG2823" s="113"/>
      <c r="BH2823" s="113"/>
      <c r="BI2823" s="113"/>
      <c r="BJ2823" s="113"/>
      <c r="BK2823" s="113"/>
      <c r="BL2823" s="113"/>
      <c r="BM2823" s="113"/>
      <c r="BN2823" s="113"/>
      <c r="BO2823" s="113"/>
      <c r="BP2823" s="113"/>
      <c r="BQ2823" s="113"/>
      <c r="BR2823" s="113"/>
      <c r="BS2823" s="113"/>
      <c r="BT2823" s="113"/>
      <c r="BU2823" s="113"/>
      <c r="BV2823" s="113"/>
      <c r="BW2823" s="113"/>
      <c r="BX2823" s="113"/>
      <c r="BY2823" s="113"/>
      <c r="BZ2823" s="113"/>
      <c r="CA2823" s="113"/>
      <c r="CB2823" s="113"/>
    </row>
    <row r="2824" spans="9:80" s="114" customFormat="1">
      <c r="I2824" s="113"/>
      <c r="J2824" s="113"/>
      <c r="K2824" s="113"/>
      <c r="L2824" s="113"/>
      <c r="M2824" s="113"/>
      <c r="N2824" s="113"/>
      <c r="O2824" s="113"/>
      <c r="P2824" s="113"/>
      <c r="Q2824" s="113"/>
      <c r="R2824" s="113"/>
      <c r="S2824" s="113"/>
      <c r="T2824" s="113"/>
      <c r="U2824" s="113"/>
      <c r="V2824" s="113"/>
      <c r="W2824" s="113"/>
      <c r="X2824" s="113"/>
      <c r="Y2824" s="113"/>
      <c r="Z2824" s="113"/>
      <c r="AA2824" s="113"/>
      <c r="AB2824" s="113"/>
      <c r="AC2824" s="113"/>
      <c r="AD2824" s="113"/>
      <c r="AE2824" s="113"/>
      <c r="AF2824" s="113"/>
      <c r="AG2824" s="113"/>
      <c r="AH2824" s="113"/>
      <c r="AI2824" s="113"/>
      <c r="AJ2824" s="113"/>
      <c r="AK2824" s="113"/>
      <c r="AL2824" s="113"/>
      <c r="AM2824" s="113"/>
      <c r="AN2824" s="113"/>
      <c r="AO2824" s="113"/>
      <c r="AP2824" s="113"/>
      <c r="AQ2824" s="113"/>
      <c r="AR2824" s="113"/>
      <c r="AS2824" s="113"/>
      <c r="AT2824" s="113"/>
      <c r="AU2824" s="113"/>
      <c r="AV2824" s="113"/>
      <c r="AW2824" s="113"/>
      <c r="AX2824" s="113"/>
      <c r="AY2824" s="113"/>
      <c r="AZ2824" s="113"/>
      <c r="BA2824" s="113"/>
      <c r="BB2824" s="113"/>
      <c r="BC2824" s="113"/>
      <c r="BD2824" s="113"/>
      <c r="BE2824" s="113"/>
      <c r="BF2824" s="113"/>
      <c r="BG2824" s="113"/>
      <c r="BH2824" s="113"/>
      <c r="BI2824" s="113"/>
      <c r="BJ2824" s="113"/>
      <c r="BK2824" s="113"/>
      <c r="BL2824" s="113"/>
      <c r="BM2824" s="113"/>
      <c r="BN2824" s="113"/>
      <c r="BO2824" s="113"/>
      <c r="BP2824" s="113"/>
      <c r="BQ2824" s="113"/>
      <c r="BR2824" s="113"/>
      <c r="BS2824" s="113"/>
      <c r="BT2824" s="113"/>
      <c r="BU2824" s="113"/>
      <c r="BV2824" s="113"/>
      <c r="BW2824" s="113"/>
      <c r="BX2824" s="113"/>
      <c r="BY2824" s="113"/>
      <c r="BZ2824" s="113"/>
      <c r="CA2824" s="113"/>
      <c r="CB2824" s="113"/>
    </row>
    <row r="2825" spans="9:80" s="114" customFormat="1">
      <c r="I2825" s="113"/>
      <c r="J2825" s="113"/>
      <c r="K2825" s="113"/>
      <c r="L2825" s="113"/>
      <c r="M2825" s="113"/>
      <c r="N2825" s="113"/>
      <c r="O2825" s="113"/>
      <c r="P2825" s="113"/>
      <c r="Q2825" s="113"/>
      <c r="R2825" s="113"/>
      <c r="S2825" s="113"/>
      <c r="T2825" s="113"/>
      <c r="U2825" s="113"/>
      <c r="V2825" s="113"/>
      <c r="W2825" s="113"/>
      <c r="X2825" s="113"/>
      <c r="Y2825" s="113"/>
      <c r="Z2825" s="113"/>
      <c r="AA2825" s="113"/>
      <c r="AB2825" s="113"/>
      <c r="AC2825" s="113"/>
      <c r="AD2825" s="113"/>
      <c r="AE2825" s="113"/>
      <c r="AF2825" s="113"/>
      <c r="AG2825" s="113"/>
      <c r="AH2825" s="113"/>
      <c r="AI2825" s="113"/>
      <c r="AJ2825" s="113"/>
      <c r="AK2825" s="113"/>
      <c r="AL2825" s="113"/>
      <c r="AM2825" s="113"/>
      <c r="AN2825" s="113"/>
      <c r="AO2825" s="113"/>
      <c r="AP2825" s="113"/>
      <c r="AQ2825" s="113"/>
      <c r="AR2825" s="113"/>
      <c r="AS2825" s="113"/>
      <c r="AT2825" s="113"/>
      <c r="AU2825" s="113"/>
      <c r="AV2825" s="113"/>
      <c r="AW2825" s="113"/>
      <c r="AX2825" s="113"/>
      <c r="AY2825" s="113"/>
      <c r="AZ2825" s="113"/>
      <c r="BA2825" s="113"/>
      <c r="BB2825" s="113"/>
      <c r="BC2825" s="113"/>
      <c r="BD2825" s="113"/>
      <c r="BE2825" s="113"/>
      <c r="BF2825" s="113"/>
      <c r="BG2825" s="113"/>
      <c r="BH2825" s="113"/>
      <c r="BI2825" s="113"/>
      <c r="BJ2825" s="113"/>
      <c r="BK2825" s="113"/>
      <c r="BL2825" s="113"/>
      <c r="BM2825" s="113"/>
      <c r="BN2825" s="113"/>
      <c r="BO2825" s="113"/>
      <c r="BP2825" s="113"/>
      <c r="BQ2825" s="113"/>
      <c r="BR2825" s="113"/>
      <c r="BS2825" s="113"/>
      <c r="BT2825" s="113"/>
      <c r="BU2825" s="113"/>
      <c r="BV2825" s="113"/>
      <c r="BW2825" s="113"/>
      <c r="BX2825" s="113"/>
      <c r="BY2825" s="113"/>
      <c r="BZ2825" s="113"/>
      <c r="CA2825" s="113"/>
      <c r="CB2825" s="113"/>
    </row>
    <row r="2826" spans="9:80" s="114" customFormat="1">
      <c r="I2826" s="113"/>
      <c r="J2826" s="113"/>
      <c r="K2826" s="113"/>
      <c r="L2826" s="113"/>
      <c r="M2826" s="113"/>
      <c r="N2826" s="113"/>
      <c r="O2826" s="113"/>
      <c r="P2826" s="113"/>
      <c r="Q2826" s="113"/>
      <c r="R2826" s="113"/>
      <c r="S2826" s="113"/>
      <c r="T2826" s="113"/>
      <c r="U2826" s="113"/>
      <c r="V2826" s="113"/>
      <c r="W2826" s="113"/>
      <c r="X2826" s="113"/>
      <c r="Y2826" s="113"/>
      <c r="Z2826" s="113"/>
      <c r="AA2826" s="113"/>
      <c r="AB2826" s="113"/>
      <c r="AC2826" s="113"/>
      <c r="AD2826" s="113"/>
      <c r="AE2826" s="113"/>
      <c r="AF2826" s="113"/>
      <c r="AG2826" s="113"/>
      <c r="AH2826" s="113"/>
      <c r="AI2826" s="113"/>
      <c r="AJ2826" s="113"/>
      <c r="AK2826" s="113"/>
      <c r="AL2826" s="113"/>
      <c r="AM2826" s="113"/>
      <c r="AN2826" s="113"/>
      <c r="AO2826" s="113"/>
      <c r="AP2826" s="113"/>
      <c r="AQ2826" s="113"/>
      <c r="AR2826" s="113"/>
      <c r="AS2826" s="113"/>
      <c r="AT2826" s="113"/>
      <c r="AU2826" s="113"/>
      <c r="AV2826" s="113"/>
      <c r="AW2826" s="113"/>
      <c r="AX2826" s="113"/>
      <c r="AY2826" s="113"/>
      <c r="AZ2826" s="113"/>
      <c r="BA2826" s="113"/>
      <c r="BB2826" s="113"/>
      <c r="BC2826" s="113"/>
      <c r="BD2826" s="113"/>
      <c r="BE2826" s="113"/>
      <c r="BF2826" s="113"/>
      <c r="BG2826" s="113"/>
      <c r="BH2826" s="113"/>
      <c r="BI2826" s="113"/>
      <c r="BJ2826" s="113"/>
      <c r="BK2826" s="113"/>
      <c r="BL2826" s="113"/>
      <c r="BM2826" s="113"/>
      <c r="BN2826" s="113"/>
      <c r="BO2826" s="113"/>
      <c r="BP2826" s="113"/>
      <c r="BQ2826" s="113"/>
      <c r="BR2826" s="113"/>
      <c r="BS2826" s="113"/>
      <c r="BT2826" s="113"/>
      <c r="BU2826" s="113"/>
      <c r="BV2826" s="113"/>
      <c r="BW2826" s="113"/>
      <c r="BX2826" s="113"/>
      <c r="BY2826" s="113"/>
      <c r="BZ2826" s="113"/>
      <c r="CA2826" s="113"/>
      <c r="CB2826" s="113"/>
    </row>
    <row r="2827" spans="9:80" s="114" customFormat="1">
      <c r="I2827" s="113"/>
      <c r="J2827" s="113"/>
      <c r="K2827" s="113"/>
      <c r="L2827" s="113"/>
      <c r="M2827" s="113"/>
      <c r="N2827" s="113"/>
      <c r="O2827" s="113"/>
      <c r="P2827" s="113"/>
      <c r="Q2827" s="113"/>
      <c r="R2827" s="113"/>
      <c r="S2827" s="113"/>
      <c r="T2827" s="113"/>
      <c r="U2827" s="113"/>
      <c r="V2827" s="113"/>
      <c r="W2827" s="113"/>
      <c r="X2827" s="113"/>
      <c r="Y2827" s="113"/>
      <c r="Z2827" s="113"/>
      <c r="AA2827" s="113"/>
      <c r="AB2827" s="113"/>
      <c r="AC2827" s="113"/>
      <c r="AD2827" s="113"/>
      <c r="AE2827" s="113"/>
      <c r="AF2827" s="113"/>
      <c r="AG2827" s="113"/>
      <c r="AH2827" s="113"/>
      <c r="AI2827" s="113"/>
      <c r="AJ2827" s="113"/>
      <c r="AK2827" s="113"/>
      <c r="AL2827" s="113"/>
      <c r="AM2827" s="113"/>
      <c r="AN2827" s="113"/>
      <c r="AO2827" s="113"/>
      <c r="AP2827" s="113"/>
      <c r="AQ2827" s="113"/>
      <c r="AR2827" s="113"/>
      <c r="AS2827" s="113"/>
      <c r="AT2827" s="113"/>
      <c r="AU2827" s="113"/>
      <c r="AV2827" s="113"/>
      <c r="AW2827" s="113"/>
      <c r="AX2827" s="113"/>
      <c r="AY2827" s="113"/>
      <c r="AZ2827" s="113"/>
      <c r="BA2827" s="113"/>
      <c r="BB2827" s="113"/>
      <c r="BC2827" s="113"/>
      <c r="BD2827" s="113"/>
      <c r="BE2827" s="113"/>
      <c r="BF2827" s="113"/>
      <c r="BG2827" s="113"/>
      <c r="BH2827" s="113"/>
      <c r="BI2827" s="113"/>
      <c r="BJ2827" s="113"/>
      <c r="BK2827" s="113"/>
      <c r="BL2827" s="113"/>
      <c r="BM2827" s="113"/>
      <c r="BN2827" s="113"/>
      <c r="BO2827" s="113"/>
      <c r="BP2827" s="113"/>
      <c r="BQ2827" s="113"/>
      <c r="BR2827" s="113"/>
      <c r="BS2827" s="113"/>
      <c r="BT2827" s="113"/>
      <c r="BU2827" s="113"/>
      <c r="BV2827" s="113"/>
      <c r="BW2827" s="113"/>
      <c r="BX2827" s="113"/>
      <c r="BY2827" s="113"/>
      <c r="BZ2827" s="113"/>
      <c r="CA2827" s="113"/>
      <c r="CB2827" s="113"/>
    </row>
    <row r="2828" spans="9:80" s="114" customFormat="1">
      <c r="I2828" s="113"/>
      <c r="J2828" s="113"/>
      <c r="K2828" s="113"/>
      <c r="L2828" s="113"/>
      <c r="M2828" s="113"/>
      <c r="N2828" s="113"/>
      <c r="O2828" s="113"/>
      <c r="P2828" s="113"/>
      <c r="Q2828" s="113"/>
      <c r="R2828" s="113"/>
      <c r="S2828" s="113"/>
      <c r="T2828" s="113"/>
      <c r="U2828" s="113"/>
      <c r="V2828" s="113"/>
      <c r="W2828" s="113"/>
      <c r="X2828" s="113"/>
      <c r="Y2828" s="113"/>
      <c r="Z2828" s="113"/>
      <c r="AA2828" s="113"/>
      <c r="AB2828" s="113"/>
      <c r="AC2828" s="113"/>
      <c r="AD2828" s="113"/>
      <c r="AE2828" s="113"/>
      <c r="AF2828" s="113"/>
      <c r="AG2828" s="113"/>
      <c r="AH2828" s="113"/>
      <c r="AI2828" s="113"/>
      <c r="AJ2828" s="113"/>
      <c r="AK2828" s="113"/>
      <c r="AL2828" s="113"/>
      <c r="AM2828" s="113"/>
      <c r="AN2828" s="113"/>
      <c r="AO2828" s="113"/>
      <c r="AP2828" s="113"/>
      <c r="AQ2828" s="113"/>
      <c r="AR2828" s="113"/>
      <c r="AS2828" s="113"/>
      <c r="AT2828" s="113"/>
      <c r="AU2828" s="113"/>
      <c r="AV2828" s="113"/>
      <c r="AW2828" s="113"/>
      <c r="AX2828" s="113"/>
      <c r="AY2828" s="113"/>
      <c r="AZ2828" s="113"/>
      <c r="BA2828" s="113"/>
      <c r="BB2828" s="113"/>
      <c r="BC2828" s="113"/>
      <c r="BD2828" s="113"/>
      <c r="BE2828" s="113"/>
      <c r="BF2828" s="113"/>
      <c r="BG2828" s="113"/>
      <c r="BH2828" s="113"/>
      <c r="BI2828" s="113"/>
      <c r="BJ2828" s="113"/>
      <c r="BK2828" s="113"/>
      <c r="BL2828" s="113"/>
      <c r="BM2828" s="113"/>
      <c r="BN2828" s="113"/>
      <c r="BO2828" s="113"/>
      <c r="BP2828" s="113"/>
      <c r="BQ2828" s="113"/>
      <c r="BR2828" s="113"/>
      <c r="BS2828" s="113"/>
      <c r="BT2828" s="113"/>
      <c r="BU2828" s="113"/>
      <c r="BV2828" s="113"/>
      <c r="BW2828" s="113"/>
      <c r="BX2828" s="113"/>
      <c r="BY2828" s="113"/>
      <c r="BZ2828" s="113"/>
      <c r="CA2828" s="113"/>
      <c r="CB2828" s="113"/>
    </row>
    <row r="2829" spans="9:80" s="114" customFormat="1">
      <c r="I2829" s="113"/>
      <c r="J2829" s="113"/>
      <c r="K2829" s="113"/>
      <c r="L2829" s="113"/>
      <c r="M2829" s="113"/>
      <c r="N2829" s="113"/>
      <c r="O2829" s="113"/>
      <c r="P2829" s="113"/>
      <c r="Q2829" s="113"/>
      <c r="R2829" s="113"/>
      <c r="S2829" s="113"/>
      <c r="T2829" s="113"/>
      <c r="U2829" s="113"/>
      <c r="V2829" s="113"/>
      <c r="W2829" s="113"/>
      <c r="X2829" s="113"/>
      <c r="Y2829" s="113"/>
      <c r="Z2829" s="113"/>
      <c r="AA2829" s="113"/>
      <c r="AB2829" s="113"/>
      <c r="AC2829" s="113"/>
      <c r="AD2829" s="113"/>
      <c r="AE2829" s="113"/>
      <c r="AF2829" s="113"/>
      <c r="AG2829" s="113"/>
      <c r="AH2829" s="113"/>
      <c r="AI2829" s="113"/>
      <c r="AJ2829" s="113"/>
      <c r="AK2829" s="113"/>
      <c r="AL2829" s="113"/>
      <c r="AM2829" s="113"/>
      <c r="AN2829" s="113"/>
      <c r="AO2829" s="113"/>
      <c r="AP2829" s="113"/>
      <c r="AQ2829" s="113"/>
      <c r="AR2829" s="113"/>
      <c r="AS2829" s="113"/>
      <c r="AT2829" s="113"/>
      <c r="AU2829" s="113"/>
      <c r="AV2829" s="113"/>
      <c r="AW2829" s="113"/>
      <c r="AX2829" s="113"/>
      <c r="AY2829" s="113"/>
      <c r="AZ2829" s="113"/>
      <c r="BA2829" s="113"/>
      <c r="BB2829" s="113"/>
      <c r="BC2829" s="113"/>
      <c r="BD2829" s="113"/>
      <c r="BE2829" s="113"/>
      <c r="BF2829" s="113"/>
      <c r="BG2829" s="113"/>
      <c r="BH2829" s="113"/>
      <c r="BI2829" s="113"/>
      <c r="BJ2829" s="113"/>
      <c r="BK2829" s="113"/>
      <c r="BL2829" s="113"/>
      <c r="BM2829" s="113"/>
      <c r="BN2829" s="113"/>
      <c r="BO2829" s="113"/>
      <c r="BP2829" s="113"/>
      <c r="BQ2829" s="113"/>
      <c r="BR2829" s="113"/>
      <c r="BS2829" s="113"/>
      <c r="BT2829" s="113"/>
      <c r="BU2829" s="113"/>
      <c r="BV2829" s="113"/>
      <c r="BW2829" s="113"/>
      <c r="BX2829" s="113"/>
      <c r="BY2829" s="113"/>
      <c r="BZ2829" s="113"/>
      <c r="CA2829" s="113"/>
      <c r="CB2829" s="113"/>
    </row>
    <row r="2830" spans="9:80" s="114" customFormat="1">
      <c r="I2830" s="113"/>
      <c r="J2830" s="113"/>
      <c r="K2830" s="113"/>
      <c r="L2830" s="113"/>
      <c r="M2830" s="113"/>
      <c r="N2830" s="113"/>
      <c r="O2830" s="113"/>
      <c r="P2830" s="113"/>
      <c r="Q2830" s="113"/>
      <c r="R2830" s="113"/>
      <c r="S2830" s="113"/>
      <c r="T2830" s="113"/>
      <c r="U2830" s="113"/>
      <c r="V2830" s="113"/>
      <c r="W2830" s="113"/>
      <c r="X2830" s="113"/>
      <c r="Y2830" s="113"/>
      <c r="Z2830" s="113"/>
      <c r="AA2830" s="113"/>
      <c r="AB2830" s="113"/>
      <c r="AC2830" s="113"/>
      <c r="AD2830" s="113"/>
      <c r="AE2830" s="113"/>
      <c r="AF2830" s="113"/>
      <c r="AG2830" s="113"/>
      <c r="AH2830" s="113"/>
      <c r="AI2830" s="113"/>
      <c r="AJ2830" s="113"/>
      <c r="AK2830" s="113"/>
      <c r="AL2830" s="113"/>
      <c r="AM2830" s="113"/>
      <c r="AN2830" s="113"/>
      <c r="AO2830" s="113"/>
      <c r="AP2830" s="113"/>
      <c r="AQ2830" s="113"/>
      <c r="AR2830" s="113"/>
      <c r="AS2830" s="113"/>
      <c r="AT2830" s="113"/>
      <c r="AU2830" s="113"/>
      <c r="AV2830" s="113"/>
      <c r="AW2830" s="113"/>
      <c r="AX2830" s="113"/>
      <c r="AY2830" s="113"/>
      <c r="AZ2830" s="113"/>
      <c r="BA2830" s="113"/>
      <c r="BB2830" s="113"/>
      <c r="BC2830" s="113"/>
      <c r="BD2830" s="113"/>
      <c r="BE2830" s="113"/>
      <c r="BF2830" s="113"/>
      <c r="BG2830" s="113"/>
      <c r="BH2830" s="113"/>
      <c r="BI2830" s="113"/>
      <c r="BJ2830" s="113"/>
      <c r="BK2830" s="113"/>
      <c r="BL2830" s="113"/>
      <c r="BM2830" s="113"/>
      <c r="BN2830" s="113"/>
      <c r="BO2830" s="113"/>
      <c r="BP2830" s="113"/>
      <c r="BQ2830" s="113"/>
      <c r="BR2830" s="113"/>
      <c r="BS2830" s="113"/>
      <c r="BT2830" s="113"/>
      <c r="BU2830" s="113"/>
      <c r="BV2830" s="113"/>
      <c r="BW2830" s="113"/>
      <c r="BX2830" s="113"/>
      <c r="BY2830" s="113"/>
      <c r="BZ2830" s="113"/>
      <c r="CA2830" s="113"/>
      <c r="CB2830" s="113"/>
    </row>
    <row r="2831" spans="9:80" s="114" customFormat="1">
      <c r="I2831" s="113"/>
      <c r="J2831" s="113"/>
      <c r="K2831" s="113"/>
      <c r="L2831" s="113"/>
      <c r="M2831" s="113"/>
      <c r="N2831" s="113"/>
      <c r="O2831" s="113"/>
      <c r="P2831" s="113"/>
      <c r="Q2831" s="113"/>
      <c r="R2831" s="113"/>
      <c r="S2831" s="113"/>
      <c r="T2831" s="113"/>
      <c r="U2831" s="113"/>
      <c r="V2831" s="113"/>
      <c r="W2831" s="113"/>
      <c r="X2831" s="113"/>
      <c r="Y2831" s="113"/>
      <c r="Z2831" s="113"/>
      <c r="AA2831" s="113"/>
      <c r="AB2831" s="113"/>
      <c r="AC2831" s="113"/>
      <c r="AD2831" s="113"/>
      <c r="AE2831" s="113"/>
      <c r="AF2831" s="113"/>
      <c r="AG2831" s="113"/>
      <c r="AH2831" s="113"/>
      <c r="AI2831" s="113"/>
      <c r="AJ2831" s="113"/>
      <c r="AK2831" s="113"/>
      <c r="AL2831" s="113"/>
      <c r="AM2831" s="113"/>
      <c r="AN2831" s="113"/>
      <c r="AO2831" s="113"/>
      <c r="AP2831" s="113"/>
      <c r="AQ2831" s="113"/>
      <c r="AR2831" s="113"/>
      <c r="AS2831" s="113"/>
      <c r="AT2831" s="113"/>
      <c r="AU2831" s="113"/>
      <c r="AV2831" s="113"/>
      <c r="AW2831" s="113"/>
      <c r="AX2831" s="113"/>
      <c r="AY2831" s="113"/>
      <c r="AZ2831" s="113"/>
      <c r="BA2831" s="113"/>
      <c r="BB2831" s="113"/>
      <c r="BC2831" s="113"/>
      <c r="BD2831" s="113"/>
      <c r="BE2831" s="113"/>
      <c r="BF2831" s="113"/>
      <c r="BG2831" s="113"/>
      <c r="BH2831" s="113"/>
      <c r="BI2831" s="113"/>
      <c r="BJ2831" s="113"/>
      <c r="BK2831" s="113"/>
      <c r="BL2831" s="113"/>
      <c r="BM2831" s="113"/>
      <c r="BN2831" s="113"/>
      <c r="BO2831" s="113"/>
      <c r="BP2831" s="113"/>
      <c r="BQ2831" s="113"/>
      <c r="BR2831" s="113"/>
      <c r="BS2831" s="113"/>
      <c r="BT2831" s="113"/>
      <c r="BU2831" s="113"/>
      <c r="BV2831" s="113"/>
      <c r="BW2831" s="113"/>
      <c r="BX2831" s="113"/>
      <c r="BY2831" s="113"/>
      <c r="BZ2831" s="113"/>
      <c r="CA2831" s="113"/>
      <c r="CB2831" s="113"/>
    </row>
    <row r="2832" spans="9:80" s="114" customFormat="1">
      <c r="I2832" s="113"/>
      <c r="J2832" s="113"/>
      <c r="K2832" s="113"/>
      <c r="L2832" s="113"/>
      <c r="M2832" s="113"/>
      <c r="N2832" s="113"/>
      <c r="O2832" s="113"/>
      <c r="P2832" s="113"/>
      <c r="Q2832" s="113"/>
      <c r="R2832" s="113"/>
      <c r="S2832" s="113"/>
      <c r="T2832" s="113"/>
      <c r="U2832" s="113"/>
      <c r="V2832" s="113"/>
      <c r="W2832" s="113"/>
      <c r="X2832" s="113"/>
      <c r="Y2832" s="113"/>
      <c r="Z2832" s="113"/>
      <c r="AA2832" s="113"/>
      <c r="AB2832" s="113"/>
      <c r="AC2832" s="113"/>
      <c r="AD2832" s="113"/>
      <c r="AE2832" s="113"/>
      <c r="AF2832" s="113"/>
      <c r="AG2832" s="113"/>
      <c r="AH2832" s="113"/>
      <c r="AI2832" s="113"/>
      <c r="AJ2832" s="113"/>
      <c r="AK2832" s="113"/>
      <c r="AL2832" s="113"/>
      <c r="AM2832" s="113"/>
      <c r="AN2832" s="113"/>
      <c r="AO2832" s="113"/>
      <c r="AP2832" s="113"/>
      <c r="AQ2832" s="113"/>
      <c r="AR2832" s="113"/>
      <c r="AS2832" s="113"/>
      <c r="AT2832" s="113"/>
      <c r="AU2832" s="113"/>
      <c r="AV2832" s="113"/>
      <c r="AW2832" s="113"/>
      <c r="AX2832" s="113"/>
      <c r="AY2832" s="113"/>
      <c r="AZ2832" s="113"/>
      <c r="BA2832" s="113"/>
      <c r="BB2832" s="113"/>
      <c r="BC2832" s="113"/>
      <c r="BD2832" s="113"/>
      <c r="BE2832" s="113"/>
      <c r="BF2832" s="113"/>
      <c r="BG2832" s="113"/>
      <c r="BH2832" s="113"/>
      <c r="BI2832" s="113"/>
      <c r="BJ2832" s="113"/>
      <c r="BK2832" s="113"/>
      <c r="BL2832" s="113"/>
      <c r="BM2832" s="113"/>
      <c r="BN2832" s="113"/>
      <c r="BO2832" s="113"/>
      <c r="BP2832" s="113"/>
      <c r="BQ2832" s="113"/>
      <c r="BR2832" s="113"/>
      <c r="BS2832" s="113"/>
      <c r="BT2832" s="113"/>
      <c r="BU2832" s="113"/>
      <c r="BV2832" s="113"/>
      <c r="BW2832" s="113"/>
      <c r="BX2832" s="113"/>
      <c r="BY2832" s="113"/>
      <c r="BZ2832" s="113"/>
      <c r="CA2832" s="113"/>
      <c r="CB2832" s="113"/>
    </row>
    <row r="2833" spans="9:80" s="114" customFormat="1">
      <c r="I2833" s="113"/>
      <c r="J2833" s="113"/>
      <c r="K2833" s="113"/>
      <c r="L2833" s="113"/>
      <c r="M2833" s="113"/>
      <c r="N2833" s="113"/>
      <c r="O2833" s="113"/>
      <c r="P2833" s="113"/>
      <c r="Q2833" s="113"/>
      <c r="R2833" s="113"/>
      <c r="S2833" s="113"/>
      <c r="T2833" s="113"/>
      <c r="U2833" s="113"/>
      <c r="V2833" s="113"/>
      <c r="W2833" s="113"/>
      <c r="X2833" s="113"/>
      <c r="Y2833" s="113"/>
      <c r="Z2833" s="113"/>
      <c r="AA2833" s="113"/>
      <c r="AB2833" s="113"/>
      <c r="AC2833" s="113"/>
      <c r="AD2833" s="113"/>
      <c r="AE2833" s="113"/>
      <c r="AF2833" s="113"/>
      <c r="AG2833" s="113"/>
      <c r="AH2833" s="113"/>
      <c r="AI2833" s="113"/>
      <c r="AJ2833" s="113"/>
      <c r="AK2833" s="113"/>
      <c r="AL2833" s="113"/>
      <c r="AM2833" s="113"/>
      <c r="AN2833" s="113"/>
      <c r="AO2833" s="113"/>
      <c r="AP2833" s="113"/>
      <c r="AQ2833" s="113"/>
      <c r="AR2833" s="113"/>
      <c r="AS2833" s="113"/>
      <c r="AT2833" s="113"/>
      <c r="AU2833" s="113"/>
      <c r="AV2833" s="113"/>
      <c r="AW2833" s="113"/>
      <c r="AX2833" s="113"/>
      <c r="AY2833" s="113"/>
      <c r="AZ2833" s="113"/>
      <c r="BA2833" s="113"/>
      <c r="BB2833" s="113"/>
      <c r="BC2833" s="113"/>
      <c r="BD2833" s="113"/>
      <c r="BE2833" s="113"/>
      <c r="BF2833" s="113"/>
      <c r="BG2833" s="113"/>
      <c r="BH2833" s="113"/>
      <c r="BI2833" s="113"/>
      <c r="BJ2833" s="113"/>
      <c r="BK2833" s="113"/>
      <c r="BL2833" s="113"/>
      <c r="BM2833" s="113"/>
      <c r="BN2833" s="113"/>
      <c r="BO2833" s="113"/>
      <c r="BP2833" s="113"/>
      <c r="BQ2833" s="113"/>
      <c r="BR2833" s="113"/>
      <c r="BS2833" s="113"/>
      <c r="BT2833" s="113"/>
      <c r="BU2833" s="113"/>
      <c r="BV2833" s="113"/>
      <c r="BW2833" s="113"/>
      <c r="BX2833" s="113"/>
      <c r="BY2833" s="113"/>
      <c r="BZ2833" s="113"/>
      <c r="CA2833" s="113"/>
      <c r="CB2833" s="113"/>
    </row>
    <row r="2834" spans="9:80" s="114" customFormat="1">
      <c r="I2834" s="113"/>
      <c r="J2834" s="113"/>
      <c r="K2834" s="113"/>
      <c r="L2834" s="113"/>
      <c r="M2834" s="113"/>
      <c r="N2834" s="113"/>
      <c r="O2834" s="113"/>
      <c r="P2834" s="113"/>
      <c r="Q2834" s="113"/>
      <c r="R2834" s="113"/>
      <c r="S2834" s="113"/>
      <c r="T2834" s="113"/>
      <c r="U2834" s="113"/>
      <c r="V2834" s="113"/>
      <c r="W2834" s="113"/>
      <c r="X2834" s="113"/>
      <c r="Y2834" s="113"/>
      <c r="Z2834" s="113"/>
      <c r="AA2834" s="113"/>
      <c r="AB2834" s="113"/>
      <c r="AC2834" s="113"/>
      <c r="AD2834" s="113"/>
      <c r="AE2834" s="113"/>
      <c r="AF2834" s="113"/>
      <c r="AG2834" s="113"/>
      <c r="AH2834" s="113"/>
      <c r="AI2834" s="113"/>
      <c r="AJ2834" s="113"/>
      <c r="AK2834" s="113"/>
      <c r="AL2834" s="113"/>
      <c r="AM2834" s="113"/>
      <c r="AN2834" s="113"/>
      <c r="AO2834" s="113"/>
      <c r="AP2834" s="113"/>
      <c r="AQ2834" s="113"/>
      <c r="AR2834" s="113"/>
      <c r="AS2834" s="113"/>
      <c r="AT2834" s="113"/>
      <c r="AU2834" s="113"/>
      <c r="AV2834" s="113"/>
      <c r="AW2834" s="113"/>
      <c r="AX2834" s="113"/>
      <c r="AY2834" s="113"/>
      <c r="AZ2834" s="113"/>
      <c r="BA2834" s="113"/>
      <c r="BB2834" s="113"/>
      <c r="BC2834" s="113"/>
      <c r="BD2834" s="113"/>
      <c r="BE2834" s="113"/>
      <c r="BF2834" s="113"/>
      <c r="BG2834" s="113"/>
      <c r="BH2834" s="113"/>
      <c r="BI2834" s="113"/>
      <c r="BJ2834" s="113"/>
      <c r="BK2834" s="113"/>
      <c r="BL2834" s="113"/>
      <c r="BM2834" s="113"/>
      <c r="BN2834" s="113"/>
      <c r="BO2834" s="113"/>
      <c r="BP2834" s="113"/>
      <c r="BQ2834" s="113"/>
      <c r="BR2834" s="113"/>
      <c r="BS2834" s="113"/>
      <c r="BT2834" s="113"/>
      <c r="BU2834" s="113"/>
      <c r="BV2834" s="113"/>
      <c r="BW2834" s="113"/>
      <c r="BX2834" s="113"/>
      <c r="BY2834" s="113"/>
      <c r="BZ2834" s="113"/>
      <c r="CA2834" s="113"/>
      <c r="CB2834" s="113"/>
    </row>
    <row r="2835" spans="9:80" s="114" customFormat="1">
      <c r="I2835" s="113"/>
      <c r="J2835" s="113"/>
      <c r="K2835" s="113"/>
      <c r="L2835" s="113"/>
      <c r="M2835" s="113"/>
      <c r="N2835" s="113"/>
      <c r="O2835" s="113"/>
      <c r="P2835" s="113"/>
      <c r="Q2835" s="113"/>
      <c r="R2835" s="113"/>
      <c r="S2835" s="113"/>
      <c r="T2835" s="113"/>
      <c r="U2835" s="113"/>
      <c r="V2835" s="113"/>
      <c r="W2835" s="113"/>
      <c r="X2835" s="113"/>
      <c r="Y2835" s="113"/>
      <c r="Z2835" s="113"/>
      <c r="AA2835" s="113"/>
      <c r="AB2835" s="113"/>
      <c r="AC2835" s="113"/>
      <c r="AD2835" s="113"/>
      <c r="AE2835" s="113"/>
      <c r="AF2835" s="113"/>
      <c r="AG2835" s="113"/>
      <c r="AH2835" s="113"/>
      <c r="AI2835" s="113"/>
      <c r="AJ2835" s="113"/>
      <c r="AK2835" s="113"/>
      <c r="AL2835" s="113"/>
      <c r="AM2835" s="113"/>
      <c r="AN2835" s="113"/>
      <c r="AO2835" s="113"/>
      <c r="AP2835" s="113"/>
      <c r="AQ2835" s="113"/>
      <c r="AR2835" s="113"/>
      <c r="AS2835" s="113"/>
      <c r="AT2835" s="113"/>
      <c r="AU2835" s="113"/>
      <c r="AV2835" s="113"/>
      <c r="AW2835" s="113"/>
      <c r="AX2835" s="113"/>
      <c r="AY2835" s="113"/>
      <c r="AZ2835" s="113"/>
      <c r="BA2835" s="113"/>
      <c r="BB2835" s="113"/>
      <c r="BC2835" s="113"/>
      <c r="BD2835" s="113"/>
      <c r="BE2835" s="113"/>
      <c r="BF2835" s="113"/>
      <c r="BG2835" s="113"/>
      <c r="BH2835" s="113"/>
      <c r="BI2835" s="113"/>
      <c r="BJ2835" s="113"/>
      <c r="BK2835" s="113"/>
      <c r="BL2835" s="113"/>
      <c r="BM2835" s="113"/>
      <c r="BN2835" s="113"/>
      <c r="BO2835" s="113"/>
      <c r="BP2835" s="113"/>
      <c r="BQ2835" s="113"/>
      <c r="BR2835" s="113"/>
      <c r="BS2835" s="113"/>
      <c r="BT2835" s="113"/>
      <c r="BU2835" s="113"/>
      <c r="BV2835" s="113"/>
      <c r="BW2835" s="113"/>
      <c r="BX2835" s="113"/>
      <c r="BY2835" s="113"/>
      <c r="BZ2835" s="113"/>
      <c r="CA2835" s="113"/>
      <c r="CB2835" s="113"/>
    </row>
    <row r="2836" spans="9:80" s="114" customFormat="1">
      <c r="I2836" s="113"/>
      <c r="J2836" s="113"/>
      <c r="K2836" s="113"/>
      <c r="L2836" s="113"/>
      <c r="M2836" s="113"/>
      <c r="N2836" s="113"/>
      <c r="O2836" s="113"/>
      <c r="P2836" s="113"/>
      <c r="Q2836" s="113"/>
      <c r="R2836" s="113"/>
      <c r="S2836" s="113"/>
      <c r="T2836" s="113"/>
      <c r="U2836" s="113"/>
      <c r="V2836" s="113"/>
      <c r="W2836" s="113"/>
      <c r="X2836" s="113"/>
      <c r="Y2836" s="113"/>
      <c r="Z2836" s="113"/>
      <c r="AA2836" s="113"/>
      <c r="AB2836" s="113"/>
      <c r="AC2836" s="113"/>
      <c r="AD2836" s="113"/>
      <c r="AE2836" s="113"/>
      <c r="AF2836" s="113"/>
      <c r="AG2836" s="113"/>
      <c r="AH2836" s="113"/>
      <c r="AI2836" s="113"/>
      <c r="AJ2836" s="113"/>
      <c r="AK2836" s="113"/>
      <c r="AL2836" s="113"/>
      <c r="AM2836" s="113"/>
      <c r="AN2836" s="113"/>
      <c r="AO2836" s="113"/>
      <c r="AP2836" s="113"/>
      <c r="AQ2836" s="113"/>
      <c r="AR2836" s="113"/>
      <c r="AS2836" s="113"/>
      <c r="AT2836" s="113"/>
      <c r="AU2836" s="113"/>
      <c r="AV2836" s="113"/>
      <c r="AW2836" s="113"/>
      <c r="AX2836" s="113"/>
      <c r="AY2836" s="113"/>
      <c r="AZ2836" s="113"/>
      <c r="BA2836" s="113"/>
      <c r="BB2836" s="113"/>
      <c r="BC2836" s="113"/>
      <c r="BD2836" s="113"/>
      <c r="BE2836" s="113"/>
      <c r="BF2836" s="113"/>
      <c r="BG2836" s="113"/>
      <c r="BH2836" s="113"/>
      <c r="BI2836" s="113"/>
      <c r="BJ2836" s="113"/>
      <c r="BK2836" s="113"/>
      <c r="BL2836" s="113"/>
      <c r="BM2836" s="113"/>
      <c r="BN2836" s="113"/>
      <c r="BO2836" s="113"/>
      <c r="BP2836" s="113"/>
      <c r="BQ2836" s="113"/>
      <c r="BR2836" s="113"/>
      <c r="BS2836" s="113"/>
      <c r="BT2836" s="113"/>
      <c r="BU2836" s="113"/>
      <c r="BV2836" s="113"/>
      <c r="BW2836" s="113"/>
      <c r="BX2836" s="113"/>
      <c r="BY2836" s="113"/>
      <c r="BZ2836" s="113"/>
      <c r="CA2836" s="113"/>
      <c r="CB2836" s="113"/>
    </row>
    <row r="2837" spans="9:80" s="114" customFormat="1">
      <c r="I2837" s="113"/>
      <c r="J2837" s="113"/>
      <c r="K2837" s="113"/>
      <c r="L2837" s="113"/>
      <c r="M2837" s="113"/>
      <c r="N2837" s="113"/>
      <c r="O2837" s="113"/>
      <c r="P2837" s="113"/>
      <c r="Q2837" s="113"/>
      <c r="R2837" s="113"/>
      <c r="S2837" s="113"/>
      <c r="T2837" s="113"/>
      <c r="U2837" s="113"/>
      <c r="V2837" s="113"/>
      <c r="W2837" s="113"/>
      <c r="X2837" s="113"/>
      <c r="Y2837" s="113"/>
      <c r="Z2837" s="113"/>
      <c r="AA2837" s="113"/>
      <c r="AB2837" s="113"/>
      <c r="AC2837" s="113"/>
      <c r="AD2837" s="113"/>
      <c r="AE2837" s="113"/>
      <c r="AF2837" s="113"/>
      <c r="AG2837" s="113"/>
      <c r="AH2837" s="113"/>
      <c r="AI2837" s="113"/>
      <c r="AJ2837" s="113"/>
      <c r="AK2837" s="113"/>
      <c r="AL2837" s="113"/>
      <c r="AM2837" s="113"/>
      <c r="AN2837" s="113"/>
      <c r="AO2837" s="113"/>
      <c r="AP2837" s="113"/>
      <c r="AQ2837" s="113"/>
      <c r="AR2837" s="113"/>
      <c r="AS2837" s="113"/>
      <c r="AT2837" s="113"/>
      <c r="AU2837" s="113"/>
      <c r="AV2837" s="113"/>
      <c r="AW2837" s="113"/>
      <c r="AX2837" s="113"/>
      <c r="AY2837" s="113"/>
      <c r="AZ2837" s="113"/>
      <c r="BA2837" s="113"/>
      <c r="BB2837" s="113"/>
      <c r="BC2837" s="113"/>
      <c r="BD2837" s="113"/>
      <c r="BE2837" s="113"/>
      <c r="BF2837" s="113"/>
      <c r="BG2837" s="113"/>
      <c r="BH2837" s="113"/>
      <c r="BI2837" s="113"/>
      <c r="BJ2837" s="113"/>
      <c r="BK2837" s="113"/>
      <c r="BL2837" s="113"/>
      <c r="BM2837" s="113"/>
      <c r="BN2837" s="113"/>
      <c r="BO2837" s="113"/>
      <c r="BP2837" s="113"/>
      <c r="BQ2837" s="113"/>
      <c r="BR2837" s="113"/>
      <c r="BS2837" s="113"/>
      <c r="BT2837" s="113"/>
      <c r="BU2837" s="113"/>
      <c r="BV2837" s="113"/>
      <c r="BW2837" s="113"/>
      <c r="BX2837" s="113"/>
      <c r="BY2837" s="113"/>
      <c r="BZ2837" s="113"/>
      <c r="CA2837" s="113"/>
      <c r="CB2837" s="113"/>
    </row>
    <row r="2838" spans="9:80" s="114" customFormat="1">
      <c r="I2838" s="113"/>
      <c r="J2838" s="113"/>
      <c r="K2838" s="113"/>
      <c r="L2838" s="113"/>
      <c r="M2838" s="113"/>
      <c r="N2838" s="113"/>
      <c r="O2838" s="113"/>
      <c r="P2838" s="113"/>
      <c r="Q2838" s="113"/>
      <c r="R2838" s="113"/>
      <c r="S2838" s="113"/>
      <c r="T2838" s="113"/>
      <c r="U2838" s="113"/>
      <c r="V2838" s="113"/>
      <c r="W2838" s="113"/>
      <c r="X2838" s="113"/>
      <c r="Y2838" s="113"/>
      <c r="Z2838" s="113"/>
      <c r="AA2838" s="113"/>
      <c r="AB2838" s="113"/>
      <c r="AC2838" s="113"/>
      <c r="AD2838" s="113"/>
      <c r="AE2838" s="113"/>
      <c r="AF2838" s="113"/>
      <c r="AG2838" s="113"/>
      <c r="AH2838" s="113"/>
      <c r="AI2838" s="113"/>
      <c r="AJ2838" s="113"/>
      <c r="AK2838" s="113"/>
      <c r="AL2838" s="113"/>
      <c r="AM2838" s="113"/>
      <c r="AN2838" s="113"/>
      <c r="AO2838" s="113"/>
      <c r="AP2838" s="113"/>
      <c r="AQ2838" s="113"/>
      <c r="AR2838" s="113"/>
      <c r="AS2838" s="113"/>
      <c r="AT2838" s="113"/>
      <c r="AU2838" s="113"/>
      <c r="AV2838" s="113"/>
      <c r="AW2838" s="113"/>
      <c r="AX2838" s="113"/>
      <c r="AY2838" s="113"/>
      <c r="AZ2838" s="113"/>
      <c r="BA2838" s="113"/>
      <c r="BB2838" s="113"/>
      <c r="BC2838" s="113"/>
      <c r="BD2838" s="113"/>
      <c r="BE2838" s="113"/>
      <c r="BF2838" s="113"/>
      <c r="BG2838" s="113"/>
      <c r="BH2838" s="113"/>
      <c r="BI2838" s="113"/>
      <c r="BJ2838" s="113"/>
      <c r="BK2838" s="113"/>
      <c r="BL2838" s="113"/>
      <c r="BM2838" s="113"/>
      <c r="BN2838" s="113"/>
      <c r="BO2838" s="113"/>
      <c r="BP2838" s="113"/>
      <c r="BQ2838" s="113"/>
      <c r="BR2838" s="113"/>
      <c r="BS2838" s="113"/>
      <c r="BT2838" s="113"/>
      <c r="BU2838" s="113"/>
      <c r="BV2838" s="113"/>
      <c r="BW2838" s="113"/>
      <c r="BX2838" s="113"/>
      <c r="BY2838" s="113"/>
      <c r="BZ2838" s="113"/>
      <c r="CA2838" s="113"/>
      <c r="CB2838" s="113"/>
    </row>
  </sheetData>
  <sheetProtection algorithmName="SHA-512" hashValue="tEPOSDJl7J5WIf95KLgubOcv5y/rHZN+9n+44n3EheAC0fes57KhPGRwOeJuaaBxdDvJ7ba9RqitpKUkPe3aEA==" saltValue="JX1QbvdIkCr+we7lzM4fzw==" spinCount="100000" sheet="1" objects="1" scenarios="1"/>
  <mergeCells count="1">
    <mergeCell ref="K3:L3"/>
  </mergeCells>
  <phoneticPr fontId="59"/>
  <conditionalFormatting sqref="F66:F71">
    <cfRule type="expression" dxfId="31" priority="11">
      <formula>IF(IntFB=1,TRUE())</formula>
    </cfRule>
  </conditionalFormatting>
  <conditionalFormatting sqref="F67">
    <cfRule type="expression" dxfId="30" priority="38">
      <formula>OR(VOUT_FIXED,0)</formula>
    </cfRule>
  </conditionalFormatting>
  <conditionalFormatting sqref="F68">
    <cfRule type="expression" dxfId="29" priority="37">
      <formula>OR(VOUT_FIXED,0)</formula>
    </cfRule>
  </conditionalFormatting>
  <conditionalFormatting sqref="F69:F71">
    <cfRule type="expression" dxfId="28" priority="36">
      <formula>OR(VOUT_FIXED, 0)</formula>
    </cfRule>
  </conditionalFormatting>
  <conditionalFormatting sqref="G7">
    <cfRule type="cellIs" dxfId="27" priority="32" operator="notBetween">
      <formula>3.7</formula>
      <formula>$G$8</formula>
    </cfRule>
  </conditionalFormatting>
  <conditionalFormatting sqref="G8">
    <cfRule type="cellIs" dxfId="26" priority="30" operator="notBetween">
      <formula>$G$7</formula>
      <formula>$G$9</formula>
    </cfRule>
  </conditionalFormatting>
  <conditionalFormatting sqref="G9">
    <cfRule type="cellIs" dxfId="25" priority="28" operator="notBetween">
      <formula>$G$8</formula>
      <formula>36</formula>
    </cfRule>
  </conditionalFormatting>
  <conditionalFormatting sqref="G10">
    <cfRule type="expression" dxfId="24" priority="16">
      <formula>IF(OR(IntFB=0, AND(IntFB=1,OR($G$10=3.3, $G$10=5))),FALSE(),TRUE())</formula>
    </cfRule>
    <cfRule type="expression" dxfId="23" priority="17">
      <formula>IF(OR(OR($G$10&gt;$G$7,$G$10&lt;0.8),$G$10&gt;16),TRUE())</formula>
    </cfRule>
  </conditionalFormatting>
  <conditionalFormatting sqref="G12">
    <cfRule type="cellIs" dxfId="22" priority="25" operator="notBetween">
      <formula>100</formula>
      <formula>2200</formula>
    </cfRule>
  </conditionalFormatting>
  <conditionalFormatting sqref="G28">
    <cfRule type="cellIs" dxfId="21" priority="24" operator="lessThan">
      <formula>$G$27</formula>
    </cfRule>
  </conditionalFormatting>
  <conditionalFormatting sqref="G89">
    <cfRule type="cellIs" dxfId="20" priority="23" operator="greaterThan">
      <formula>145</formula>
    </cfRule>
  </conditionalFormatting>
  <conditionalFormatting sqref="G66">
    <cfRule type="expression" dxfId="19" priority="21">
      <formula>IntFB</formula>
    </cfRule>
    <cfRule type="expression" dxfId="18" priority="22">
      <formula>IntFB</formula>
    </cfRule>
  </conditionalFormatting>
  <conditionalFormatting sqref="G67">
    <cfRule type="expression" dxfId="17" priority="20">
      <formula>IntFB</formula>
    </cfRule>
  </conditionalFormatting>
  <conditionalFormatting sqref="G68">
    <cfRule type="expression" dxfId="16" priority="19">
      <formula>IntFB</formula>
    </cfRule>
  </conditionalFormatting>
  <conditionalFormatting sqref="G69:G71">
    <cfRule type="expression" dxfId="15" priority="18">
      <formula>IntFB</formula>
    </cfRule>
  </conditionalFormatting>
  <conditionalFormatting sqref="G11">
    <cfRule type="expression" dxfId="14" priority="15">
      <formula>IF(I.load_nph&gt;RatedIout,TRUE())</formula>
    </cfRule>
  </conditionalFormatting>
  <conditionalFormatting sqref="G52">
    <cfRule type="expression" dxfId="13" priority="14">
      <formula>IF($G$52&gt;$G$55,TRUE())</formula>
    </cfRule>
  </conditionalFormatting>
  <conditionalFormatting sqref="G55">
    <cfRule type="expression" dxfId="12" priority="13">
      <formula>IF($G$55&lt;$G$52,TRUE())</formula>
    </cfRule>
  </conditionalFormatting>
  <conditionalFormatting sqref="G62">
    <cfRule type="expression" dxfId="11" priority="12">
      <formula>IF($G$62&gt;$G$63,TRUE())</formula>
    </cfRule>
  </conditionalFormatting>
  <conditionalFormatting sqref="F84:H84">
    <cfRule type="expression" dxfId="10" priority="10">
      <formula>IF(PH=1,TRUE())</formula>
    </cfRule>
  </conditionalFormatting>
  <conditionalFormatting sqref="A82">
    <cfRule type="expression" dxfId="9" priority="9">
      <formula>IF(PH=1,TRUE())</formula>
    </cfRule>
  </conditionalFormatting>
  <conditionalFormatting sqref="G63:G64">
    <cfRule type="expression" dxfId="8" priority="35">
      <formula>PH</formula>
    </cfRule>
  </conditionalFormatting>
  <conditionalFormatting sqref="G63">
    <cfRule type="expression" dxfId="7" priority="34">
      <formula>PH-1</formula>
    </cfRule>
  </conditionalFormatting>
  <conditionalFormatting sqref="G64">
    <cfRule type="expression" dxfId="6" priority="8">
      <formula>1-PH</formula>
    </cfRule>
  </conditionalFormatting>
  <conditionalFormatting sqref="F74:H76 F79:H83 F77:F78 H77:H78">
    <cfRule type="expression" dxfId="5" priority="6">
      <formula>IF(PH=1,TRUE())</formula>
    </cfRule>
  </conditionalFormatting>
  <conditionalFormatting sqref="G77:G78">
    <cfRule type="expression" dxfId="4" priority="5">
      <formula>IF(PH=1,TRUE())</formula>
    </cfRule>
  </conditionalFormatting>
  <conditionalFormatting sqref="F27:H27">
    <cfRule type="expression" dxfId="3" priority="3">
      <formula>1</formula>
    </cfRule>
  </conditionalFormatting>
  <conditionalFormatting sqref="F31:H31">
    <cfRule type="expression" dxfId="2" priority="2">
      <formula>1</formula>
    </cfRule>
  </conditionalFormatting>
  <dataValidations xWindow="448" yWindow="533" count="1">
    <dataValidation type="decimal" allowBlank="1" showInputMessage="1" showErrorMessage="1" errorTitle="Not allowed" error="VVV" sqref="B11" xr:uid="{9C24E0C3-A8E4-49BB-AEAB-CD50FCBB6096}">
      <formula1>5</formula1>
      <formula2>10</formula2>
    </dataValidation>
  </dataValidations>
  <hyperlinks>
    <hyperlink ref="C3" r:id="rId1" xr:uid="{FFFF4688-FC98-4504-AE07-75AB1BA84D4F}"/>
  </hyperlinks>
  <pageMargins left="0.7" right="0.7" top="0.75" bottom="0.75" header="0.3" footer="0.3"/>
  <pageSetup scale="47" fitToHeight="0" orientation="portrait" r:id="rId2"/>
  <colBreaks count="1" manualBreakCount="1">
    <brk id="18"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3975" r:id="rId5" name="Button 903">
              <controlPr defaultSize="0" print="0" autoFill="0" autoPict="0" macro="[0]!PRINT_NOW">
                <anchor moveWithCells="1" sizeWithCells="1">
                  <from>
                    <xdr:col>9</xdr:col>
                    <xdr:colOff>69850</xdr:colOff>
                    <xdr:row>86</xdr:row>
                    <xdr:rowOff>69850</xdr:rowOff>
                  </from>
                  <to>
                    <xdr:col>9</xdr:col>
                    <xdr:colOff>1098550</xdr:colOff>
                    <xdr:row>88</xdr:row>
                    <xdr:rowOff>88900</xdr:rowOff>
                  </to>
                </anchor>
              </controlPr>
            </control>
          </mc:Choice>
        </mc:AlternateContent>
        <mc:AlternateContent xmlns:mc="http://schemas.openxmlformats.org/markup-compatibility/2006">
          <mc:Choice Requires="x14">
            <control shapeId="3981" r:id="rId6" name="Button 909">
              <controlPr defaultSize="0" print="0" autoFill="0" autoPict="0" macro="[0]!RESET_VALUES">
                <anchor moveWithCells="1" sizeWithCells="1">
                  <from>
                    <xdr:col>2</xdr:col>
                    <xdr:colOff>304800</xdr:colOff>
                    <xdr:row>78</xdr:row>
                    <xdr:rowOff>152400</xdr:rowOff>
                  </from>
                  <to>
                    <xdr:col>3</xdr:col>
                    <xdr:colOff>342900</xdr:colOff>
                    <xdr:row>80</xdr:row>
                    <xdr:rowOff>146050</xdr:rowOff>
                  </to>
                </anchor>
              </controlPr>
            </control>
          </mc:Choice>
        </mc:AlternateContent>
        <mc:AlternateContent xmlns:mc="http://schemas.openxmlformats.org/markup-compatibility/2006">
          <mc:Choice Requires="x14">
            <control shapeId="4057" r:id="rId7" name="Button 985">
              <controlPr defaultSize="0" print="0" autoFill="0" autoPict="0" macro="[0]!OPEN_PF">
                <anchor moveWithCells="1" sizeWithCells="1">
                  <from>
                    <xdr:col>9</xdr:col>
                    <xdr:colOff>1289050</xdr:colOff>
                    <xdr:row>86</xdr:row>
                    <xdr:rowOff>38100</xdr:rowOff>
                  </from>
                  <to>
                    <xdr:col>10</xdr:col>
                    <xdr:colOff>609600</xdr:colOff>
                    <xdr:row>88</xdr:row>
                    <xdr:rowOff>146050</xdr:rowOff>
                  </to>
                </anchor>
              </controlPr>
            </control>
          </mc:Choice>
        </mc:AlternateContent>
        <mc:AlternateContent xmlns:mc="http://schemas.openxmlformats.org/markup-compatibility/2006">
          <mc:Choice Requires="x14">
            <control shapeId="15945" r:id="rId8" name="Drop Down 3657">
              <controlPr defaultSize="0" autoLine="0" autoPict="0">
                <anchor moveWithCells="1">
                  <from>
                    <xdr:col>13</xdr:col>
                    <xdr:colOff>279400</xdr:colOff>
                    <xdr:row>0</xdr:row>
                    <xdr:rowOff>355600</xdr:rowOff>
                  </from>
                  <to>
                    <xdr:col>14</xdr:col>
                    <xdr:colOff>203200</xdr:colOff>
                    <xdr:row>0</xdr:row>
                    <xdr:rowOff>603250</xdr:rowOff>
                  </to>
                </anchor>
              </controlPr>
            </control>
          </mc:Choice>
        </mc:AlternateContent>
        <mc:AlternateContent xmlns:mc="http://schemas.openxmlformats.org/markup-compatibility/2006">
          <mc:Choice Requires="x14">
            <control shapeId="28069" r:id="rId9" name="Button 6565">
              <controlPr defaultSize="0" print="0" autoFill="0" autoPict="0" macro="[1]!RESET_VALUES">
                <anchor moveWithCells="1" sizeWithCells="1">
                  <from>
                    <xdr:col>2</xdr:col>
                    <xdr:colOff>304800</xdr:colOff>
                    <xdr:row>78</xdr:row>
                    <xdr:rowOff>152400</xdr:rowOff>
                  </from>
                  <to>
                    <xdr:col>3</xdr:col>
                    <xdr:colOff>342900</xdr:colOff>
                    <xdr:row>80</xdr:row>
                    <xdr:rowOff>146050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 id="{88D43A0B-A26F-4C12-9184-711B2C8A7C46}">
            <xm:f>$G$12&lt;Calculation!$F$207</xm:f>
            <x14:dxf>
              <font>
                <strike val="0"/>
                <color rgb="FFFF0000"/>
              </font>
              <fill>
                <patternFill>
                  <bgColor rgb="FFFFFF00"/>
                </patternFill>
              </fill>
            </x14:dxf>
          </x14:cfRule>
          <xm:sqref>G12</xm:sqref>
        </x14:conditionalFormatting>
      </x14:conditionalFormattings>
    </ext>
    <ext xmlns:x14="http://schemas.microsoft.com/office/spreadsheetml/2009/9/main" uri="{CCE6A557-97BC-4b89-ADB6-D9C93CAAB3DF}">
      <x14:dataValidations xmlns:xm="http://schemas.microsoft.com/office/excel/2006/main" xWindow="448" yWindow="533" count="7">
        <x14:dataValidation type="decimal" operator="greaterThanOrEqual" allowBlank="1" showInputMessage="1" showErrorMessage="1" errorTitle="Minimum Operating Frequency" error="Operating switching frequency is too low for full regulation at this VOUT. Need to raise FSW or lower VOUT." xr:uid="{96392ADA-BAE6-46B7-80A9-15463FF3BAF6}">
          <x14:formula1>
            <xm:f>Calculation!F207</xm:f>
          </x14:formula1>
          <xm:sqref>G12</xm:sqref>
        </x14:dataValidation>
        <x14:dataValidation type="list" allowBlank="1" showInputMessage="1" showErrorMessage="1" xr:uid="{BF65B485-EA6F-4B8C-B75E-267191A43111}">
          <x14:formula1>
            <xm:f>STD_VAL!$C$3:$C$4</xm:f>
          </x14:formula1>
          <xm:sqref>G16</xm:sqref>
        </x14:dataValidation>
        <x14:dataValidation type="list" allowBlank="1" showInputMessage="1" showErrorMessage="1" promptTitle="Number of Phase" prompt="1-Phase._x000a_In 1-Phase configuration, will need another quickstart spreadsheet also in 1-phase configuration to calculate values for the other output of this dual output device_x000a__x000a_2-Phase requires 1 devices_x000a_4-Phase requires 2 devices_x000a_6-Phase requires 3 devices" xr:uid="{5F290861-38A0-4FB4-9061-557EE7B07695}">
          <x14:formula1>
            <xm:f>STD_VAL!$C$8:$C$11</xm:f>
          </x14:formula1>
          <xm:sqref>G17</xm:sqref>
        </x14:dataValidation>
        <x14:dataValidation type="list" allowBlank="1" showInputMessage="1" showErrorMessage="1" xr:uid="{F58E1793-187F-4929-BA90-85A0C5457A10}">
          <x14:formula1>
            <xm:f>STD_VAL!$C$14:$C$15</xm:f>
          </x14:formula1>
          <xm:sqref>G18</xm:sqref>
        </x14:dataValidation>
        <x14:dataValidation type="list" allowBlank="1" showInputMessage="1" showErrorMessage="1" promptTitle="Feedback selection" prompt="The device provides an internal feedback. The supported output voltages are 3.3V and 5.0V" xr:uid="{B684AEFA-6B9B-4F1E-B95D-4BFBAD4BEE5F}">
          <x14:formula1>
            <xm:f>STD_VAL!$C$18:$C$19</xm:f>
          </x14:formula1>
          <xm:sqref>G19</xm:sqref>
        </x14:dataValidation>
        <x14:dataValidation type="list" allowBlank="1" showInputMessage="1" showErrorMessage="1" xr:uid="{66F56946-59A9-4D60-9900-41D8D0251AC4}">
          <x14:formula1>
            <xm:f>STD_VAL!$C$22:$C$23</xm:f>
          </x14:formula1>
          <xm:sqref>G20</xm:sqref>
        </x14:dataValidation>
        <x14:dataValidation type="list" allowBlank="1" showInputMessage="1" showErrorMessage="1" xr:uid="{63BE840B-B905-4922-9D70-5430CCBF4F1E}">
          <x14:formula1>
            <xm:f>STD_VAL!$C$26:$C$27</xm:f>
          </x14:formula1>
          <xm:sqref>G21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D1A37-DFC7-492E-8413-FD81EF796A42}">
  <sheetPr codeName="Sheet5"/>
  <dimension ref="A1"/>
  <sheetViews>
    <sheetView zoomScaleNormal="100" workbookViewId="0">
      <selection activeCell="E34" sqref="E34"/>
    </sheetView>
  </sheetViews>
  <sheetFormatPr defaultRowHeight="14.5"/>
  <sheetData/>
  <sheetProtection algorithmName="SHA-512" hashValue="M4eF2yyKjDOJjbLEVwPmcE94HKU24I+CS37Z8QbVJcH4CQAbp2Kro53qt313cIDlMzoxzSr64OntpPAgw23zgg==" saltValue="FM1wje48RBWXx7Oz2j+bDA==" spinCount="100000" sheet="1" objects="1" scenarios="1"/>
  <phoneticPr fontId="59"/>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0F408-9C4F-4C56-8D2F-E0E37050D62B}">
  <sheetPr codeName="Sheet1"/>
  <dimension ref="A1:CM487"/>
  <sheetViews>
    <sheetView zoomScale="85" zoomScaleNormal="85" workbookViewId="0">
      <selection activeCell="C158" sqref="C158"/>
    </sheetView>
  </sheetViews>
  <sheetFormatPr defaultRowHeight="14.5"/>
  <cols>
    <col min="1" max="1" width="89.453125" customWidth="1"/>
    <col min="2" max="2" width="28.453125" bestFit="1" customWidth="1"/>
    <col min="3" max="3" width="12" bestFit="1" customWidth="1"/>
    <col min="4" max="4" width="25.453125" bestFit="1" customWidth="1"/>
    <col min="7" max="7" width="19" style="66" bestFit="1" customWidth="1"/>
    <col min="8" max="8" width="10.1796875" bestFit="1" customWidth="1"/>
    <col min="9" max="9" width="3.453125" style="13" customWidth="1"/>
    <col min="10" max="10" width="3.453125" customWidth="1"/>
    <col min="11" max="11" width="125.81640625" customWidth="1"/>
    <col min="12" max="18" width="15.81640625" customWidth="1"/>
    <col min="19" max="19" width="16.453125" customWidth="1"/>
    <col min="20" max="20" width="13.453125" bestFit="1" customWidth="1"/>
    <col min="21" max="21" width="9.453125" bestFit="1" customWidth="1"/>
    <col min="22" max="22" width="13.453125" bestFit="1" customWidth="1"/>
    <col min="23" max="24" width="8.81640625" style="23"/>
    <col min="25" max="25" width="15.81640625" bestFit="1" customWidth="1"/>
    <col min="26" max="26" width="11.1796875" bestFit="1" customWidth="1"/>
    <col min="28" max="28" width="10.81640625" customWidth="1"/>
    <col min="29" max="30" width="11.453125" bestFit="1" customWidth="1"/>
    <col min="32" max="32" width="11.453125" style="18" bestFit="1" customWidth="1"/>
    <col min="33" max="33" width="12" bestFit="1" customWidth="1"/>
    <col min="34" max="34" width="10.1796875" bestFit="1" customWidth="1"/>
    <col min="35" max="35" width="16.81640625" bestFit="1" customWidth="1"/>
    <col min="37" max="37" width="20.1796875" style="29" bestFit="1" customWidth="1"/>
    <col min="38" max="38" width="11.453125" customWidth="1"/>
    <col min="40" max="40" width="13.81640625" bestFit="1" customWidth="1"/>
    <col min="44" max="44" width="20" customWidth="1"/>
    <col min="45" max="45" width="4.453125" style="13" customWidth="1"/>
    <col min="46" max="46" width="125.81640625" customWidth="1"/>
    <col min="47" max="51" width="20.81640625" customWidth="1"/>
    <col min="53" max="53" width="12.81640625" style="14" bestFit="1" customWidth="1"/>
    <col min="55" max="55" width="8.81640625" bestFit="1" customWidth="1"/>
    <col min="56" max="56" width="10.81640625" customWidth="1"/>
    <col min="57" max="57" width="20.453125" bestFit="1" customWidth="1"/>
    <col min="58" max="58" width="21.453125" bestFit="1" customWidth="1"/>
    <col min="59" max="59" width="35.81640625" customWidth="1"/>
    <col min="60" max="60" width="33.81640625" customWidth="1"/>
    <col min="61" max="61" width="14.453125" bestFit="1" customWidth="1"/>
    <col min="62" max="62" width="15.453125" bestFit="1" customWidth="1"/>
    <col min="63" max="63" width="14.81640625" bestFit="1" customWidth="1"/>
    <col min="64" max="64" width="15.81640625" bestFit="1" customWidth="1"/>
    <col min="65" max="65" width="20.453125" customWidth="1"/>
    <col min="66" max="66" width="21.81640625" customWidth="1"/>
    <col min="67" max="67" width="33.81640625" customWidth="1"/>
    <col min="68" max="68" width="38.453125" customWidth="1"/>
    <col min="70" max="70" width="20.453125" bestFit="1" customWidth="1"/>
    <col min="71" max="71" width="21.81640625" bestFit="1" customWidth="1"/>
    <col min="73" max="73" width="24.1796875" bestFit="1" customWidth="1"/>
    <col min="74" max="74" width="25.453125" bestFit="1" customWidth="1"/>
    <col min="75" max="75" width="25.1796875" bestFit="1" customWidth="1"/>
    <col min="76" max="76" width="26.453125" bestFit="1" customWidth="1"/>
    <col min="77" max="77" width="19" bestFit="1" customWidth="1"/>
    <col min="78" max="78" width="20.453125" bestFit="1" customWidth="1"/>
    <col min="81" max="81" width="23.453125" customWidth="1"/>
    <col min="82" max="82" width="17.81640625" bestFit="1" customWidth="1"/>
    <col min="83" max="83" width="20.1796875" bestFit="1" customWidth="1"/>
    <col min="84" max="84" width="16.453125" style="42" bestFit="1" customWidth="1"/>
    <col min="85" max="85" width="14.453125" bestFit="1" customWidth="1"/>
    <col min="86" max="86" width="14.453125" customWidth="1"/>
    <col min="87" max="87" width="13.81640625" bestFit="1" customWidth="1"/>
    <col min="88" max="88" width="21.81640625" bestFit="1" customWidth="1"/>
    <col min="89" max="89" width="21.81640625" customWidth="1"/>
    <col min="90" max="90" width="23.453125" bestFit="1" customWidth="1"/>
    <col min="91" max="91" width="23.453125" customWidth="1"/>
  </cols>
  <sheetData>
    <row r="1" spans="1:7" ht="26">
      <c r="A1" s="12" t="s">
        <v>96</v>
      </c>
    </row>
    <row r="2" spans="1:7">
      <c r="C2" s="8"/>
      <c r="D2" t="s">
        <v>0</v>
      </c>
    </row>
    <row r="3" spans="1:7">
      <c r="C3" s="2"/>
      <c r="D3" t="s">
        <v>75</v>
      </c>
    </row>
    <row r="4" spans="1:7">
      <c r="C4" s="9"/>
      <c r="D4" t="s">
        <v>24</v>
      </c>
    </row>
    <row r="6" spans="1:7">
      <c r="A6" s="4" t="s">
        <v>86</v>
      </c>
    </row>
    <row r="7" spans="1:7">
      <c r="B7" s="5" t="s">
        <v>1</v>
      </c>
      <c r="C7" s="5" t="s">
        <v>2</v>
      </c>
      <c r="D7" s="5" t="s">
        <v>77</v>
      </c>
      <c r="E7" s="5" t="s">
        <v>4</v>
      </c>
      <c r="F7" s="5" t="s">
        <v>5</v>
      </c>
      <c r="G7" s="67" t="s">
        <v>343</v>
      </c>
    </row>
    <row r="8" spans="1:7">
      <c r="B8" s="9" t="s">
        <v>85</v>
      </c>
      <c r="F8">
        <v>3.1415920000000002</v>
      </c>
    </row>
    <row r="9" spans="1:7">
      <c r="G9" s="72" t="str">
        <f>Design!G16</f>
        <v>TPSM64406</v>
      </c>
    </row>
    <row r="10" spans="1:7">
      <c r="A10" s="4" t="s">
        <v>26</v>
      </c>
    </row>
    <row r="11" spans="1:7">
      <c r="B11" s="5" t="s">
        <v>1</v>
      </c>
      <c r="C11" s="5" t="s">
        <v>2</v>
      </c>
      <c r="D11" s="5" t="s">
        <v>77</v>
      </c>
      <c r="E11" s="5" t="s">
        <v>4</v>
      </c>
      <c r="F11" s="5" t="s">
        <v>5</v>
      </c>
      <c r="G11" s="67" t="s">
        <v>343</v>
      </c>
    </row>
    <row r="12" spans="1:7">
      <c r="A12" t="s">
        <v>447</v>
      </c>
      <c r="B12" s="8" t="s">
        <v>7</v>
      </c>
      <c r="C12">
        <f>Design!G7</f>
        <v>36</v>
      </c>
      <c r="E12">
        <v>1</v>
      </c>
      <c r="F12" s="6">
        <f t="shared" ref="F12:F16" si="0">C12*E12</f>
        <v>36</v>
      </c>
      <c r="G12" s="64"/>
    </row>
    <row r="13" spans="1:7">
      <c r="B13" s="8" t="s">
        <v>8</v>
      </c>
      <c r="C13">
        <f>Design!G8</f>
        <v>36</v>
      </c>
      <c r="E13">
        <v>1</v>
      </c>
      <c r="F13" s="6">
        <f t="shared" si="0"/>
        <v>36</v>
      </c>
      <c r="G13" s="70" t="str">
        <f>" = "&amp;V.supply_typ&amp;" Vtyp"</f>
        <v xml:space="preserve"> = 36 Vtyp</v>
      </c>
    </row>
    <row r="14" spans="1:7">
      <c r="A14" t="s">
        <v>42</v>
      </c>
      <c r="B14" s="8" t="s">
        <v>9</v>
      </c>
      <c r="C14">
        <f>Design!G9</f>
        <v>36</v>
      </c>
      <c r="E14">
        <v>1</v>
      </c>
      <c r="F14" s="6">
        <f t="shared" si="0"/>
        <v>36</v>
      </c>
      <c r="G14" s="64"/>
    </row>
    <row r="15" spans="1:7">
      <c r="A15" t="s">
        <v>445</v>
      </c>
      <c r="B15" s="8" t="s">
        <v>10</v>
      </c>
      <c r="C15">
        <f>Design!G10</f>
        <v>3.3</v>
      </c>
      <c r="E15">
        <v>1</v>
      </c>
      <c r="F15" s="63">
        <f t="shared" si="0"/>
        <v>3.3</v>
      </c>
      <c r="G15" s="71" t="str">
        <f>" = "&amp;V.load&amp;" V"</f>
        <v xml:space="preserve"> = 3.3 V</v>
      </c>
    </row>
    <row r="16" spans="1:7">
      <c r="A16" t="s">
        <v>446</v>
      </c>
      <c r="B16" s="8" t="s">
        <v>11</v>
      </c>
      <c r="C16">
        <f>Design!G11</f>
        <v>3</v>
      </c>
      <c r="E16">
        <v>1</v>
      </c>
      <c r="F16" s="6">
        <f t="shared" si="0"/>
        <v>3</v>
      </c>
      <c r="G16" s="64"/>
    </row>
    <row r="17" spans="1:8">
      <c r="A17" t="s">
        <v>43</v>
      </c>
      <c r="B17" s="8" t="s">
        <v>12</v>
      </c>
      <c r="C17" s="6">
        <f>Design!G12</f>
        <v>1000</v>
      </c>
      <c r="D17" t="s">
        <v>27</v>
      </c>
      <c r="E17">
        <f>1000</f>
        <v>1000</v>
      </c>
      <c r="F17" s="6">
        <f>C17*E17</f>
        <v>1000000</v>
      </c>
      <c r="G17" s="64"/>
    </row>
    <row r="18" spans="1:8">
      <c r="B18" t="s">
        <v>23</v>
      </c>
      <c r="C18">
        <f>V.load*I.load_nph</f>
        <v>9.8999999999999986</v>
      </c>
      <c r="E18">
        <v>1</v>
      </c>
      <c r="F18" s="6">
        <f>C18*E18</f>
        <v>9.8999999999999986</v>
      </c>
      <c r="G18" s="64"/>
    </row>
    <row r="19" spans="1:8" ht="15" thickBot="1">
      <c r="B19" t="s">
        <v>6</v>
      </c>
      <c r="C19">
        <f>V.load/I.load_nph</f>
        <v>1.0999999999999999</v>
      </c>
      <c r="E19">
        <v>1</v>
      </c>
      <c r="F19" s="6">
        <f>C19*E19</f>
        <v>1.0999999999999999</v>
      </c>
      <c r="G19" s="64"/>
    </row>
    <row r="20" spans="1:8">
      <c r="A20" t="s">
        <v>41</v>
      </c>
      <c r="B20" s="8" t="s">
        <v>13</v>
      </c>
      <c r="C20">
        <f>IF(Design!G16=STD_VAL!C3,STD_VAL!D3,IF(Design!G16=STD_VAL!C4,STD_VAL!D4,IF(Design!G16=STD_VAL!C5,STD_VAL!D5,444)))</f>
        <v>3</v>
      </c>
      <c r="E20">
        <v>1</v>
      </c>
      <c r="F20" s="6">
        <f t="shared" ref="F20:F29" si="1">C20*E20</f>
        <v>3</v>
      </c>
      <c r="G20" s="64"/>
      <c r="H20" s="100" t="s">
        <v>402</v>
      </c>
    </row>
    <row r="21" spans="1:8" ht="15" thickBot="1">
      <c r="A21" t="s">
        <v>41</v>
      </c>
      <c r="B21" s="8" t="s">
        <v>14</v>
      </c>
      <c r="C21">
        <f>IF(Design!G17=STD_VAL!C8,STD_VAL!D8,IF(Design!G17=STD_VAL!C9,STD_VAL!D9,IF(Design!G17=STD_VAL!C10,STD_VAL!D10,IF(Design!G17=STD_VAL!C11,STD_VAL!D11,444))))</f>
        <v>1</v>
      </c>
      <c r="E21">
        <v>1</v>
      </c>
      <c r="F21" s="6">
        <f t="shared" si="1"/>
        <v>1</v>
      </c>
      <c r="G21" s="64"/>
      <c r="H21" s="101">
        <f>MIN(2,C21)</f>
        <v>1</v>
      </c>
    </row>
    <row r="22" spans="1:8">
      <c r="A22" t="s">
        <v>41</v>
      </c>
      <c r="B22" s="8" t="s">
        <v>15</v>
      </c>
      <c r="C22">
        <f>IF(Design!G18=STD_VAL!C14,STD_VAL!D14,IF(Design!G18=STD_VAL!C15,STD_VAL!D15,444))</f>
        <v>0</v>
      </c>
      <c r="E22">
        <v>1</v>
      </c>
      <c r="F22" s="6">
        <f t="shared" si="1"/>
        <v>0</v>
      </c>
      <c r="G22" s="64"/>
    </row>
    <row r="23" spans="1:8">
      <c r="A23" t="s">
        <v>41</v>
      </c>
      <c r="B23" s="8" t="s">
        <v>16</v>
      </c>
      <c r="C23">
        <f>IF(Design!G19=STD_VAL!C18,STD_VAL!D18,IF(Design!G19=STD_VAL!C19,STD_VAL!D19,444))</f>
        <v>0</v>
      </c>
      <c r="E23">
        <v>1</v>
      </c>
      <c r="F23" s="6">
        <f t="shared" si="1"/>
        <v>0</v>
      </c>
      <c r="G23" s="64"/>
    </row>
    <row r="24" spans="1:8">
      <c r="A24" t="s">
        <v>282</v>
      </c>
      <c r="B24" s="8" t="s">
        <v>17</v>
      </c>
      <c r="C24">
        <v>1</v>
      </c>
      <c r="E24">
        <v>1</v>
      </c>
      <c r="F24" s="6">
        <f t="shared" si="1"/>
        <v>1</v>
      </c>
      <c r="G24" s="64"/>
    </row>
    <row r="25" spans="1:8">
      <c r="A25" t="s">
        <v>41</v>
      </c>
      <c r="B25" s="8" t="s">
        <v>18</v>
      </c>
      <c r="C25">
        <f>IF(Design!G20=STD_VAL!C22,STD_VAL!D22,IF(Design!G20=STD_VAL!C23,STD_VAL!D23,444))</f>
        <v>0</v>
      </c>
      <c r="E25">
        <v>1</v>
      </c>
      <c r="F25" s="6">
        <f t="shared" si="1"/>
        <v>0</v>
      </c>
      <c r="G25" s="64"/>
    </row>
    <row r="26" spans="1:8">
      <c r="A26" t="s">
        <v>41</v>
      </c>
      <c r="B26" s="8" t="s">
        <v>19</v>
      </c>
      <c r="C26">
        <f>IF(Design!G21=STD_VAL!C26,STD_VAL!D26,IF(Design!G21=STD_VAL!C27,STD_VAL!D27,444))</f>
        <v>0</v>
      </c>
      <c r="E26">
        <v>1</v>
      </c>
      <c r="F26" s="6">
        <f t="shared" si="1"/>
        <v>0</v>
      </c>
      <c r="G26" s="70" t="str">
        <f>IF(SYNC=1,"External SYNC Pulse",IF(FPWM=1,"Connect to VCC", "Connect to AGND"))</f>
        <v>Connect to AGND</v>
      </c>
    </row>
    <row r="27" spans="1:8">
      <c r="B27" t="s">
        <v>20</v>
      </c>
      <c r="C27">
        <f>I.load_nph/PH</f>
        <v>3</v>
      </c>
      <c r="E27">
        <v>1</v>
      </c>
      <c r="F27" s="6">
        <f t="shared" si="1"/>
        <v>3</v>
      </c>
      <c r="G27" s="64"/>
    </row>
    <row r="28" spans="1:8">
      <c r="B28" t="s">
        <v>21</v>
      </c>
      <c r="C28">
        <f>V.load/I.load_1ph</f>
        <v>1.0999999999999999</v>
      </c>
      <c r="E28">
        <v>1</v>
      </c>
      <c r="F28" s="6">
        <f t="shared" si="1"/>
        <v>1.0999999999999999</v>
      </c>
      <c r="G28" s="64"/>
    </row>
    <row r="29" spans="1:8">
      <c r="A29" t="s">
        <v>252</v>
      </c>
      <c r="B29" t="s">
        <v>22</v>
      </c>
      <c r="C29">
        <f>f.sw*PH</f>
        <v>1000000</v>
      </c>
      <c r="E29">
        <v>1</v>
      </c>
      <c r="F29" s="6">
        <f t="shared" si="1"/>
        <v>1000000</v>
      </c>
      <c r="G29" s="64"/>
    </row>
    <row r="30" spans="1:8">
      <c r="B30" t="s">
        <v>176</v>
      </c>
      <c r="C30">
        <f>IF(PH=1,1, 0)</f>
        <v>1</v>
      </c>
      <c r="E30">
        <v>1</v>
      </c>
      <c r="F30" s="6">
        <f t="shared" ref="F30:F31" si="2">C30*E30</f>
        <v>1</v>
      </c>
      <c r="G30" s="64"/>
    </row>
    <row r="31" spans="1:8">
      <c r="B31" t="s">
        <v>356</v>
      </c>
      <c r="C31">
        <f>I.rated*PH</f>
        <v>3</v>
      </c>
      <c r="E31">
        <v>1</v>
      </c>
      <c r="F31" s="6">
        <f t="shared" si="2"/>
        <v>3</v>
      </c>
    </row>
    <row r="32" spans="1:8">
      <c r="A32" s="4" t="s">
        <v>25</v>
      </c>
    </row>
    <row r="33" spans="1:7">
      <c r="B33" s="5" t="s">
        <v>1</v>
      </c>
      <c r="C33" s="5" t="s">
        <v>2</v>
      </c>
      <c r="D33" s="5" t="s">
        <v>3</v>
      </c>
      <c r="E33" s="5" t="s">
        <v>4</v>
      </c>
      <c r="F33" s="5" t="s">
        <v>5</v>
      </c>
      <c r="G33" s="67" t="s">
        <v>343</v>
      </c>
    </row>
    <row r="34" spans="1:7">
      <c r="B34" s="10" t="s">
        <v>29</v>
      </c>
      <c r="C34">
        <f>IF(SPSP=0,IF(PH=1,0,IF(PH=2,9.53,IF(PH=4,19.1,IF(PH=6,29.4,4444)))),IF(PH=1,121,IF(PH=2,56.2,IF(PH=4,73.2,IF(PH=6,93.1,4444)))))</f>
        <v>0</v>
      </c>
      <c r="D34" t="s">
        <v>28</v>
      </c>
      <c r="E34">
        <v>1000</v>
      </c>
      <c r="F34" s="6">
        <f t="shared" ref="F34" si="3">C34*E34</f>
        <v>0</v>
      </c>
      <c r="G34" s="70" t="str">
        <f>C34&amp;"kΩ"</f>
        <v>0kΩ</v>
      </c>
    </row>
    <row r="35" spans="1:7">
      <c r="B35" s="10" t="s">
        <v>30</v>
      </c>
      <c r="C35" s="37" t="str">
        <f>IF(PH&lt;&gt;1, 41.2, "N/A")</f>
        <v>N/A</v>
      </c>
      <c r="D35" t="s">
        <v>28</v>
      </c>
      <c r="E35">
        <v>1000</v>
      </c>
      <c r="F35" s="6" t="e">
        <f t="shared" ref="F35" si="4">C35*E35</f>
        <v>#VALUE!</v>
      </c>
      <c r="G35" s="70" t="str">
        <f>C35&amp;"kΩ"</f>
        <v>N/AkΩ</v>
      </c>
    </row>
    <row r="37" spans="1:7">
      <c r="A37" s="4" t="s">
        <v>31</v>
      </c>
    </row>
    <row r="38" spans="1:7">
      <c r="B38" s="5" t="s">
        <v>1</v>
      </c>
      <c r="C38" s="5" t="s">
        <v>2</v>
      </c>
      <c r="D38" s="5" t="s">
        <v>3</v>
      </c>
      <c r="E38" s="5" t="s">
        <v>4</v>
      </c>
      <c r="F38" s="5" t="s">
        <v>5</v>
      </c>
      <c r="G38" s="67" t="s">
        <v>343</v>
      </c>
    </row>
    <row r="39" spans="1:7">
      <c r="B39" t="s">
        <v>32</v>
      </c>
      <c r="C39">
        <f>14.925*10^9/(f.sw-20298)</f>
        <v>15234.224284527336</v>
      </c>
      <c r="E39">
        <v>1</v>
      </c>
      <c r="F39" s="6">
        <f t="shared" ref="F39" si="5">C39*E39</f>
        <v>15234.224284527336</v>
      </c>
      <c r="G39" s="64"/>
    </row>
    <row r="40" spans="1:7">
      <c r="B40" s="11" t="s">
        <v>33</v>
      </c>
      <c r="C40">
        <f>IF(ISNUMBER(R.t_calc/1000),INDEX(STD_VAL!$A$1:$A$769,MATCH(R.t_calc/1000,STD_VAL!$A$1:$A$769)),R.t_calc/1000)</f>
        <v>15</v>
      </c>
      <c r="D40" t="s">
        <v>28</v>
      </c>
      <c r="E40">
        <v>1000</v>
      </c>
      <c r="F40" s="6">
        <f t="shared" ref="F40" si="6">C40*E40</f>
        <v>15000</v>
      </c>
      <c r="G40" s="70" t="str">
        <f>C40&amp;"kΩ"</f>
        <v>15kΩ</v>
      </c>
    </row>
    <row r="42" spans="1:7">
      <c r="A42" s="4" t="s">
        <v>34</v>
      </c>
    </row>
    <row r="43" spans="1:7">
      <c r="B43" s="5" t="s">
        <v>1</v>
      </c>
      <c r="C43" s="5" t="s">
        <v>2</v>
      </c>
      <c r="D43" s="5" t="s">
        <v>3</v>
      </c>
      <c r="E43" s="5" t="s">
        <v>4</v>
      </c>
      <c r="F43" s="5" t="s">
        <v>5</v>
      </c>
      <c r="G43" s="67" t="s">
        <v>343</v>
      </c>
    </row>
    <row r="44" spans="1:7">
      <c r="B44" s="9" t="s">
        <v>35</v>
      </c>
      <c r="C44">
        <v>0.35</v>
      </c>
      <c r="E44">
        <v>1</v>
      </c>
      <c r="F44" s="6">
        <f t="shared" ref="F44:F49" si="7">C44*E44</f>
        <v>0.35</v>
      </c>
      <c r="G44" s="64"/>
    </row>
    <row r="45" spans="1:7">
      <c r="A45" s="37" t="s">
        <v>358</v>
      </c>
      <c r="B45" s="9" t="s">
        <v>36</v>
      </c>
      <c r="C45">
        <v>0.32</v>
      </c>
      <c r="E45">
        <v>1</v>
      </c>
      <c r="F45" s="6">
        <f t="shared" si="7"/>
        <v>0.32</v>
      </c>
      <c r="G45" s="64"/>
    </row>
    <row r="46" spans="1:7">
      <c r="A46" s="37" t="s">
        <v>359</v>
      </c>
      <c r="B46" s="9" t="s">
        <v>37</v>
      </c>
      <c r="C46">
        <v>0.35</v>
      </c>
      <c r="E46">
        <v>1</v>
      </c>
      <c r="F46" s="6">
        <f t="shared" si="7"/>
        <v>0.35</v>
      </c>
      <c r="G46" s="64"/>
    </row>
    <row r="47" spans="1:7">
      <c r="B47" s="9" t="s">
        <v>38</v>
      </c>
      <c r="C47">
        <v>2</v>
      </c>
      <c r="E47">
        <v>1</v>
      </c>
      <c r="F47" s="6">
        <f t="shared" si="7"/>
        <v>2</v>
      </c>
      <c r="G47" s="64"/>
    </row>
    <row r="48" spans="1:7">
      <c r="B48" s="9" t="s">
        <v>39</v>
      </c>
      <c r="C48">
        <v>4.68</v>
      </c>
      <c r="E48">
        <v>1</v>
      </c>
      <c r="F48" s="6">
        <f t="shared" si="7"/>
        <v>4.68</v>
      </c>
      <c r="G48" s="64"/>
    </row>
    <row r="49" spans="1:7">
      <c r="B49" s="9" t="s">
        <v>40</v>
      </c>
      <c r="C49">
        <v>6.8</v>
      </c>
      <c r="E49">
        <v>1</v>
      </c>
      <c r="F49" s="6">
        <f t="shared" si="7"/>
        <v>6.8</v>
      </c>
      <c r="G49" s="64"/>
    </row>
    <row r="50" spans="1:7">
      <c r="B50" s="2" t="s">
        <v>44</v>
      </c>
      <c r="C50">
        <f>(V.supply_typ-V.load)/RR.desired/I.load_1ph*(V.load/V.supply_typ*1/f.sw)</f>
        <v>2.8547619047619049E-6</v>
      </c>
      <c r="E50">
        <v>1</v>
      </c>
      <c r="F50" s="6">
        <f t="shared" ref="F50" si="8">C50*E50</f>
        <v>2.8547619047619049E-6</v>
      </c>
      <c r="G50" s="64"/>
    </row>
    <row r="51" spans="1:7">
      <c r="B51" s="9" t="s">
        <v>49</v>
      </c>
      <c r="C51">
        <v>1.2</v>
      </c>
      <c r="E51">
        <v>1</v>
      </c>
      <c r="F51" s="6">
        <f t="shared" ref="F51" si="9">C51*E51</f>
        <v>1.2</v>
      </c>
      <c r="G51" s="64"/>
    </row>
    <row r="52" spans="1:7">
      <c r="A52" t="s">
        <v>253</v>
      </c>
      <c r="B52" t="s">
        <v>45</v>
      </c>
      <c r="C52">
        <f>V.load/f.sw*1/11*6/I.rated*1/V.slope_min*1/2*Margin</f>
        <v>1.1249999999999998E-6</v>
      </c>
      <c r="E52">
        <v>1</v>
      </c>
      <c r="F52" s="6">
        <f t="shared" ref="F52:F55" si="10">C52*E52</f>
        <v>1.1249999999999998E-6</v>
      </c>
      <c r="G52" s="64"/>
    </row>
    <row r="53" spans="1:7">
      <c r="A53" t="s">
        <v>254</v>
      </c>
      <c r="B53" t="s">
        <v>46</v>
      </c>
      <c r="C53">
        <f>(V.supply_max-V.load)/(2*I.load_1ph)*(V.load/V.supply_max*1/f.sw)</f>
        <v>4.9958333333333324E-7</v>
      </c>
      <c r="E53">
        <v>1</v>
      </c>
      <c r="F53" s="6">
        <f t="shared" si="10"/>
        <v>4.9958333333333324E-7</v>
      </c>
      <c r="G53" s="64"/>
    </row>
    <row r="54" spans="1:7">
      <c r="A54" t="s">
        <v>255</v>
      </c>
      <c r="B54" t="s">
        <v>47</v>
      </c>
      <c r="C54">
        <f>(V.supply_max-V.load)/(I.ncl_th_min*2)*V.load/(V.supply_max*f.sw)</f>
        <v>7.4937500000000002E-7</v>
      </c>
      <c r="E54">
        <v>1</v>
      </c>
      <c r="F54" s="6">
        <f t="shared" si="10"/>
        <v>7.4937500000000002E-7</v>
      </c>
      <c r="G54" s="64"/>
    </row>
    <row r="55" spans="1:7">
      <c r="A55" t="s">
        <v>256</v>
      </c>
      <c r="B55" t="s">
        <v>48</v>
      </c>
      <c r="C55">
        <f>(V.supply_min-V.load)/(I.pcl_th_min*(1-V.slope_max*V.load/V.supply_min)-I.load_1ph)*(V.load/V.supply_min/f.sw)*Margin</f>
        <v>2.3512109030297091E-6</v>
      </c>
      <c r="E55">
        <v>1</v>
      </c>
      <c r="F55" s="6">
        <f t="shared" si="10"/>
        <v>2.3512109030297091E-6</v>
      </c>
      <c r="G55" s="64"/>
    </row>
    <row r="56" spans="1:7">
      <c r="B56" s="2" t="s">
        <v>50</v>
      </c>
      <c r="C56">
        <f>MAX(C52:C55)</f>
        <v>2.3512109030297091E-6</v>
      </c>
      <c r="E56">
        <v>1</v>
      </c>
      <c r="F56" s="6">
        <f t="shared" ref="F56" si="11">C56*E56</f>
        <v>2.3512109030297091E-6</v>
      </c>
      <c r="G56" s="64"/>
    </row>
    <row r="57" spans="1:7">
      <c r="B57" s="8" t="s">
        <v>51</v>
      </c>
      <c r="C57" s="6">
        <f>Design!G28</f>
        <v>2.2000000000000002</v>
      </c>
      <c r="D57" t="s">
        <v>76</v>
      </c>
      <c r="E57">
        <f>0.000001</f>
        <v>9.9999999999999995E-7</v>
      </c>
      <c r="F57" s="6">
        <f t="shared" ref="F57" si="12">C57*E57</f>
        <v>2.2000000000000001E-6</v>
      </c>
      <c r="G57" s="70" t="str">
        <f>C57&amp;"µH"</f>
        <v>2.2µH</v>
      </c>
    </row>
    <row r="58" spans="1:7">
      <c r="B58" s="9" t="s">
        <v>52</v>
      </c>
      <c r="C58" s="6">
        <v>3.5000000000000002E-8</v>
      </c>
      <c r="E58">
        <v>1</v>
      </c>
      <c r="F58" s="6">
        <f t="shared" ref="F58" si="13">C58*E58</f>
        <v>3.5000000000000002E-8</v>
      </c>
      <c r="G58" s="64"/>
    </row>
    <row r="59" spans="1:7">
      <c r="A59" t="s">
        <v>258</v>
      </c>
      <c r="B59" s="11" t="s">
        <v>53</v>
      </c>
      <c r="C59">
        <f>I.load_1ph+(V.supply_max-V.load)/L.out*V.load/V.supply_max/f.sw/2</f>
        <v>3.6812499999999999</v>
      </c>
      <c r="E59">
        <v>1</v>
      </c>
      <c r="F59" s="6">
        <f t="shared" ref="F59:F60" si="14">C59*E59</f>
        <v>3.6812499999999999</v>
      </c>
      <c r="G59" s="64"/>
    </row>
    <row r="60" spans="1:7">
      <c r="A60" t="s">
        <v>259</v>
      </c>
      <c r="B60" s="11" t="s">
        <v>54</v>
      </c>
      <c r="C60">
        <f>I.pcl_th_max*(1-V.slope_min*V.load/V.supply_max)+t.blank_max*(V.supply_max-V.load)/L.out</f>
        <v>7.1207606060606059</v>
      </c>
      <c r="E60">
        <v>1</v>
      </c>
      <c r="F60" s="6">
        <f t="shared" si="14"/>
        <v>7.1207606060606059</v>
      </c>
      <c r="G60" s="64"/>
    </row>
    <row r="62" spans="1:7">
      <c r="A62" s="4" t="s">
        <v>62</v>
      </c>
    </row>
    <row r="63" spans="1:7">
      <c r="B63" s="5" t="s">
        <v>1</v>
      </c>
      <c r="C63" s="5" t="s">
        <v>2</v>
      </c>
      <c r="D63" s="5" t="s">
        <v>3</v>
      </c>
      <c r="E63" s="5" t="s">
        <v>4</v>
      </c>
      <c r="F63" s="5" t="s">
        <v>5</v>
      </c>
      <c r="G63" s="67" t="s">
        <v>343</v>
      </c>
    </row>
    <row r="64" spans="1:7">
      <c r="A64" s="37" t="s">
        <v>355</v>
      </c>
      <c r="B64" s="9" t="s">
        <v>55</v>
      </c>
      <c r="C64">
        <f>0.0357</f>
        <v>3.5700000000000003E-2</v>
      </c>
      <c r="E64">
        <v>1</v>
      </c>
      <c r="F64" s="6">
        <f t="shared" ref="F64:F66" si="15">C64*E64</f>
        <v>3.5700000000000003E-2</v>
      </c>
      <c r="G64" s="64"/>
    </row>
    <row r="65" spans="1:8">
      <c r="A65" s="37" t="s">
        <v>353</v>
      </c>
      <c r="B65" s="9" t="s">
        <v>56</v>
      </c>
      <c r="C65">
        <f>0.0294</f>
        <v>2.9399999999999999E-2</v>
      </c>
      <c r="E65">
        <v>1</v>
      </c>
      <c r="F65" s="6">
        <f t="shared" si="15"/>
        <v>2.9399999999999999E-2</v>
      </c>
      <c r="G65" s="64"/>
    </row>
    <row r="66" spans="1:8">
      <c r="B66" s="8" t="s">
        <v>57</v>
      </c>
      <c r="C66">
        <f>Design!G29/1000</f>
        <v>6.8000000000000005E-2</v>
      </c>
      <c r="E66">
        <v>1</v>
      </c>
      <c r="F66" s="6">
        <f t="shared" si="15"/>
        <v>6.8000000000000005E-2</v>
      </c>
      <c r="G66" s="64"/>
    </row>
    <row r="67" spans="1:8">
      <c r="A67" t="s">
        <v>260</v>
      </c>
      <c r="B67" t="s">
        <v>58</v>
      </c>
      <c r="C67">
        <f>V.load/V.supply_max/f.sw</f>
        <v>9.1666666666666654E-8</v>
      </c>
      <c r="E67">
        <v>1</v>
      </c>
      <c r="F67" s="6">
        <f t="shared" ref="F67" si="16">C67*E67</f>
        <v>9.1666666666666654E-8</v>
      </c>
      <c r="G67" s="64"/>
    </row>
    <row r="68" spans="1:8">
      <c r="A68" t="s">
        <v>60</v>
      </c>
      <c r="B68" t="s">
        <v>59</v>
      </c>
      <c r="C68">
        <f>(1-(V.load+(R.ls_25*2+R.dcr_25*2)*I.load_1ph)/(V.supply_min+(R.ls_25*2-R.hs_25*2)*I.load_1ph))/f.sw</f>
        <v>8.9198658591521098E-7</v>
      </c>
      <c r="E68">
        <v>1</v>
      </c>
      <c r="F68" s="6">
        <f t="shared" ref="F68" si="17">C68*E68</f>
        <v>8.9198658591521098E-7</v>
      </c>
      <c r="G68" s="64"/>
      <c r="H68" s="1" t="s">
        <v>425</v>
      </c>
    </row>
    <row r="69" spans="1:8">
      <c r="A69" t="s">
        <v>424</v>
      </c>
      <c r="B69" t="s">
        <v>61</v>
      </c>
      <c r="C69">
        <f>(V.load+(R.ls_fullload+R.dcr_fullload)*I.load_1ph)/(1-f.sw*TOFF_SPEC)-(R.ls_fullload-R.hs_fullload)*I.load_1ph</f>
        <v>4.1780095278806613</v>
      </c>
      <c r="E69">
        <v>1</v>
      </c>
      <c r="F69" s="6">
        <f t="shared" ref="F69" si="18">C69*E69</f>
        <v>4.1780095278806613</v>
      </c>
      <c r="G69" s="64"/>
      <c r="H69" s="104">
        <v>8.0000000000000002E-8</v>
      </c>
    </row>
    <row r="71" spans="1:8">
      <c r="A71" s="4" t="s">
        <v>63</v>
      </c>
    </row>
    <row r="72" spans="1:8">
      <c r="B72" s="5" t="s">
        <v>1</v>
      </c>
      <c r="C72" s="5" t="s">
        <v>2</v>
      </c>
      <c r="D72" s="5" t="s">
        <v>3</v>
      </c>
      <c r="E72" s="5" t="s">
        <v>4</v>
      </c>
      <c r="F72" s="5" t="s">
        <v>5</v>
      </c>
      <c r="G72" s="67" t="s">
        <v>343</v>
      </c>
    </row>
    <row r="73" spans="1:8">
      <c r="B73" s="9" t="s">
        <v>64</v>
      </c>
      <c r="C73" s="6">
        <v>9.9999999999999995E-7</v>
      </c>
      <c r="E73">
        <v>1</v>
      </c>
      <c r="F73" s="6">
        <f t="shared" ref="F73:F81" si="19">C73*E73</f>
        <v>9.9999999999999995E-7</v>
      </c>
      <c r="G73" s="64"/>
    </row>
    <row r="74" spans="1:8">
      <c r="B74" s="9" t="s">
        <v>65</v>
      </c>
      <c r="C74" s="6">
        <v>9.9999999999999995E-8</v>
      </c>
      <c r="E74">
        <v>1</v>
      </c>
      <c r="F74" s="6">
        <f t="shared" si="19"/>
        <v>9.9999999999999995E-8</v>
      </c>
      <c r="G74" s="64"/>
    </row>
    <row r="75" spans="1:8">
      <c r="B75" s="9" t="s">
        <v>66</v>
      </c>
      <c r="C75" s="6">
        <v>9.9999999999999995E-8</v>
      </c>
      <c r="E75">
        <v>1</v>
      </c>
      <c r="F75" s="6">
        <f t="shared" si="19"/>
        <v>9.9999999999999995E-8</v>
      </c>
      <c r="G75" s="64"/>
    </row>
    <row r="76" spans="1:8">
      <c r="B76" s="9" t="s">
        <v>341</v>
      </c>
      <c r="C76" s="6">
        <f>F191</f>
        <v>2.1428571428571428E-5</v>
      </c>
      <c r="E76" s="6">
        <v>1</v>
      </c>
      <c r="F76" s="6">
        <f t="shared" si="19"/>
        <v>2.1428571428571428E-5</v>
      </c>
      <c r="G76" s="91" t="str">
        <f>H76&amp;"µF"</f>
        <v>21µF</v>
      </c>
      <c r="H76" s="90">
        <f>INT(C.vin1_hf2*1000000)</f>
        <v>21</v>
      </c>
    </row>
    <row r="77" spans="1:8">
      <c r="B77" s="9" t="s">
        <v>342</v>
      </c>
      <c r="C77" s="6">
        <f>F191</f>
        <v>2.1428571428571428E-5</v>
      </c>
      <c r="E77" s="6">
        <v>1</v>
      </c>
      <c r="F77" s="6">
        <f t="shared" si="19"/>
        <v>2.1428571428571428E-5</v>
      </c>
      <c r="G77" s="89" t="str">
        <f>H77&amp;"µF"</f>
        <v>21µF</v>
      </c>
      <c r="H77" s="90">
        <f>INT(C.vin1_hf2*1000000)</f>
        <v>21</v>
      </c>
    </row>
    <row r="78" spans="1:8">
      <c r="B78" s="9" t="s">
        <v>339</v>
      </c>
      <c r="C78" s="6">
        <v>9.9999999999999995E-8</v>
      </c>
      <c r="E78">
        <v>1</v>
      </c>
      <c r="F78" s="6">
        <f t="shared" si="19"/>
        <v>9.9999999999999995E-8</v>
      </c>
      <c r="G78" s="64"/>
    </row>
    <row r="79" spans="1:8">
      <c r="B79" s="9" t="s">
        <v>340</v>
      </c>
      <c r="C79" s="6">
        <v>9.9999999999999995E-8</v>
      </c>
      <c r="E79">
        <v>1</v>
      </c>
      <c r="F79" s="6">
        <f t="shared" si="19"/>
        <v>9.9999999999999995E-8</v>
      </c>
      <c r="G79" s="64"/>
    </row>
    <row r="80" spans="1:8">
      <c r="B80" s="9" t="s">
        <v>67</v>
      </c>
      <c r="C80" s="6">
        <v>100000</v>
      </c>
      <c r="E80">
        <v>1</v>
      </c>
      <c r="F80" s="6">
        <f t="shared" si="19"/>
        <v>100000</v>
      </c>
      <c r="G80" s="64"/>
    </row>
    <row r="81" spans="1:7">
      <c r="B81" s="9" t="s">
        <v>68</v>
      </c>
      <c r="C81" s="6">
        <v>100000</v>
      </c>
      <c r="E81">
        <v>1</v>
      </c>
      <c r="F81" s="6">
        <f t="shared" si="19"/>
        <v>100000</v>
      </c>
      <c r="G81" s="64"/>
    </row>
    <row r="83" spans="1:7">
      <c r="A83" s="4" t="s">
        <v>79</v>
      </c>
    </row>
    <row r="84" spans="1:7">
      <c r="B84" s="5" t="s">
        <v>1</v>
      </c>
      <c r="C84" s="5" t="s">
        <v>2</v>
      </c>
      <c r="D84" s="5" t="s">
        <v>3</v>
      </c>
      <c r="E84" s="5" t="s">
        <v>4</v>
      </c>
      <c r="F84" s="5" t="s">
        <v>5</v>
      </c>
      <c r="G84" s="67" t="s">
        <v>343</v>
      </c>
    </row>
    <row r="85" spans="1:7">
      <c r="B85" s="9" t="s">
        <v>69</v>
      </c>
      <c r="C85">
        <v>1.375</v>
      </c>
      <c r="E85">
        <v>1</v>
      </c>
      <c r="F85" s="6">
        <f t="shared" ref="F85:F88" si="20">C85*E85</f>
        <v>1.375</v>
      </c>
      <c r="G85" s="64"/>
    </row>
    <row r="86" spans="1:7">
      <c r="B86" s="9" t="s">
        <v>70</v>
      </c>
      <c r="C86">
        <v>1</v>
      </c>
      <c r="E86">
        <v>1</v>
      </c>
      <c r="F86" s="6">
        <f t="shared" si="20"/>
        <v>1</v>
      </c>
      <c r="G86" s="64"/>
    </row>
    <row r="87" spans="1:7">
      <c r="B87" s="8" t="s">
        <v>71</v>
      </c>
      <c r="C87">
        <f>Design!G44</f>
        <v>19</v>
      </c>
      <c r="E87">
        <v>1</v>
      </c>
      <c r="F87" s="6">
        <f t="shared" si="20"/>
        <v>19</v>
      </c>
      <c r="G87" s="64"/>
    </row>
    <row r="88" spans="1:7">
      <c r="B88" s="8" t="s">
        <v>72</v>
      </c>
      <c r="C88" s="63">
        <f>Design!G45</f>
        <v>47</v>
      </c>
      <c r="D88" t="s">
        <v>28</v>
      </c>
      <c r="E88">
        <f>1000</f>
        <v>1000</v>
      </c>
      <c r="F88" s="6">
        <f t="shared" si="20"/>
        <v>47000</v>
      </c>
      <c r="G88" s="70" t="str">
        <f>C88&amp;"kΩ"</f>
        <v>47kΩ</v>
      </c>
    </row>
    <row r="89" spans="1:7">
      <c r="B89" t="s">
        <v>78</v>
      </c>
      <c r="C89">
        <f>(V.en_rising_max*R.en_top)/(V.startup-V.en_rising_max)</f>
        <v>3666.6666666666665</v>
      </c>
      <c r="E89">
        <v>1</v>
      </c>
      <c r="F89" s="6">
        <f>C89*E89</f>
        <v>3666.6666666666665</v>
      </c>
      <c r="G89" s="64"/>
    </row>
    <row r="90" spans="1:7">
      <c r="B90" s="11" t="s">
        <v>73</v>
      </c>
      <c r="C90">
        <f>IF(ISNUMBER(R.en_bot_calc/1000),INDEX(STD_VAL!$A$1:$A$769,MATCH(R.en_bot_calc/1000,STD_VAL!$A$1:$A$769)),R.en_bot_calc/1000)</f>
        <v>3.65</v>
      </c>
      <c r="D90" t="s">
        <v>28</v>
      </c>
      <c r="E90">
        <v>1000</v>
      </c>
      <c r="F90" s="6">
        <f>C90*E90</f>
        <v>3650</v>
      </c>
      <c r="G90" s="70" t="str">
        <f>C90&amp;"kΩ"</f>
        <v>3.65kΩ</v>
      </c>
    </row>
    <row r="91" spans="1:7">
      <c r="B91" s="11" t="s">
        <v>74</v>
      </c>
      <c r="C91">
        <f>V.en_falling_max*(R.en_top+R.en_bot)/R.en_bot</f>
        <v>13.876712328767123</v>
      </c>
      <c r="E91">
        <v>1</v>
      </c>
      <c r="F91" s="6">
        <f>C91*E91</f>
        <v>13.876712328767123</v>
      </c>
      <c r="G91" s="64"/>
    </row>
    <row r="93" spans="1:7">
      <c r="A93" s="4" t="s">
        <v>80</v>
      </c>
    </row>
    <row r="94" spans="1:7">
      <c r="B94" s="5" t="s">
        <v>1</v>
      </c>
      <c r="C94" s="5" t="s">
        <v>2</v>
      </c>
      <c r="D94" s="5" t="s">
        <v>3</v>
      </c>
      <c r="E94" s="5" t="s">
        <v>4</v>
      </c>
      <c r="F94" s="5" t="s">
        <v>5</v>
      </c>
      <c r="G94" s="67" t="s">
        <v>343</v>
      </c>
    </row>
    <row r="95" spans="1:7">
      <c r="A95" t="s">
        <v>362</v>
      </c>
      <c r="B95" s="8" t="s">
        <v>81</v>
      </c>
      <c r="C95">
        <f>V.load*Design!G50/100</f>
        <v>0.16500000000000001</v>
      </c>
      <c r="E95">
        <v>1</v>
      </c>
      <c r="F95" s="6">
        <f>C95*E95</f>
        <v>0.16500000000000001</v>
      </c>
      <c r="G95" s="64"/>
    </row>
    <row r="96" spans="1:7">
      <c r="A96" t="s">
        <v>360</v>
      </c>
      <c r="B96" s="8" t="s">
        <v>82</v>
      </c>
      <c r="C96">
        <f>Design!G51</f>
        <v>40</v>
      </c>
      <c r="D96" t="s">
        <v>83</v>
      </c>
      <c r="E96">
        <v>1000</v>
      </c>
      <c r="F96" s="6">
        <f>C96*E96</f>
        <v>40000</v>
      </c>
      <c r="G96" s="64"/>
    </row>
    <row r="97" spans="1:8">
      <c r="A97" s="21" t="s">
        <v>363</v>
      </c>
      <c r="B97" s="11" t="s">
        <v>84</v>
      </c>
      <c r="C97">
        <f>1/(2*π*f.cross_desired*ΔV.undershoot_desired)*(I.load_nph/2)</f>
        <v>3.6171585500715439E-5</v>
      </c>
      <c r="E97">
        <v>1</v>
      </c>
      <c r="F97" s="6">
        <f>C97*E97</f>
        <v>3.6171585500715439E-5</v>
      </c>
      <c r="G97" s="64"/>
    </row>
    <row r="98" spans="1:8">
      <c r="A98" t="s">
        <v>92</v>
      </c>
      <c r="B98" s="8" t="s">
        <v>91</v>
      </c>
      <c r="C98" s="63">
        <f>Design!G53</f>
        <v>40</v>
      </c>
      <c r="D98" t="s">
        <v>90</v>
      </c>
      <c r="E98" s="6">
        <v>9.9999999999999995E-7</v>
      </c>
      <c r="F98" s="6">
        <f>C98*E98</f>
        <v>3.9999999999999996E-5</v>
      </c>
      <c r="G98" s="102" t="str">
        <f>H98&amp;"µF"</f>
        <v>40µF</v>
      </c>
      <c r="H98" s="90">
        <f>INT(C.out_rated*1000000)</f>
        <v>40</v>
      </c>
    </row>
    <row r="99" spans="1:8">
      <c r="A99" t="s">
        <v>93</v>
      </c>
      <c r="B99" s="8" t="s">
        <v>89</v>
      </c>
      <c r="C99">
        <f>Design!G54</f>
        <v>1</v>
      </c>
      <c r="E99" s="6">
        <v>1</v>
      </c>
      <c r="F99" s="6">
        <f t="shared" ref="F99:F100" si="21">C99*E99</f>
        <v>1</v>
      </c>
      <c r="G99" s="64"/>
    </row>
    <row r="100" spans="1:8">
      <c r="A100" t="s">
        <v>88</v>
      </c>
      <c r="B100" t="s">
        <v>87</v>
      </c>
      <c r="C100">
        <f>C.out_rated*Derating.cout</f>
        <v>3.9999999999999996E-5</v>
      </c>
      <c r="E100" s="6">
        <v>1</v>
      </c>
      <c r="F100" s="6">
        <f t="shared" si="21"/>
        <v>3.9999999999999996E-5</v>
      </c>
      <c r="G100" s="64"/>
    </row>
    <row r="101" spans="1:8">
      <c r="B101" s="8" t="s">
        <v>94</v>
      </c>
      <c r="C101">
        <f>IF(Design!G56&lt;&gt;0, Design!G56/1000,0.0001)</f>
        <v>1E-3</v>
      </c>
      <c r="E101" s="6">
        <v>1</v>
      </c>
      <c r="F101" s="6">
        <f t="shared" ref="F101" si="22">C101*E101</f>
        <v>1E-3</v>
      </c>
      <c r="G101" s="64"/>
    </row>
    <row r="102" spans="1:8">
      <c r="B102" t="s">
        <v>98</v>
      </c>
      <c r="C102">
        <f>V.load/V.supply_max</f>
        <v>9.166666666666666E-2</v>
      </c>
      <c r="E102" s="6">
        <v>1</v>
      </c>
      <c r="F102" s="6">
        <f t="shared" ref="F102:F103" si="23">C102*E102</f>
        <v>9.166666666666666E-2</v>
      </c>
      <c r="G102" s="64"/>
    </row>
    <row r="103" spans="1:8">
      <c r="B103" t="s">
        <v>97</v>
      </c>
      <c r="C103">
        <f>IF(PH=1,V.load/V.supply_max,IF(PH=2,V.load/V.supply_max,IF(PH=4,0.37,IF(PH=6,0.25,4444))))</f>
        <v>9.166666666666666E-2</v>
      </c>
      <c r="E103" s="6">
        <v>1</v>
      </c>
      <c r="F103" s="6">
        <f t="shared" si="23"/>
        <v>9.166666666666666E-2</v>
      </c>
      <c r="G103" s="64"/>
    </row>
    <row r="104" spans="1:8">
      <c r="B104" t="s">
        <v>100</v>
      </c>
      <c r="C104">
        <f>PH / DCatVsupplymax / (1 - DCatVsupplymax) * (DCatVsupplymax - FLOOR(PH *DCatVsupplymax, 1) / PH) * ((1 + FLOOR(PH * DCatVsupplymax, 1)) / PH - DCatVsupplymax)</f>
        <v>1</v>
      </c>
      <c r="E104" s="6">
        <v>1</v>
      </c>
      <c r="F104" s="6">
        <f t="shared" ref="F104:F106" si="24">C104*E104</f>
        <v>1</v>
      </c>
      <c r="G104" s="64"/>
    </row>
    <row r="105" spans="1:8">
      <c r="B105" t="s">
        <v>101</v>
      </c>
      <c r="C105">
        <f>PH / DCatPeakRipple / (1 - DCatPeakRipple) * (DCatPeakRipple - FLOOR(PH *DCatPeakRipple, 1) / PH) * ((1 + FLOOR(PH * DCatPeakRipple, 1)) / PH - DCatPeakRipple)</f>
        <v>1</v>
      </c>
      <c r="E105" s="6">
        <v>1</v>
      </c>
      <c r="F105" s="6">
        <f t="shared" si="24"/>
        <v>1</v>
      </c>
      <c r="G105" s="64"/>
    </row>
    <row r="106" spans="1:8">
      <c r="B106" t="s">
        <v>99</v>
      </c>
      <c r="C106">
        <f>MAX(NPH_Factor.Iout_temp1:NPH_Factor.Iout_temp2)</f>
        <v>1</v>
      </c>
      <c r="E106" s="6">
        <v>1</v>
      </c>
      <c r="F106" s="6">
        <f t="shared" si="24"/>
        <v>1</v>
      </c>
      <c r="G106" s="64"/>
    </row>
    <row r="107" spans="1:8">
      <c r="B107" s="8" t="s">
        <v>95</v>
      </c>
      <c r="C107">
        <f>(V.supply_max-V.load)/L.out*V.load/V.supply_max/f.sw*SQRT((1/8/f.sw/C.out)^2+(R.esr_cout)^2)*NPH_Factor.Iout_rms2</f>
        <v>4.4705003674260276E-3</v>
      </c>
      <c r="E107" s="6">
        <v>1</v>
      </c>
      <c r="F107" s="6">
        <f t="shared" ref="F107" si="25">C107*E107</f>
        <v>4.4705003674260276E-3</v>
      </c>
      <c r="G107" s="64"/>
    </row>
    <row r="108" spans="1:8">
      <c r="B108" t="s">
        <v>102</v>
      </c>
      <c r="C108">
        <f>(-2*V.load+SQRT((2*V.load)^2+4*(L.out*I.load_1ph^2/(C.out/PH))))/2</f>
        <v>7.4166563760597715E-2</v>
      </c>
      <c r="E108" s="6">
        <v>1</v>
      </c>
      <c r="F108" s="6">
        <f t="shared" ref="F108:F109" si="26">C108*E108</f>
        <v>7.4166563760597715E-2</v>
      </c>
      <c r="G108" s="64"/>
    </row>
    <row r="109" spans="1:8">
      <c r="B109" t="s">
        <v>103</v>
      </c>
      <c r="C109">
        <f>L.out*I.load_1ph^2/(2*V.load*C.out/PH)</f>
        <v>7.5000000000000011E-2</v>
      </c>
      <c r="E109" s="6">
        <v>1</v>
      </c>
      <c r="F109" s="6">
        <f t="shared" si="26"/>
        <v>7.5000000000000011E-2</v>
      </c>
      <c r="G109" s="64"/>
    </row>
    <row r="110" spans="1:8">
      <c r="B110" s="10" t="s">
        <v>104</v>
      </c>
      <c r="C110">
        <f>MAX(ΔV.overshoot_typical_calc1,ΔV.overshoot_typical_calc2)</f>
        <v>7.5000000000000011E-2</v>
      </c>
      <c r="E110" s="6">
        <v>1</v>
      </c>
      <c r="F110" s="6">
        <f t="shared" ref="F110" si="27">C110*E110</f>
        <v>7.5000000000000011E-2</v>
      </c>
      <c r="G110" s="64"/>
    </row>
    <row r="111" spans="1:8">
      <c r="A111" t="s">
        <v>106</v>
      </c>
      <c r="B111" s="11" t="s">
        <v>105</v>
      </c>
      <c r="C111">
        <f>I.load_nph/(2*π*FCROSSOVER_FOUND*C.out)</f>
        <v>0.19186085695147628</v>
      </c>
      <c r="E111" s="6">
        <v>1</v>
      </c>
      <c r="F111" s="6">
        <f t="shared" ref="F111" si="28">C111*E111</f>
        <v>0.19186085695147628</v>
      </c>
      <c r="G111" s="105">
        <f>ΔV.undershoot_typical_calc1/V.load*100</f>
        <v>5.8139653621659484</v>
      </c>
    </row>
    <row r="113" spans="1:7">
      <c r="A113" s="4" t="s">
        <v>107</v>
      </c>
    </row>
    <row r="114" spans="1:7">
      <c r="B114" s="5" t="s">
        <v>1</v>
      </c>
      <c r="C114" s="5" t="s">
        <v>2</v>
      </c>
      <c r="D114" s="5" t="s">
        <v>3</v>
      </c>
      <c r="E114" s="5" t="s">
        <v>4</v>
      </c>
      <c r="F114" s="5" t="s">
        <v>5</v>
      </c>
      <c r="G114" s="67" t="s">
        <v>343</v>
      </c>
    </row>
    <row r="115" spans="1:7">
      <c r="B115" s="9" t="s">
        <v>321</v>
      </c>
      <c r="C115" s="6">
        <v>2.5000000000000001E-5</v>
      </c>
      <c r="E115" s="6">
        <v>1</v>
      </c>
      <c r="F115" s="6">
        <f t="shared" ref="F115:F119" si="29">C115*E115</f>
        <v>2.5000000000000001E-5</v>
      </c>
      <c r="G115" s="64"/>
    </row>
    <row r="116" spans="1:7">
      <c r="B116" s="9" t="s">
        <v>108</v>
      </c>
      <c r="C116">
        <v>0.8</v>
      </c>
      <c r="E116" s="6">
        <v>1</v>
      </c>
      <c r="F116" s="6">
        <f t="shared" si="29"/>
        <v>0.8</v>
      </c>
      <c r="G116" s="64"/>
    </row>
    <row r="117" spans="1:7">
      <c r="B117" s="9" t="s">
        <v>109</v>
      </c>
      <c r="C117">
        <f>C.out*V.load/(I.pcl_th_min*(1-V.slope_max*V.load/V.supply_min)+t.blank_max*(V.supply_min-V.load)/L.out-(V.supply_min-V.load)/L.out*V.load/V.supply_min/f.sw-I.load_1ph)/PH</f>
        <v>1.9197842225997732E-4</v>
      </c>
      <c r="E117" s="6">
        <v>1</v>
      </c>
      <c r="F117" s="6">
        <f t="shared" si="29"/>
        <v>1.9197842225997732E-4</v>
      </c>
      <c r="G117" s="64"/>
    </row>
    <row r="118" spans="1:7">
      <c r="B118" s="2" t="s">
        <v>110</v>
      </c>
      <c r="C118" t="str">
        <f>IF(IntEA=1,"N/A",I.ss_max*t.ss_min/V.ref)</f>
        <v>N/A</v>
      </c>
      <c r="E118" s="6">
        <v>1</v>
      </c>
      <c r="F118" s="6" t="e">
        <f t="shared" si="29"/>
        <v>#VALUE!</v>
      </c>
      <c r="G118" s="64"/>
    </row>
    <row r="119" spans="1:7">
      <c r="B119" s="8" t="s">
        <v>111</v>
      </c>
      <c r="C119">
        <f>Design!G63</f>
        <v>15</v>
      </c>
      <c r="D119" t="s">
        <v>112</v>
      </c>
      <c r="E119" s="6">
        <v>1.0000000000000001E-9</v>
      </c>
      <c r="F119" s="6">
        <f t="shared" si="29"/>
        <v>1.5000000000000002E-8</v>
      </c>
      <c r="G119" s="70" t="str">
        <f>C119&amp;"nF"</f>
        <v>15nF</v>
      </c>
    </row>
    <row r="121" spans="1:7">
      <c r="A121" s="4" t="s">
        <v>135</v>
      </c>
    </row>
    <row r="122" spans="1:7">
      <c r="B122" s="5" t="s">
        <v>1</v>
      </c>
      <c r="C122" s="5" t="s">
        <v>2</v>
      </c>
      <c r="D122" s="5" t="s">
        <v>3</v>
      </c>
      <c r="E122" s="5" t="s">
        <v>4</v>
      </c>
      <c r="F122" s="5" t="s">
        <v>5</v>
      </c>
      <c r="G122" s="67" t="s">
        <v>343</v>
      </c>
    </row>
    <row r="123" spans="1:7">
      <c r="B123" s="9" t="s">
        <v>120</v>
      </c>
      <c r="C123" s="6">
        <v>41000</v>
      </c>
      <c r="E123" s="6">
        <v>1</v>
      </c>
      <c r="F123" s="6">
        <f t="shared" ref="F123:F126" si="30">C123*E123</f>
        <v>41000</v>
      </c>
      <c r="G123" s="64"/>
    </row>
    <row r="124" spans="1:7">
      <c r="B124" s="9" t="s">
        <v>121</v>
      </c>
      <c r="C124" s="6">
        <v>1563000</v>
      </c>
      <c r="E124" s="6">
        <v>1</v>
      </c>
      <c r="F124" s="6">
        <f t="shared" si="30"/>
        <v>1563000</v>
      </c>
      <c r="G124" s="64"/>
    </row>
    <row r="125" spans="1:7">
      <c r="A125" s="50" t="s">
        <v>393</v>
      </c>
      <c r="B125" s="9" t="s">
        <v>122</v>
      </c>
      <c r="C125" s="6">
        <v>1.25E-13</v>
      </c>
      <c r="E125" s="6">
        <v>1</v>
      </c>
      <c r="F125" s="6">
        <f t="shared" si="30"/>
        <v>1.25E-13</v>
      </c>
      <c r="G125" s="64"/>
    </row>
    <row r="126" spans="1:7">
      <c r="B126" s="9" t="s">
        <v>123</v>
      </c>
      <c r="C126" s="6">
        <v>8.0000000000000002E-13</v>
      </c>
      <c r="E126" s="6">
        <v>1</v>
      </c>
      <c r="F126" s="6">
        <f t="shared" si="30"/>
        <v>8.0000000000000002E-13</v>
      </c>
      <c r="G126" s="64"/>
    </row>
    <row r="127" spans="1:7">
      <c r="A127" t="s">
        <v>115</v>
      </c>
      <c r="B127" s="8" t="s">
        <v>113</v>
      </c>
      <c r="C127">
        <f>Design!G66*1000</f>
        <v>0</v>
      </c>
      <c r="D127" t="s">
        <v>126</v>
      </c>
      <c r="E127" s="6">
        <v>1</v>
      </c>
      <c r="F127" s="6">
        <f t="shared" ref="F127:F128" si="31">C127*E127</f>
        <v>0</v>
      </c>
      <c r="G127" s="64"/>
    </row>
    <row r="128" spans="1:7">
      <c r="B128" s="8" t="s">
        <v>114</v>
      </c>
      <c r="C128" s="6">
        <f>Design!G67</f>
        <v>100</v>
      </c>
      <c r="D128" t="s">
        <v>28</v>
      </c>
      <c r="E128" s="6">
        <v>1000</v>
      </c>
      <c r="F128" s="6">
        <f t="shared" si="31"/>
        <v>100000</v>
      </c>
      <c r="G128" s="64"/>
    </row>
    <row r="129" spans="1:7">
      <c r="A129" t="s">
        <v>118</v>
      </c>
      <c r="B129" s="8" t="s">
        <v>116</v>
      </c>
      <c r="C129" s="6">
        <f>Design!G68</f>
        <v>0</v>
      </c>
      <c r="D129" t="s">
        <v>125</v>
      </c>
      <c r="E129" s="6">
        <f>0.000000000001</f>
        <v>9.9999999999999998E-13</v>
      </c>
      <c r="F129" s="6">
        <f t="shared" ref="F129:F131" si="32">C129*E129</f>
        <v>0</v>
      </c>
      <c r="G129" s="64"/>
    </row>
    <row r="130" spans="1:7">
      <c r="A130" t="s">
        <v>119</v>
      </c>
      <c r="B130" s="3" t="s">
        <v>117</v>
      </c>
      <c r="C130">
        <v>0</v>
      </c>
      <c r="D130" t="s">
        <v>125</v>
      </c>
      <c r="E130" s="6">
        <f>0.000000000001</f>
        <v>9.9999999999999998E-13</v>
      </c>
      <c r="F130" s="6">
        <f t="shared" si="32"/>
        <v>0</v>
      </c>
      <c r="G130" s="64"/>
    </row>
    <row r="131" spans="1:7">
      <c r="B131" s="2" t="s">
        <v>124</v>
      </c>
      <c r="C131">
        <f>4000*V.load/V.ref</f>
        <v>16500</v>
      </c>
      <c r="E131" s="6">
        <v>1</v>
      </c>
      <c r="F131" s="6">
        <f t="shared" si="32"/>
        <v>16500</v>
      </c>
      <c r="G131" s="64"/>
    </row>
    <row r="132" spans="1:7">
      <c r="B132" t="s">
        <v>127</v>
      </c>
      <c r="C132">
        <f>IF(IntFB=1,R.fb_top1_int,R.fb_top1_ext)</f>
        <v>0</v>
      </c>
      <c r="E132" s="6">
        <v>1</v>
      </c>
      <c r="F132" s="6">
        <f t="shared" ref="F132:F139" si="33">C132*E132</f>
        <v>0</v>
      </c>
      <c r="G132" s="70" t="str">
        <f>C132&amp;"Ω"</f>
        <v>0Ω</v>
      </c>
    </row>
    <row r="133" spans="1:7">
      <c r="B133" t="s">
        <v>128</v>
      </c>
      <c r="C133">
        <f>IF(IntFB=1,R.fb_top2_int,R.fb_top2_ext)</f>
        <v>100000</v>
      </c>
      <c r="E133" s="6">
        <v>1</v>
      </c>
      <c r="F133" s="6">
        <f t="shared" si="33"/>
        <v>100000</v>
      </c>
      <c r="G133" s="70" t="str">
        <f>C133/1000&amp;"kΩ"</f>
        <v>100kΩ</v>
      </c>
    </row>
    <row r="134" spans="1:7">
      <c r="B134" t="s">
        <v>129</v>
      </c>
      <c r="C134">
        <f>IF(IntFB=1,C.fb_top_int,MAX(C.fb_top_ext,0.0000000000001))</f>
        <v>1E-13</v>
      </c>
      <c r="E134" s="6">
        <v>1</v>
      </c>
      <c r="F134" s="6">
        <f t="shared" si="33"/>
        <v>1E-13</v>
      </c>
      <c r="G134" s="70" t="str">
        <f>C134*1000000000000&amp;"pF"</f>
        <v>0.1pF</v>
      </c>
    </row>
    <row r="135" spans="1:7">
      <c r="B135" t="s">
        <v>130</v>
      </c>
      <c r="C135">
        <f>IF(IntFB=1,C.fb_bot_int,MAX(C.fb_bot_ext+0.000000000006,0.0000000000001))</f>
        <v>6.0000000000000003E-12</v>
      </c>
      <c r="E135" s="6">
        <v>1</v>
      </c>
      <c r="F135" s="6">
        <f t="shared" si="33"/>
        <v>6.0000000000000003E-12</v>
      </c>
      <c r="G135" s="64"/>
    </row>
    <row r="136" spans="1:7">
      <c r="B136" t="s">
        <v>131</v>
      </c>
      <c r="C136">
        <f>R.fb_top1+R.fb_top2</f>
        <v>100000</v>
      </c>
      <c r="E136" s="6">
        <v>1</v>
      </c>
      <c r="F136" s="6">
        <f t="shared" si="33"/>
        <v>100000</v>
      </c>
      <c r="G136" s="64"/>
    </row>
    <row r="137" spans="1:7">
      <c r="B137" s="2" t="s">
        <v>132</v>
      </c>
      <c r="C137">
        <f>V.ref*R.fb_top/(V.load-V.ref)</f>
        <v>32000</v>
      </c>
      <c r="E137" s="6">
        <v>1</v>
      </c>
      <c r="F137" s="6">
        <f t="shared" si="33"/>
        <v>32000</v>
      </c>
      <c r="G137" s="64"/>
    </row>
    <row r="138" spans="1:7">
      <c r="A138" t="s">
        <v>134</v>
      </c>
      <c r="B138" s="2" t="s">
        <v>133</v>
      </c>
      <c r="C138">
        <f>R.fb_top2*R.fb_bot/(R.fb_top2+R.fb_bot)</f>
        <v>24242.424242424244</v>
      </c>
      <c r="E138" s="6">
        <v>1</v>
      </c>
      <c r="F138" s="6">
        <f t="shared" si="33"/>
        <v>24242.424242424244</v>
      </c>
      <c r="G138" s="64"/>
    </row>
    <row r="139" spans="1:7">
      <c r="B139" s="2" t="s">
        <v>322</v>
      </c>
      <c r="C139">
        <f>IF(ISNUMBER(R.fb_bot/1000),INDEX(STD_VAL!$A$1:$A$769,MATCH(R.fb_bot/1000,STD_VAL!$A$1:$A$769)),R.fb_bot/1000)</f>
        <v>31.6</v>
      </c>
      <c r="D139" t="s">
        <v>28</v>
      </c>
      <c r="E139" s="6">
        <v>1000</v>
      </c>
      <c r="F139" s="6">
        <f t="shared" si="33"/>
        <v>31600</v>
      </c>
      <c r="G139" s="70" t="str">
        <f>C139&amp;"kΩ"</f>
        <v>31.6kΩ</v>
      </c>
    </row>
    <row r="141" spans="1:7">
      <c r="A141" s="4" t="s">
        <v>145</v>
      </c>
    </row>
    <row r="142" spans="1:7">
      <c r="B142" s="5" t="s">
        <v>1</v>
      </c>
      <c r="C142" s="5" t="s">
        <v>2</v>
      </c>
      <c r="D142" s="5" t="s">
        <v>3</v>
      </c>
      <c r="E142" s="5" t="s">
        <v>4</v>
      </c>
      <c r="F142" s="5" t="s">
        <v>5</v>
      </c>
      <c r="G142" s="67" t="s">
        <v>343</v>
      </c>
    </row>
    <row r="143" spans="1:7">
      <c r="B143" s="9" t="s">
        <v>136</v>
      </c>
      <c r="C143">
        <v>1000</v>
      </c>
      <c r="E143" s="6">
        <v>1</v>
      </c>
      <c r="F143" s="6">
        <f t="shared" ref="F143:F148" si="34">C143*E143</f>
        <v>1000</v>
      </c>
      <c r="G143" s="64"/>
    </row>
    <row r="144" spans="1:7">
      <c r="B144" s="9" t="s">
        <v>137</v>
      </c>
      <c r="C144" s="6">
        <v>3.1999999999999998E-10</v>
      </c>
      <c r="E144" s="6">
        <v>1</v>
      </c>
      <c r="F144" s="6">
        <f t="shared" si="34"/>
        <v>3.1999999999999998E-10</v>
      </c>
      <c r="G144" s="64"/>
    </row>
    <row r="145" spans="1:7">
      <c r="B145" s="9" t="s">
        <v>138</v>
      </c>
      <c r="C145">
        <v>1</v>
      </c>
      <c r="E145" s="6">
        <v>1</v>
      </c>
      <c r="F145" s="6">
        <f t="shared" si="34"/>
        <v>1</v>
      </c>
      <c r="G145" s="64"/>
    </row>
    <row r="146" spans="1:7">
      <c r="B146" s="9" t="s">
        <v>139</v>
      </c>
      <c r="C146">
        <v>1000</v>
      </c>
      <c r="E146" s="6">
        <v>1</v>
      </c>
      <c r="F146" s="6">
        <f t="shared" si="34"/>
        <v>1000</v>
      </c>
      <c r="G146" s="64"/>
    </row>
    <row r="147" spans="1:7">
      <c r="B147" s="9" t="s">
        <v>140</v>
      </c>
      <c r="C147">
        <f>0.00000000032+0.00000000000000265</f>
        <v>3.2000265E-10</v>
      </c>
      <c r="E147" s="6">
        <v>1</v>
      </c>
      <c r="F147" s="6">
        <f t="shared" si="34"/>
        <v>3.2000265E-10</v>
      </c>
      <c r="G147" s="64"/>
    </row>
    <row r="148" spans="1:7">
      <c r="B148" s="9" t="s">
        <v>141</v>
      </c>
      <c r="C148">
        <v>1</v>
      </c>
      <c r="E148" s="6">
        <v>1</v>
      </c>
      <c r="F148" s="6">
        <f t="shared" si="34"/>
        <v>1</v>
      </c>
      <c r="G148" s="64"/>
    </row>
    <row r="149" spans="1:7">
      <c r="B149" s="9" t="s">
        <v>142</v>
      </c>
      <c r="C149">
        <f>IF(IntEA=1,R.fb_buf_int,R.fb_buf_ext)</f>
        <v>1000</v>
      </c>
      <c r="E149" s="6">
        <v>1</v>
      </c>
      <c r="F149" s="6">
        <f t="shared" ref="F149:F151" si="35">C149*E149</f>
        <v>1000</v>
      </c>
      <c r="G149" s="64"/>
    </row>
    <row r="150" spans="1:7">
      <c r="B150" s="9" t="s">
        <v>143</v>
      </c>
      <c r="C150">
        <f>IF(IntEA=1,C.fb_buf_int,C.fb_buf_ext)</f>
        <v>3.1999999999999998E-10</v>
      </c>
      <c r="E150" s="6">
        <v>1</v>
      </c>
      <c r="F150" s="6">
        <f t="shared" si="35"/>
        <v>3.1999999999999998E-10</v>
      </c>
      <c r="G150" s="64"/>
    </row>
    <row r="151" spans="1:7">
      <c r="B151" s="9" t="s">
        <v>144</v>
      </c>
      <c r="C151">
        <f>IF(IntEA=1,A.fb_buf_int,A.fb_buf_ext)</f>
        <v>1</v>
      </c>
      <c r="E151" s="6">
        <v>1</v>
      </c>
      <c r="F151" s="6">
        <f t="shared" si="35"/>
        <v>1</v>
      </c>
      <c r="G151" s="64"/>
    </row>
    <row r="153" spans="1:7">
      <c r="A153" s="4" t="s">
        <v>170</v>
      </c>
    </row>
    <row r="154" spans="1:7">
      <c r="B154" s="5" t="s">
        <v>1</v>
      </c>
      <c r="C154" s="5" t="s">
        <v>2</v>
      </c>
      <c r="D154" s="5" t="s">
        <v>3</v>
      </c>
      <c r="E154" s="5" t="s">
        <v>4</v>
      </c>
      <c r="F154" s="5" t="s">
        <v>5</v>
      </c>
      <c r="G154" s="67" t="s">
        <v>343</v>
      </c>
    </row>
    <row r="155" spans="1:7">
      <c r="B155" s="9" t="s">
        <v>146</v>
      </c>
      <c r="C155" s="6">
        <v>309000000</v>
      </c>
      <c r="E155" s="6">
        <v>1</v>
      </c>
      <c r="F155" s="6">
        <f t="shared" ref="F155:F160" si="36">C155*E155</f>
        <v>309000000</v>
      </c>
      <c r="G155" s="64"/>
    </row>
    <row r="156" spans="1:7">
      <c r="B156" s="9" t="s">
        <v>147</v>
      </c>
      <c r="C156" s="6">
        <v>1.45E-5</v>
      </c>
      <c r="E156" s="6">
        <v>1</v>
      </c>
      <c r="F156" s="6">
        <f t="shared" si="36"/>
        <v>1.45E-5</v>
      </c>
      <c r="G156" s="64"/>
    </row>
    <row r="157" spans="1:7">
      <c r="B157" s="9" t="s">
        <v>148</v>
      </c>
      <c r="C157" s="6">
        <v>473000000</v>
      </c>
      <c r="E157" s="6">
        <v>1</v>
      </c>
      <c r="F157" s="6">
        <f t="shared" si="36"/>
        <v>473000000</v>
      </c>
      <c r="G157" s="64"/>
    </row>
    <row r="158" spans="1:7">
      <c r="B158" s="9" t="s">
        <v>149</v>
      </c>
      <c r="C158" s="6">
        <v>1E-3</v>
      </c>
      <c r="E158" s="6">
        <v>1</v>
      </c>
      <c r="F158" s="6">
        <f t="shared" si="36"/>
        <v>1E-3</v>
      </c>
      <c r="G158" s="64"/>
    </row>
    <row r="159" spans="1:7">
      <c r="B159" s="9" t="s">
        <v>150</v>
      </c>
      <c r="C159">
        <f>IF(IntEA=1,R.eaout_int1,R.eaout_ext1)</f>
        <v>309000000</v>
      </c>
      <c r="E159" s="6">
        <v>1</v>
      </c>
      <c r="F159" s="6">
        <f t="shared" si="36"/>
        <v>309000000</v>
      </c>
      <c r="G159" s="64"/>
    </row>
    <row r="160" spans="1:7">
      <c r="B160" s="9" t="s">
        <v>151</v>
      </c>
      <c r="C160">
        <f>IF(IntEA=1,GM.int,GM.ext)</f>
        <v>1.45E-5</v>
      </c>
      <c r="E160" s="6">
        <v>1</v>
      </c>
      <c r="F160" s="6">
        <f t="shared" si="36"/>
        <v>1.45E-5</v>
      </c>
      <c r="G160" s="64"/>
    </row>
    <row r="161" spans="1:12">
      <c r="B161" s="2" t="s">
        <v>152</v>
      </c>
      <c r="C161">
        <f>1/(V.ref/V.load*GM*11*I.rated/6*PH/(2*π*f.cross_desired*C.out))</f>
        <v>519987.64137931017</v>
      </c>
      <c r="E161" s="6">
        <v>1</v>
      </c>
      <c r="F161" s="6">
        <f t="shared" ref="F161:F177" si="37">C161*E161</f>
        <v>519987.64137931017</v>
      </c>
      <c r="G161" s="64"/>
    </row>
    <row r="162" spans="1:12">
      <c r="B162" s="2" t="s">
        <v>153</v>
      </c>
      <c r="C162">
        <f>1/(2*π*f.cross_desired/10*R.comp_desired_max)</f>
        <v>7.6518634068386806E-11</v>
      </c>
      <c r="E162" s="6">
        <v>1</v>
      </c>
      <c r="F162" s="6">
        <f t="shared" si="37"/>
        <v>7.6518634068386806E-11</v>
      </c>
      <c r="G162" s="64"/>
    </row>
    <row r="163" spans="1:12">
      <c r="B163" s="2" t="s">
        <v>154</v>
      </c>
      <c r="C163">
        <f>C.out*R.esr_cout/R.comp_desired_max</f>
        <v>7.6924905164854861E-14</v>
      </c>
      <c r="E163" s="6">
        <v>1</v>
      </c>
      <c r="F163" s="6">
        <f t="shared" si="37"/>
        <v>7.6924905164854861E-14</v>
      </c>
      <c r="G163" s="64"/>
    </row>
    <row r="164" spans="1:12">
      <c r="B164" s="2" t="s">
        <v>155</v>
      </c>
      <c r="C164">
        <f>1/(2*π*R.comp_desired_max*C.comp_desired_min)</f>
        <v>4000</v>
      </c>
      <c r="E164" s="6">
        <v>1</v>
      </c>
      <c r="F164" s="6">
        <f t="shared" si="37"/>
        <v>4000</v>
      </c>
      <c r="G164" s="64"/>
    </row>
    <row r="165" spans="1:12">
      <c r="B165" s="2" t="s">
        <v>156</v>
      </c>
      <c r="C165">
        <f>1/(2*π*R.comp_desired_max*C.hf_desired_min)</f>
        <v>3978874.4050786993</v>
      </c>
      <c r="E165" s="6">
        <v>1</v>
      </c>
      <c r="F165" s="6">
        <f t="shared" si="37"/>
        <v>3978874.4050786993</v>
      </c>
      <c r="G165" s="64"/>
    </row>
    <row r="166" spans="1:12">
      <c r="B166" s="9" t="s">
        <v>157</v>
      </c>
      <c r="C166" s="6">
        <v>960000</v>
      </c>
      <c r="E166" s="6">
        <v>1</v>
      </c>
      <c r="F166" s="6">
        <f t="shared" si="37"/>
        <v>960000</v>
      </c>
      <c r="G166" s="64"/>
    </row>
    <row r="167" spans="1:12">
      <c r="B167" s="9" t="s">
        <v>158</v>
      </c>
      <c r="C167" s="6">
        <v>1.7999999999999999E-11</v>
      </c>
      <c r="E167" s="6">
        <v>1</v>
      </c>
      <c r="F167" s="6">
        <f t="shared" si="37"/>
        <v>1.7999999999999999E-11</v>
      </c>
      <c r="G167" s="64"/>
    </row>
    <row r="168" spans="1:12">
      <c r="B168" s="9" t="s">
        <v>159</v>
      </c>
      <c r="C168" s="6">
        <v>1.2300000000000001E-13</v>
      </c>
      <c r="E168" s="6">
        <v>1</v>
      </c>
      <c r="F168" s="6">
        <f t="shared" si="37"/>
        <v>1.2300000000000001E-13</v>
      </c>
      <c r="G168" s="64"/>
    </row>
    <row r="169" spans="1:12">
      <c r="B169" s="8" t="s">
        <v>160</v>
      </c>
      <c r="C169" s="6">
        <f>Design!G79</f>
        <v>11</v>
      </c>
      <c r="D169" t="s">
        <v>28</v>
      </c>
      <c r="E169" s="6">
        <v>1000</v>
      </c>
      <c r="F169" s="6">
        <f t="shared" si="37"/>
        <v>11000</v>
      </c>
      <c r="G169" s="64"/>
    </row>
    <row r="170" spans="1:12">
      <c r="B170" s="8" t="s">
        <v>161</v>
      </c>
      <c r="C170" s="6">
        <f>Design!G80</f>
        <v>2.2000000000000002</v>
      </c>
      <c r="D170" t="s">
        <v>112</v>
      </c>
      <c r="E170" s="6">
        <v>1.0000000000000001E-9</v>
      </c>
      <c r="F170" s="6">
        <f t="shared" si="37"/>
        <v>2.2000000000000003E-9</v>
      </c>
      <c r="G170" s="64"/>
    </row>
    <row r="171" spans="1:12">
      <c r="B171" s="8" t="s">
        <v>162</v>
      </c>
      <c r="C171" s="6">
        <f>Design!G81</f>
        <v>0</v>
      </c>
      <c r="D171" t="s">
        <v>125</v>
      </c>
      <c r="E171" s="6">
        <v>9.9999999999999998E-13</v>
      </c>
      <c r="F171" s="6">
        <f t="shared" si="37"/>
        <v>0</v>
      </c>
      <c r="G171" s="64"/>
    </row>
    <row r="172" spans="1:12">
      <c r="B172" t="s">
        <v>163</v>
      </c>
      <c r="C172">
        <f>IF(IntEA=1,R.comp_int,R.comp_ext)</f>
        <v>960000</v>
      </c>
      <c r="E172" s="6">
        <v>1</v>
      </c>
      <c r="F172" s="6">
        <f t="shared" si="37"/>
        <v>960000</v>
      </c>
      <c r="G172" s="83">
        <f>C172/1000</f>
        <v>960</v>
      </c>
    </row>
    <row r="173" spans="1:12">
      <c r="B173" t="s">
        <v>164</v>
      </c>
      <c r="C173">
        <f>IF(IntEA=1,C.comp_int,C.comp_ext)</f>
        <v>1.7999999999999999E-11</v>
      </c>
      <c r="E173" s="6">
        <v>1</v>
      </c>
      <c r="F173" s="6">
        <f t="shared" si="37"/>
        <v>1.7999999999999999E-11</v>
      </c>
      <c r="G173" s="84">
        <f>C173*1000000000</f>
        <v>1.7999999999999999E-2</v>
      </c>
    </row>
    <row r="174" spans="1:12">
      <c r="A174">
        <f>IntEA</f>
        <v>1</v>
      </c>
      <c r="B174" t="s">
        <v>165</v>
      </c>
      <c r="C174">
        <f>IF(IntEA=1,C.hf_int,C.hf_ext+0.00000000003)</f>
        <v>1.2300000000000001E-13</v>
      </c>
      <c r="E174" s="6">
        <v>1</v>
      </c>
      <c r="F174" s="6">
        <f t="shared" si="37"/>
        <v>1.2300000000000001E-13</v>
      </c>
      <c r="G174" s="85">
        <f>Design!G81</f>
        <v>0</v>
      </c>
    </row>
    <row r="175" spans="1:12">
      <c r="B175" s="2" t="s">
        <v>166</v>
      </c>
      <c r="C175">
        <f>1/(2*π*R.comp*C.comp)</f>
        <v>9210.3574191636544</v>
      </c>
      <c r="E175" s="6">
        <v>1</v>
      </c>
      <c r="F175" s="6">
        <f t="shared" si="37"/>
        <v>9210.3574191636544</v>
      </c>
      <c r="G175" s="64"/>
    </row>
    <row r="176" spans="1:12">
      <c r="B176" s="2" t="s">
        <v>167</v>
      </c>
      <c r="C176">
        <f>1/(2*π*R.comp*(C.comp*C.hf/(C.comp+C.hf)))</f>
        <v>1357067.5407114057</v>
      </c>
      <c r="E176" s="6">
        <v>1</v>
      </c>
      <c r="F176" s="6">
        <f t="shared" si="37"/>
        <v>1357067.5407114057</v>
      </c>
      <c r="G176" s="64">
        <f>0.00000000001</f>
        <v>9.9999999999999994E-12</v>
      </c>
      <c r="L176" s="81"/>
    </row>
    <row r="177" spans="1:7">
      <c r="A177" t="s">
        <v>169</v>
      </c>
      <c r="B177" t="s">
        <v>168</v>
      </c>
      <c r="C177">
        <f>V.ref/V.load*GM*R.comp*11*I.rated/6*PH/(2*π*C.out)</f>
        <v>73847.908958260668</v>
      </c>
      <c r="E177" s="6">
        <v>1</v>
      </c>
      <c r="F177" s="6">
        <f t="shared" si="37"/>
        <v>73847.908958260668</v>
      </c>
      <c r="G177" s="64"/>
    </row>
    <row r="178" spans="1:7">
      <c r="B178" s="9" t="s">
        <v>172</v>
      </c>
      <c r="C178" s="6">
        <v>21700</v>
      </c>
      <c r="E178" s="6">
        <v>1</v>
      </c>
      <c r="F178" s="6">
        <f t="shared" ref="F178:F182" si="38">C178*E178</f>
        <v>21700</v>
      </c>
      <c r="G178" s="64"/>
    </row>
    <row r="179" spans="1:7">
      <c r="B179" s="9" t="s">
        <v>173</v>
      </c>
      <c r="C179">
        <f>0.00000000000226</f>
        <v>2.2600000000000001E-12</v>
      </c>
      <c r="E179" s="6">
        <v>1</v>
      </c>
      <c r="F179" s="6">
        <f t="shared" si="38"/>
        <v>2.2600000000000001E-12</v>
      </c>
      <c r="G179" s="64"/>
    </row>
    <row r="180" spans="1:7">
      <c r="B180" s="9" t="s">
        <v>171</v>
      </c>
      <c r="C180">
        <v>0.77</v>
      </c>
      <c r="E180" s="6">
        <v>1</v>
      </c>
      <c r="F180" s="6">
        <f t="shared" si="38"/>
        <v>0.77</v>
      </c>
      <c r="G180" s="64"/>
    </row>
    <row r="181" spans="1:7">
      <c r="B181" s="9" t="s">
        <v>174</v>
      </c>
      <c r="C181">
        <v>1</v>
      </c>
      <c r="E181" s="6">
        <v>1</v>
      </c>
      <c r="F181" s="6">
        <f t="shared" si="38"/>
        <v>1</v>
      </c>
      <c r="G181" s="64"/>
    </row>
    <row r="182" spans="1:7">
      <c r="B182" t="s">
        <v>175</v>
      </c>
      <c r="C182">
        <f>IF(IntEA=1,A.comp_buffer_int,A.comp_buffer_ext)</f>
        <v>0.77</v>
      </c>
      <c r="E182" s="6">
        <v>1</v>
      </c>
      <c r="F182" s="6">
        <f t="shared" si="38"/>
        <v>0.77</v>
      </c>
      <c r="G182" s="64"/>
    </row>
    <row r="183" spans="1:7">
      <c r="E183" s="6"/>
      <c r="F183" s="6"/>
      <c r="G183" s="64"/>
    </row>
    <row r="184" spans="1:7">
      <c r="A184" s="4" t="s">
        <v>369</v>
      </c>
      <c r="E184" s="6"/>
      <c r="F184" s="6"/>
      <c r="G184" s="64"/>
    </row>
    <row r="185" spans="1:7">
      <c r="B185" s="5" t="s">
        <v>1</v>
      </c>
      <c r="C185" s="5" t="s">
        <v>2</v>
      </c>
      <c r="D185" s="5" t="s">
        <v>3</v>
      </c>
      <c r="E185" s="5" t="s">
        <v>4</v>
      </c>
      <c r="F185" s="5" t="s">
        <v>5</v>
      </c>
      <c r="G185" s="67" t="s">
        <v>343</v>
      </c>
    </row>
    <row r="186" spans="1:7">
      <c r="B186" s="8" t="s">
        <v>367</v>
      </c>
      <c r="C186">
        <f>Design!G92</f>
        <v>35</v>
      </c>
      <c r="E186" s="6">
        <v>1E-3</v>
      </c>
      <c r="F186" s="6">
        <f t="shared" ref="F186" si="39">C186*E186</f>
        <v>3.5000000000000003E-2</v>
      </c>
      <c r="G186" s="64"/>
    </row>
    <row r="187" spans="1:7">
      <c r="B187" t="s">
        <v>381</v>
      </c>
      <c r="C187" s="42">
        <f>1-((1-V.load/V.supply_max)*PH-FLOOR((1-V.load/V.supply_max)*PH,1))</f>
        <v>9.1666666666666674E-2</v>
      </c>
      <c r="G187" s="64"/>
    </row>
    <row r="188" spans="1:7">
      <c r="G188" s="64"/>
    </row>
    <row r="189" spans="1:7">
      <c r="A189" s="37" t="s">
        <v>372</v>
      </c>
      <c r="B189" t="s">
        <v>382</v>
      </c>
      <c r="C189" s="6">
        <f>I.load_nph/PH*eDC*(1-eDC)/(V.in_ripple_required*f.sw*PH)</f>
        <v>7.1369047619047625E-6</v>
      </c>
      <c r="E189" s="6">
        <v>1000000</v>
      </c>
      <c r="F189" s="6">
        <f>C189*E189</f>
        <v>7.1369047619047628</v>
      </c>
      <c r="G189" s="64"/>
    </row>
    <row r="190" spans="1:7">
      <c r="B190" t="s">
        <v>383</v>
      </c>
      <c r="C190" s="6">
        <f>I.load_nph/PH*0.5*(1-0.5)/(V.in_ripple_required*f.sw*PH)</f>
        <v>2.1428571428571428E-5</v>
      </c>
      <c r="D190" s="6"/>
      <c r="E190" s="6">
        <v>1000000</v>
      </c>
      <c r="F190" s="6">
        <f>C190*E190</f>
        <v>21.428571428571427</v>
      </c>
      <c r="G190" s="64"/>
    </row>
    <row r="191" spans="1:7">
      <c r="B191" t="s">
        <v>373</v>
      </c>
      <c r="C191" s="6">
        <f>MAX(C189,C190,0.00001)</f>
        <v>2.1428571428571428E-5</v>
      </c>
      <c r="E191" s="6">
        <v>1</v>
      </c>
      <c r="F191" s="6">
        <f>C191*E191</f>
        <v>2.1428571428571428E-5</v>
      </c>
      <c r="G191" s="64"/>
    </row>
    <row r="192" spans="1:7">
      <c r="B192" t="s">
        <v>385</v>
      </c>
      <c r="C192" s="31">
        <f>I.load_nph/PH*SQRT(eDC*(1-eDC))</f>
        <v>0.86566448465903933</v>
      </c>
      <c r="E192" s="6"/>
      <c r="F192" s="6"/>
      <c r="G192" s="64"/>
    </row>
    <row r="193" spans="1:7">
      <c r="B193" t="s">
        <v>384</v>
      </c>
      <c r="C193">
        <f>I.load_nph/PH*SQRT(0.5*(1-0.5))</f>
        <v>1.5</v>
      </c>
      <c r="E193" s="6"/>
      <c r="F193" s="6"/>
      <c r="G193" s="64"/>
    </row>
    <row r="194" spans="1:7">
      <c r="B194" t="s">
        <v>368</v>
      </c>
      <c r="C194" s="31">
        <f>MAX(C193,C192)</f>
        <v>1.5</v>
      </c>
      <c r="E194" s="6"/>
      <c r="F194" s="6"/>
      <c r="G194" s="64"/>
    </row>
    <row r="195" spans="1:7">
      <c r="B195" t="s">
        <v>385</v>
      </c>
      <c r="C195" s="31">
        <f>I.load_nph/PH*SQRT(eDC*(1-eDC))</f>
        <v>0.86566448465903933</v>
      </c>
      <c r="E195" s="6"/>
      <c r="F195" s="6"/>
      <c r="G195" s="64"/>
    </row>
    <row r="196" spans="1:7">
      <c r="B196" t="s">
        <v>384</v>
      </c>
      <c r="C196">
        <f>I.load_nph/PH*SQRT(0.5*(1-0.5))</f>
        <v>1.5</v>
      </c>
      <c r="E196" s="6"/>
      <c r="F196" s="6"/>
      <c r="G196" s="64"/>
    </row>
    <row r="197" spans="1:7">
      <c r="B197" t="s">
        <v>368</v>
      </c>
      <c r="C197" s="31">
        <f>MAX(C196,C195)</f>
        <v>1.5</v>
      </c>
      <c r="E197" s="6"/>
      <c r="F197" s="6"/>
      <c r="G197" s="64"/>
    </row>
    <row r="198" spans="1:7">
      <c r="A198" s="88" t="s">
        <v>378</v>
      </c>
      <c r="B198" t="s">
        <v>379</v>
      </c>
      <c r="E198" s="6"/>
      <c r="F198" s="6"/>
      <c r="G198" s="64"/>
    </row>
    <row r="199" spans="1:7">
      <c r="E199" s="6"/>
      <c r="F199" s="6"/>
      <c r="G199" s="64"/>
    </row>
    <row r="200" spans="1:7">
      <c r="A200" s="37" t="s">
        <v>377</v>
      </c>
      <c r="B200" t="s">
        <v>380</v>
      </c>
      <c r="C200">
        <f>V.supply_min^2/(V.load*I.load_nph)</f>
        <v>130.90909090909093</v>
      </c>
      <c r="E200" s="6"/>
      <c r="F200" s="6"/>
      <c r="G200" s="64"/>
    </row>
    <row r="201" spans="1:7">
      <c r="B201" t="s">
        <v>376</v>
      </c>
      <c r="C201">
        <f>V.in_ripple_required/I.load_nph/PH</f>
        <v>1.1666666666666667E-2</v>
      </c>
      <c r="E201" s="6">
        <v>1000</v>
      </c>
      <c r="F201" s="6">
        <f>C201*E201</f>
        <v>11.666666666666668</v>
      </c>
      <c r="G201" s="64"/>
    </row>
    <row r="202" spans="1:7">
      <c r="E202" s="6"/>
      <c r="F202" s="6"/>
      <c r="G202" s="64"/>
    </row>
    <row r="203" spans="1:7">
      <c r="B203">
        <f>FLOOR(0.9*4,1)</f>
        <v>3</v>
      </c>
      <c r="C203" s="5" t="s">
        <v>442</v>
      </c>
      <c r="D203" s="5" t="s">
        <v>441</v>
      </c>
      <c r="E203" s="6"/>
      <c r="F203" s="6"/>
      <c r="G203" s="64"/>
    </row>
    <row r="204" spans="1:7">
      <c r="A204" t="s">
        <v>443</v>
      </c>
      <c r="C204">
        <v>0.8</v>
      </c>
      <c r="D204">
        <v>300</v>
      </c>
      <c r="E204" s="176"/>
      <c r="F204" s="177"/>
      <c r="G204" s="177"/>
    </row>
    <row r="205" spans="1:7">
      <c r="C205">
        <v>3.3</v>
      </c>
      <c r="D205">
        <v>500</v>
      </c>
      <c r="E205" s="176"/>
      <c r="F205" s="177"/>
      <c r="G205" s="177"/>
    </row>
    <row r="206" spans="1:7">
      <c r="C206">
        <v>5</v>
      </c>
      <c r="D206">
        <v>700</v>
      </c>
      <c r="E206" s="176"/>
      <c r="F206" s="177"/>
      <c r="G206" s="177"/>
    </row>
    <row r="207" spans="1:7" ht="43.5">
      <c r="C207">
        <v>12</v>
      </c>
      <c r="D207">
        <v>1700</v>
      </c>
      <c r="E207" s="178" t="s">
        <v>444</v>
      </c>
      <c r="F207" s="42">
        <f>ROUND(-0.0231*POWER(V.load,4)-0.054*POWER(V.load,3)+10.834*POWER(V.load,2)+37.439*V.load+263.15,-1)</f>
        <v>500</v>
      </c>
      <c r="G207" s="177"/>
    </row>
    <row r="208" spans="1:7">
      <c r="C208">
        <v>16</v>
      </c>
      <c r="D208">
        <v>1900</v>
      </c>
    </row>
    <row r="209" spans="7:84" s="13" customFormat="1">
      <c r="G209" s="68"/>
      <c r="W209" s="24"/>
      <c r="X209" s="24"/>
      <c r="AF209" s="19"/>
      <c r="AK209" s="30"/>
      <c r="BA209" s="15"/>
      <c r="CF209" s="77"/>
    </row>
    <row r="210" spans="7:84">
      <c r="W210" s="25"/>
      <c r="X210" s="25"/>
      <c r="AF210" s="20"/>
      <c r="BA210" s="16"/>
    </row>
    <row r="211" spans="7:84" ht="400" customHeight="1">
      <c r="K211" s="62"/>
      <c r="W211" s="25"/>
      <c r="X211" s="25"/>
      <c r="AF211" s="20"/>
      <c r="BA211" s="16"/>
    </row>
    <row r="212" spans="7:84" ht="29">
      <c r="S212" s="21" t="s">
        <v>182</v>
      </c>
      <c r="T212" s="21" t="s">
        <v>183</v>
      </c>
      <c r="V212" s="21"/>
      <c r="W212" s="26"/>
      <c r="X212" s="26"/>
      <c r="AF212" s="20"/>
      <c r="BA212" s="16"/>
    </row>
    <row r="213" spans="7:84">
      <c r="S213" s="9" t="s">
        <v>180</v>
      </c>
      <c r="T213" s="9">
        <f>V.load/V.supply_typ</f>
        <v>9.166666666666666E-2</v>
      </c>
      <c r="W213" s="25" t="s">
        <v>352</v>
      </c>
      <c r="X213" s="25"/>
      <c r="AF213" s="20"/>
      <c r="BA213" s="16"/>
    </row>
    <row r="214" spans="7:84">
      <c r="S214" s="9" t="s">
        <v>181</v>
      </c>
      <c r="T214" s="9">
        <f>(V.supply_typ-V.load)/L.out*V.load/V.supply_typ/f.sw</f>
        <v>1.3624999999999998</v>
      </c>
      <c r="W214" s="82">
        <f>AO328/AL328</f>
        <v>55.246519961236388</v>
      </c>
      <c r="X214" s="25"/>
      <c r="AF214" s="20"/>
      <c r="BA214" s="16"/>
    </row>
    <row r="215" spans="7:84">
      <c r="S215" s="8" t="s">
        <v>187</v>
      </c>
      <c r="T215" s="8">
        <f>Design!G88</f>
        <v>20</v>
      </c>
      <c r="W215" s="25"/>
      <c r="X215" s="25"/>
      <c r="AF215" s="20"/>
      <c r="AO215" s="65" t="s">
        <v>345</v>
      </c>
      <c r="BA215" s="16"/>
    </row>
    <row r="216" spans="7:84">
      <c r="S216" s="75" t="s">
        <v>186</v>
      </c>
      <c r="T216" s="80">
        <f>12276/(558+LFM)</f>
        <v>21.238754325259517</v>
      </c>
      <c r="V216" s="86" t="s">
        <v>354</v>
      </c>
      <c r="W216" s="25"/>
      <c r="X216" s="25"/>
      <c r="AF216" s="20"/>
      <c r="BA216" s="16"/>
    </row>
    <row r="217" spans="7:84">
      <c r="Q217" t="s">
        <v>423</v>
      </c>
      <c r="S217" s="8" t="s">
        <v>188</v>
      </c>
      <c r="T217" s="8">
        <f>Design!G87</f>
        <v>50</v>
      </c>
      <c r="W217" s="25"/>
      <c r="X217" s="25"/>
      <c r="AF217" s="20"/>
      <c r="BA217" s="16"/>
    </row>
    <row r="218" spans="7:84">
      <c r="Q218" s="1" t="s">
        <v>420</v>
      </c>
      <c r="R218" s="1">
        <f>R.hs_25*(1+0.006*(AO328-25))*2</f>
        <v>9.5487359821775045E-2</v>
      </c>
      <c r="S218" s="9" t="s">
        <v>189</v>
      </c>
      <c r="T218" s="9">
        <f>R.hs_25*DC_EFF+R.ls_25*(1-DC_EFF)</f>
        <v>2.9977500000000001E-2</v>
      </c>
      <c r="W218" s="25"/>
      <c r="X218" s="25"/>
      <c r="AF218" s="20"/>
      <c r="BA218" s="16"/>
    </row>
    <row r="219" spans="7:84">
      <c r="Q219" s="1" t="s">
        <v>421</v>
      </c>
      <c r="R219" s="1">
        <f>R.ls_25*(1+0.006*(AO328-25))*2</f>
        <v>7.8636649264991212E-2</v>
      </c>
      <c r="S219" s="9" t="s">
        <v>191</v>
      </c>
      <c r="T219" s="22">
        <f>V.supply_typ*10^-9/6</f>
        <v>6.0000000000000008E-9</v>
      </c>
      <c r="W219" s="25"/>
      <c r="X219" s="25"/>
      <c r="AF219" s="20"/>
      <c r="BA219" s="16"/>
    </row>
    <row r="220" spans="7:84">
      <c r="Q220" s="1" t="s">
        <v>422</v>
      </c>
      <c r="R220" s="1">
        <f>R.dcr_25*(1+0.005*(AO328-25))</f>
        <v>8.7116952239503997E-2</v>
      </c>
      <c r="S220" s="9" t="s">
        <v>192</v>
      </c>
      <c r="T220" s="22">
        <f>V.supply_typ*10^-9/6</f>
        <v>6.0000000000000008E-9</v>
      </c>
      <c r="W220" s="25"/>
      <c r="X220" s="25"/>
      <c r="AF220" s="20"/>
      <c r="BA220" s="16"/>
    </row>
    <row r="221" spans="7:84">
      <c r="S221" s="9" t="s">
        <v>190</v>
      </c>
      <c r="T221" s="22">
        <f>TR+TF</f>
        <v>1.2000000000000002E-8</v>
      </c>
      <c r="W221" s="25"/>
      <c r="X221" s="25"/>
      <c r="AF221" s="20"/>
      <c r="AO221" s="17" t="str">
        <f>"Peak Efficiency = "&amp;ROUND(MAX(AN229:AN328),1)&amp;" %"</f>
        <v>Peak Efficiency = 79.9 %</v>
      </c>
      <c r="BA221" s="16"/>
    </row>
    <row r="222" spans="7:84">
      <c r="S222" s="61" t="s">
        <v>196</v>
      </c>
      <c r="T222" s="61">
        <f>Design!G32</f>
        <v>0.3</v>
      </c>
      <c r="U222" t="s">
        <v>257</v>
      </c>
      <c r="W222" s="25"/>
      <c r="X222" s="25"/>
      <c r="AF222" s="20"/>
      <c r="AO222" s="17" t="str">
        <f>"Full Load Efficiency = "&amp;ROUND(AN328,1)&amp;" %"</f>
        <v>Full Load Efficiency = 79.5 %</v>
      </c>
      <c r="BA222" s="16"/>
    </row>
    <row r="223" spans="7:84">
      <c r="S223" s="9" t="s">
        <v>199</v>
      </c>
      <c r="T223" s="9">
        <f>0.5</f>
        <v>0.5</v>
      </c>
      <c r="W223" s="25"/>
      <c r="X223" s="25"/>
      <c r="AF223" s="20"/>
      <c r="BA223" s="16"/>
    </row>
    <row r="224" spans="7:84">
      <c r="S224" s="9" t="s">
        <v>206</v>
      </c>
      <c r="T224" s="22">
        <f>0.000000002</f>
        <v>2.0000000000000001E-9</v>
      </c>
      <c r="W224" s="25"/>
      <c r="X224" s="25"/>
      <c r="AF224" s="20"/>
      <c r="AO224" t="s">
        <v>344</v>
      </c>
      <c r="BA224" s="16"/>
    </row>
    <row r="225" spans="2:84">
      <c r="S225" s="9" t="s">
        <v>207</v>
      </c>
      <c r="T225" s="22">
        <f>0.000000003</f>
        <v>3E-9</v>
      </c>
      <c r="W225" s="25"/>
      <c r="X225" s="25"/>
      <c r="AF225" s="20"/>
      <c r="AO225" s="17" t="str">
        <f>ROUND(AO328,1)&amp;" °C"</f>
        <v>81.2 °C</v>
      </c>
      <c r="BA225" s="16"/>
    </row>
    <row r="226" spans="2:84" s="21" customFormat="1" ht="95.5" customHeight="1">
      <c r="G226" s="94"/>
      <c r="I226" s="95"/>
      <c r="T226" s="21" t="s">
        <v>398</v>
      </c>
      <c r="U226" s="21" t="s">
        <v>399</v>
      </c>
      <c r="V226" s="21" t="s">
        <v>405</v>
      </c>
      <c r="W226" s="26" t="s">
        <v>400</v>
      </c>
      <c r="X226" s="26" t="s">
        <v>400</v>
      </c>
      <c r="Y226" s="21" t="s">
        <v>401</v>
      </c>
      <c r="Z226" s="21" t="s">
        <v>404</v>
      </c>
      <c r="AE226" s="21" t="s">
        <v>406</v>
      </c>
      <c r="AF226" s="96" t="s">
        <v>407</v>
      </c>
      <c r="AG226" s="21" t="s">
        <v>408</v>
      </c>
      <c r="AH226" s="21" t="s">
        <v>409</v>
      </c>
      <c r="AI226" s="21" t="s">
        <v>410</v>
      </c>
      <c r="AJ226" s="21" t="s">
        <v>403</v>
      </c>
      <c r="AK226" s="97" t="s">
        <v>411</v>
      </c>
      <c r="AM226" s="21" t="s">
        <v>412</v>
      </c>
      <c r="AN226" s="21" t="s">
        <v>413</v>
      </c>
      <c r="AS226" s="95"/>
      <c r="BA226" s="98"/>
      <c r="CF226" s="99"/>
    </row>
    <row r="227" spans="2:84" ht="29">
      <c r="W227" s="25"/>
      <c r="X227" s="25"/>
      <c r="AA227" s="28" t="s">
        <v>197</v>
      </c>
      <c r="AB227" s="28" t="s">
        <v>197</v>
      </c>
      <c r="AC227" s="28" t="s">
        <v>197</v>
      </c>
      <c r="AD227" s="28" t="s">
        <v>197</v>
      </c>
      <c r="AF227" s="20"/>
      <c r="AL227" s="28" t="s">
        <v>213</v>
      </c>
      <c r="AN227" t="s">
        <v>415</v>
      </c>
      <c r="AO227" t="s">
        <v>415</v>
      </c>
      <c r="AP227" t="s">
        <v>415</v>
      </c>
      <c r="AQ227" t="s">
        <v>415</v>
      </c>
      <c r="AR227" t="s">
        <v>415</v>
      </c>
      <c r="BA227" s="16"/>
    </row>
    <row r="228" spans="2:84">
      <c r="B228" s="5"/>
      <c r="C228" s="5"/>
      <c r="D228" s="5"/>
      <c r="E228" s="5"/>
      <c r="F228" s="5"/>
      <c r="G228" s="67"/>
      <c r="S228" t="s">
        <v>179</v>
      </c>
      <c r="T228" t="s">
        <v>178</v>
      </c>
      <c r="U228" t="s">
        <v>193</v>
      </c>
      <c r="V228" t="s">
        <v>194</v>
      </c>
      <c r="W228" s="23" t="s">
        <v>185</v>
      </c>
      <c r="X228" s="23" t="s">
        <v>195</v>
      </c>
      <c r="Y228" t="s">
        <v>184</v>
      </c>
      <c r="Z228" s="7" t="s">
        <v>336</v>
      </c>
      <c r="AA228" t="s">
        <v>200</v>
      </c>
      <c r="AB228" s="11" t="s">
        <v>198</v>
      </c>
      <c r="AC228" t="s">
        <v>201</v>
      </c>
      <c r="AD228" s="11" t="s">
        <v>202</v>
      </c>
      <c r="AE228" s="1" t="s">
        <v>205</v>
      </c>
      <c r="AF228" s="32" t="s">
        <v>208</v>
      </c>
      <c r="AG228" s="1" t="s">
        <v>209</v>
      </c>
      <c r="AH228" s="1" t="s">
        <v>210</v>
      </c>
      <c r="AI228" s="2" t="s">
        <v>211</v>
      </c>
      <c r="AJ228" s="2" t="s">
        <v>203</v>
      </c>
      <c r="AK228" s="33" t="s">
        <v>204</v>
      </c>
      <c r="AL228" s="7" t="s">
        <v>414</v>
      </c>
      <c r="AM228" s="35" t="s">
        <v>337</v>
      </c>
      <c r="AN228" s="34" t="s">
        <v>419</v>
      </c>
      <c r="AO228" s="3" t="s">
        <v>212</v>
      </c>
      <c r="AP228" t="s">
        <v>416</v>
      </c>
      <c r="AQ228" t="s">
        <v>417</v>
      </c>
      <c r="AR228" t="s">
        <v>418</v>
      </c>
    </row>
    <row r="229" spans="2:84">
      <c r="S229">
        <v>1</v>
      </c>
      <c r="T229">
        <f t="shared" ref="T229:T260" si="40">I.load_nph*S229/100</f>
        <v>0.03</v>
      </c>
      <c r="U229">
        <f t="shared" ref="U229:U260" si="41">T229/PH</f>
        <v>0.03</v>
      </c>
      <c r="V229">
        <f t="shared" ref="V229:V260" si="42">-(T_AMB+THETA_JA_EFF*PH_NEW*(V.supply_typ*U229*TRF/2*f.sw+0.25+U229^2*R_HSLS*0.85))/(THETA_JA_EFF*PH_NEW*U229^2*R_HSLS*0.006-1)</f>
        <v>55.447993408800428</v>
      </c>
      <c r="W229" s="23">
        <f t="shared" ref="W229:W260" si="43">R.dcr_25*(1+0.005*(V229-25))</f>
        <v>7.8352317758992152E-2</v>
      </c>
      <c r="X229" s="23">
        <f t="shared" ref="X229:X260" si="44">R_HSLS*(1+0.006*(V229-25))</f>
        <v>3.5454028334473892E-2</v>
      </c>
      <c r="Y229" s="18">
        <f t="shared" ref="Y229:Y260" si="45">SQRT((T229/PH)^2+(IPKPK_EFF^2)/12)</f>
        <v>0.3944623186482244</v>
      </c>
      <c r="Z229" s="27">
        <f t="shared" ref="Z229:Z260" si="46">PH_NEW*(PCORE+Y229^2*W229)</f>
        <v>0.312191661451798</v>
      </c>
      <c r="AA229">
        <v>0</v>
      </c>
      <c r="AB229">
        <f t="shared" ref="AB229:AB260" si="47">AA229^2/CIN_ESR</f>
        <v>0</v>
      </c>
      <c r="AC229">
        <v>0</v>
      </c>
      <c r="AD229">
        <v>0</v>
      </c>
      <c r="AE229" s="31">
        <f t="shared" ref="AE229:AE260" si="48">PH_NEW*IF(AND(FPWM=0,(U229-IPKPK_EFF/2)&lt;0),(U229+IPKPK_EFF/2)*TDHL*0.7*f.sw,(U229-IPKPK_EFF/2)*TDLH*0.7*f.sw+(U229+IPKPK_EFF/2)*TDHL*0.7*f.sw )</f>
        <v>1.4936249999999999E-3</v>
      </c>
      <c r="AF229" s="18">
        <f t="shared" ref="AF229:AF260" si="49">PH_NEW*IF(AND(FPWM=0,(U229-IPKPK_EFF/2)&lt;0),f.sw*V.supply_typ*(U229+IPKPK_EFF/2)*TF/2,f.sw*V.supply_typ*(U229+IPKPK_EFF/2)*TF/2+f.sw*V.supply_typ*(U229-IPKPK_EFF/2)*TR/2)</f>
        <v>7.6814999999999994E-2</v>
      </c>
      <c r="AG229" s="6">
        <f t="shared" ref="AG229:AG260" si="50">IF(AND(FPWM=0,(U229-IPKPK_EFF/2)&lt;0),0,PH_NEW*V.supply_typ*(0.000000004*(V229+275)/300*U229/6)*f.sw/2)</f>
        <v>0</v>
      </c>
      <c r="AH229">
        <f t="shared" ref="AH229:AH260" si="51">PH_NEW*(0.000000000125+0.00000000025)/2*V.supply_typ^2*f.sw</f>
        <v>0.24300000000000005</v>
      </c>
      <c r="AI229" s="27">
        <f>AE229+AF229+AG229+AH229</f>
        <v>0.32130862500000001</v>
      </c>
      <c r="AJ229">
        <f t="shared" ref="AJ229:AJ260" si="52">V.supply_typ*(0.0045+1/R.t_calc*2)</f>
        <v>0.16672620060301507</v>
      </c>
      <c r="AK229" s="29">
        <f t="shared" ref="AK229:AK260" si="53">PH_NEW*(Y229^2*X229)</f>
        <v>5.5166652744838944E-3</v>
      </c>
      <c r="AL229" s="27">
        <f>AI229+AJ229+AK229</f>
        <v>0.493551490877499</v>
      </c>
      <c r="AM229" s="27">
        <f>AL229+Z229+AB229+AD229</f>
        <v>0.80574315232929705</v>
      </c>
      <c r="AN229" s="27">
        <f t="shared" ref="AN229:AN260" si="54">100*V.load*U229*PH_NEW/(V.load*U229*PH_NEW+AM229)</f>
        <v>10.942332058012331</v>
      </c>
      <c r="AO229" s="27">
        <f t="shared" ref="AO229:AO260" si="55">T_AMB+THETA_JA_EFF*AL229</f>
        <v>60.482418861612764</v>
      </c>
      <c r="AP229" s="27">
        <f t="shared" ref="AP229:AP260" si="56">Z229/PH_NEW</f>
        <v>0.312191661451798</v>
      </c>
      <c r="AQ229" s="27">
        <f>AL229</f>
        <v>0.493551490877499</v>
      </c>
      <c r="AR229" s="17">
        <f t="shared" ref="AR229:AR260" si="57">(Z229+AI229+AJ229+AK229)*PH/PH_NEW</f>
        <v>0.80574315232929694</v>
      </c>
    </row>
    <row r="230" spans="2:84">
      <c r="S230">
        <v>2</v>
      </c>
      <c r="T230">
        <f t="shared" si="40"/>
        <v>0.06</v>
      </c>
      <c r="U230">
        <f t="shared" si="41"/>
        <v>0.06</v>
      </c>
      <c r="V230">
        <f t="shared" si="42"/>
        <v>55.587655555890159</v>
      </c>
      <c r="W230" s="23">
        <f t="shared" si="43"/>
        <v>7.8399802889002654E-2</v>
      </c>
      <c r="X230" s="23">
        <f t="shared" si="44"/>
        <v>3.5479148666560184E-2</v>
      </c>
      <c r="Y230" s="18">
        <f t="shared" si="45"/>
        <v>0.39786997980914984</v>
      </c>
      <c r="Z230" s="27">
        <f t="shared" si="46"/>
        <v>0.31241072963055977</v>
      </c>
      <c r="AA230">
        <v>0</v>
      </c>
      <c r="AB230">
        <f t="shared" si="47"/>
        <v>0</v>
      </c>
      <c r="AC230">
        <v>0</v>
      </c>
      <c r="AD230">
        <v>0</v>
      </c>
      <c r="AE230" s="31">
        <f t="shared" si="48"/>
        <v>1.5566249999999998E-3</v>
      </c>
      <c r="AF230" s="18">
        <f t="shared" si="49"/>
        <v>8.0055000000000015E-2</v>
      </c>
      <c r="AG230" s="6">
        <f t="shared" si="50"/>
        <v>0</v>
      </c>
      <c r="AH230">
        <f t="shared" si="51"/>
        <v>0.24300000000000005</v>
      </c>
      <c r="AI230" s="27">
        <f t="shared" ref="AI230:AI293" si="58">AE230+AF230+AG230+AH230</f>
        <v>0.32461162500000007</v>
      </c>
      <c r="AJ230">
        <f>V.supply_typ*(0.0045+1/R.t_calc*PH_NEW)</f>
        <v>0.16436310030150753</v>
      </c>
      <c r="AK230" s="29">
        <f t="shared" si="53"/>
        <v>5.6163677126397395E-3</v>
      </c>
      <c r="AL230" s="27">
        <f>AI230+AJ230+AK230</f>
        <v>0.49459109301414733</v>
      </c>
      <c r="AM230" s="27">
        <f t="shared" ref="AM230:AM293" si="59">AL230+Z230+AB230+AD230</f>
        <v>0.8070018226447071</v>
      </c>
      <c r="AN230" s="27">
        <f t="shared" si="54"/>
        <v>19.70145680720799</v>
      </c>
      <c r="AO230" s="27">
        <f t="shared" si="55"/>
        <v>60.504498715989058</v>
      </c>
      <c r="AP230" s="27">
        <f t="shared" si="56"/>
        <v>0.31241072963055977</v>
      </c>
      <c r="AQ230" s="27">
        <f t="shared" ref="AQ230:AQ293" si="60">AL230</f>
        <v>0.49459109301414733</v>
      </c>
      <c r="AR230" s="17">
        <f t="shared" si="57"/>
        <v>0.8070018226447071</v>
      </c>
    </row>
    <row r="231" spans="2:84">
      <c r="S231">
        <v>3</v>
      </c>
      <c r="T231">
        <f t="shared" si="40"/>
        <v>0.09</v>
      </c>
      <c r="U231">
        <f t="shared" si="41"/>
        <v>0.09</v>
      </c>
      <c r="V231">
        <f t="shared" si="42"/>
        <v>55.728677945706501</v>
      </c>
      <c r="W231" s="23">
        <f t="shared" si="43"/>
        <v>7.8447750501540223E-2</v>
      </c>
      <c r="X231" s="23">
        <f t="shared" si="44"/>
        <v>3.5504513658704502E-2</v>
      </c>
      <c r="Y231" s="18">
        <f t="shared" si="45"/>
        <v>0.40348546545487024</v>
      </c>
      <c r="Z231" s="27">
        <f t="shared" si="46"/>
        <v>0.31277133463985413</v>
      </c>
      <c r="AA231">
        <v>0</v>
      </c>
      <c r="AB231">
        <f t="shared" si="47"/>
        <v>0</v>
      </c>
      <c r="AC231">
        <v>0</v>
      </c>
      <c r="AD231">
        <v>0</v>
      </c>
      <c r="AE231" s="31">
        <f t="shared" si="48"/>
        <v>1.6196249999999998E-3</v>
      </c>
      <c r="AF231" s="18">
        <f t="shared" si="49"/>
        <v>8.3294999999999994E-2</v>
      </c>
      <c r="AG231" s="6">
        <f t="shared" si="50"/>
        <v>0</v>
      </c>
      <c r="AH231">
        <f t="shared" si="51"/>
        <v>0.24300000000000005</v>
      </c>
      <c r="AI231" s="27">
        <f t="shared" si="58"/>
        <v>0.32791462500000002</v>
      </c>
      <c r="AJ231">
        <f t="shared" si="52"/>
        <v>0.16672620060301507</v>
      </c>
      <c r="AK231" s="29">
        <f t="shared" si="53"/>
        <v>5.7801533155712893E-3</v>
      </c>
      <c r="AL231" s="27">
        <f t="shared" ref="AL231:AL294" si="61">AI231+AJ231+AK231</f>
        <v>0.50042097891858639</v>
      </c>
      <c r="AM231" s="27">
        <f t="shared" si="59"/>
        <v>0.81319231355844046</v>
      </c>
      <c r="AN231" s="27">
        <f t="shared" si="54"/>
        <v>26.752121805639394</v>
      </c>
      <c r="AO231" s="27">
        <f t="shared" si="55"/>
        <v>60.628318230457729</v>
      </c>
      <c r="AP231" s="27">
        <f t="shared" si="56"/>
        <v>0.31277133463985413</v>
      </c>
      <c r="AQ231" s="27">
        <f t="shared" si="60"/>
        <v>0.50042097891858639</v>
      </c>
      <c r="AR231" s="17">
        <f t="shared" si="57"/>
        <v>0.81319231355844046</v>
      </c>
    </row>
    <row r="232" spans="2:84">
      <c r="S232">
        <v>4</v>
      </c>
      <c r="T232">
        <f t="shared" si="40"/>
        <v>0.12</v>
      </c>
      <c r="U232">
        <f t="shared" si="41"/>
        <v>0.12</v>
      </c>
      <c r="V232">
        <f t="shared" si="42"/>
        <v>55.871063557655617</v>
      </c>
      <c r="W232" s="23">
        <f t="shared" si="43"/>
        <v>7.8496161609602919E-2</v>
      </c>
      <c r="X232" s="23">
        <f t="shared" si="44"/>
        <v>3.5530123846797726E-2</v>
      </c>
      <c r="Y232" s="18">
        <f t="shared" si="45"/>
        <v>0.41121833718030293</v>
      </c>
      <c r="Z232" s="27">
        <f t="shared" si="46"/>
        <v>0.31327374181160134</v>
      </c>
      <c r="AA232">
        <v>0</v>
      </c>
      <c r="AB232">
        <f t="shared" si="47"/>
        <v>0</v>
      </c>
      <c r="AC232">
        <v>0</v>
      </c>
      <c r="AD232">
        <v>0</v>
      </c>
      <c r="AE232" s="31">
        <f t="shared" si="48"/>
        <v>1.6826249999999997E-3</v>
      </c>
      <c r="AF232" s="18">
        <f t="shared" si="49"/>
        <v>8.6535000000000001E-2</v>
      </c>
      <c r="AG232" s="6">
        <f t="shared" si="50"/>
        <v>0</v>
      </c>
      <c r="AH232">
        <f t="shared" si="51"/>
        <v>0.24300000000000005</v>
      </c>
      <c r="AI232" s="27">
        <f t="shared" si="58"/>
        <v>0.33121762500000007</v>
      </c>
      <c r="AJ232">
        <f t="shared" si="52"/>
        <v>0.16672620060301507</v>
      </c>
      <c r="AK232" s="29">
        <f t="shared" si="53"/>
        <v>6.0081624477663319E-3</v>
      </c>
      <c r="AL232" s="27">
        <f t="shared" si="61"/>
        <v>0.50395198805078145</v>
      </c>
      <c r="AM232" s="27">
        <f t="shared" si="59"/>
        <v>0.81722572986238284</v>
      </c>
      <c r="AN232" s="27">
        <f t="shared" si="54"/>
        <v>32.640257311796269</v>
      </c>
      <c r="AO232" s="27">
        <f t="shared" si="55"/>
        <v>60.703312465936669</v>
      </c>
      <c r="AP232" s="27">
        <f t="shared" si="56"/>
        <v>0.31327374181160134</v>
      </c>
      <c r="AQ232" s="27">
        <f t="shared" si="60"/>
        <v>0.50395198805078145</v>
      </c>
      <c r="AR232" s="17">
        <f t="shared" si="57"/>
        <v>0.81722572986238284</v>
      </c>
    </row>
    <row r="233" spans="2:84">
      <c r="S233">
        <v>5</v>
      </c>
      <c r="T233">
        <f t="shared" si="40"/>
        <v>0.15</v>
      </c>
      <c r="U233">
        <f t="shared" si="41"/>
        <v>0.15</v>
      </c>
      <c r="V233">
        <f t="shared" si="42"/>
        <v>56.014815427636982</v>
      </c>
      <c r="W233" s="23">
        <f t="shared" si="43"/>
        <v>7.8545037245396576E-2</v>
      </c>
      <c r="X233" s="23">
        <f t="shared" si="44"/>
        <v>3.5555979776891927E-2</v>
      </c>
      <c r="Y233" s="18">
        <f t="shared" si="45"/>
        <v>0.42095192223499028</v>
      </c>
      <c r="Z233" s="27">
        <f t="shared" si="46"/>
        <v>0.31391822150875781</v>
      </c>
      <c r="AA233">
        <v>0</v>
      </c>
      <c r="AB233">
        <f t="shared" si="47"/>
        <v>0</v>
      </c>
      <c r="AC233">
        <v>0</v>
      </c>
      <c r="AD233">
        <v>0</v>
      </c>
      <c r="AE233" s="31">
        <f t="shared" si="48"/>
        <v>1.7456249999999996E-3</v>
      </c>
      <c r="AF233" s="18">
        <f t="shared" si="49"/>
        <v>8.9774999999999994E-2</v>
      </c>
      <c r="AG233" s="6">
        <f t="shared" si="50"/>
        <v>0</v>
      </c>
      <c r="AH233">
        <f t="shared" si="51"/>
        <v>0.24300000000000005</v>
      </c>
      <c r="AI233" s="27">
        <f t="shared" si="58"/>
        <v>0.33452062500000002</v>
      </c>
      <c r="AJ233">
        <f t="shared" si="52"/>
        <v>0.16672620060301507</v>
      </c>
      <c r="AK233" s="29">
        <f t="shared" si="53"/>
        <v>6.300538135204716E-3</v>
      </c>
      <c r="AL233" s="27">
        <f t="shared" si="61"/>
        <v>0.50754736373821985</v>
      </c>
      <c r="AM233" s="27">
        <f t="shared" si="59"/>
        <v>0.82146558524697766</v>
      </c>
      <c r="AN233" s="27">
        <f t="shared" si="54"/>
        <v>37.600679087037037</v>
      </c>
      <c r="AO233" s="27">
        <f t="shared" si="55"/>
        <v>60.77967376686918</v>
      </c>
      <c r="AP233" s="27">
        <f t="shared" si="56"/>
        <v>0.31391822150875781</v>
      </c>
      <c r="AQ233" s="27">
        <f t="shared" si="60"/>
        <v>0.50754736373821985</v>
      </c>
      <c r="AR233" s="17">
        <f t="shared" si="57"/>
        <v>0.82146558524697755</v>
      </c>
    </row>
    <row r="234" spans="2:84">
      <c r="S234">
        <v>6</v>
      </c>
      <c r="T234">
        <f t="shared" si="40"/>
        <v>0.18</v>
      </c>
      <c r="U234">
        <f t="shared" si="41"/>
        <v>0.18</v>
      </c>
      <c r="V234">
        <f t="shared" si="42"/>
        <v>56.159936648259098</v>
      </c>
      <c r="W234" s="23">
        <f t="shared" si="43"/>
        <v>7.8594378460408107E-2</v>
      </c>
      <c r="X234" s="23">
        <f t="shared" si="44"/>
        <v>3.5582082005239123E-2</v>
      </c>
      <c r="Y234" s="18">
        <f t="shared" si="45"/>
        <v>0.43255117712628327</v>
      </c>
      <c r="Z234" s="27">
        <f t="shared" si="46"/>
        <v>0.31470504914451447</v>
      </c>
      <c r="AA234">
        <v>0</v>
      </c>
      <c r="AB234">
        <f t="shared" si="47"/>
        <v>0</v>
      </c>
      <c r="AC234">
        <v>0</v>
      </c>
      <c r="AD234">
        <v>0</v>
      </c>
      <c r="AE234" s="31">
        <f t="shared" si="48"/>
        <v>1.8086249999999995E-3</v>
      </c>
      <c r="AF234" s="18">
        <f t="shared" si="49"/>
        <v>9.3015E-2</v>
      </c>
      <c r="AG234" s="6">
        <f t="shared" si="50"/>
        <v>0</v>
      </c>
      <c r="AH234">
        <f t="shared" si="51"/>
        <v>0.24300000000000005</v>
      </c>
      <c r="AI234" s="27">
        <f t="shared" si="58"/>
        <v>0.33782362500000007</v>
      </c>
      <c r="AJ234">
        <f t="shared" si="52"/>
        <v>0.16672620060301507</v>
      </c>
      <c r="AK234" s="29">
        <f t="shared" si="53"/>
        <v>6.6574260755146155E-3</v>
      </c>
      <c r="AL234" s="27">
        <f t="shared" si="61"/>
        <v>0.51120725167852976</v>
      </c>
      <c r="AM234" s="27">
        <f t="shared" si="59"/>
        <v>0.82591230082304423</v>
      </c>
      <c r="AN234" s="27">
        <f t="shared" si="54"/>
        <v>41.833569556069847</v>
      </c>
      <c r="AO234" s="27">
        <f t="shared" si="55"/>
        <v>60.857405227691402</v>
      </c>
      <c r="AP234" s="27">
        <f t="shared" si="56"/>
        <v>0.31470504914451447</v>
      </c>
      <c r="AQ234" s="27">
        <f t="shared" si="60"/>
        <v>0.51120725167852976</v>
      </c>
      <c r="AR234" s="17">
        <f t="shared" si="57"/>
        <v>0.82591230082304423</v>
      </c>
    </row>
    <row r="235" spans="2:84">
      <c r="S235">
        <v>7</v>
      </c>
      <c r="T235">
        <f t="shared" si="40"/>
        <v>0.21</v>
      </c>
      <c r="U235">
        <f t="shared" si="41"/>
        <v>0.21</v>
      </c>
      <c r="V235">
        <f t="shared" si="42"/>
        <v>56.306430369060891</v>
      </c>
      <c r="W235" s="23">
        <f t="shared" si="43"/>
        <v>7.8644186325480703E-2</v>
      </c>
      <c r="X235" s="23">
        <f t="shared" si="44"/>
        <v>3.5608431098331138E-2</v>
      </c>
      <c r="Y235" s="18">
        <f t="shared" si="45"/>
        <v>0.4458705202559744</v>
      </c>
      <c r="Z235" s="27">
        <f t="shared" si="46"/>
        <v>0.31563450520201924</v>
      </c>
      <c r="AA235">
        <v>0</v>
      </c>
      <c r="AB235">
        <f t="shared" si="47"/>
        <v>0</v>
      </c>
      <c r="AC235">
        <v>0</v>
      </c>
      <c r="AD235">
        <v>0</v>
      </c>
      <c r="AE235" s="31">
        <f t="shared" si="48"/>
        <v>1.8716249999999998E-3</v>
      </c>
      <c r="AF235" s="18">
        <f t="shared" si="49"/>
        <v>9.6255000000000007E-2</v>
      </c>
      <c r="AG235" s="6">
        <f t="shared" si="50"/>
        <v>0</v>
      </c>
      <c r="AH235">
        <f t="shared" si="51"/>
        <v>0.24300000000000005</v>
      </c>
      <c r="AI235" s="27">
        <f t="shared" si="58"/>
        <v>0.34112662500000007</v>
      </c>
      <c r="AJ235">
        <f t="shared" si="52"/>
        <v>0.16672620060301507</v>
      </c>
      <c r="AK235" s="29">
        <f t="shared" si="53"/>
        <v>7.0789746484060919E-3</v>
      </c>
      <c r="AL235" s="27">
        <f t="shared" si="61"/>
        <v>0.51493180025142127</v>
      </c>
      <c r="AM235" s="27">
        <f t="shared" si="59"/>
        <v>0.83056630545344046</v>
      </c>
      <c r="AN235" s="27">
        <f t="shared" si="54"/>
        <v>45.485385015373573</v>
      </c>
      <c r="AO235" s="27">
        <f t="shared" si="55"/>
        <v>60.936509999803548</v>
      </c>
      <c r="AP235" s="27">
        <f t="shared" si="56"/>
        <v>0.31563450520201924</v>
      </c>
      <c r="AQ235" s="27">
        <f t="shared" si="60"/>
        <v>0.51493180025142127</v>
      </c>
      <c r="AR235" s="17">
        <f t="shared" si="57"/>
        <v>0.83056630545344046</v>
      </c>
    </row>
    <row r="236" spans="2:84">
      <c r="S236">
        <v>8</v>
      </c>
      <c r="T236">
        <f t="shared" si="40"/>
        <v>0.24</v>
      </c>
      <c r="U236">
        <f t="shared" si="41"/>
        <v>0.24</v>
      </c>
      <c r="V236">
        <f t="shared" si="42"/>
        <v>56.454299796739079</v>
      </c>
      <c r="W236" s="23">
        <f t="shared" si="43"/>
        <v>7.8694461930891288E-2</v>
      </c>
      <c r="X236" s="23">
        <f t="shared" si="44"/>
        <v>3.5635027632940477E-2</v>
      </c>
      <c r="Y236" s="18">
        <f t="shared" si="45"/>
        <v>0.46076080652908541</v>
      </c>
      <c r="Z236" s="27">
        <f t="shared" si="46"/>
        <v>0.31670687525462715</v>
      </c>
      <c r="AA236">
        <v>0</v>
      </c>
      <c r="AB236">
        <f t="shared" si="47"/>
        <v>0</v>
      </c>
      <c r="AC236">
        <v>0</v>
      </c>
      <c r="AD236">
        <v>0</v>
      </c>
      <c r="AE236" s="31">
        <f t="shared" si="48"/>
        <v>1.9346249999999997E-3</v>
      </c>
      <c r="AF236" s="18">
        <f t="shared" si="49"/>
        <v>9.9495E-2</v>
      </c>
      <c r="AG236" s="6">
        <f t="shared" si="50"/>
        <v>0</v>
      </c>
      <c r="AH236">
        <f t="shared" si="51"/>
        <v>0.24300000000000005</v>
      </c>
      <c r="AI236" s="27">
        <f t="shared" si="58"/>
        <v>0.34442962500000007</v>
      </c>
      <c r="AJ236">
        <f t="shared" si="52"/>
        <v>0.16672620060301507</v>
      </c>
      <c r="AK236" s="29">
        <f t="shared" si="53"/>
        <v>7.5653349263834872E-3</v>
      </c>
      <c r="AL236" s="27">
        <f t="shared" si="61"/>
        <v>0.51872116052939854</v>
      </c>
      <c r="AM236" s="27">
        <f t="shared" si="59"/>
        <v>0.83542803578402569</v>
      </c>
      <c r="AN236" s="27">
        <f t="shared" si="54"/>
        <v>48.665746354704289</v>
      </c>
      <c r="AO236" s="27">
        <f t="shared" si="55"/>
        <v>61.016991291797396</v>
      </c>
      <c r="AP236" s="27">
        <f t="shared" si="56"/>
        <v>0.31670687525462715</v>
      </c>
      <c r="AQ236" s="27">
        <f t="shared" si="60"/>
        <v>0.51872116052939854</v>
      </c>
      <c r="AR236" s="17">
        <f t="shared" si="57"/>
        <v>0.83542803578402569</v>
      </c>
    </row>
    <row r="237" spans="2:84">
      <c r="S237">
        <v>9</v>
      </c>
      <c r="T237">
        <f t="shared" si="40"/>
        <v>0.27</v>
      </c>
      <c r="U237">
        <f t="shared" si="41"/>
        <v>0.27</v>
      </c>
      <c r="V237">
        <f t="shared" si="42"/>
        <v>56.603548195381556</v>
      </c>
      <c r="W237" s="23">
        <f t="shared" si="43"/>
        <v>7.8745206386429747E-2</v>
      </c>
      <c r="X237" s="23">
        <f t="shared" si="44"/>
        <v>3.5661872196162299E-2</v>
      </c>
      <c r="Y237" s="18">
        <f t="shared" si="45"/>
        <v>0.4770749635364796</v>
      </c>
      <c r="Z237" s="27">
        <f t="shared" si="46"/>
        <v>0.31792244998667973</v>
      </c>
      <c r="AA237">
        <v>0</v>
      </c>
      <c r="AB237">
        <f t="shared" si="47"/>
        <v>0</v>
      </c>
      <c r="AC237">
        <v>0</v>
      </c>
      <c r="AD237">
        <v>0</v>
      </c>
      <c r="AE237" s="31">
        <f t="shared" si="48"/>
        <v>1.9976249999999994E-3</v>
      </c>
      <c r="AF237" s="18">
        <f t="shared" si="49"/>
        <v>0.10273500000000001</v>
      </c>
      <c r="AG237" s="6">
        <f t="shared" si="50"/>
        <v>0</v>
      </c>
      <c r="AH237">
        <f t="shared" si="51"/>
        <v>0.24300000000000005</v>
      </c>
      <c r="AI237" s="27">
        <f t="shared" si="58"/>
        <v>0.34773262500000007</v>
      </c>
      <c r="AJ237">
        <f t="shared" si="52"/>
        <v>0.16672620060301507</v>
      </c>
      <c r="AK237" s="29">
        <f t="shared" si="53"/>
        <v>8.1166606857383094E-3</v>
      </c>
      <c r="AL237" s="27">
        <f t="shared" si="61"/>
        <v>0.5225754862887535</v>
      </c>
      <c r="AM237" s="27">
        <f t="shared" si="59"/>
        <v>0.84049793627543323</v>
      </c>
      <c r="AN237" s="27">
        <f t="shared" si="54"/>
        <v>51.458334505243485</v>
      </c>
      <c r="AO237" s="27">
        <f t="shared" si="55"/>
        <v>61.098852369689858</v>
      </c>
      <c r="AP237" s="27">
        <f t="shared" si="56"/>
        <v>0.31792244998667973</v>
      </c>
      <c r="AQ237" s="27">
        <f t="shared" si="60"/>
        <v>0.5225754862887535</v>
      </c>
      <c r="AR237" s="17">
        <f t="shared" si="57"/>
        <v>0.84049793627543323</v>
      </c>
    </row>
    <row r="238" spans="2:84">
      <c r="S238">
        <v>10</v>
      </c>
      <c r="T238">
        <f t="shared" si="40"/>
        <v>0.3</v>
      </c>
      <c r="U238">
        <f t="shared" si="41"/>
        <v>0.3</v>
      </c>
      <c r="V238">
        <f t="shared" si="42"/>
        <v>56.75417888670669</v>
      </c>
      <c r="W238" s="23">
        <f t="shared" si="43"/>
        <v>7.8796420821480292E-2</v>
      </c>
      <c r="X238" s="23">
        <f t="shared" si="44"/>
        <v>3.5688965385457502E-2</v>
      </c>
      <c r="Y238" s="18">
        <f t="shared" si="45"/>
        <v>0.49467213468451332</v>
      </c>
      <c r="Z238" s="27">
        <f t="shared" si="46"/>
        <v>0.31928152521481873</v>
      </c>
      <c r="AA238">
        <v>0</v>
      </c>
      <c r="AB238">
        <f t="shared" si="47"/>
        <v>0</v>
      </c>
      <c r="AC238">
        <v>0</v>
      </c>
      <c r="AD238">
        <v>0</v>
      </c>
      <c r="AE238" s="31">
        <f t="shared" si="48"/>
        <v>2.060625E-3</v>
      </c>
      <c r="AF238" s="18">
        <f t="shared" si="49"/>
        <v>0.10597500000000001</v>
      </c>
      <c r="AG238" s="6">
        <f t="shared" si="50"/>
        <v>0</v>
      </c>
      <c r="AH238">
        <f t="shared" si="51"/>
        <v>0.24300000000000005</v>
      </c>
      <c r="AI238" s="27">
        <f t="shared" si="58"/>
        <v>0.35103562500000007</v>
      </c>
      <c r="AJ238">
        <f t="shared" si="52"/>
        <v>0.16672620060301507</v>
      </c>
      <c r="AK238" s="29">
        <f t="shared" si="53"/>
        <v>8.7331084178242542E-3</v>
      </c>
      <c r="AL238" s="27">
        <f t="shared" si="61"/>
        <v>0.52649493402083947</v>
      </c>
      <c r="AM238" s="27">
        <f t="shared" si="59"/>
        <v>0.84577645923565825</v>
      </c>
      <c r="AN238" s="27">
        <f t="shared" si="54"/>
        <v>53.928134605898336</v>
      </c>
      <c r="AO238" s="27">
        <f t="shared" si="55"/>
        <v>61.182096557162325</v>
      </c>
      <c r="AP238" s="27">
        <f t="shared" si="56"/>
        <v>0.31928152521481873</v>
      </c>
      <c r="AQ238" s="27">
        <f t="shared" si="60"/>
        <v>0.52649493402083947</v>
      </c>
      <c r="AR238" s="17">
        <f t="shared" si="57"/>
        <v>0.84577645923565814</v>
      </c>
    </row>
    <row r="239" spans="2:84">
      <c r="S239">
        <v>11</v>
      </c>
      <c r="T239">
        <f t="shared" si="40"/>
        <v>0.33</v>
      </c>
      <c r="U239">
        <f t="shared" si="41"/>
        <v>0.33</v>
      </c>
      <c r="V239">
        <f t="shared" si="42"/>
        <v>56.906195250308699</v>
      </c>
      <c r="W239" s="23">
        <f t="shared" si="43"/>
        <v>7.8848106385104963E-2</v>
      </c>
      <c r="X239" s="23">
        <f t="shared" si="44"/>
        <v>3.5716307808696772E-2</v>
      </c>
      <c r="Y239" s="18">
        <f t="shared" si="45"/>
        <v>0.5134204133391399</v>
      </c>
      <c r="Z239" s="27">
        <f t="shared" si="46"/>
        <v>0.3207844019098357</v>
      </c>
      <c r="AA239">
        <v>0</v>
      </c>
      <c r="AB239">
        <f t="shared" si="47"/>
        <v>0</v>
      </c>
      <c r="AC239">
        <v>0</v>
      </c>
      <c r="AD239">
        <v>0</v>
      </c>
      <c r="AE239" s="31">
        <f t="shared" si="48"/>
        <v>2.1236249999999996E-3</v>
      </c>
      <c r="AF239" s="18">
        <f t="shared" si="49"/>
        <v>0.10921500000000002</v>
      </c>
      <c r="AG239" s="6">
        <f t="shared" si="50"/>
        <v>0</v>
      </c>
      <c r="AH239">
        <f t="shared" si="51"/>
        <v>0.24300000000000005</v>
      </c>
      <c r="AI239" s="27">
        <f t="shared" si="58"/>
        <v>0.35433862500000007</v>
      </c>
      <c r="AJ239">
        <f t="shared" si="52"/>
        <v>0.16672620060301507</v>
      </c>
      <c r="AK239" s="29">
        <f t="shared" si="53"/>
        <v>9.4148373406161157E-3</v>
      </c>
      <c r="AL239" s="27">
        <f t="shared" si="61"/>
        <v>0.53047966294363125</v>
      </c>
      <c r="AM239" s="27">
        <f t="shared" si="59"/>
        <v>0.85126406485346695</v>
      </c>
      <c r="AN239" s="27">
        <f t="shared" si="54"/>
        <v>56.126380925487261</v>
      </c>
      <c r="AO239" s="27">
        <f t="shared" si="55"/>
        <v>61.266727235806258</v>
      </c>
      <c r="AP239" s="27">
        <f t="shared" si="56"/>
        <v>0.3207844019098357</v>
      </c>
      <c r="AQ239" s="27">
        <f t="shared" si="60"/>
        <v>0.53047966294363125</v>
      </c>
      <c r="AR239" s="17">
        <f t="shared" si="57"/>
        <v>0.85126406485346695</v>
      </c>
    </row>
    <row r="240" spans="2:84">
      <c r="S240">
        <v>12</v>
      </c>
      <c r="T240">
        <f t="shared" si="40"/>
        <v>0.36</v>
      </c>
      <c r="U240">
        <f t="shared" si="41"/>
        <v>0.36</v>
      </c>
      <c r="V240">
        <f t="shared" si="42"/>
        <v>57.059600723909014</v>
      </c>
      <c r="W240" s="23">
        <f t="shared" si="43"/>
        <v>7.8900264246129073E-2</v>
      </c>
      <c r="X240" s="23">
        <f t="shared" si="44"/>
        <v>3.5743900084205894E-2</v>
      </c>
      <c r="Y240" s="18">
        <f t="shared" si="45"/>
        <v>0.53319838787578244</v>
      </c>
      <c r="Z240" s="27">
        <f t="shared" si="46"/>
        <v>0.32243138621906209</v>
      </c>
      <c r="AA240">
        <v>0</v>
      </c>
      <c r="AB240">
        <f t="shared" si="47"/>
        <v>0</v>
      </c>
      <c r="AC240">
        <v>0</v>
      </c>
      <c r="AD240">
        <v>0</v>
      </c>
      <c r="AE240" s="31">
        <f t="shared" si="48"/>
        <v>2.1866249999999993E-3</v>
      </c>
      <c r="AF240" s="18">
        <f t="shared" si="49"/>
        <v>0.11245499999999999</v>
      </c>
      <c r="AG240" s="6">
        <f t="shared" si="50"/>
        <v>0</v>
      </c>
      <c r="AH240">
        <f t="shared" si="51"/>
        <v>0.24300000000000005</v>
      </c>
      <c r="AI240" s="27">
        <f t="shared" si="58"/>
        <v>0.35764162500000002</v>
      </c>
      <c r="AJ240">
        <f t="shared" si="52"/>
        <v>0.16672620060301507</v>
      </c>
      <c r="AK240" s="29">
        <f t="shared" si="53"/>
        <v>1.0162009410554363E-2</v>
      </c>
      <c r="AL240" s="27">
        <f t="shared" si="61"/>
        <v>0.53452983501356943</v>
      </c>
      <c r="AM240" s="27">
        <f t="shared" si="59"/>
        <v>0.85696122123263152</v>
      </c>
      <c r="AN240" s="27">
        <f t="shared" si="54"/>
        <v>58.094011156060695</v>
      </c>
      <c r="AO240" s="27">
        <f t="shared" si="55"/>
        <v>61.352747845374708</v>
      </c>
      <c r="AP240" s="27">
        <f t="shared" si="56"/>
        <v>0.32243138621906209</v>
      </c>
      <c r="AQ240" s="27">
        <f t="shared" si="60"/>
        <v>0.53452983501356943</v>
      </c>
      <c r="AR240" s="17">
        <f t="shared" si="57"/>
        <v>0.85696122123263141</v>
      </c>
    </row>
    <row r="241" spans="19:44">
      <c r="S241">
        <v>13</v>
      </c>
      <c r="T241">
        <f t="shared" si="40"/>
        <v>0.39</v>
      </c>
      <c r="U241">
        <f t="shared" si="41"/>
        <v>0.39</v>
      </c>
      <c r="V241">
        <f t="shared" si="42"/>
        <v>57.214398803613861</v>
      </c>
      <c r="W241" s="23">
        <f t="shared" si="43"/>
        <v>7.8952895593228725E-2</v>
      </c>
      <c r="X241" s="23">
        <f t="shared" si="44"/>
        <v>3.5771742840812012E-2</v>
      </c>
      <c r="Y241" s="18">
        <f t="shared" si="45"/>
        <v>0.55389576711989175</v>
      </c>
      <c r="Z241" s="27">
        <f t="shared" si="46"/>
        <v>0.32422278948930233</v>
      </c>
      <c r="AA241">
        <v>0</v>
      </c>
      <c r="AB241">
        <f t="shared" si="47"/>
        <v>0</v>
      </c>
      <c r="AC241">
        <v>0</v>
      </c>
      <c r="AD241">
        <v>0</v>
      </c>
      <c r="AE241" s="31">
        <f t="shared" si="48"/>
        <v>2.2496249999999999E-3</v>
      </c>
      <c r="AF241" s="18">
        <f t="shared" si="49"/>
        <v>0.11569500000000002</v>
      </c>
      <c r="AG241" s="6">
        <f t="shared" si="50"/>
        <v>0</v>
      </c>
      <c r="AH241">
        <f t="shared" si="51"/>
        <v>0.24300000000000005</v>
      </c>
      <c r="AI241" s="27">
        <f t="shared" si="58"/>
        <v>0.36094462500000007</v>
      </c>
      <c r="AJ241">
        <f t="shared" si="52"/>
        <v>0.16672620060301507</v>
      </c>
      <c r="AK241" s="29">
        <f t="shared" si="53"/>
        <v>1.0974789334677189E-2</v>
      </c>
      <c r="AL241" s="27">
        <f t="shared" si="61"/>
        <v>0.53864561493769236</v>
      </c>
      <c r="AM241" s="27">
        <f t="shared" si="59"/>
        <v>0.86286840442699475</v>
      </c>
      <c r="AN241" s="27">
        <f t="shared" si="54"/>
        <v>59.864129234599588</v>
      </c>
      <c r="AO241" s="27">
        <f t="shared" si="55"/>
        <v>61.440161884039988</v>
      </c>
      <c r="AP241" s="27">
        <f t="shared" si="56"/>
        <v>0.32422278948930233</v>
      </c>
      <c r="AQ241" s="27">
        <f t="shared" si="60"/>
        <v>0.53864561493769236</v>
      </c>
      <c r="AR241" s="17">
        <f t="shared" si="57"/>
        <v>0.86286840442699475</v>
      </c>
    </row>
    <row r="242" spans="19:44">
      <c r="S242">
        <v>14</v>
      </c>
      <c r="T242">
        <f t="shared" si="40"/>
        <v>0.42</v>
      </c>
      <c r="U242">
        <f t="shared" si="41"/>
        <v>0.42</v>
      </c>
      <c r="V242">
        <f t="shared" si="42"/>
        <v>57.37059304417788</v>
      </c>
      <c r="W242" s="23">
        <f t="shared" si="43"/>
        <v>7.9006001635020473E-2</v>
      </c>
      <c r="X242" s="23">
        <f t="shared" si="44"/>
        <v>3.5799836717891054E-2</v>
      </c>
      <c r="Y242" s="18">
        <f t="shared" si="45"/>
        <v>0.57541334780602138</v>
      </c>
      <c r="Z242" s="27">
        <f t="shared" si="46"/>
        <v>0.32615892829031445</v>
      </c>
      <c r="AA242">
        <v>0</v>
      </c>
      <c r="AB242">
        <f t="shared" si="47"/>
        <v>0</v>
      </c>
      <c r="AC242">
        <v>0</v>
      </c>
      <c r="AD242">
        <v>0</v>
      </c>
      <c r="AE242" s="31">
        <f t="shared" si="48"/>
        <v>2.3126249999999991E-3</v>
      </c>
      <c r="AF242" s="18">
        <f t="shared" si="49"/>
        <v>0.118935</v>
      </c>
      <c r="AG242" s="6">
        <f t="shared" si="50"/>
        <v>0</v>
      </c>
      <c r="AH242">
        <f t="shared" si="51"/>
        <v>0.24300000000000005</v>
      </c>
      <c r="AI242" s="27">
        <f t="shared" si="58"/>
        <v>0.36424762500000007</v>
      </c>
      <c r="AJ242">
        <f t="shared" si="52"/>
        <v>0.16672620060301507</v>
      </c>
      <c r="AK242" s="29">
        <f t="shared" si="53"/>
        <v>1.1853344583042019E-2</v>
      </c>
      <c r="AL242" s="27">
        <f t="shared" si="61"/>
        <v>0.5428271701860572</v>
      </c>
      <c r="AM242" s="27">
        <f t="shared" si="59"/>
        <v>0.86898609847637165</v>
      </c>
      <c r="AN242" s="27">
        <f t="shared" si="54"/>
        <v>61.463793543404975</v>
      </c>
      <c r="AO242" s="27">
        <f t="shared" si="55"/>
        <v>61.528972908657508</v>
      </c>
      <c r="AP242" s="27">
        <f t="shared" si="56"/>
        <v>0.32615892829031445</v>
      </c>
      <c r="AQ242" s="27">
        <f t="shared" si="60"/>
        <v>0.5428271701860572</v>
      </c>
      <c r="AR242" s="17">
        <f t="shared" si="57"/>
        <v>0.86898609847637154</v>
      </c>
    </row>
    <row r="243" spans="19:44">
      <c r="S243">
        <v>15</v>
      </c>
      <c r="T243">
        <f t="shared" si="40"/>
        <v>0.45</v>
      </c>
      <c r="U243">
        <f t="shared" si="41"/>
        <v>0.45</v>
      </c>
      <c r="V243">
        <f t="shared" si="42"/>
        <v>57.528187059273996</v>
      </c>
      <c r="W243" s="23">
        <f t="shared" si="43"/>
        <v>7.9059583600153166E-2</v>
      </c>
      <c r="X243" s="23">
        <f t="shared" si="44"/>
        <v>3.5828182365416315E-2</v>
      </c>
      <c r="Y243" s="18">
        <f t="shared" si="45"/>
        <v>0.59766254762477233</v>
      </c>
      <c r="Z243" s="27">
        <f t="shared" si="46"/>
        <v>0.32824012443884115</v>
      </c>
      <c r="AA243">
        <v>0</v>
      </c>
      <c r="AB243">
        <f t="shared" si="47"/>
        <v>0</v>
      </c>
      <c r="AC243">
        <v>0</v>
      </c>
      <c r="AD243">
        <v>0</v>
      </c>
      <c r="AE243" s="31">
        <f t="shared" si="48"/>
        <v>2.3756249999999997E-3</v>
      </c>
      <c r="AF243" s="18">
        <f t="shared" si="49"/>
        <v>0.12217499999999999</v>
      </c>
      <c r="AG243" s="6">
        <f t="shared" si="50"/>
        <v>0</v>
      </c>
      <c r="AH243">
        <f t="shared" si="51"/>
        <v>0.24300000000000005</v>
      </c>
      <c r="AI243" s="27">
        <f t="shared" si="58"/>
        <v>0.36755062500000002</v>
      </c>
      <c r="AJ243">
        <f t="shared" si="52"/>
        <v>0.16672620060301507</v>
      </c>
      <c r="AK243" s="29">
        <f t="shared" si="53"/>
        <v>1.2797845401438353E-2</v>
      </c>
      <c r="AL243" s="27">
        <f t="shared" si="61"/>
        <v>0.54707467100445339</v>
      </c>
      <c r="AM243" s="27">
        <f t="shared" si="59"/>
        <v>0.87531479544329449</v>
      </c>
      <c r="AN243" s="27">
        <f t="shared" si="54"/>
        <v>62.915336668942075</v>
      </c>
      <c r="AO243" s="27">
        <f t="shared" si="55"/>
        <v>61.619184535035764</v>
      </c>
      <c r="AP243" s="27">
        <f t="shared" si="56"/>
        <v>0.32824012443884115</v>
      </c>
      <c r="AQ243" s="27">
        <f t="shared" si="60"/>
        <v>0.54707467100445339</v>
      </c>
      <c r="AR243" s="17">
        <f t="shared" si="57"/>
        <v>0.87531479544329449</v>
      </c>
    </row>
    <row r="244" spans="19:44">
      <c r="S244">
        <v>16</v>
      </c>
      <c r="T244">
        <f t="shared" si="40"/>
        <v>0.48</v>
      </c>
      <c r="U244">
        <f t="shared" si="41"/>
        <v>0.48</v>
      </c>
      <c r="V244">
        <f t="shared" si="42"/>
        <v>57.687184521769453</v>
      </c>
      <c r="W244" s="23">
        <f t="shared" si="43"/>
        <v>7.9113642737401624E-2</v>
      </c>
      <c r="X244" s="23">
        <f t="shared" si="44"/>
        <v>3.5856780444008064E-2</v>
      </c>
      <c r="Y244" s="18">
        <f t="shared" si="45"/>
        <v>0.62056467900883083</v>
      </c>
      <c r="Z244" s="27">
        <f t="shared" si="46"/>
        <v>0.33046670502319558</v>
      </c>
      <c r="AA244">
        <v>0</v>
      </c>
      <c r="AB244">
        <f t="shared" si="47"/>
        <v>0</v>
      </c>
      <c r="AC244">
        <v>0</v>
      </c>
      <c r="AD244">
        <v>0</v>
      </c>
      <c r="AE244" s="31">
        <f t="shared" si="48"/>
        <v>2.4386249999999994E-3</v>
      </c>
      <c r="AF244" s="18">
        <f t="shared" si="49"/>
        <v>0.125415</v>
      </c>
      <c r="AG244" s="6">
        <f t="shared" si="50"/>
        <v>0</v>
      </c>
      <c r="AH244">
        <f t="shared" si="51"/>
        <v>0.24300000000000005</v>
      </c>
      <c r="AI244" s="27">
        <f t="shared" si="58"/>
        <v>0.37085362500000008</v>
      </c>
      <c r="AJ244">
        <f t="shared" si="52"/>
        <v>0.16672620060301507</v>
      </c>
      <c r="AK244" s="29">
        <f t="shared" si="53"/>
        <v>1.3808464824393983E-2</v>
      </c>
      <c r="AL244" s="27">
        <f t="shared" si="61"/>
        <v>0.55138829042740911</v>
      </c>
      <c r="AM244" s="27">
        <f t="shared" si="59"/>
        <v>0.88185499545060475</v>
      </c>
      <c r="AN244" s="27">
        <f t="shared" si="54"/>
        <v>64.237353896413666</v>
      </c>
      <c r="AO244" s="27">
        <f t="shared" si="55"/>
        <v>61.710800438212587</v>
      </c>
      <c r="AP244" s="27">
        <f t="shared" si="56"/>
        <v>0.33046670502319558</v>
      </c>
      <c r="AQ244" s="27">
        <f t="shared" si="60"/>
        <v>0.55138829042740911</v>
      </c>
      <c r="AR244" s="17">
        <f t="shared" si="57"/>
        <v>0.88185499545060464</v>
      </c>
    </row>
    <row r="245" spans="19:44">
      <c r="S245">
        <v>17</v>
      </c>
      <c r="T245">
        <f t="shared" si="40"/>
        <v>0.51</v>
      </c>
      <c r="U245">
        <f t="shared" si="41"/>
        <v>0.51</v>
      </c>
      <c r="V245">
        <f t="shared" si="42"/>
        <v>57.847589164008212</v>
      </c>
      <c r="W245" s="23">
        <f t="shared" si="43"/>
        <v>7.9168180315762809E-2</v>
      </c>
      <c r="X245" s="23">
        <f t="shared" si="44"/>
        <v>3.5885631624984336E-2</v>
      </c>
      <c r="Y245" s="18">
        <f t="shared" si="45"/>
        <v>0.64405009186656692</v>
      </c>
      <c r="Z245" s="27">
        <f t="shared" si="46"/>
        <v>0.33283900242840564</v>
      </c>
      <c r="AA245">
        <v>0</v>
      </c>
      <c r="AB245">
        <f t="shared" si="47"/>
        <v>0</v>
      </c>
      <c r="AC245">
        <v>0</v>
      </c>
      <c r="AD245">
        <v>0</v>
      </c>
      <c r="AE245" s="31">
        <f t="shared" si="48"/>
        <v>2.5016249999999995E-3</v>
      </c>
      <c r="AF245" s="18">
        <f t="shared" si="49"/>
        <v>0.12865500000000002</v>
      </c>
      <c r="AG245" s="6">
        <f t="shared" si="50"/>
        <v>0</v>
      </c>
      <c r="AH245">
        <f t="shared" si="51"/>
        <v>0.24300000000000005</v>
      </c>
      <c r="AI245" s="27">
        <f t="shared" si="58"/>
        <v>0.37415662500000008</v>
      </c>
      <c r="AJ245">
        <f t="shared" si="52"/>
        <v>0.16672620060301507</v>
      </c>
      <c r="AK245" s="29">
        <f t="shared" si="53"/>
        <v>1.488537868847664E-2</v>
      </c>
      <c r="AL245" s="27">
        <f t="shared" si="61"/>
        <v>0.55576820429149176</v>
      </c>
      <c r="AM245" s="27">
        <f t="shared" si="59"/>
        <v>0.88860720671989735</v>
      </c>
      <c r="AN245" s="27">
        <f t="shared" si="54"/>
        <v>65.445453551465121</v>
      </c>
      <c r="AO245" s="27">
        <f t="shared" si="55"/>
        <v>61.803824352737635</v>
      </c>
      <c r="AP245" s="27">
        <f t="shared" si="56"/>
        <v>0.33283900242840564</v>
      </c>
      <c r="AQ245" s="27">
        <f t="shared" si="60"/>
        <v>0.55576820429149176</v>
      </c>
      <c r="AR245" s="17">
        <f t="shared" si="57"/>
        <v>0.88860720671989735</v>
      </c>
    </row>
    <row r="246" spans="19:44">
      <c r="S246">
        <v>18</v>
      </c>
      <c r="T246">
        <f t="shared" si="40"/>
        <v>0.54</v>
      </c>
      <c r="U246">
        <f t="shared" si="41"/>
        <v>0.54</v>
      </c>
      <c r="V246">
        <f t="shared" si="42"/>
        <v>58.009404778099572</v>
      </c>
      <c r="W246" s="23">
        <f t="shared" si="43"/>
        <v>7.9223197624553862E-2</v>
      </c>
      <c r="X246" s="23">
        <f t="shared" si="44"/>
        <v>3.5914736590412881E-2</v>
      </c>
      <c r="Y246" s="18">
        <f t="shared" si="45"/>
        <v>0.6680572736175644</v>
      </c>
      <c r="Z246" s="27">
        <f t="shared" si="46"/>
        <v>0.33535735436192049</v>
      </c>
      <c r="AA246">
        <v>0</v>
      </c>
      <c r="AB246">
        <f t="shared" si="47"/>
        <v>0</v>
      </c>
      <c r="AC246">
        <v>0</v>
      </c>
      <c r="AD246">
        <v>0</v>
      </c>
      <c r="AE246" s="31">
        <f t="shared" si="48"/>
        <v>2.5646249999999996E-3</v>
      </c>
      <c r="AF246" s="18">
        <f t="shared" si="49"/>
        <v>0.13189500000000001</v>
      </c>
      <c r="AG246" s="6">
        <f t="shared" si="50"/>
        <v>0</v>
      </c>
      <c r="AH246">
        <f t="shared" si="51"/>
        <v>0.24300000000000005</v>
      </c>
      <c r="AI246" s="27">
        <f t="shared" si="58"/>
        <v>0.37745962500000008</v>
      </c>
      <c r="AJ246">
        <f t="shared" si="52"/>
        <v>0.16672620060301507</v>
      </c>
      <c r="AK246" s="29">
        <f t="shared" si="53"/>
        <v>1.6028765645893242E-2</v>
      </c>
      <c r="AL246" s="27">
        <f t="shared" si="61"/>
        <v>0.56021459124890849</v>
      </c>
      <c r="AM246" s="27">
        <f t="shared" si="59"/>
        <v>0.89557194561082898</v>
      </c>
      <c r="AN246" s="27">
        <f t="shared" si="54"/>
        <v>66.552833544626793</v>
      </c>
      <c r="AO246" s="27">
        <f t="shared" si="55"/>
        <v>61.89826007296125</v>
      </c>
      <c r="AP246" s="27">
        <f t="shared" si="56"/>
        <v>0.33535735436192049</v>
      </c>
      <c r="AQ246" s="27">
        <f t="shared" si="60"/>
        <v>0.56021459124890849</v>
      </c>
      <c r="AR246" s="17">
        <f t="shared" si="57"/>
        <v>0.89557194561082887</v>
      </c>
    </row>
    <row r="247" spans="19:44">
      <c r="S247">
        <v>19</v>
      </c>
      <c r="T247">
        <f t="shared" si="40"/>
        <v>0.56999999999999995</v>
      </c>
      <c r="U247">
        <f t="shared" si="41"/>
        <v>0.56999999999999995</v>
      </c>
      <c r="V247">
        <f t="shared" si="42"/>
        <v>58.172635216213187</v>
      </c>
      <c r="W247" s="23">
        <f t="shared" si="43"/>
        <v>7.9278695973512503E-2</v>
      </c>
      <c r="X247" s="23">
        <f t="shared" si="44"/>
        <v>3.5944096033164188E-2</v>
      </c>
      <c r="Y247" s="18">
        <f t="shared" si="45"/>
        <v>0.69253196376292503</v>
      </c>
      <c r="Z247" s="27">
        <f t="shared" si="46"/>
        <v>0.33802210387988407</v>
      </c>
      <c r="AA247">
        <v>0</v>
      </c>
      <c r="AB247">
        <f t="shared" si="47"/>
        <v>0</v>
      </c>
      <c r="AC247">
        <v>0</v>
      </c>
      <c r="AD247">
        <v>0</v>
      </c>
      <c r="AE247" s="31">
        <f t="shared" si="48"/>
        <v>2.6276249999999993E-3</v>
      </c>
      <c r="AF247" s="18">
        <f t="shared" si="49"/>
        <v>0.13513500000000001</v>
      </c>
      <c r="AG247" s="6">
        <f t="shared" si="50"/>
        <v>0</v>
      </c>
      <c r="AH247">
        <f t="shared" si="51"/>
        <v>0.24300000000000005</v>
      </c>
      <c r="AI247" s="27">
        <f t="shared" si="58"/>
        <v>0.38076262500000002</v>
      </c>
      <c r="AJ247">
        <f t="shared" si="52"/>
        <v>0.16672620060301507</v>
      </c>
      <c r="AK247" s="29">
        <f t="shared" si="53"/>
        <v>1.7238807178388896E-2</v>
      </c>
      <c r="AL247" s="27">
        <f t="shared" si="61"/>
        <v>0.56472763278140392</v>
      </c>
      <c r="AM247" s="27">
        <f t="shared" si="59"/>
        <v>0.90274973666128799</v>
      </c>
      <c r="AN247" s="27">
        <f t="shared" si="54"/>
        <v>67.570729337759801</v>
      </c>
      <c r="AO247" s="27">
        <f t="shared" si="55"/>
        <v>61.994111453329609</v>
      </c>
      <c r="AP247" s="27">
        <f t="shared" si="56"/>
        <v>0.33802210387988407</v>
      </c>
      <c r="AQ247" s="27">
        <f t="shared" si="60"/>
        <v>0.56472763278140392</v>
      </c>
      <c r="AR247" s="17">
        <f t="shared" si="57"/>
        <v>0.90274973666128799</v>
      </c>
    </row>
    <row r="248" spans="19:44">
      <c r="S248">
        <v>20</v>
      </c>
      <c r="T248">
        <f t="shared" si="40"/>
        <v>0.6</v>
      </c>
      <c r="U248">
        <f t="shared" si="41"/>
        <v>0.6</v>
      </c>
      <c r="V248">
        <f t="shared" si="42"/>
        <v>58.337284390880569</v>
      </c>
      <c r="W248" s="23">
        <f t="shared" si="43"/>
        <v>7.9334676692899397E-2</v>
      </c>
      <c r="X248" s="23">
        <f t="shared" si="44"/>
        <v>3.5973710656965738E-2</v>
      </c>
      <c r="Y248" s="18">
        <f t="shared" si="45"/>
        <v>0.71742631735484397</v>
      </c>
      <c r="Z248" s="27">
        <f t="shared" si="46"/>
        <v>0.34083359941397939</v>
      </c>
      <c r="AA248">
        <v>0</v>
      </c>
      <c r="AB248">
        <f t="shared" si="47"/>
        <v>0</v>
      </c>
      <c r="AC248">
        <v>0</v>
      </c>
      <c r="AD248">
        <v>0</v>
      </c>
      <c r="AE248" s="31">
        <f t="shared" si="48"/>
        <v>2.6906249999999999E-3</v>
      </c>
      <c r="AF248" s="18">
        <f t="shared" si="49"/>
        <v>0.13837500000000003</v>
      </c>
      <c r="AG248" s="6">
        <f t="shared" si="50"/>
        <v>0</v>
      </c>
      <c r="AH248">
        <f t="shared" si="51"/>
        <v>0.24300000000000005</v>
      </c>
      <c r="AI248" s="27">
        <f t="shared" si="58"/>
        <v>0.38406562500000008</v>
      </c>
      <c r="AJ248">
        <f t="shared" si="52"/>
        <v>0.16672620060301507</v>
      </c>
      <c r="AK248" s="29">
        <f t="shared" si="53"/>
        <v>1.8515687611447899E-2</v>
      </c>
      <c r="AL248" s="27">
        <f t="shared" si="61"/>
        <v>0.56930751321446305</v>
      </c>
      <c r="AM248" s="27">
        <f t="shared" si="59"/>
        <v>0.91014111262844244</v>
      </c>
      <c r="AN248" s="27">
        <f t="shared" si="54"/>
        <v>68.508765587548993</v>
      </c>
      <c r="AO248" s="27">
        <f t="shared" si="55"/>
        <v>62.091382408686414</v>
      </c>
      <c r="AP248" s="27">
        <f t="shared" si="56"/>
        <v>0.34083359941397939</v>
      </c>
      <c r="AQ248" s="27">
        <f t="shared" si="60"/>
        <v>0.56930751321446305</v>
      </c>
      <c r="AR248" s="17">
        <f t="shared" si="57"/>
        <v>0.91014111262844255</v>
      </c>
    </row>
    <row r="249" spans="19:44">
      <c r="S249">
        <v>21</v>
      </c>
      <c r="T249">
        <f t="shared" si="40"/>
        <v>0.63</v>
      </c>
      <c r="U249">
        <f t="shared" si="41"/>
        <v>0.63</v>
      </c>
      <c r="V249">
        <f t="shared" si="42"/>
        <v>58.50335627530287</v>
      </c>
      <c r="W249" s="23">
        <f t="shared" si="43"/>
        <v>7.9391141133602988E-2</v>
      </c>
      <c r="X249" s="23">
        <f t="shared" si="44"/>
        <v>3.6003581176457355E-2</v>
      </c>
      <c r="Y249" s="18">
        <f t="shared" si="45"/>
        <v>0.74269813574111876</v>
      </c>
      <c r="Z249" s="27">
        <f t="shared" si="46"/>
        <v>0.34379219479884804</v>
      </c>
      <c r="AA249">
        <v>0</v>
      </c>
      <c r="AB249">
        <f t="shared" si="47"/>
        <v>0</v>
      </c>
      <c r="AC249">
        <v>0</v>
      </c>
      <c r="AD249">
        <v>0</v>
      </c>
      <c r="AE249" s="31">
        <f t="shared" si="48"/>
        <v>2.7536249999999996E-3</v>
      </c>
      <c r="AF249" s="18">
        <f t="shared" si="49"/>
        <v>0.14161499999999999</v>
      </c>
      <c r="AG249" s="6">
        <f t="shared" si="50"/>
        <v>0</v>
      </c>
      <c r="AH249">
        <f t="shared" si="51"/>
        <v>0.24300000000000005</v>
      </c>
      <c r="AI249" s="27">
        <f t="shared" si="58"/>
        <v>0.38736862500000002</v>
      </c>
      <c r="AJ249">
        <f t="shared" si="52"/>
        <v>0.16672620060301507</v>
      </c>
      <c r="AK249" s="29">
        <f t="shared" si="53"/>
        <v>1.985959412879907E-2</v>
      </c>
      <c r="AL249" s="27">
        <f t="shared" si="61"/>
        <v>0.57395441973181427</v>
      </c>
      <c r="AM249" s="27">
        <f t="shared" si="59"/>
        <v>0.91774661453066231</v>
      </c>
      <c r="AN249" s="27">
        <f t="shared" si="54"/>
        <v>69.375234793603141</v>
      </c>
      <c r="AO249" s="27">
        <f t="shared" si="55"/>
        <v>62.190076914580885</v>
      </c>
      <c r="AP249" s="27">
        <f t="shared" si="56"/>
        <v>0.34379219479884804</v>
      </c>
      <c r="AQ249" s="27">
        <f t="shared" si="60"/>
        <v>0.57395441973181427</v>
      </c>
      <c r="AR249" s="17">
        <f t="shared" si="57"/>
        <v>0.91774661453066231</v>
      </c>
    </row>
    <row r="250" spans="19:44">
      <c r="S250">
        <v>22</v>
      </c>
      <c r="T250">
        <f t="shared" si="40"/>
        <v>0.66</v>
      </c>
      <c r="U250">
        <f t="shared" si="41"/>
        <v>0.66</v>
      </c>
      <c r="V250">
        <f t="shared" si="42"/>
        <v>58.670854903665372</v>
      </c>
      <c r="W250" s="23">
        <f t="shared" si="43"/>
        <v>7.9448090667246229E-2</v>
      </c>
      <c r="X250" s="23">
        <f t="shared" si="44"/>
        <v>3.6033708317247767E-2</v>
      </c>
      <c r="Y250" s="18">
        <f t="shared" si="45"/>
        <v>0.76831017228287002</v>
      </c>
      <c r="Z250" s="27">
        <f t="shared" si="46"/>
        <v>0.34689824930008933</v>
      </c>
      <c r="AA250">
        <v>0</v>
      </c>
      <c r="AB250">
        <f t="shared" si="47"/>
        <v>0</v>
      </c>
      <c r="AC250">
        <v>0</v>
      </c>
      <c r="AD250">
        <v>0</v>
      </c>
      <c r="AE250" s="31">
        <f t="shared" si="48"/>
        <v>2.8166249999999997E-3</v>
      </c>
      <c r="AF250" s="18">
        <f t="shared" si="49"/>
        <v>0.14485500000000001</v>
      </c>
      <c r="AG250" s="6">
        <f t="shared" si="50"/>
        <v>0</v>
      </c>
      <c r="AH250">
        <f t="shared" si="51"/>
        <v>0.24300000000000005</v>
      </c>
      <c r="AI250" s="27">
        <f t="shared" si="58"/>
        <v>0.39067162500000008</v>
      </c>
      <c r="AJ250">
        <f t="shared" si="52"/>
        <v>0.16672620060301507</v>
      </c>
      <c r="AK250" s="29">
        <f t="shared" si="53"/>
        <v>2.1270716787227775E-2</v>
      </c>
      <c r="AL250" s="27">
        <f t="shared" si="61"/>
        <v>0.57866854239024301</v>
      </c>
      <c r="AM250" s="27">
        <f t="shared" si="59"/>
        <v>0.92556679169033229</v>
      </c>
      <c r="AN250" s="27">
        <f t="shared" si="54"/>
        <v>70.177320038076914</v>
      </c>
      <c r="AO250" s="27">
        <f t="shared" si="55"/>
        <v>62.290199007582395</v>
      </c>
      <c r="AP250" s="27">
        <f t="shared" si="56"/>
        <v>0.34689824930008933</v>
      </c>
      <c r="AQ250" s="27">
        <f t="shared" si="60"/>
        <v>0.57866854239024301</v>
      </c>
      <c r="AR250" s="17">
        <f t="shared" si="57"/>
        <v>0.92556679169033218</v>
      </c>
    </row>
    <row r="251" spans="19:44">
      <c r="S251">
        <v>23</v>
      </c>
      <c r="T251">
        <f t="shared" si="40"/>
        <v>0.69</v>
      </c>
      <c r="U251">
        <f t="shared" si="41"/>
        <v>0.69</v>
      </c>
      <c r="V251">
        <f t="shared" si="42"/>
        <v>58.839784371458421</v>
      </c>
      <c r="W251" s="23">
        <f t="shared" si="43"/>
        <v>7.950552668629586E-2</v>
      </c>
      <c r="X251" s="23">
        <f t="shared" si="44"/>
        <v>3.6064092815972365E-2</v>
      </c>
      <c r="Y251" s="18">
        <f t="shared" si="45"/>
        <v>0.79422951395256847</v>
      </c>
      <c r="Z251" s="27">
        <f t="shared" si="46"/>
        <v>0.35015212764284387</v>
      </c>
      <c r="AA251">
        <v>0</v>
      </c>
      <c r="AB251">
        <f t="shared" si="47"/>
        <v>0</v>
      </c>
      <c r="AC251">
        <v>0</v>
      </c>
      <c r="AD251">
        <v>0</v>
      </c>
      <c r="AE251" s="31">
        <f t="shared" si="48"/>
        <v>2.8918749999999995E-3</v>
      </c>
      <c r="AF251" s="18">
        <f t="shared" si="49"/>
        <v>0.14904000000000001</v>
      </c>
      <c r="AG251" s="6">
        <f t="shared" si="50"/>
        <v>9.2139780486522518E-3</v>
      </c>
      <c r="AH251">
        <f t="shared" si="51"/>
        <v>0.24300000000000005</v>
      </c>
      <c r="AI251" s="27">
        <f t="shared" si="58"/>
        <v>0.4041458530486523</v>
      </c>
      <c r="AJ251">
        <f t="shared" si="52"/>
        <v>0.16672620060301507</v>
      </c>
      <c r="AK251" s="29">
        <f t="shared" si="53"/>
        <v>2.2749248531697037E-2</v>
      </c>
      <c r="AL251" s="27">
        <f t="shared" si="61"/>
        <v>0.5936213021833644</v>
      </c>
      <c r="AM251" s="27">
        <f t="shared" si="59"/>
        <v>0.94377342982620827</v>
      </c>
      <c r="AN251" s="27">
        <f t="shared" si="54"/>
        <v>70.697304532932208</v>
      </c>
      <c r="AO251" s="27">
        <f t="shared" si="55"/>
        <v>62.607776999313117</v>
      </c>
      <c r="AP251" s="27">
        <f t="shared" si="56"/>
        <v>0.35015212764284387</v>
      </c>
      <c r="AQ251" s="27">
        <f t="shared" si="60"/>
        <v>0.5936213021833644</v>
      </c>
      <c r="AR251" s="17">
        <f t="shared" si="57"/>
        <v>0.94377342982620827</v>
      </c>
    </row>
    <row r="252" spans="19:44">
      <c r="S252">
        <v>24</v>
      </c>
      <c r="T252">
        <f t="shared" si="40"/>
        <v>0.72</v>
      </c>
      <c r="U252">
        <f t="shared" si="41"/>
        <v>0.72</v>
      </c>
      <c r="V252">
        <f t="shared" si="42"/>
        <v>59.010148835805005</v>
      </c>
      <c r="W252" s="23">
        <f t="shared" si="43"/>
        <v>7.9563450604173719E-2</v>
      </c>
      <c r="X252" s="23">
        <f t="shared" si="44"/>
        <v>3.6094735420352068E-2</v>
      </c>
      <c r="Y252" s="18">
        <f t="shared" si="45"/>
        <v>0.82042703565480657</v>
      </c>
      <c r="Z252" s="27">
        <f t="shared" si="46"/>
        <v>0.35355420004096649</v>
      </c>
      <c r="AA252">
        <v>0</v>
      </c>
      <c r="AB252">
        <f t="shared" si="47"/>
        <v>0</v>
      </c>
      <c r="AC252">
        <v>0</v>
      </c>
      <c r="AD252">
        <v>0</v>
      </c>
      <c r="AE252" s="31">
        <f t="shared" si="48"/>
        <v>2.9968749999999995E-3</v>
      </c>
      <c r="AF252" s="18">
        <f t="shared" si="49"/>
        <v>0.15551999999999999</v>
      </c>
      <c r="AG252" s="6">
        <f t="shared" si="50"/>
        <v>9.6194922864711839E-3</v>
      </c>
      <c r="AH252">
        <f t="shared" si="51"/>
        <v>0.24300000000000005</v>
      </c>
      <c r="AI252" s="27">
        <f t="shared" si="58"/>
        <v>0.41113636728647124</v>
      </c>
      <c r="AJ252">
        <f t="shared" si="52"/>
        <v>0.16672620060301507</v>
      </c>
      <c r="AK252" s="29">
        <f t="shared" si="53"/>
        <v>2.429538521078034E-2</v>
      </c>
      <c r="AL252" s="27">
        <f t="shared" si="61"/>
        <v>0.60215795310026665</v>
      </c>
      <c r="AM252" s="27">
        <f t="shared" si="59"/>
        <v>0.95571215314123314</v>
      </c>
      <c r="AN252" s="27">
        <f t="shared" si="54"/>
        <v>71.314684186022475</v>
      </c>
      <c r="AO252" s="27">
        <f t="shared" si="55"/>
        <v>62.789084830897707</v>
      </c>
      <c r="AP252" s="27">
        <f t="shared" si="56"/>
        <v>0.35355420004096649</v>
      </c>
      <c r="AQ252" s="27">
        <f t="shared" si="60"/>
        <v>0.60215795310026665</v>
      </c>
      <c r="AR252" s="17">
        <f t="shared" si="57"/>
        <v>0.95571215314123314</v>
      </c>
    </row>
    <row r="253" spans="19:44">
      <c r="S253">
        <v>25</v>
      </c>
      <c r="T253">
        <f t="shared" si="40"/>
        <v>0.75</v>
      </c>
      <c r="U253">
        <f t="shared" si="41"/>
        <v>0.75</v>
      </c>
      <c r="V253">
        <f t="shared" si="42"/>
        <v>59.181952515795018</v>
      </c>
      <c r="W253" s="23">
        <f t="shared" si="43"/>
        <v>7.9621863855370303E-2</v>
      </c>
      <c r="X253" s="23">
        <f t="shared" si="44"/>
        <v>3.6125636889253472E-2</v>
      </c>
      <c r="Y253" s="18">
        <f t="shared" si="45"/>
        <v>0.84687692189203811</v>
      </c>
      <c r="Z253" s="27">
        <f t="shared" si="46"/>
        <v>0.35710484222679234</v>
      </c>
      <c r="AA253">
        <v>0</v>
      </c>
      <c r="AB253">
        <f t="shared" si="47"/>
        <v>0</v>
      </c>
      <c r="AC253">
        <v>0</v>
      </c>
      <c r="AD253">
        <v>0</v>
      </c>
      <c r="AE253" s="31">
        <f t="shared" si="48"/>
        <v>3.1018749999999996E-3</v>
      </c>
      <c r="AF253" s="18">
        <f t="shared" si="49"/>
        <v>0.16200000000000003</v>
      </c>
      <c r="AG253" s="6">
        <f t="shared" si="50"/>
        <v>1.0025458575473852E-2</v>
      </c>
      <c r="AH253">
        <f t="shared" si="51"/>
        <v>0.24300000000000005</v>
      </c>
      <c r="AI253" s="27">
        <f t="shared" si="58"/>
        <v>0.41812733357547394</v>
      </c>
      <c r="AJ253">
        <f t="shared" si="52"/>
        <v>0.16672620060301507</v>
      </c>
      <c r="AK253" s="29">
        <f t="shared" si="53"/>
        <v>2.5909325592408466E-2</v>
      </c>
      <c r="AL253" s="27">
        <f t="shared" si="61"/>
        <v>0.6107628597708975</v>
      </c>
      <c r="AM253" s="27">
        <f t="shared" si="59"/>
        <v>0.96786770199768979</v>
      </c>
      <c r="AN253" s="27">
        <f t="shared" si="54"/>
        <v>71.887746327397537</v>
      </c>
      <c r="AO253" s="27">
        <f t="shared" si="55"/>
        <v>62.97184232966702</v>
      </c>
      <c r="AP253" s="27">
        <f t="shared" si="56"/>
        <v>0.35710484222679234</v>
      </c>
      <c r="AQ253" s="27">
        <f t="shared" si="60"/>
        <v>0.6107628597708975</v>
      </c>
      <c r="AR253" s="17">
        <f t="shared" si="57"/>
        <v>0.96786770199768968</v>
      </c>
    </row>
    <row r="254" spans="19:44">
      <c r="S254">
        <v>26</v>
      </c>
      <c r="T254">
        <f t="shared" si="40"/>
        <v>0.78</v>
      </c>
      <c r="U254">
        <f t="shared" si="41"/>
        <v>0.78</v>
      </c>
      <c r="V254">
        <f t="shared" si="42"/>
        <v>59.35519969282619</v>
      </c>
      <c r="W254" s="23">
        <f t="shared" si="43"/>
        <v>7.9680767895560917E-2</v>
      </c>
      <c r="X254" s="23">
        <f t="shared" si="44"/>
        <v>3.6156797992750185E-2</v>
      </c>
      <c r="Y254" s="18">
        <f t="shared" si="45"/>
        <v>0.87355624938141985</v>
      </c>
      <c r="Z254" s="27">
        <f t="shared" si="46"/>
        <v>0.36080443548150248</v>
      </c>
      <c r="AA254">
        <v>0</v>
      </c>
      <c r="AB254">
        <f t="shared" si="47"/>
        <v>0</v>
      </c>
      <c r="AC254">
        <v>0</v>
      </c>
      <c r="AD254">
        <v>0</v>
      </c>
      <c r="AE254" s="31">
        <f t="shared" si="48"/>
        <v>3.2068750000000001E-3</v>
      </c>
      <c r="AF254" s="18">
        <f t="shared" si="49"/>
        <v>0.16848000000000002</v>
      </c>
      <c r="AG254" s="6">
        <f t="shared" si="50"/>
        <v>1.0431882230416179E-2</v>
      </c>
      <c r="AH254">
        <f t="shared" si="51"/>
        <v>0.24300000000000005</v>
      </c>
      <c r="AI254" s="27">
        <f t="shared" si="58"/>
        <v>0.42511875723041626</v>
      </c>
      <c r="AJ254">
        <f t="shared" si="52"/>
        <v>0.16672620060301507</v>
      </c>
      <c r="AK254" s="29">
        <f t="shared" si="53"/>
        <v>2.7591271379933287E-2</v>
      </c>
      <c r="AL254" s="27">
        <f t="shared" si="61"/>
        <v>0.61943622921336461</v>
      </c>
      <c r="AM254" s="27">
        <f t="shared" si="59"/>
        <v>0.98024066469486715</v>
      </c>
      <c r="AN254" s="27">
        <f t="shared" si="54"/>
        <v>72.420532058173933</v>
      </c>
      <c r="AO254" s="27">
        <f t="shared" si="55"/>
        <v>63.156053892427792</v>
      </c>
      <c r="AP254" s="27">
        <f t="shared" si="56"/>
        <v>0.36080443548150248</v>
      </c>
      <c r="AQ254" s="27">
        <f t="shared" si="60"/>
        <v>0.61943622921336461</v>
      </c>
      <c r="AR254" s="17">
        <f t="shared" si="57"/>
        <v>0.98024066469486715</v>
      </c>
    </row>
    <row r="255" spans="19:44">
      <c r="S255">
        <v>27</v>
      </c>
      <c r="T255">
        <f t="shared" si="40"/>
        <v>0.81</v>
      </c>
      <c r="U255">
        <f t="shared" si="41"/>
        <v>0.81</v>
      </c>
      <c r="V255">
        <f t="shared" si="42"/>
        <v>59.529894710951893</v>
      </c>
      <c r="W255" s="23">
        <f t="shared" si="43"/>
        <v>7.9740164201723654E-2</v>
      </c>
      <c r="X255" s="23">
        <f t="shared" si="44"/>
        <v>3.6188219512185357E-2</v>
      </c>
      <c r="Y255" s="18">
        <f t="shared" si="45"/>
        <v>0.90044462396825575</v>
      </c>
      <c r="Z255" s="27">
        <f t="shared" si="46"/>
        <v>0.36465336666609305</v>
      </c>
      <c r="AA255">
        <v>0</v>
      </c>
      <c r="AB255">
        <f t="shared" si="47"/>
        <v>0</v>
      </c>
      <c r="AC255">
        <v>0</v>
      </c>
      <c r="AD255">
        <v>0</v>
      </c>
      <c r="AE255" s="31">
        <f t="shared" si="48"/>
        <v>3.3118749999999997E-3</v>
      </c>
      <c r="AF255" s="18">
        <f t="shared" si="49"/>
        <v>0.17496000000000006</v>
      </c>
      <c r="AG255" s="6">
        <f t="shared" si="50"/>
        <v>1.0838768588634843E-2</v>
      </c>
      <c r="AH255">
        <f t="shared" si="51"/>
        <v>0.24300000000000005</v>
      </c>
      <c r="AI255" s="27">
        <f t="shared" si="58"/>
        <v>0.43211064358863494</v>
      </c>
      <c r="AJ255">
        <f t="shared" si="52"/>
        <v>0.16672620060301507</v>
      </c>
      <c r="AK255" s="29">
        <f t="shared" si="53"/>
        <v>2.9341427228510891E-2</v>
      </c>
      <c r="AL255" s="27">
        <f t="shared" si="61"/>
        <v>0.62817827142016092</v>
      </c>
      <c r="AM255" s="27">
        <f t="shared" si="59"/>
        <v>0.99283163808625396</v>
      </c>
      <c r="AN255" s="27">
        <f t="shared" si="54"/>
        <v>72.916605668105333</v>
      </c>
      <c r="AO255" s="27">
        <f t="shared" si="55"/>
        <v>63.341723979158992</v>
      </c>
      <c r="AP255" s="27">
        <f t="shared" si="56"/>
        <v>0.36465336666609305</v>
      </c>
      <c r="AQ255" s="27">
        <f t="shared" si="60"/>
        <v>0.62817827142016092</v>
      </c>
      <c r="AR255" s="17">
        <f t="shared" si="57"/>
        <v>0.99283163808625385</v>
      </c>
    </row>
    <row r="256" spans="19:44">
      <c r="S256">
        <v>28</v>
      </c>
      <c r="T256">
        <f t="shared" si="40"/>
        <v>0.84</v>
      </c>
      <c r="U256">
        <f t="shared" si="41"/>
        <v>0.84</v>
      </c>
      <c r="V256">
        <f t="shared" si="42"/>
        <v>59.706041977235706</v>
      </c>
      <c r="W256" s="23">
        <f t="shared" si="43"/>
        <v>7.9800054272260154E-2</v>
      </c>
      <c r="X256" s="23">
        <f t="shared" si="44"/>
        <v>3.6219902240235503E-2</v>
      </c>
      <c r="Y256" s="18">
        <f t="shared" si="45"/>
        <v>0.92752386537130849</v>
      </c>
      <c r="Z256" s="27">
        <f t="shared" si="46"/>
        <v>0.36865202825295362</v>
      </c>
      <c r="AA256">
        <v>0</v>
      </c>
      <c r="AB256">
        <f t="shared" si="47"/>
        <v>0</v>
      </c>
      <c r="AC256">
        <v>0</v>
      </c>
      <c r="AD256">
        <v>0</v>
      </c>
      <c r="AE256" s="31">
        <f t="shared" si="48"/>
        <v>3.4168749999999998E-3</v>
      </c>
      <c r="AF256" s="18">
        <f t="shared" si="49"/>
        <v>0.18143999999999999</v>
      </c>
      <c r="AG256" s="6">
        <f t="shared" si="50"/>
        <v>1.1246123010435122E-2</v>
      </c>
      <c r="AH256">
        <f t="shared" si="51"/>
        <v>0.24300000000000005</v>
      </c>
      <c r="AI256" s="27">
        <f t="shared" si="58"/>
        <v>0.43910299801043517</v>
      </c>
      <c r="AJ256">
        <f t="shared" si="52"/>
        <v>0.16672620060301507</v>
      </c>
      <c r="AK256" s="29">
        <f t="shared" si="53"/>
        <v>3.1160000761807017E-2</v>
      </c>
      <c r="AL256" s="27">
        <f t="shared" si="61"/>
        <v>0.63698919937525733</v>
      </c>
      <c r="AM256" s="27">
        <f t="shared" si="59"/>
        <v>1.005641227628211</v>
      </c>
      <c r="AN256" s="27">
        <f t="shared" si="54"/>
        <v>73.379122922702706</v>
      </c>
      <c r="AO256" s="27">
        <f t="shared" si="55"/>
        <v>63.528857113374841</v>
      </c>
      <c r="AP256" s="27">
        <f t="shared" si="56"/>
        <v>0.36865202825295362</v>
      </c>
      <c r="AQ256" s="27">
        <f t="shared" si="60"/>
        <v>0.63698919937525733</v>
      </c>
      <c r="AR256" s="17">
        <f t="shared" si="57"/>
        <v>1.0056412276282107</v>
      </c>
    </row>
    <row r="257" spans="19:44">
      <c r="S257">
        <v>29</v>
      </c>
      <c r="T257">
        <f t="shared" si="40"/>
        <v>0.87</v>
      </c>
      <c r="U257">
        <f t="shared" si="41"/>
        <v>0.87</v>
      </c>
      <c r="V257">
        <f t="shared" si="42"/>
        <v>59.883645962112901</v>
      </c>
      <c r="W257" s="23">
        <f t="shared" si="43"/>
        <v>7.986043962711839E-2</v>
      </c>
      <c r="X257" s="23">
        <f t="shared" si="44"/>
        <v>3.6251846980975437E-2</v>
      </c>
      <c r="Y257" s="18">
        <f t="shared" si="45"/>
        <v>0.95477773373352881</v>
      </c>
      <c r="Z257" s="27">
        <f t="shared" si="46"/>
        <v>0.37280081835806006</v>
      </c>
      <c r="AA257">
        <v>0</v>
      </c>
      <c r="AB257">
        <f t="shared" si="47"/>
        <v>0</v>
      </c>
      <c r="AC257">
        <v>0</v>
      </c>
      <c r="AD257">
        <v>0</v>
      </c>
      <c r="AE257" s="31">
        <f t="shared" si="48"/>
        <v>3.5218750000000003E-3</v>
      </c>
      <c r="AF257" s="18">
        <f t="shared" si="49"/>
        <v>0.18792000000000003</v>
      </c>
      <c r="AG257" s="6">
        <f t="shared" si="50"/>
        <v>1.1653950879481532E-2</v>
      </c>
      <c r="AH257">
        <f t="shared" si="51"/>
        <v>0.24300000000000005</v>
      </c>
      <c r="AI257" s="27">
        <f t="shared" si="58"/>
        <v>0.4460958258794816</v>
      </c>
      <c r="AJ257">
        <f t="shared" si="52"/>
        <v>0.16672620060301507</v>
      </c>
      <c r="AK257" s="29">
        <f t="shared" si="53"/>
        <v>3.3047202589027505E-2</v>
      </c>
      <c r="AL257" s="27">
        <f t="shared" si="61"/>
        <v>0.64586922907152411</v>
      </c>
      <c r="AM257" s="27">
        <f t="shared" si="59"/>
        <v>1.0186700474295842</v>
      </c>
      <c r="AN257" s="27">
        <f t="shared" si="54"/>
        <v>73.81088794143983</v>
      </c>
      <c r="AO257" s="27">
        <f t="shared" si="55"/>
        <v>63.717457882494863</v>
      </c>
      <c r="AP257" s="27">
        <f t="shared" si="56"/>
        <v>0.37280081835806006</v>
      </c>
      <c r="AQ257" s="27">
        <f t="shared" si="60"/>
        <v>0.64586922907152411</v>
      </c>
      <c r="AR257" s="17">
        <f t="shared" si="57"/>
        <v>1.0186700474295842</v>
      </c>
    </row>
    <row r="258" spans="19:44">
      <c r="S258">
        <v>30</v>
      </c>
      <c r="T258">
        <f t="shared" si="40"/>
        <v>0.9</v>
      </c>
      <c r="U258">
        <f t="shared" si="41"/>
        <v>0.9</v>
      </c>
      <c r="V258">
        <f t="shared" si="42"/>
        <v>60.062711199758901</v>
      </c>
      <c r="W258" s="23">
        <f t="shared" si="43"/>
        <v>7.9921321807918042E-2</v>
      </c>
      <c r="X258" s="23">
        <f t="shared" si="44"/>
        <v>3.6284054549944635E-2</v>
      </c>
      <c r="Y258" s="18">
        <f t="shared" si="45"/>
        <v>0.98219169250881644</v>
      </c>
      <c r="Z258" s="27">
        <f t="shared" si="46"/>
        <v>0.37710014077378695</v>
      </c>
      <c r="AA258">
        <v>0</v>
      </c>
      <c r="AB258">
        <f t="shared" si="47"/>
        <v>0</v>
      </c>
      <c r="AC258">
        <v>0</v>
      </c>
      <c r="AD258">
        <v>0</v>
      </c>
      <c r="AE258" s="31">
        <f t="shared" si="48"/>
        <v>3.6268749999999995E-3</v>
      </c>
      <c r="AF258" s="18">
        <f t="shared" si="49"/>
        <v>0.19440000000000002</v>
      </c>
      <c r="AG258" s="6">
        <f t="shared" si="50"/>
        <v>1.2062257603191321E-2</v>
      </c>
      <c r="AH258">
        <f t="shared" si="51"/>
        <v>0.24300000000000005</v>
      </c>
      <c r="AI258" s="27">
        <f t="shared" si="58"/>
        <v>0.45308913260319139</v>
      </c>
      <c r="AJ258">
        <f t="shared" si="52"/>
        <v>0.16672620060301507</v>
      </c>
      <c r="AK258" s="29">
        <f t="shared" si="53"/>
        <v>3.5003246322276672E-2</v>
      </c>
      <c r="AL258" s="27">
        <f t="shared" si="61"/>
        <v>0.6548185795284831</v>
      </c>
      <c r="AM258" s="27">
        <f t="shared" si="59"/>
        <v>1.0319187203022699</v>
      </c>
      <c r="AN258" s="27">
        <f t="shared" si="54"/>
        <v>74.214400830601392</v>
      </c>
      <c r="AO258" s="27">
        <f t="shared" si="55"/>
        <v>63.907530938220866</v>
      </c>
      <c r="AP258" s="27">
        <f t="shared" si="56"/>
        <v>0.37710014077378695</v>
      </c>
      <c r="AQ258" s="27">
        <f t="shared" si="60"/>
        <v>0.6548185795284831</v>
      </c>
      <c r="AR258" s="17">
        <f t="shared" si="57"/>
        <v>1.0319187203022702</v>
      </c>
    </row>
    <row r="259" spans="19:44">
      <c r="S259">
        <v>31</v>
      </c>
      <c r="T259">
        <f t="shared" si="40"/>
        <v>0.93</v>
      </c>
      <c r="U259">
        <f t="shared" si="41"/>
        <v>0.93</v>
      </c>
      <c r="V259">
        <f t="shared" si="42"/>
        <v>60.243242288464778</v>
      </c>
      <c r="W259" s="23">
        <f t="shared" si="43"/>
        <v>7.998270237807803E-2</v>
      </c>
      <c r="X259" s="23">
        <f t="shared" si="44"/>
        <v>3.6316525774214715E-2</v>
      </c>
      <c r="Y259" s="18">
        <f t="shared" si="45"/>
        <v>1.0097527028106106</v>
      </c>
      <c r="Z259" s="27">
        <f t="shared" si="46"/>
        <v>0.38155040500234583</v>
      </c>
      <c r="AA259">
        <v>0</v>
      </c>
      <c r="AB259">
        <f t="shared" si="47"/>
        <v>0</v>
      </c>
      <c r="AC259">
        <v>0</v>
      </c>
      <c r="AD259">
        <v>0</v>
      </c>
      <c r="AE259" s="31">
        <f t="shared" si="48"/>
        <v>3.7318749999999999E-3</v>
      </c>
      <c r="AF259" s="18">
        <f t="shared" si="49"/>
        <v>0.20088000000000006</v>
      </c>
      <c r="AG259" s="6">
        <f t="shared" si="50"/>
        <v>1.2471048613130892E-2</v>
      </c>
      <c r="AH259">
        <f t="shared" si="51"/>
        <v>0.24300000000000005</v>
      </c>
      <c r="AI259" s="27">
        <f t="shared" si="58"/>
        <v>0.46008292361313097</v>
      </c>
      <c r="AJ259">
        <f t="shared" si="52"/>
        <v>0.16672620060301507</v>
      </c>
      <c r="AK259" s="29">
        <f t="shared" si="53"/>
        <v>3.7028348594246495E-2</v>
      </c>
      <c r="AL259" s="27">
        <f t="shared" si="61"/>
        <v>0.66383747281039251</v>
      </c>
      <c r="AM259" s="27">
        <f t="shared" si="59"/>
        <v>1.0453878778127383</v>
      </c>
      <c r="AN259" s="27">
        <f t="shared" si="54"/>
        <v>74.591897777793378</v>
      </c>
      <c r="AO259" s="27">
        <f t="shared" si="55"/>
        <v>64.099080996921074</v>
      </c>
      <c r="AP259" s="27">
        <f t="shared" si="56"/>
        <v>0.38155040500234583</v>
      </c>
      <c r="AQ259" s="27">
        <f t="shared" si="60"/>
        <v>0.66383747281039251</v>
      </c>
      <c r="AR259" s="17">
        <f t="shared" si="57"/>
        <v>1.0453878778127383</v>
      </c>
    </row>
    <row r="260" spans="19:44">
      <c r="S260">
        <v>32</v>
      </c>
      <c r="T260">
        <f t="shared" si="40"/>
        <v>0.96</v>
      </c>
      <c r="U260">
        <f t="shared" si="41"/>
        <v>0.96</v>
      </c>
      <c r="V260">
        <f t="shared" si="42"/>
        <v>60.42524389101979</v>
      </c>
      <c r="W260" s="23">
        <f t="shared" si="43"/>
        <v>8.0044582922946736E-2</v>
      </c>
      <c r="X260" s="23">
        <f t="shared" si="44"/>
        <v>3.6349261492458276E-2</v>
      </c>
      <c r="Y260" s="18">
        <f t="shared" si="45"/>
        <v>1.0374490449334528</v>
      </c>
      <c r="Z260" s="27">
        <f t="shared" si="46"/>
        <v>0.38615202628985451</v>
      </c>
      <c r="AA260">
        <v>0</v>
      </c>
      <c r="AB260">
        <f t="shared" si="47"/>
        <v>0</v>
      </c>
      <c r="AC260">
        <v>0</v>
      </c>
      <c r="AD260">
        <v>0</v>
      </c>
      <c r="AE260" s="31">
        <f t="shared" si="48"/>
        <v>3.8368749999999991E-3</v>
      </c>
      <c r="AF260" s="18">
        <f t="shared" si="49"/>
        <v>0.20736000000000002</v>
      </c>
      <c r="AG260" s="6">
        <f t="shared" si="50"/>
        <v>1.2880329365415159E-2</v>
      </c>
      <c r="AH260">
        <f t="shared" si="51"/>
        <v>0.24300000000000005</v>
      </c>
      <c r="AI260" s="27">
        <f t="shared" si="58"/>
        <v>0.46707720436541522</v>
      </c>
      <c r="AJ260">
        <f t="shared" si="52"/>
        <v>0.16672620060301507</v>
      </c>
      <c r="AK260" s="29">
        <f t="shared" si="53"/>
        <v>3.9122729076239871E-2</v>
      </c>
      <c r="AL260" s="27">
        <f t="shared" si="61"/>
        <v>0.67292613404467017</v>
      </c>
      <c r="AM260" s="27">
        <f t="shared" si="59"/>
        <v>1.0590781603345247</v>
      </c>
      <c r="AN260" s="27">
        <f t="shared" si="54"/>
        <v>74.945384964192129</v>
      </c>
      <c r="AO260" s="27">
        <f t="shared" si="55"/>
        <v>64.292112840021403</v>
      </c>
      <c r="AP260" s="27">
        <f t="shared" si="56"/>
        <v>0.38615202628985451</v>
      </c>
      <c r="AQ260" s="27">
        <f t="shared" si="60"/>
        <v>0.67292613404467017</v>
      </c>
      <c r="AR260" s="17">
        <f t="shared" si="57"/>
        <v>1.0590781603345247</v>
      </c>
    </row>
    <row r="261" spans="19:44">
      <c r="S261">
        <v>33</v>
      </c>
      <c r="T261">
        <f t="shared" ref="T261:T292" si="62">I.load_nph*S261/100</f>
        <v>0.99</v>
      </c>
      <c r="U261">
        <f t="shared" ref="U261:U292" si="63">T261/PH</f>
        <v>0.99</v>
      </c>
      <c r="V261">
        <f t="shared" ref="V261:V292" si="64">-(T_AMB+THETA_JA_EFF*PH_NEW*(V.supply_typ*U261*TRF/2*f.sw+0.25+U261^2*R_HSLS*0.85))/(THETA_JA_EFF*PH_NEW*U261^2*R_HSLS*0.006-1)</f>
        <v>60.608720735101073</v>
      </c>
      <c r="W261" s="23">
        <f t="shared" ref="W261:W292" si="65">R.dcr_25*(1+0.005*(V261-25))</f>
        <v>8.0106965049934364E-2</v>
      </c>
      <c r="X261" s="23">
        <f t="shared" ref="X261:X292" si="66">R_HSLS*(1+0.006*(V261-25))</f>
        <v>3.638226255501896E-2</v>
      </c>
      <c r="Y261" s="18">
        <f t="shared" ref="Y261:Y292" si="67">SQRT((T261/PH)^2+(IPKPK_EFF^2)/12)</f>
        <v>1.0652701633075683</v>
      </c>
      <c r="Z261" s="27">
        <f t="shared" ref="Z261:Z292" si="68">PH_NEW*(PCORE+Y261^2*W261)</f>
        <v>0.39090542566104314</v>
      </c>
      <c r="AA261">
        <v>0</v>
      </c>
      <c r="AB261">
        <f t="shared" ref="AB261:AB292" si="69">AA261^2/CIN_ESR</f>
        <v>0</v>
      </c>
      <c r="AC261">
        <v>0</v>
      </c>
      <c r="AD261">
        <v>0</v>
      </c>
      <c r="AE261" s="31">
        <f t="shared" ref="AE261:AE292" si="70">PH_NEW*IF(AND(FPWM=0,(U261-IPKPK_EFF/2)&lt;0),(U261+IPKPK_EFF/2)*TDHL*0.7*f.sw,(U261-IPKPK_EFF/2)*TDLH*0.7*f.sw+(U261+IPKPK_EFF/2)*TDHL*0.7*f.sw )</f>
        <v>3.9418750000000001E-3</v>
      </c>
      <c r="AF261" s="18">
        <f t="shared" ref="AF261:AF292" si="71">PH_NEW*IF(AND(FPWM=0,(U261-IPKPK_EFF/2)&lt;0),f.sw*V.supply_typ*(U261+IPKPK_EFF/2)*TF/2,f.sw*V.supply_typ*(U261+IPKPK_EFF/2)*TF/2+f.sw*V.supply_typ*(U261-IPKPK_EFF/2)*TR/2)</f>
        <v>0.21384000000000003</v>
      </c>
      <c r="AG261" s="6">
        <f t="shared" ref="AG261:AG292" si="72">IF(AND(FPWM=0,(U261-IPKPK_EFF/2)&lt;0),0,PH_NEW*V.supply_typ*(0.000000004*(V261+275)/300*U261/6)*f.sw/2)</f>
        <v>1.3290105341110003E-2</v>
      </c>
      <c r="AH261">
        <f t="shared" ref="AH261:AH292" si="73">PH_NEW*(0.000000000125+0.00000000025)/2*V.supply_typ^2*f.sw</f>
        <v>0.24300000000000005</v>
      </c>
      <c r="AI261" s="27">
        <f t="shared" si="58"/>
        <v>0.47407198034111009</v>
      </c>
      <c r="AJ261">
        <f t="shared" ref="AJ261:AJ292" si="74">V.supply_typ*(0.0045+1/R.t_calc*2)</f>
        <v>0.16672620060301507</v>
      </c>
      <c r="AK261" s="29">
        <f t="shared" ref="AK261:AK292" si="75">PH_NEW*(Y261^2*X261)</f>
        <v>4.1286610496530589E-2</v>
      </c>
      <c r="AL261" s="27">
        <f t="shared" si="61"/>
        <v>0.68208479144065581</v>
      </c>
      <c r="AM261" s="27">
        <f t="shared" si="59"/>
        <v>1.072990217101699</v>
      </c>
      <c r="AN261" s="27">
        <f t="shared" ref="AN261:AN292" si="76">100*V.load*U261*PH_NEW/(V.load*U261*PH_NEW+AM261)</f>
        <v>75.276667378797569</v>
      </c>
      <c r="AO261" s="27">
        <f t="shared" ref="AO261:AO292" si="77">T_AMB+THETA_JA_EFF*AL261</f>
        <v>64.486631314403965</v>
      </c>
      <c r="AP261" s="27">
        <f t="shared" ref="AP261:AP292" si="78">Z261/PH_NEW</f>
        <v>0.39090542566104314</v>
      </c>
      <c r="AQ261" s="27">
        <f t="shared" si="60"/>
        <v>0.68208479144065581</v>
      </c>
      <c r="AR261" s="17">
        <f t="shared" ref="AR261:AR292" si="79">(Z261+AI261+AJ261+AK261)*PH/PH_NEW</f>
        <v>1.072990217101699</v>
      </c>
    </row>
    <row r="262" spans="19:44">
      <c r="S262">
        <v>34</v>
      </c>
      <c r="T262">
        <f t="shared" si="62"/>
        <v>1.02</v>
      </c>
      <c r="U262">
        <f t="shared" si="63"/>
        <v>1.02</v>
      </c>
      <c r="V262">
        <f t="shared" si="64"/>
        <v>60.793677613670638</v>
      </c>
      <c r="W262" s="23">
        <f t="shared" si="65"/>
        <v>8.0169850388648031E-2</v>
      </c>
      <c r="X262" s="23">
        <f t="shared" si="66"/>
        <v>3.641552982398287E-2</v>
      </c>
      <c r="Y262" s="18">
        <f t="shared" si="67"/>
        <v>1.0932065316459345</v>
      </c>
      <c r="Z262" s="27">
        <f t="shared" si="68"/>
        <v>0.39581102995460371</v>
      </c>
      <c r="AA262">
        <v>0</v>
      </c>
      <c r="AB262">
        <f t="shared" si="69"/>
        <v>0</v>
      </c>
      <c r="AC262">
        <v>0</v>
      </c>
      <c r="AD262">
        <v>0</v>
      </c>
      <c r="AE262" s="31">
        <f t="shared" si="70"/>
        <v>4.0468749999999993E-3</v>
      </c>
      <c r="AF262" s="18">
        <f t="shared" si="71"/>
        <v>0.22032000000000004</v>
      </c>
      <c r="AG262" s="6">
        <f t="shared" si="72"/>
        <v>1.3700382046637762E-2</v>
      </c>
      <c r="AH262">
        <f t="shared" si="73"/>
        <v>0.24300000000000005</v>
      </c>
      <c r="AI262" s="27">
        <f t="shared" si="58"/>
        <v>0.48106725704663789</v>
      </c>
      <c r="AJ262">
        <f t="shared" si="74"/>
        <v>0.16672620060301507</v>
      </c>
      <c r="AK262" s="29">
        <f t="shared" si="75"/>
        <v>4.352021865906372E-2</v>
      </c>
      <c r="AL262" s="27">
        <f t="shared" si="61"/>
        <v>0.69131367630871665</v>
      </c>
      <c r="AM262" s="27">
        <f t="shared" si="59"/>
        <v>1.0871247062633205</v>
      </c>
      <c r="AN262" s="27">
        <f t="shared" si="76"/>
        <v>75.587373406940984</v>
      </c>
      <c r="AO262" s="27">
        <f t="shared" si="77"/>
        <v>64.682641332812807</v>
      </c>
      <c r="AP262" s="27">
        <f t="shared" si="78"/>
        <v>0.39581102995460371</v>
      </c>
      <c r="AQ262" s="27">
        <f t="shared" si="60"/>
        <v>0.69131367630871665</v>
      </c>
      <c r="AR262" s="17">
        <f t="shared" si="79"/>
        <v>1.0871247062633205</v>
      </c>
    </row>
    <row r="263" spans="19:44">
      <c r="S263">
        <v>35</v>
      </c>
      <c r="T263">
        <f t="shared" si="62"/>
        <v>1.05</v>
      </c>
      <c r="U263">
        <f t="shared" si="63"/>
        <v>1.05</v>
      </c>
      <c r="V263">
        <f t="shared" si="64"/>
        <v>60.980119385379574</v>
      </c>
      <c r="W263" s="23">
        <f t="shared" si="65"/>
        <v>8.0233240591029056E-2</v>
      </c>
      <c r="X263" s="23">
        <f t="shared" si="66"/>
        <v>3.6449064173251292E-2</v>
      </c>
      <c r="Y263" s="18">
        <f t="shared" si="67"/>
        <v>1.1212495354885696</v>
      </c>
      <c r="Z263" s="27">
        <f t="shared" si="68"/>
        <v>0.40086927185918786</v>
      </c>
      <c r="AA263">
        <v>0</v>
      </c>
      <c r="AB263">
        <f t="shared" si="69"/>
        <v>0</v>
      </c>
      <c r="AC263">
        <v>0</v>
      </c>
      <c r="AD263">
        <v>0</v>
      </c>
      <c r="AE263" s="31">
        <f t="shared" si="70"/>
        <v>4.1518749999999993E-3</v>
      </c>
      <c r="AF263" s="18">
        <f t="shared" si="71"/>
        <v>0.22680000000000006</v>
      </c>
      <c r="AG263" s="6">
        <f t="shared" si="72"/>
        <v>1.4111165014185944E-2</v>
      </c>
      <c r="AH263">
        <f t="shared" si="73"/>
        <v>0.24300000000000005</v>
      </c>
      <c r="AI263" s="27">
        <f t="shared" si="58"/>
        <v>0.48806304001418604</v>
      </c>
      <c r="AJ263">
        <f t="shared" si="74"/>
        <v>0.16672620060301507</v>
      </c>
      <c r="AK263" s="29">
        <f t="shared" si="75"/>
        <v>4.5823782462499109E-2</v>
      </c>
      <c r="AL263" s="27">
        <f t="shared" si="61"/>
        <v>0.70061302307970019</v>
      </c>
      <c r="AM263" s="27">
        <f t="shared" si="59"/>
        <v>1.1014822949388881</v>
      </c>
      <c r="AN263" s="27">
        <f t="shared" si="76"/>
        <v>75.87897589880771</v>
      </c>
      <c r="AO263" s="27">
        <f t="shared" si="77"/>
        <v>64.880147874267124</v>
      </c>
      <c r="AP263" s="27">
        <f t="shared" si="78"/>
        <v>0.40086927185918786</v>
      </c>
      <c r="AQ263" s="27">
        <f t="shared" si="60"/>
        <v>0.70061302307970019</v>
      </c>
      <c r="AR263" s="17">
        <f t="shared" si="79"/>
        <v>1.1014822949388881</v>
      </c>
    </row>
    <row r="264" spans="19:44">
      <c r="S264">
        <v>36</v>
      </c>
      <c r="T264">
        <f t="shared" si="62"/>
        <v>1.08</v>
      </c>
      <c r="U264">
        <f t="shared" si="63"/>
        <v>1.08</v>
      </c>
      <c r="V264">
        <f t="shared" si="64"/>
        <v>61.168050974979593</v>
      </c>
      <c r="W264" s="23">
        <f t="shared" si="65"/>
        <v>8.0297137331493074E-2</v>
      </c>
      <c r="X264" s="23">
        <f t="shared" si="66"/>
        <v>3.6482866488614707E-2</v>
      </c>
      <c r="Y264" s="18">
        <f t="shared" si="67"/>
        <v>1.1493913697402349</v>
      </c>
      <c r="Z264" s="27">
        <f t="shared" si="68"/>
        <v>0.40608058995006119</v>
      </c>
      <c r="AA264">
        <v>0</v>
      </c>
      <c r="AB264">
        <f t="shared" si="69"/>
        <v>0</v>
      </c>
      <c r="AC264">
        <v>0</v>
      </c>
      <c r="AD264">
        <v>0</v>
      </c>
      <c r="AE264" s="31">
        <f t="shared" si="70"/>
        <v>4.2568750000000002E-3</v>
      </c>
      <c r="AF264" s="18">
        <f t="shared" si="71"/>
        <v>0.23328000000000004</v>
      </c>
      <c r="AG264" s="6">
        <f t="shared" si="72"/>
        <v>1.4522459802119121E-2</v>
      </c>
      <c r="AH264">
        <f t="shared" si="73"/>
        <v>0.24300000000000005</v>
      </c>
      <c r="AI264" s="27">
        <f t="shared" si="58"/>
        <v>0.49505933480211922</v>
      </c>
      <c r="AJ264">
        <f t="shared" si="74"/>
        <v>0.16672620060301507</v>
      </c>
      <c r="AK264" s="29">
        <f t="shared" si="75"/>
        <v>4.8197533919601861E-2</v>
      </c>
      <c r="AL264" s="27">
        <f t="shared" si="61"/>
        <v>0.7099830693247362</v>
      </c>
      <c r="AM264" s="27">
        <f t="shared" si="59"/>
        <v>1.1160636592747974</v>
      </c>
      <c r="AN264" s="27">
        <f t="shared" si="76"/>
        <v>76.152810292163053</v>
      </c>
      <c r="AO264" s="27">
        <f t="shared" si="77"/>
        <v>65.079155984481773</v>
      </c>
      <c r="AP264" s="27">
        <f t="shared" si="78"/>
        <v>0.40608058995006119</v>
      </c>
      <c r="AQ264" s="27">
        <f t="shared" si="60"/>
        <v>0.7099830693247362</v>
      </c>
      <c r="AR264" s="17">
        <f t="shared" si="79"/>
        <v>1.1160636592747974</v>
      </c>
    </row>
    <row r="265" spans="19:44">
      <c r="S265">
        <v>37</v>
      </c>
      <c r="T265">
        <f t="shared" si="62"/>
        <v>1.1100000000000001</v>
      </c>
      <c r="U265">
        <f t="shared" si="63"/>
        <v>1.1100000000000001</v>
      </c>
      <c r="V265">
        <f t="shared" si="64"/>
        <v>61.357477373742071</v>
      </c>
      <c r="W265" s="23">
        <f t="shared" si="65"/>
        <v>8.0361542307072306E-2</v>
      </c>
      <c r="X265" s="23">
        <f t="shared" si="66"/>
        <v>3.6516937667828119E-2</v>
      </c>
      <c r="Y265" s="18">
        <f t="shared" si="67"/>
        <v>1.1776249491384485</v>
      </c>
      <c r="Z265" s="27">
        <f t="shared" si="68"/>
        <v>0.41144542872641782</v>
      </c>
      <c r="AA265">
        <v>0</v>
      </c>
      <c r="AB265">
        <f t="shared" si="69"/>
        <v>0</v>
      </c>
      <c r="AC265">
        <v>0</v>
      </c>
      <c r="AD265">
        <v>0</v>
      </c>
      <c r="AE265" s="31">
        <f t="shared" si="70"/>
        <v>4.3618750000000012E-3</v>
      </c>
      <c r="AF265" s="18">
        <f t="shared" si="71"/>
        <v>0.23976000000000003</v>
      </c>
      <c r="AG265" s="6">
        <f t="shared" si="72"/>
        <v>1.493427199539415E-2</v>
      </c>
      <c r="AH265">
        <f t="shared" si="73"/>
        <v>0.24300000000000005</v>
      </c>
      <c r="AI265" s="27">
        <f t="shared" si="58"/>
        <v>0.50205614699539425</v>
      </c>
      <c r="AJ265">
        <f t="shared" si="74"/>
        <v>0.16672620060301507</v>
      </c>
      <c r="AK265" s="29">
        <f t="shared" si="75"/>
        <v>5.0641708176982408E-2</v>
      </c>
      <c r="AL265" s="27">
        <f t="shared" si="61"/>
        <v>0.71942405577539181</v>
      </c>
      <c r="AM265" s="27">
        <f t="shared" si="59"/>
        <v>1.1308694845018097</v>
      </c>
      <c r="AN265" s="27">
        <f t="shared" si="76"/>
        <v>76.410090258864599</v>
      </c>
      <c r="AO265" s="27">
        <f t="shared" si="77"/>
        <v>65.279670776295347</v>
      </c>
      <c r="AP265" s="27">
        <f t="shared" si="78"/>
        <v>0.41144542872641782</v>
      </c>
      <c r="AQ265" s="27">
        <f t="shared" si="60"/>
        <v>0.71942405577539181</v>
      </c>
      <c r="AR265" s="17">
        <f t="shared" si="79"/>
        <v>1.1308694845018095</v>
      </c>
    </row>
    <row r="266" spans="19:44">
      <c r="S266">
        <v>38</v>
      </c>
      <c r="T266">
        <f t="shared" si="62"/>
        <v>1.1399999999999999</v>
      </c>
      <c r="U266">
        <f t="shared" si="63"/>
        <v>1.1399999999999999</v>
      </c>
      <c r="V266">
        <f t="shared" si="64"/>
        <v>61.548403639884597</v>
      </c>
      <c r="W266" s="23">
        <f t="shared" si="65"/>
        <v>8.0426457237560769E-2</v>
      </c>
      <c r="X266" s="23">
        <f t="shared" si="66"/>
        <v>3.6551278620687841E-2</v>
      </c>
      <c r="Y266" s="18">
        <f t="shared" si="67"/>
        <v>1.2059438298831888</v>
      </c>
      <c r="Z266" s="27">
        <f t="shared" si="68"/>
        <v>0.41696423864936444</v>
      </c>
      <c r="AA266">
        <v>0</v>
      </c>
      <c r="AB266">
        <f t="shared" si="69"/>
        <v>0</v>
      </c>
      <c r="AC266">
        <v>0</v>
      </c>
      <c r="AD266">
        <v>0</v>
      </c>
      <c r="AE266" s="31">
        <f t="shared" si="70"/>
        <v>4.4668749999999986E-3</v>
      </c>
      <c r="AF266" s="18">
        <f t="shared" si="71"/>
        <v>0.24624000000000001</v>
      </c>
      <c r="AG266" s="6">
        <f t="shared" si="72"/>
        <v>1.5346607205978737E-2</v>
      </c>
      <c r="AH266">
        <f t="shared" si="73"/>
        <v>0.24300000000000005</v>
      </c>
      <c r="AI266" s="27">
        <f t="shared" si="58"/>
        <v>0.50905348220597879</v>
      </c>
      <c r="AJ266">
        <f t="shared" si="74"/>
        <v>0.16672620060301507</v>
      </c>
      <c r="AK266" s="29">
        <f t="shared" si="75"/>
        <v>5.3156543535190615E-2</v>
      </c>
      <c r="AL266" s="27">
        <f t="shared" si="61"/>
        <v>0.72893622634418453</v>
      </c>
      <c r="AM266" s="27">
        <f t="shared" si="59"/>
        <v>1.1459004649935489</v>
      </c>
      <c r="AN266" s="27">
        <f t="shared" si="76"/>
        <v>76.651921261099687</v>
      </c>
      <c r="AO266" s="27">
        <f t="shared" si="77"/>
        <v>65.481697430105896</v>
      </c>
      <c r="AP266" s="27">
        <f t="shared" si="78"/>
        <v>0.41696423864936444</v>
      </c>
      <c r="AQ266" s="27">
        <f t="shared" si="60"/>
        <v>0.72893622634418453</v>
      </c>
      <c r="AR266" s="17">
        <f t="shared" si="79"/>
        <v>1.1459004649935489</v>
      </c>
    </row>
    <row r="267" spans="19:44">
      <c r="S267">
        <v>39</v>
      </c>
      <c r="T267">
        <f t="shared" si="62"/>
        <v>1.17</v>
      </c>
      <c r="U267">
        <f t="shared" si="63"/>
        <v>1.17</v>
      </c>
      <c r="V267">
        <f t="shared" si="64"/>
        <v>61.74083489900498</v>
      </c>
      <c r="W267" s="23">
        <f t="shared" si="65"/>
        <v>8.0491883865661709E-2</v>
      </c>
      <c r="X267" s="23">
        <f t="shared" si="66"/>
        <v>3.6585890269109529E-2</v>
      </c>
      <c r="Y267" s="18">
        <f t="shared" si="67"/>
        <v>1.2343421409128561</v>
      </c>
      <c r="Z267" s="27">
        <f t="shared" si="68"/>
        <v>0.42263747618057834</v>
      </c>
      <c r="AA267">
        <v>0</v>
      </c>
      <c r="AB267">
        <f t="shared" si="69"/>
        <v>0</v>
      </c>
      <c r="AC267">
        <v>0</v>
      </c>
      <c r="AD267">
        <v>0</v>
      </c>
      <c r="AE267" s="31">
        <f t="shared" si="70"/>
        <v>4.5718749999999996E-3</v>
      </c>
      <c r="AF267" s="18">
        <f t="shared" si="71"/>
        <v>0.25272</v>
      </c>
      <c r="AG267" s="6">
        <f t="shared" si="72"/>
        <v>1.5759471073273437E-2</v>
      </c>
      <c r="AH267">
        <f t="shared" si="73"/>
        <v>0.24300000000000005</v>
      </c>
      <c r="AI267" s="27">
        <f t="shared" si="58"/>
        <v>0.51605134607327341</v>
      </c>
      <c r="AJ267">
        <f t="shared" si="74"/>
        <v>0.16672620060301507</v>
      </c>
      <c r="AK267" s="29">
        <f t="shared" si="75"/>
        <v>5.5742281469166453E-2</v>
      </c>
      <c r="AL267" s="27">
        <f t="shared" si="61"/>
        <v>0.73851982814545492</v>
      </c>
      <c r="AM267" s="27">
        <f t="shared" si="59"/>
        <v>1.1611573043260333</v>
      </c>
      <c r="AN267" s="27">
        <f t="shared" si="76"/>
        <v>76.879312336038851</v>
      </c>
      <c r="AO267" s="27">
        <f t="shared" si="77"/>
        <v>65.685241194314202</v>
      </c>
      <c r="AP267" s="27">
        <f t="shared" si="78"/>
        <v>0.42263747618057834</v>
      </c>
      <c r="AQ267" s="27">
        <f t="shared" si="60"/>
        <v>0.73851982814545492</v>
      </c>
      <c r="AR267" s="17">
        <f t="shared" si="79"/>
        <v>1.1611573043260333</v>
      </c>
    </row>
    <row r="268" spans="19:44">
      <c r="S268">
        <v>40</v>
      </c>
      <c r="T268">
        <f t="shared" si="62"/>
        <v>1.2</v>
      </c>
      <c r="U268">
        <f t="shared" si="63"/>
        <v>1.2</v>
      </c>
      <c r="V268">
        <f t="shared" si="64"/>
        <v>61.934776344523101</v>
      </c>
      <c r="W268" s="23">
        <f t="shared" si="65"/>
        <v>8.0557823957137856E-2</v>
      </c>
      <c r="X268" s="23">
        <f t="shared" si="66"/>
        <v>3.662077354720765E-2</v>
      </c>
      <c r="Y268" s="18">
        <f t="shared" si="67"/>
        <v>1.262814523528033</v>
      </c>
      <c r="Z268" s="27">
        <f t="shared" si="68"/>
        <v>0.42846560382164767</v>
      </c>
      <c r="AA268">
        <v>0</v>
      </c>
      <c r="AB268">
        <f t="shared" si="69"/>
        <v>0</v>
      </c>
      <c r="AC268">
        <v>0</v>
      </c>
      <c r="AD268">
        <v>0</v>
      </c>
      <c r="AE268" s="31">
        <f t="shared" si="70"/>
        <v>4.6768749999999996E-3</v>
      </c>
      <c r="AF268" s="18">
        <f t="shared" si="71"/>
        <v>0.25920000000000004</v>
      </c>
      <c r="AG268" s="6">
        <f t="shared" si="72"/>
        <v>1.6172869264537107E-2</v>
      </c>
      <c r="AH268">
        <f t="shared" si="73"/>
        <v>0.24300000000000005</v>
      </c>
      <c r="AI268" s="27">
        <f t="shared" si="58"/>
        <v>0.52304974426453721</v>
      </c>
      <c r="AJ268">
        <f t="shared" si="74"/>
        <v>0.16672620060301507</v>
      </c>
      <c r="AK268" s="29">
        <f t="shared" si="75"/>
        <v>5.8399166649051586E-2</v>
      </c>
      <c r="AL268" s="27">
        <f t="shared" si="61"/>
        <v>0.74817511151660376</v>
      </c>
      <c r="AM268" s="27">
        <f t="shared" si="59"/>
        <v>1.1766407153382514</v>
      </c>
      <c r="AN268" s="27">
        <f t="shared" si="76"/>
        <v>77.093186373250788</v>
      </c>
      <c r="AO268" s="27">
        <f t="shared" si="77"/>
        <v>65.89030738577479</v>
      </c>
      <c r="AP268" s="27">
        <f t="shared" si="78"/>
        <v>0.42846560382164767</v>
      </c>
      <c r="AQ268" s="27">
        <f t="shared" si="60"/>
        <v>0.74817511151660376</v>
      </c>
      <c r="AR268" s="17">
        <f t="shared" si="79"/>
        <v>1.1766407153382514</v>
      </c>
    </row>
    <row r="269" spans="19:44">
      <c r="S269">
        <v>41</v>
      </c>
      <c r="T269">
        <f t="shared" si="62"/>
        <v>1.23</v>
      </c>
      <c r="U269">
        <f t="shared" si="63"/>
        <v>1.23</v>
      </c>
      <c r="V269">
        <f t="shared" si="64"/>
        <v>62.130233238130309</v>
      </c>
      <c r="W269" s="23">
        <f t="shared" si="65"/>
        <v>8.0624279300964302E-2</v>
      </c>
      <c r="X269" s="23">
        <f t="shared" si="66"/>
        <v>3.6655929401376311E-2</v>
      </c>
      <c r="Y269" s="18">
        <f t="shared" si="67"/>
        <v>1.2913560782500437</v>
      </c>
      <c r="Z269" s="27">
        <f t="shared" si="68"/>
        <v>0.43444909015410016</v>
      </c>
      <c r="AA269">
        <v>0</v>
      </c>
      <c r="AB269">
        <f t="shared" si="69"/>
        <v>0</v>
      </c>
      <c r="AC269">
        <v>0</v>
      </c>
      <c r="AD269">
        <v>0</v>
      </c>
      <c r="AE269" s="31">
        <f t="shared" si="70"/>
        <v>4.7818749999999997E-3</v>
      </c>
      <c r="AF269" s="18">
        <f t="shared" si="71"/>
        <v>0.26568000000000003</v>
      </c>
      <c r="AG269" s="6">
        <f t="shared" si="72"/>
        <v>1.6586807475316011E-2</v>
      </c>
      <c r="AH269">
        <f t="shared" si="73"/>
        <v>0.24300000000000005</v>
      </c>
      <c r="AI269" s="27">
        <f t="shared" si="58"/>
        <v>0.53004868247531611</v>
      </c>
      <c r="AJ269">
        <f t="shared" si="74"/>
        <v>0.16672620060301507</v>
      </c>
      <c r="AK269" s="29">
        <f t="shared" si="75"/>
        <v>6.1127446961365024E-2</v>
      </c>
      <c r="AL269" s="27">
        <f t="shared" si="61"/>
        <v>0.7579023300396962</v>
      </c>
      <c r="AM269" s="27">
        <f t="shared" si="59"/>
        <v>1.1923514201937964</v>
      </c>
      <c r="AN269" s="27">
        <f t="shared" si="76"/>
        <v>77.294389105084989</v>
      </c>
      <c r="AO269" s="27">
        <f t="shared" si="77"/>
        <v>66.096901390254857</v>
      </c>
      <c r="AP269" s="27">
        <f t="shared" si="78"/>
        <v>0.43444909015410016</v>
      </c>
      <c r="AQ269" s="27">
        <f t="shared" si="60"/>
        <v>0.7579023300396962</v>
      </c>
      <c r="AR269" s="17">
        <f t="shared" si="79"/>
        <v>1.1923514201937964</v>
      </c>
    </row>
    <row r="270" spans="19:44">
      <c r="S270">
        <v>42</v>
      </c>
      <c r="T270">
        <f t="shared" si="62"/>
        <v>1.26</v>
      </c>
      <c r="U270">
        <f t="shared" si="63"/>
        <v>1.26</v>
      </c>
      <c r="V270">
        <f t="shared" si="64"/>
        <v>62.327210910246762</v>
      </c>
      <c r="W270" s="23">
        <f t="shared" si="65"/>
        <v>8.0691251709483908E-2</v>
      </c>
      <c r="X270" s="23">
        <f t="shared" si="66"/>
        <v>3.6691358790371532E-2</v>
      </c>
      <c r="Y270" s="18">
        <f t="shared" si="67"/>
        <v>1.3199623179596203</v>
      </c>
      <c r="Z270" s="27">
        <f t="shared" si="68"/>
        <v>0.44058840988012743</v>
      </c>
      <c r="AA270">
        <v>0</v>
      </c>
      <c r="AB270">
        <f t="shared" si="69"/>
        <v>0</v>
      </c>
      <c r="AC270">
        <v>0</v>
      </c>
      <c r="AD270">
        <v>0</v>
      </c>
      <c r="AE270" s="31">
        <f t="shared" si="70"/>
        <v>4.8868749999999997E-3</v>
      </c>
      <c r="AF270" s="18">
        <f t="shared" si="71"/>
        <v>0.27216000000000007</v>
      </c>
      <c r="AG270" s="6">
        <f t="shared" si="72"/>
        <v>1.7001291429876442E-2</v>
      </c>
      <c r="AH270">
        <f t="shared" si="73"/>
        <v>0.24300000000000005</v>
      </c>
      <c r="AI270" s="27">
        <f t="shared" si="58"/>
        <v>0.53704816642987652</v>
      </c>
      <c r="AJ270">
        <f t="shared" si="74"/>
        <v>0.16672620060301507</v>
      </c>
      <c r="AK270" s="29">
        <f t="shared" si="75"/>
        <v>6.3927373530547046E-2</v>
      </c>
      <c r="AL270" s="27">
        <f t="shared" si="61"/>
        <v>0.76770174056343854</v>
      </c>
      <c r="AM270" s="27">
        <f t="shared" si="59"/>
        <v>1.2082901504435659</v>
      </c>
      <c r="AN270" s="27">
        <f t="shared" si="76"/>
        <v>77.483696994213204</v>
      </c>
      <c r="AO270" s="27">
        <f t="shared" si="77"/>
        <v>66.305028662900995</v>
      </c>
      <c r="AP270" s="27">
        <f t="shared" si="78"/>
        <v>0.44058840988012743</v>
      </c>
      <c r="AQ270" s="27">
        <f t="shared" si="60"/>
        <v>0.76770174056343854</v>
      </c>
      <c r="AR270" s="17">
        <f t="shared" si="79"/>
        <v>1.2082901504435659</v>
      </c>
    </row>
    <row r="271" spans="19:44">
      <c r="S271">
        <v>43</v>
      </c>
      <c r="T271">
        <f t="shared" si="62"/>
        <v>1.29</v>
      </c>
      <c r="U271">
        <f t="shared" si="63"/>
        <v>1.29</v>
      </c>
      <c r="V271">
        <f t="shared" si="64"/>
        <v>62.525714760486615</v>
      </c>
      <c r="W271" s="23">
        <f t="shared" si="65"/>
        <v>8.0758743018565449E-2</v>
      </c>
      <c r="X271" s="23">
        <f t="shared" si="66"/>
        <v>3.6727062685394926E-2</v>
      </c>
      <c r="Y271" s="18">
        <f t="shared" si="67"/>
        <v>1.3486291264959887</v>
      </c>
      <c r="Z271" s="27">
        <f t="shared" si="68"/>
        <v>0.44688404386401215</v>
      </c>
      <c r="AA271">
        <v>0</v>
      </c>
      <c r="AB271">
        <f t="shared" si="69"/>
        <v>0</v>
      </c>
      <c r="AC271">
        <v>0</v>
      </c>
      <c r="AD271">
        <v>0</v>
      </c>
      <c r="AE271" s="31">
        <f t="shared" si="70"/>
        <v>4.9918750000000007E-3</v>
      </c>
      <c r="AF271" s="18">
        <f t="shared" si="71"/>
        <v>0.27864000000000005</v>
      </c>
      <c r="AG271" s="6">
        <f t="shared" si="72"/>
        <v>1.7416326881641114E-2</v>
      </c>
      <c r="AH271">
        <f t="shared" si="73"/>
        <v>0.24300000000000005</v>
      </c>
      <c r="AI271" s="27">
        <f t="shared" si="58"/>
        <v>0.54404820188164127</v>
      </c>
      <c r="AJ271">
        <f t="shared" si="74"/>
        <v>0.16672620060301507</v>
      </c>
      <c r="AK271" s="29">
        <f t="shared" si="75"/>
        <v>6.6799200740874767E-2</v>
      </c>
      <c r="AL271" s="27">
        <f t="shared" si="61"/>
        <v>0.77757360322553104</v>
      </c>
      <c r="AM271" s="27">
        <f t="shared" si="59"/>
        <v>1.2244576470895432</v>
      </c>
      <c r="AN271" s="27">
        <f t="shared" si="76"/>
        <v>77.661824172997385</v>
      </c>
      <c r="AO271" s="27">
        <f t="shared" si="77"/>
        <v>66.514694728713877</v>
      </c>
      <c r="AP271" s="27">
        <f t="shared" si="78"/>
        <v>0.44688404386401215</v>
      </c>
      <c r="AQ271" s="27">
        <f t="shared" si="60"/>
        <v>0.77757360322553104</v>
      </c>
      <c r="AR271" s="17">
        <f t="shared" si="79"/>
        <v>1.2244576470895434</v>
      </c>
    </row>
    <row r="272" spans="19:44">
      <c r="S272">
        <v>44</v>
      </c>
      <c r="T272">
        <f t="shared" si="62"/>
        <v>1.32</v>
      </c>
      <c r="U272">
        <f t="shared" si="63"/>
        <v>1.32</v>
      </c>
      <c r="V272">
        <f t="shared" si="64"/>
        <v>62.72575025813115</v>
      </c>
      <c r="W272" s="23">
        <f t="shared" si="65"/>
        <v>8.0826755087764587E-2</v>
      </c>
      <c r="X272" s="23">
        <f t="shared" si="66"/>
        <v>3.6763042070178761E-2</v>
      </c>
      <c r="Y272" s="18">
        <f t="shared" si="67"/>
        <v>1.3773527220118067</v>
      </c>
      <c r="Z272" s="27">
        <f t="shared" si="68"/>
        <v>0.45333647917426645</v>
      </c>
      <c r="AA272">
        <v>0</v>
      </c>
      <c r="AB272">
        <f t="shared" si="69"/>
        <v>0</v>
      </c>
      <c r="AC272">
        <v>0</v>
      </c>
      <c r="AD272">
        <v>0</v>
      </c>
      <c r="AE272" s="31">
        <f t="shared" si="70"/>
        <v>5.096874999999999E-3</v>
      </c>
      <c r="AF272" s="18">
        <f t="shared" si="71"/>
        <v>0.28512000000000004</v>
      </c>
      <c r="AG272" s="6">
        <f t="shared" si="72"/>
        <v>1.7831919613629323E-2</v>
      </c>
      <c r="AH272">
        <f t="shared" si="73"/>
        <v>0.24300000000000005</v>
      </c>
      <c r="AI272" s="27">
        <f t="shared" si="58"/>
        <v>0.55104879461362943</v>
      </c>
      <c r="AJ272">
        <f t="shared" si="74"/>
        <v>0.16672620060301507</v>
      </c>
      <c r="AK272" s="29">
        <f t="shared" si="75"/>
        <v>6.9743186258753878E-2</v>
      </c>
      <c r="AL272" s="27">
        <f t="shared" si="61"/>
        <v>0.78751818147539843</v>
      </c>
      <c r="AM272" s="27">
        <f t="shared" si="59"/>
        <v>1.2408546606496649</v>
      </c>
      <c r="AN272" s="27">
        <f t="shared" si="76"/>
        <v>77.829428565049952</v>
      </c>
      <c r="AO272" s="27">
        <f t="shared" si="77"/>
        <v>66.725905183031131</v>
      </c>
      <c r="AP272" s="27">
        <f t="shared" si="78"/>
        <v>0.45333647917426645</v>
      </c>
      <c r="AQ272" s="27">
        <f t="shared" si="60"/>
        <v>0.78751818147539843</v>
      </c>
      <c r="AR272" s="17">
        <f t="shared" si="79"/>
        <v>1.2408546606496649</v>
      </c>
    </row>
    <row r="273" spans="19:44">
      <c r="S273">
        <v>45</v>
      </c>
      <c r="T273">
        <f t="shared" si="62"/>
        <v>1.35</v>
      </c>
      <c r="U273">
        <f t="shared" si="63"/>
        <v>1.35</v>
      </c>
      <c r="V273">
        <f t="shared" si="64"/>
        <v>62.927322942610026</v>
      </c>
      <c r="W273" s="23">
        <f t="shared" si="65"/>
        <v>8.0895289800487422E-2</v>
      </c>
      <c r="X273" s="23">
        <f t="shared" si="66"/>
        <v>3.6799297941072555E-2</v>
      </c>
      <c r="Y273" s="18">
        <f t="shared" si="67"/>
        <v>1.406129624477535</v>
      </c>
      <c r="Z273" s="27">
        <f t="shared" si="68"/>
        <v>0.4599462091264872</v>
      </c>
      <c r="AA273">
        <v>0</v>
      </c>
      <c r="AB273">
        <f t="shared" si="69"/>
        <v>0</v>
      </c>
      <c r="AC273">
        <v>0</v>
      </c>
      <c r="AD273">
        <v>0</v>
      </c>
      <c r="AE273" s="31">
        <f t="shared" si="70"/>
        <v>5.2018749999999999E-3</v>
      </c>
      <c r="AF273" s="18">
        <f t="shared" si="71"/>
        <v>0.29160000000000008</v>
      </c>
      <c r="AG273" s="6">
        <f t="shared" si="72"/>
        <v>1.8248075438900942E-2</v>
      </c>
      <c r="AH273">
        <f t="shared" si="73"/>
        <v>0.24300000000000005</v>
      </c>
      <c r="AI273" s="27">
        <f t="shared" si="58"/>
        <v>0.55804995043890115</v>
      </c>
      <c r="AJ273">
        <f t="shared" si="74"/>
        <v>0.16672620060301507</v>
      </c>
      <c r="AK273" s="29">
        <f t="shared" si="75"/>
        <v>7.2759591055389677E-2</v>
      </c>
      <c r="AL273" s="27">
        <f t="shared" si="61"/>
        <v>0.79753574209730582</v>
      </c>
      <c r="AM273" s="27">
        <f t="shared" si="59"/>
        <v>1.2574819512237929</v>
      </c>
      <c r="AN273" s="27">
        <f t="shared" si="76"/>
        <v>77.987117299260774</v>
      </c>
      <c r="AO273" s="27">
        <f t="shared" si="77"/>
        <v>66.938665692018219</v>
      </c>
      <c r="AP273" s="27">
        <f t="shared" si="78"/>
        <v>0.4599462091264872</v>
      </c>
      <c r="AQ273" s="27">
        <f t="shared" si="60"/>
        <v>0.79753574209730582</v>
      </c>
      <c r="AR273" s="17">
        <f t="shared" si="79"/>
        <v>1.2574819512237931</v>
      </c>
    </row>
    <row r="274" spans="19:44">
      <c r="S274">
        <v>46</v>
      </c>
      <c r="T274">
        <f t="shared" si="62"/>
        <v>1.38</v>
      </c>
      <c r="U274">
        <f t="shared" si="63"/>
        <v>1.38</v>
      </c>
      <c r="V274">
        <f t="shared" si="64"/>
        <v>63.130438423990661</v>
      </c>
      <c r="W274" s="23">
        <f t="shared" si="65"/>
        <v>8.0964349064156838E-2</v>
      </c>
      <c r="X274" s="23">
        <f t="shared" si="66"/>
        <v>3.6835831307131084E-2</v>
      </c>
      <c r="Y274" s="18">
        <f t="shared" si="67"/>
        <v>1.4349566268125782</v>
      </c>
      <c r="Z274" s="27">
        <f t="shared" si="68"/>
        <v>0.46671373332693711</v>
      </c>
      <c r="AA274">
        <v>0</v>
      </c>
      <c r="AB274">
        <f t="shared" si="69"/>
        <v>0</v>
      </c>
      <c r="AC274">
        <v>0</v>
      </c>
      <c r="AD274">
        <v>0</v>
      </c>
      <c r="AE274" s="31">
        <f t="shared" si="70"/>
        <v>5.3068749999999991E-3</v>
      </c>
      <c r="AF274" s="18">
        <f t="shared" si="71"/>
        <v>0.29808000000000001</v>
      </c>
      <c r="AG274" s="6">
        <f t="shared" si="72"/>
        <v>1.8664800201004281E-2</v>
      </c>
      <c r="AH274">
        <f t="shared" si="73"/>
        <v>0.24300000000000005</v>
      </c>
      <c r="AI274" s="27">
        <f t="shared" si="58"/>
        <v>0.56505167520100441</v>
      </c>
      <c r="AJ274">
        <f t="shared" si="74"/>
        <v>0.16672620060301507</v>
      </c>
      <c r="AK274" s="29">
        <f t="shared" si="75"/>
        <v>7.58486794298424E-2</v>
      </c>
      <c r="AL274" s="27">
        <f t="shared" si="61"/>
        <v>0.80762655523386184</v>
      </c>
      <c r="AM274" s="27">
        <f t="shared" si="59"/>
        <v>1.2743402885607988</v>
      </c>
      <c r="AN274" s="27">
        <f t="shared" si="76"/>
        <v>78.135451509893329</v>
      </c>
      <c r="AO274" s="27">
        <f t="shared" si="77"/>
        <v>67.152981993167629</v>
      </c>
      <c r="AP274" s="27">
        <f t="shared" si="78"/>
        <v>0.46671373332693711</v>
      </c>
      <c r="AQ274" s="27">
        <f t="shared" si="60"/>
        <v>0.80762655523386184</v>
      </c>
      <c r="AR274" s="17">
        <f t="shared" si="79"/>
        <v>1.2743402885607988</v>
      </c>
    </row>
    <row r="275" spans="19:44">
      <c r="S275">
        <v>47</v>
      </c>
      <c r="T275">
        <f t="shared" si="62"/>
        <v>1.41</v>
      </c>
      <c r="U275">
        <f t="shared" si="63"/>
        <v>1.41</v>
      </c>
      <c r="V275">
        <f t="shared" si="64"/>
        <v>63.335102383475835</v>
      </c>
      <c r="W275" s="23">
        <f t="shared" si="65"/>
        <v>8.1033934810381791E-2</v>
      </c>
      <c r="X275" s="23">
        <f t="shared" si="66"/>
        <v>3.6872643190203884E-2</v>
      </c>
      <c r="Y275" s="18">
        <f t="shared" si="67"/>
        <v>1.4638307691920309</v>
      </c>
      <c r="Z275" s="27">
        <f t="shared" si="68"/>
        <v>0.47363955771686039</v>
      </c>
      <c r="AA275">
        <v>0</v>
      </c>
      <c r="AB275">
        <f t="shared" si="69"/>
        <v>0</v>
      </c>
      <c r="AC275">
        <v>0</v>
      </c>
      <c r="AD275">
        <v>0</v>
      </c>
      <c r="AE275" s="31">
        <f t="shared" si="70"/>
        <v>5.4118749999999992E-3</v>
      </c>
      <c r="AF275" s="18">
        <f t="shared" si="71"/>
        <v>0.30456</v>
      </c>
      <c r="AG275" s="6">
        <f t="shared" si="72"/>
        <v>1.9082099774428041E-2</v>
      </c>
      <c r="AH275">
        <f t="shared" si="73"/>
        <v>0.24300000000000005</v>
      </c>
      <c r="AI275" s="27">
        <f t="shared" si="58"/>
        <v>0.5720539747744281</v>
      </c>
      <c r="AJ275">
        <f t="shared" si="74"/>
        <v>0.16672620060301507</v>
      </c>
      <c r="AK275" s="29">
        <f t="shared" si="75"/>
        <v>7.9010719032470519E-2</v>
      </c>
      <c r="AL275" s="27">
        <f t="shared" si="61"/>
        <v>0.8177908944099137</v>
      </c>
      <c r="AM275" s="27">
        <f t="shared" si="59"/>
        <v>1.2914304521267741</v>
      </c>
      <c r="AN275" s="27">
        <f t="shared" si="76"/>
        <v>78.274950602462994</v>
      </c>
      <c r="AO275" s="27">
        <f t="shared" si="77"/>
        <v>67.368859895806409</v>
      </c>
      <c r="AP275" s="27">
        <f t="shared" si="78"/>
        <v>0.47363955771686039</v>
      </c>
      <c r="AQ275" s="27">
        <f t="shared" si="60"/>
        <v>0.8177908944099137</v>
      </c>
      <c r="AR275" s="17">
        <f t="shared" si="79"/>
        <v>1.2914304521267739</v>
      </c>
    </row>
    <row r="276" spans="19:44">
      <c r="S276">
        <v>48</v>
      </c>
      <c r="T276">
        <f t="shared" si="62"/>
        <v>1.44</v>
      </c>
      <c r="U276">
        <f t="shared" si="63"/>
        <v>1.44</v>
      </c>
      <c r="V276">
        <f t="shared" si="64"/>
        <v>63.541320573909594</v>
      </c>
      <c r="W276" s="23">
        <f t="shared" si="65"/>
        <v>8.1104048995129269E-2</v>
      </c>
      <c r="X276" s="23">
        <f t="shared" si="66"/>
        <v>3.6909734625026246E-2</v>
      </c>
      <c r="Y276" s="18">
        <f t="shared" si="67"/>
        <v>1.4927493161389602</v>
      </c>
      <c r="Z276" s="27">
        <f t="shared" si="68"/>
        <v>0.48072419461753868</v>
      </c>
      <c r="AA276">
        <v>0</v>
      </c>
      <c r="AB276">
        <f t="shared" si="69"/>
        <v>0</v>
      </c>
      <c r="AC276">
        <v>0</v>
      </c>
      <c r="AD276">
        <v>0</v>
      </c>
      <c r="AE276" s="31">
        <f t="shared" si="70"/>
        <v>5.5168749999999992E-3</v>
      </c>
      <c r="AF276" s="18">
        <f t="shared" si="71"/>
        <v>0.31104000000000004</v>
      </c>
      <c r="AG276" s="6">
        <f t="shared" si="72"/>
        <v>1.9499980065057192E-2</v>
      </c>
      <c r="AH276">
        <f t="shared" si="73"/>
        <v>0.24300000000000005</v>
      </c>
      <c r="AI276" s="27">
        <f t="shared" si="58"/>
        <v>0.57905685506505722</v>
      </c>
      <c r="AJ276">
        <f t="shared" si="74"/>
        <v>0.16672620060301507</v>
      </c>
      <c r="AK276" s="29">
        <f t="shared" si="75"/>
        <v>8.2245980888766099E-2</v>
      </c>
      <c r="AL276" s="27">
        <f t="shared" si="61"/>
        <v>0.82802903655683835</v>
      </c>
      <c r="AM276" s="27">
        <f t="shared" si="59"/>
        <v>1.308753231174377</v>
      </c>
      <c r="AN276" s="27">
        <f t="shared" si="76"/>
        <v>78.406096053496924</v>
      </c>
      <c r="AO276" s="27">
        <f t="shared" si="77"/>
        <v>67.586305281612027</v>
      </c>
      <c r="AP276" s="27">
        <f t="shared" si="78"/>
        <v>0.48072419461753868</v>
      </c>
      <c r="AQ276" s="27">
        <f t="shared" si="60"/>
        <v>0.82802903655683835</v>
      </c>
      <c r="AR276" s="17">
        <f t="shared" si="79"/>
        <v>1.308753231174377</v>
      </c>
    </row>
    <row r="277" spans="19:44">
      <c r="S277">
        <v>49</v>
      </c>
      <c r="T277">
        <f t="shared" si="62"/>
        <v>1.47</v>
      </c>
      <c r="U277">
        <f t="shared" si="63"/>
        <v>1.47</v>
      </c>
      <c r="V277">
        <f t="shared" si="64"/>
        <v>63.749098820291678</v>
      </c>
      <c r="W277" s="23">
        <f t="shared" si="65"/>
        <v>8.1174693598899186E-2</v>
      </c>
      <c r="X277" s="23">
        <f t="shared" si="66"/>
        <v>3.6947106659311765E-2</v>
      </c>
      <c r="Y277" s="18">
        <f t="shared" si="67"/>
        <v>1.5217097360644485</v>
      </c>
      <c r="Z277" s="27">
        <f t="shared" si="68"/>
        <v>0.48796816277609723</v>
      </c>
      <c r="AA277">
        <v>0</v>
      </c>
      <c r="AB277">
        <f t="shared" si="69"/>
        <v>0</v>
      </c>
      <c r="AC277">
        <v>0</v>
      </c>
      <c r="AD277">
        <v>0</v>
      </c>
      <c r="AE277" s="31">
        <f t="shared" si="70"/>
        <v>5.6218750000000001E-3</v>
      </c>
      <c r="AF277" s="18">
        <f t="shared" si="71"/>
        <v>0.31752000000000008</v>
      </c>
      <c r="AG277" s="6">
        <f t="shared" si="72"/>
        <v>1.9918447010633153E-2</v>
      </c>
      <c r="AH277">
        <f t="shared" si="73"/>
        <v>0.24300000000000005</v>
      </c>
      <c r="AI277" s="27">
        <f t="shared" si="58"/>
        <v>0.58606032201063329</v>
      </c>
      <c r="AJ277">
        <f t="shared" si="74"/>
        <v>0.16672620060301507</v>
      </c>
      <c r="AK277" s="29">
        <f t="shared" si="75"/>
        <v>8.5554739423587059E-2</v>
      </c>
      <c r="AL277" s="27">
        <f t="shared" si="61"/>
        <v>0.83834126203723536</v>
      </c>
      <c r="AM277" s="27">
        <f t="shared" si="59"/>
        <v>1.3263094248133327</v>
      </c>
      <c r="AN277" s="27">
        <f t="shared" si="76"/>
        <v>78.529334802531579</v>
      </c>
      <c r="AO277" s="27">
        <f t="shared" si="77"/>
        <v>67.805324105136862</v>
      </c>
      <c r="AP277" s="27">
        <f t="shared" si="78"/>
        <v>0.48796816277609723</v>
      </c>
      <c r="AQ277" s="27">
        <f t="shared" si="60"/>
        <v>0.83834126203723536</v>
      </c>
      <c r="AR277" s="17">
        <f t="shared" si="79"/>
        <v>1.3263094248133327</v>
      </c>
    </row>
    <row r="278" spans="19:44">
      <c r="S278">
        <v>50</v>
      </c>
      <c r="T278">
        <f t="shared" si="62"/>
        <v>1.5</v>
      </c>
      <c r="U278">
        <f t="shared" si="63"/>
        <v>1.5</v>
      </c>
      <c r="V278">
        <f t="shared" si="64"/>
        <v>63.958443020300329</v>
      </c>
      <c r="W278" s="23">
        <f t="shared" si="65"/>
        <v>8.1245870626902111E-2</v>
      </c>
      <c r="X278" s="23">
        <f t="shared" si="66"/>
        <v>3.6984760353846326E-2</v>
      </c>
      <c r="Y278" s="18">
        <f t="shared" si="67"/>
        <v>1.5507096829623956</v>
      </c>
      <c r="Z278" s="27">
        <f t="shared" si="68"/>
        <v>0.49537198741206911</v>
      </c>
      <c r="AA278">
        <v>0</v>
      </c>
      <c r="AB278">
        <f t="shared" si="69"/>
        <v>0</v>
      </c>
      <c r="AC278">
        <v>0</v>
      </c>
      <c r="AD278">
        <v>0</v>
      </c>
      <c r="AE278" s="31">
        <f t="shared" si="70"/>
        <v>5.7268749999999993E-3</v>
      </c>
      <c r="AF278" s="18">
        <f t="shared" si="71"/>
        <v>0.32400000000000007</v>
      </c>
      <c r="AG278" s="6">
        <f t="shared" si="72"/>
        <v>2.033750658121802E-2</v>
      </c>
      <c r="AH278">
        <f t="shared" si="73"/>
        <v>0.24300000000000005</v>
      </c>
      <c r="AI278" s="27">
        <f t="shared" si="58"/>
        <v>0.59306438158121821</v>
      </c>
      <c r="AJ278">
        <f t="shared" si="74"/>
        <v>0.16672620060301507</v>
      </c>
      <c r="AK278" s="29">
        <f t="shared" si="75"/>
        <v>8.8937272485790281E-2</v>
      </c>
      <c r="AL278" s="27">
        <f t="shared" si="61"/>
        <v>0.84872785467002354</v>
      </c>
      <c r="AM278" s="27">
        <f t="shared" si="59"/>
        <v>1.3440998420820927</v>
      </c>
      <c r="AN278" s="27">
        <f t="shared" si="76"/>
        <v>78.64508228650115</v>
      </c>
      <c r="AO278" s="27">
        <f t="shared" si="77"/>
        <v>68.025922394341194</v>
      </c>
      <c r="AP278" s="27">
        <f t="shared" si="78"/>
        <v>0.49537198741206911</v>
      </c>
      <c r="AQ278" s="27">
        <f t="shared" si="60"/>
        <v>0.84872785467002354</v>
      </c>
      <c r="AR278" s="17">
        <f t="shared" si="79"/>
        <v>1.3440998420820924</v>
      </c>
    </row>
    <row r="279" spans="19:44">
      <c r="S279">
        <v>51</v>
      </c>
      <c r="T279">
        <f t="shared" si="62"/>
        <v>1.53</v>
      </c>
      <c r="U279">
        <f t="shared" si="63"/>
        <v>1.53</v>
      </c>
      <c r="V279">
        <f t="shared" si="64"/>
        <v>64.169359144823787</v>
      </c>
      <c r="W279" s="23">
        <f t="shared" si="65"/>
        <v>8.1317582109240102E-2</v>
      </c>
      <c r="X279" s="23">
        <f t="shared" si="66"/>
        <v>3.7022696782583728E-2</v>
      </c>
      <c r="Y279" s="18">
        <f t="shared" si="67"/>
        <v>1.5797469800044985</v>
      </c>
      <c r="Z279" s="27">
        <f t="shared" si="68"/>
        <v>0.50293620026472696</v>
      </c>
      <c r="AA279">
        <v>0</v>
      </c>
      <c r="AB279">
        <f t="shared" si="69"/>
        <v>0</v>
      </c>
      <c r="AC279">
        <v>0</v>
      </c>
      <c r="AD279">
        <v>0</v>
      </c>
      <c r="AE279" s="31">
        <f t="shared" si="70"/>
        <v>5.8318749999999985E-3</v>
      </c>
      <c r="AF279" s="18">
        <f t="shared" si="71"/>
        <v>0.33048</v>
      </c>
      <c r="AG279" s="6">
        <f t="shared" si="72"/>
        <v>2.0757164779663217E-2</v>
      </c>
      <c r="AH279">
        <f t="shared" si="73"/>
        <v>0.24300000000000005</v>
      </c>
      <c r="AI279" s="27">
        <f t="shared" si="58"/>
        <v>0.6000690397796633</v>
      </c>
      <c r="AJ279">
        <f t="shared" si="74"/>
        <v>0.16672620060301507</v>
      </c>
      <c r="AK279" s="29">
        <f t="shared" si="75"/>
        <v>9.2393861373270533E-2</v>
      </c>
      <c r="AL279" s="27">
        <f t="shared" si="61"/>
        <v>0.85918910175594887</v>
      </c>
      <c r="AM279" s="27">
        <f t="shared" si="59"/>
        <v>1.3621253020206758</v>
      </c>
      <c r="AN279" s="27">
        <f t="shared" si="76"/>
        <v>78.75372515974135</v>
      </c>
      <c r="AO279" s="27">
        <f t="shared" si="77"/>
        <v>68.248106251134999</v>
      </c>
      <c r="AP279" s="27">
        <f t="shared" si="78"/>
        <v>0.50293620026472696</v>
      </c>
      <c r="AQ279" s="27">
        <f t="shared" si="60"/>
        <v>0.85918910175594887</v>
      </c>
      <c r="AR279" s="17">
        <f t="shared" si="79"/>
        <v>1.3621253020206756</v>
      </c>
    </row>
    <row r="280" spans="19:44">
      <c r="S280">
        <v>52</v>
      </c>
      <c r="T280">
        <f t="shared" si="62"/>
        <v>1.56</v>
      </c>
      <c r="U280">
        <f t="shared" si="63"/>
        <v>1.56</v>
      </c>
      <c r="V280">
        <f t="shared" si="64"/>
        <v>64.381853238500483</v>
      </c>
      <c r="W280" s="23">
        <f t="shared" si="65"/>
        <v>8.1389830101090174E-2</v>
      </c>
      <c r="X280" s="23">
        <f t="shared" si="66"/>
        <v>3.7060917032742891E-2</v>
      </c>
      <c r="Y280" s="18">
        <f t="shared" si="67"/>
        <v>1.6088196048138317</v>
      </c>
      <c r="Z280" s="27">
        <f t="shared" si="68"/>
        <v>0.51066133964118821</v>
      </c>
      <c r="AA280">
        <v>0</v>
      </c>
      <c r="AB280">
        <f t="shared" si="69"/>
        <v>0</v>
      </c>
      <c r="AC280">
        <v>0</v>
      </c>
      <c r="AD280">
        <v>0</v>
      </c>
      <c r="AE280" s="31">
        <f t="shared" si="70"/>
        <v>5.9368750000000003E-3</v>
      </c>
      <c r="AF280" s="18">
        <f t="shared" si="71"/>
        <v>0.33696000000000004</v>
      </c>
      <c r="AG280" s="6">
        <f t="shared" si="72"/>
        <v>2.1177427642082428E-2</v>
      </c>
      <c r="AH280">
        <f t="shared" si="73"/>
        <v>0.24300000000000005</v>
      </c>
      <c r="AI280" s="27">
        <f t="shared" si="58"/>
        <v>0.60707430264208251</v>
      </c>
      <c r="AJ280">
        <f t="shared" si="74"/>
        <v>0.16672620060301507</v>
      </c>
      <c r="AK280" s="29">
        <f t="shared" si="75"/>
        <v>9.5924790858409395E-2</v>
      </c>
      <c r="AL280" s="27">
        <f t="shared" si="61"/>
        <v>0.86972529410350707</v>
      </c>
      <c r="AM280" s="27">
        <f t="shared" si="59"/>
        <v>1.3803866337446953</v>
      </c>
      <c r="AN280" s="27">
        <f t="shared" si="76"/>
        <v>78.855623736964517</v>
      </c>
      <c r="AO280" s="27">
        <f t="shared" si="77"/>
        <v>68.471881851928458</v>
      </c>
      <c r="AP280" s="27">
        <f t="shared" si="78"/>
        <v>0.51066133964118821</v>
      </c>
      <c r="AQ280" s="27">
        <f t="shared" si="60"/>
        <v>0.86972529410350707</v>
      </c>
      <c r="AR280" s="17">
        <f t="shared" si="79"/>
        <v>1.3803866337446951</v>
      </c>
    </row>
    <row r="281" spans="19:44">
      <c r="S281">
        <v>53</v>
      </c>
      <c r="T281">
        <f t="shared" si="62"/>
        <v>1.59</v>
      </c>
      <c r="U281">
        <f t="shared" si="63"/>
        <v>1.59</v>
      </c>
      <c r="V281">
        <f t="shared" si="64"/>
        <v>64.595931420268045</v>
      </c>
      <c r="W281" s="23">
        <f t="shared" si="65"/>
        <v>8.1462616682891134E-2</v>
      </c>
      <c r="X281" s="23">
        <f t="shared" si="66"/>
        <v>3.7099422204906508E-2</v>
      </c>
      <c r="Y281" s="18">
        <f t="shared" si="67"/>
        <v>1.637925676223843</v>
      </c>
      <c r="Z281" s="27">
        <f t="shared" si="68"/>
        <v>0.51854795046530655</v>
      </c>
      <c r="AA281">
        <v>0</v>
      </c>
      <c r="AB281">
        <f t="shared" si="69"/>
        <v>0</v>
      </c>
      <c r="AC281">
        <v>0</v>
      </c>
      <c r="AD281">
        <v>0</v>
      </c>
      <c r="AE281" s="31">
        <f t="shared" si="70"/>
        <v>6.0418750000000004E-3</v>
      </c>
      <c r="AF281" s="18">
        <f t="shared" si="71"/>
        <v>0.34344000000000008</v>
      </c>
      <c r="AG281" s="6">
        <f t="shared" si="72"/>
        <v>2.1598301238329048E-2</v>
      </c>
      <c r="AH281">
        <f t="shared" si="73"/>
        <v>0.24300000000000005</v>
      </c>
      <c r="AI281" s="27">
        <f t="shared" si="58"/>
        <v>0.61408017623832922</v>
      </c>
      <c r="AJ281">
        <f t="shared" si="74"/>
        <v>0.16672620060301507</v>
      </c>
      <c r="AK281" s="29">
        <f t="shared" si="75"/>
        <v>9.9530349213938912E-2</v>
      </c>
      <c r="AL281" s="27">
        <f t="shared" si="61"/>
        <v>0.88033672605528313</v>
      </c>
      <c r="AM281" s="27">
        <f t="shared" si="59"/>
        <v>1.3988846765205896</v>
      </c>
      <c r="AN281" s="27">
        <f t="shared" si="76"/>
        <v>78.951114191572671</v>
      </c>
      <c r="AO281" s="27">
        <f t="shared" si="77"/>
        <v>68.697255448191441</v>
      </c>
      <c r="AP281" s="27">
        <f t="shared" si="78"/>
        <v>0.51854795046530655</v>
      </c>
      <c r="AQ281" s="27">
        <f t="shared" si="60"/>
        <v>0.88033672605528313</v>
      </c>
      <c r="AR281" s="17">
        <f t="shared" si="79"/>
        <v>1.3988846765205898</v>
      </c>
    </row>
    <row r="282" spans="19:44">
      <c r="S282">
        <v>54</v>
      </c>
      <c r="T282">
        <f t="shared" si="62"/>
        <v>1.62</v>
      </c>
      <c r="U282">
        <f t="shared" si="63"/>
        <v>1.62</v>
      </c>
      <c r="V282">
        <f t="shared" si="64"/>
        <v>64.811599883921147</v>
      </c>
      <c r="W282" s="23">
        <f t="shared" si="65"/>
        <v>8.1535943960533194E-2</v>
      </c>
      <c r="X282" s="23">
        <f t="shared" si="66"/>
        <v>3.7138213413121478E-2</v>
      </c>
      <c r="Y282" s="18">
        <f t="shared" si="67"/>
        <v>1.6670634423540496</v>
      </c>
      <c r="Z282" s="27">
        <f t="shared" si="68"/>
        <v>0.52659658432735523</v>
      </c>
      <c r="AA282">
        <v>0</v>
      </c>
      <c r="AB282">
        <f t="shared" si="69"/>
        <v>0</v>
      </c>
      <c r="AC282">
        <v>0</v>
      </c>
      <c r="AD282">
        <v>0</v>
      </c>
      <c r="AE282" s="31">
        <f t="shared" si="70"/>
        <v>6.1468750000000004E-3</v>
      </c>
      <c r="AF282" s="18">
        <f t="shared" si="71"/>
        <v>0.34992000000000006</v>
      </c>
      <c r="AG282" s="6">
        <f t="shared" si="72"/>
        <v>2.2019791672478091E-2</v>
      </c>
      <c r="AH282">
        <f t="shared" si="73"/>
        <v>0.24300000000000005</v>
      </c>
      <c r="AI282" s="27">
        <f t="shared" si="58"/>
        <v>0.62108666667247814</v>
      </c>
      <c r="AJ282">
        <f t="shared" si="74"/>
        <v>0.16672620060301507</v>
      </c>
      <c r="AK282" s="29">
        <f t="shared" si="75"/>
        <v>0.10321082823922539</v>
      </c>
      <c r="AL282" s="27">
        <f t="shared" si="61"/>
        <v>0.89102369551471861</v>
      </c>
      <c r="AM282" s="27">
        <f t="shared" si="59"/>
        <v>1.4176202798420738</v>
      </c>
      <c r="AN282" s="27">
        <f t="shared" si="76"/>
        <v>79.040510537425163</v>
      </c>
      <c r="AO282" s="27">
        <f t="shared" si="77"/>
        <v>68.924233367021941</v>
      </c>
      <c r="AP282" s="27">
        <f t="shared" si="78"/>
        <v>0.52659658432735523</v>
      </c>
      <c r="AQ282" s="27">
        <f t="shared" si="60"/>
        <v>0.89102369551471861</v>
      </c>
      <c r="AR282" s="17">
        <f t="shared" si="79"/>
        <v>1.4176202798420738</v>
      </c>
    </row>
    <row r="283" spans="19:44">
      <c r="S283">
        <v>55</v>
      </c>
      <c r="T283">
        <f t="shared" si="62"/>
        <v>1.65</v>
      </c>
      <c r="U283">
        <f t="shared" si="63"/>
        <v>1.65</v>
      </c>
      <c r="V283">
        <f t="shared" si="64"/>
        <v>65.028864898678449</v>
      </c>
      <c r="W283" s="23">
        <f t="shared" si="65"/>
        <v>8.1609814065550679E-2</v>
      </c>
      <c r="X283" s="23">
        <f t="shared" si="66"/>
        <v>3.7177291785000802E-2</v>
      </c>
      <c r="Y283" s="18">
        <f t="shared" si="67"/>
        <v>1.6962312698548312</v>
      </c>
      <c r="Z283" s="27">
        <f t="shared" si="68"/>
        <v>0.53480779953451385</v>
      </c>
      <c r="AA283">
        <v>0</v>
      </c>
      <c r="AB283">
        <f t="shared" si="69"/>
        <v>0</v>
      </c>
      <c r="AC283">
        <v>0</v>
      </c>
      <c r="AD283">
        <v>0</v>
      </c>
      <c r="AE283" s="31">
        <f t="shared" si="70"/>
        <v>6.2518749999999988E-3</v>
      </c>
      <c r="AF283" s="18">
        <f t="shared" si="71"/>
        <v>0.35640000000000005</v>
      </c>
      <c r="AG283" s="6">
        <f t="shared" si="72"/>
        <v>2.2441905083312775E-2</v>
      </c>
      <c r="AH283">
        <f t="shared" si="73"/>
        <v>0.24300000000000005</v>
      </c>
      <c r="AI283" s="27">
        <f t="shared" si="58"/>
        <v>0.62809378008331285</v>
      </c>
      <c r="AJ283">
        <f t="shared" si="74"/>
        <v>0.16672620060301507</v>
      </c>
      <c r="AK283" s="29">
        <f t="shared" si="75"/>
        <v>0.1069665232869771</v>
      </c>
      <c r="AL283" s="27">
        <f t="shared" si="61"/>
        <v>0.90178650397330495</v>
      </c>
      <c r="AM283" s="27">
        <f t="shared" si="59"/>
        <v>1.4365943035078188</v>
      </c>
      <c r="AN283" s="27">
        <f t="shared" si="76"/>
        <v>79.124106418544187</v>
      </c>
      <c r="AO283" s="27">
        <f t="shared" si="77"/>
        <v>69.152822011723686</v>
      </c>
      <c r="AP283" s="27">
        <f t="shared" si="78"/>
        <v>0.53480779953451385</v>
      </c>
      <c r="AQ283" s="27">
        <f t="shared" si="60"/>
        <v>0.90178650397330495</v>
      </c>
      <c r="AR283" s="17">
        <f t="shared" si="79"/>
        <v>1.436594303507819</v>
      </c>
    </row>
    <row r="284" spans="19:44">
      <c r="S284">
        <v>56</v>
      </c>
      <c r="T284">
        <f t="shared" si="62"/>
        <v>1.68</v>
      </c>
      <c r="U284">
        <f t="shared" si="63"/>
        <v>1.68</v>
      </c>
      <c r="V284">
        <f t="shared" si="64"/>
        <v>65.247732809758674</v>
      </c>
      <c r="W284" s="23">
        <f t="shared" si="65"/>
        <v>8.168422915531795E-2</v>
      </c>
      <c r="X284" s="23">
        <f t="shared" si="66"/>
        <v>3.721665846182725E-2</v>
      </c>
      <c r="Y284" s="18">
        <f t="shared" si="67"/>
        <v>1.7254276341919799</v>
      </c>
      <c r="Z284" s="27">
        <f t="shared" si="68"/>
        <v>0.54318216116216633</v>
      </c>
      <c r="AA284">
        <v>0</v>
      </c>
      <c r="AB284">
        <f t="shared" si="69"/>
        <v>0</v>
      </c>
      <c r="AC284">
        <v>0</v>
      </c>
      <c r="AD284">
        <v>0</v>
      </c>
      <c r="AE284" s="31">
        <f t="shared" si="70"/>
        <v>6.3568750000000005E-3</v>
      </c>
      <c r="AF284" s="18">
        <f t="shared" si="71"/>
        <v>0.36288000000000009</v>
      </c>
      <c r="AG284" s="6">
        <f t="shared" si="72"/>
        <v>2.2864647644815779E-2</v>
      </c>
      <c r="AH284">
        <f t="shared" si="73"/>
        <v>0.24300000000000005</v>
      </c>
      <c r="AI284" s="27">
        <f t="shared" si="58"/>
        <v>0.6351015226448159</v>
      </c>
      <c r="AJ284">
        <f t="shared" si="74"/>
        <v>0.16672620060301507</v>
      </c>
      <c r="AK284" s="29">
        <f t="shared" si="75"/>
        <v>0.11079773329038216</v>
      </c>
      <c r="AL284" s="27">
        <f t="shared" si="61"/>
        <v>0.91262545653821314</v>
      </c>
      <c r="AM284" s="27">
        <f t="shared" si="59"/>
        <v>1.4558076177003794</v>
      </c>
      <c r="AN284" s="27">
        <f t="shared" si="76"/>
        <v>79.202176728127711</v>
      </c>
      <c r="AO284" s="27">
        <f t="shared" si="77"/>
        <v>69.383027862392908</v>
      </c>
      <c r="AP284" s="27">
        <f t="shared" si="78"/>
        <v>0.54318216116216633</v>
      </c>
      <c r="AQ284" s="27">
        <f t="shared" si="60"/>
        <v>0.91262545653821314</v>
      </c>
      <c r="AR284" s="17">
        <f t="shared" si="79"/>
        <v>1.4558076177003794</v>
      </c>
    </row>
    <row r="285" spans="19:44">
      <c r="S285">
        <v>57</v>
      </c>
      <c r="T285">
        <f t="shared" si="62"/>
        <v>1.71</v>
      </c>
      <c r="U285">
        <f t="shared" si="63"/>
        <v>1.71</v>
      </c>
      <c r="V285">
        <f t="shared" si="64"/>
        <v>65.468210038965765</v>
      </c>
      <c r="W285" s="23">
        <f t="shared" si="65"/>
        <v>8.1759191413248361E-2</v>
      </c>
      <c r="X285" s="23">
        <f t="shared" si="66"/>
        <v>3.725631459865858E-2</v>
      </c>
      <c r="Y285" s="18">
        <f t="shared" si="67"/>
        <v>1.7546511108574643</v>
      </c>
      <c r="Z285" s="27">
        <f t="shared" si="68"/>
        <v>0.55172024110602125</v>
      </c>
      <c r="AA285">
        <v>0</v>
      </c>
      <c r="AB285">
        <f t="shared" si="69"/>
        <v>0</v>
      </c>
      <c r="AC285">
        <v>0</v>
      </c>
      <c r="AD285">
        <v>0</v>
      </c>
      <c r="AE285" s="31">
        <f t="shared" si="70"/>
        <v>6.4618750000000006E-3</v>
      </c>
      <c r="AF285" s="18">
        <f t="shared" si="71"/>
        <v>0.36936000000000002</v>
      </c>
      <c r="AG285" s="6">
        <f t="shared" si="72"/>
        <v>2.328802556666526E-2</v>
      </c>
      <c r="AH285">
        <f t="shared" si="73"/>
        <v>0.24300000000000005</v>
      </c>
      <c r="AI285" s="27">
        <f t="shared" si="58"/>
        <v>0.64210990056666528</v>
      </c>
      <c r="AJ285">
        <f t="shared" si="74"/>
        <v>0.16672620060301507</v>
      </c>
      <c r="AK285" s="29">
        <f t="shared" si="75"/>
        <v>0.11470476079068057</v>
      </c>
      <c r="AL285" s="27">
        <f t="shared" si="61"/>
        <v>0.92354086196036089</v>
      </c>
      <c r="AM285" s="27">
        <f t="shared" si="59"/>
        <v>1.4752611030663823</v>
      </c>
      <c r="AN285" s="27">
        <f t="shared" si="76"/>
        <v>79.274979075565597</v>
      </c>
      <c r="AO285" s="27">
        <f t="shared" si="77"/>
        <v>69.614857476514516</v>
      </c>
      <c r="AP285" s="27">
        <f t="shared" si="78"/>
        <v>0.55172024110602125</v>
      </c>
      <c r="AQ285" s="27">
        <f t="shared" si="60"/>
        <v>0.92354086196036089</v>
      </c>
      <c r="AR285" s="17">
        <f t="shared" si="79"/>
        <v>1.4752611030663823</v>
      </c>
    </row>
    <row r="286" spans="19:44">
      <c r="S286">
        <v>58</v>
      </c>
      <c r="T286">
        <f t="shared" si="62"/>
        <v>1.74</v>
      </c>
      <c r="U286">
        <f t="shared" si="63"/>
        <v>1.74</v>
      </c>
      <c r="V286">
        <f t="shared" si="64"/>
        <v>65.690303085283503</v>
      </c>
      <c r="W286" s="23">
        <f t="shared" si="65"/>
        <v>8.1834703048996399E-2</v>
      </c>
      <c r="X286" s="23">
        <f t="shared" si="66"/>
        <v>3.7296261364434521E-2</v>
      </c>
      <c r="Y286" s="18">
        <f t="shared" si="67"/>
        <v>1.7839003674065808</v>
      </c>
      <c r="Z286" s="27">
        <f t="shared" si="68"/>
        <v>0.56042261813506244</v>
      </c>
      <c r="AA286">
        <v>0</v>
      </c>
      <c r="AB286">
        <f t="shared" si="69"/>
        <v>0</v>
      </c>
      <c r="AC286">
        <v>0</v>
      </c>
      <c r="AD286">
        <v>0</v>
      </c>
      <c r="AE286" s="31">
        <f t="shared" si="70"/>
        <v>6.5668749999999989E-3</v>
      </c>
      <c r="AF286" s="18">
        <f t="shared" si="71"/>
        <v>0.37584000000000001</v>
      </c>
      <c r="AG286" s="6">
        <f t="shared" si="72"/>
        <v>2.3712045094735738E-2</v>
      </c>
      <c r="AH286">
        <f t="shared" si="73"/>
        <v>0.24300000000000005</v>
      </c>
      <c r="AI286" s="27">
        <f t="shared" si="58"/>
        <v>0.64911892009473582</v>
      </c>
      <c r="AJ286">
        <f t="shared" si="74"/>
        <v>0.16672620060301507</v>
      </c>
      <c r="AK286" s="29">
        <f t="shared" si="75"/>
        <v>0.11868791196517613</v>
      </c>
      <c r="AL286" s="27">
        <f t="shared" si="61"/>
        <v>0.93453303266292698</v>
      </c>
      <c r="AM286" s="27">
        <f t="shared" si="59"/>
        <v>1.4949556507979893</v>
      </c>
      <c r="AN286" s="27">
        <f t="shared" si="76"/>
        <v>79.342755117849222</v>
      </c>
      <c r="AO286" s="27">
        <f t="shared" si="77"/>
        <v>69.848317489567634</v>
      </c>
      <c r="AP286" s="27">
        <f t="shared" si="78"/>
        <v>0.56042261813506244</v>
      </c>
      <c r="AQ286" s="27">
        <f t="shared" si="60"/>
        <v>0.93453303266292698</v>
      </c>
      <c r="AR286" s="17">
        <f t="shared" si="79"/>
        <v>1.4949556507979893</v>
      </c>
    </row>
    <row r="287" spans="19:44">
      <c r="S287">
        <v>59</v>
      </c>
      <c r="T287">
        <f t="shared" si="62"/>
        <v>1.77</v>
      </c>
      <c r="U287">
        <f t="shared" si="63"/>
        <v>1.77</v>
      </c>
      <c r="V287">
        <f t="shared" si="64"/>
        <v>65.914018525479648</v>
      </c>
      <c r="W287" s="23">
        <f t="shared" si="65"/>
        <v>8.191076629866309E-2</v>
      </c>
      <c r="X287" s="23">
        <f t="shared" si="66"/>
        <v>3.7336499942085398E-2</v>
      </c>
      <c r="Y287" s="18">
        <f t="shared" si="67"/>
        <v>1.8131741562335741</v>
      </c>
      <c r="Z287" s="27">
        <f t="shared" si="68"/>
        <v>0.56928987794534225</v>
      </c>
      <c r="AA287">
        <v>0</v>
      </c>
      <c r="AB287">
        <f t="shared" si="69"/>
        <v>0</v>
      </c>
      <c r="AC287">
        <v>0</v>
      </c>
      <c r="AD287">
        <v>0</v>
      </c>
      <c r="AE287" s="31">
        <f t="shared" si="70"/>
        <v>6.6718749999999999E-3</v>
      </c>
      <c r="AF287" s="18">
        <f t="shared" si="71"/>
        <v>0.3823200000000001</v>
      </c>
      <c r="AG287" s="6">
        <f t="shared" si="72"/>
        <v>2.4136712511603958E-2</v>
      </c>
      <c r="AH287">
        <f t="shared" si="73"/>
        <v>0.24300000000000005</v>
      </c>
      <c r="AI287" s="27">
        <f t="shared" si="58"/>
        <v>0.65612858751160408</v>
      </c>
      <c r="AJ287">
        <f t="shared" si="74"/>
        <v>0.16672620060301507</v>
      </c>
      <c r="AK287" s="29">
        <f t="shared" si="75"/>
        <v>0.12274749665569369</v>
      </c>
      <c r="AL287" s="27">
        <f t="shared" si="61"/>
        <v>0.94560228477031283</v>
      </c>
      <c r="AM287" s="27">
        <f t="shared" si="59"/>
        <v>1.5148921627156551</v>
      </c>
      <c r="AN287" s="27">
        <f t="shared" si="76"/>
        <v>79.405731769776452</v>
      </c>
      <c r="AO287" s="27">
        <f t="shared" si="77"/>
        <v>70.083414615640763</v>
      </c>
      <c r="AP287" s="27">
        <f t="shared" si="78"/>
        <v>0.56928987794534225</v>
      </c>
      <c r="AQ287" s="27">
        <f t="shared" si="60"/>
        <v>0.94560228477031283</v>
      </c>
      <c r="AR287" s="17">
        <f t="shared" si="79"/>
        <v>1.5148921627156549</v>
      </c>
    </row>
    <row r="288" spans="19:44">
      <c r="S288">
        <v>60</v>
      </c>
      <c r="T288">
        <f t="shared" si="62"/>
        <v>1.8</v>
      </c>
      <c r="U288">
        <f t="shared" si="63"/>
        <v>1.8</v>
      </c>
      <c r="V288">
        <f t="shared" si="64"/>
        <v>66.139363014719365</v>
      </c>
      <c r="W288" s="23">
        <f t="shared" si="65"/>
        <v>8.1987383425004584E-2</v>
      </c>
      <c r="X288" s="23">
        <f t="shared" si="66"/>
        <v>3.7377031528642496E-2</v>
      </c>
      <c r="Y288" s="18">
        <f t="shared" si="67"/>
        <v>1.8424713080081692</v>
      </c>
      <c r="Z288" s="27">
        <f t="shared" si="68"/>
        <v>0.5783226132146253</v>
      </c>
      <c r="AA288">
        <v>0</v>
      </c>
      <c r="AB288">
        <f t="shared" si="69"/>
        <v>0</v>
      </c>
      <c r="AC288">
        <v>0</v>
      </c>
      <c r="AD288">
        <v>0</v>
      </c>
      <c r="AE288" s="31">
        <f t="shared" si="70"/>
        <v>6.7768750000000008E-3</v>
      </c>
      <c r="AF288" s="18">
        <f t="shared" si="71"/>
        <v>0.38880000000000003</v>
      </c>
      <c r="AG288" s="6">
        <f t="shared" si="72"/>
        <v>2.4562034137059797E-2</v>
      </c>
      <c r="AH288">
        <f t="shared" si="73"/>
        <v>0.24300000000000005</v>
      </c>
      <c r="AI288" s="27">
        <f t="shared" si="58"/>
        <v>0.66313890913705986</v>
      </c>
      <c r="AJ288">
        <f t="shared" si="74"/>
        <v>0.16672620060301507</v>
      </c>
      <c r="AK288" s="29">
        <f t="shared" si="75"/>
        <v>0.1268838283974866</v>
      </c>
      <c r="AL288" s="27">
        <f t="shared" si="61"/>
        <v>0.95674893813756146</v>
      </c>
      <c r="AM288" s="27">
        <f t="shared" si="59"/>
        <v>1.5350715513521869</v>
      </c>
      <c r="AN288" s="27">
        <f t="shared" si="76"/>
        <v>79.464122305631932</v>
      </c>
      <c r="AO288" s="27">
        <f t="shared" si="77"/>
        <v>70.320155648056584</v>
      </c>
      <c r="AP288" s="27">
        <f t="shared" si="78"/>
        <v>0.5783226132146253</v>
      </c>
      <c r="AQ288" s="27">
        <f t="shared" si="60"/>
        <v>0.95674893813756146</v>
      </c>
      <c r="AR288" s="17">
        <f t="shared" si="79"/>
        <v>1.5350715513521869</v>
      </c>
    </row>
    <row r="289" spans="19:44">
      <c r="S289">
        <v>61</v>
      </c>
      <c r="T289">
        <f t="shared" si="62"/>
        <v>1.83</v>
      </c>
      <c r="U289">
        <f t="shared" si="63"/>
        <v>1.83</v>
      </c>
      <c r="V289">
        <f t="shared" si="64"/>
        <v>66.366343287188641</v>
      </c>
      <c r="W289" s="23">
        <f t="shared" si="65"/>
        <v>8.2064556717644149E-2</v>
      </c>
      <c r="X289" s="23">
        <f t="shared" si="66"/>
        <v>3.7417857335350191E-2</v>
      </c>
      <c r="Y289" s="18">
        <f t="shared" si="67"/>
        <v>1.8717907257044879</v>
      </c>
      <c r="Z289" s="27">
        <f t="shared" si="68"/>
        <v>0.58752142365789473</v>
      </c>
      <c r="AA289">
        <v>0</v>
      </c>
      <c r="AB289">
        <f t="shared" si="69"/>
        <v>0</v>
      </c>
      <c r="AC289">
        <v>0</v>
      </c>
      <c r="AD289">
        <v>0</v>
      </c>
      <c r="AE289" s="31">
        <f t="shared" si="70"/>
        <v>6.881875E-3</v>
      </c>
      <c r="AF289" s="18">
        <f t="shared" si="71"/>
        <v>0.39528000000000008</v>
      </c>
      <c r="AG289" s="6">
        <f t="shared" si="72"/>
        <v>2.4988016328622218E-2</v>
      </c>
      <c r="AH289">
        <f t="shared" si="73"/>
        <v>0.24300000000000005</v>
      </c>
      <c r="AI289" s="27">
        <f t="shared" si="58"/>
        <v>0.67014989132862235</v>
      </c>
      <c r="AJ289">
        <f t="shared" si="74"/>
        <v>0.16672620060301507</v>
      </c>
      <c r="AK289" s="29">
        <f t="shared" si="75"/>
        <v>0.13109722444860028</v>
      </c>
      <c r="AL289" s="27">
        <f t="shared" si="61"/>
        <v>0.96797331638023765</v>
      </c>
      <c r="AM289" s="27">
        <f t="shared" si="59"/>
        <v>1.5554947400381325</v>
      </c>
      <c r="AN289" s="27">
        <f t="shared" si="76"/>
        <v>79.518127363528563</v>
      </c>
      <c r="AO289" s="27">
        <f t="shared" si="77"/>
        <v>70.558547460006565</v>
      </c>
      <c r="AP289" s="27">
        <f t="shared" si="78"/>
        <v>0.58752142365789473</v>
      </c>
      <c r="AQ289" s="27">
        <f t="shared" si="60"/>
        <v>0.96797331638023765</v>
      </c>
      <c r="AR289" s="17">
        <f t="shared" si="79"/>
        <v>1.5554947400381325</v>
      </c>
    </row>
    <row r="290" spans="19:44">
      <c r="S290">
        <v>62</v>
      </c>
      <c r="T290">
        <f t="shared" si="62"/>
        <v>1.86</v>
      </c>
      <c r="U290">
        <f t="shared" si="63"/>
        <v>1.86</v>
      </c>
      <c r="V290">
        <f t="shared" si="64"/>
        <v>66.594966156727239</v>
      </c>
      <c r="W290" s="23">
        <f t="shared" si="65"/>
        <v>8.2142288493287266E-2</v>
      </c>
      <c r="X290" s="23">
        <f t="shared" si="66"/>
        <v>3.7458978587779745E-2</v>
      </c>
      <c r="Y290" s="18">
        <f t="shared" si="67"/>
        <v>1.9011313791617175</v>
      </c>
      <c r="Z290" s="27">
        <f t="shared" si="68"/>
        <v>0.59688691608373012</v>
      </c>
      <c r="AA290">
        <v>0</v>
      </c>
      <c r="AB290">
        <f t="shared" si="69"/>
        <v>0</v>
      </c>
      <c r="AC290">
        <v>0</v>
      </c>
      <c r="AD290">
        <v>0</v>
      </c>
      <c r="AE290" s="31">
        <f t="shared" si="70"/>
        <v>6.9868749999999992E-3</v>
      </c>
      <c r="AF290" s="18">
        <f t="shared" si="71"/>
        <v>0.40176000000000001</v>
      </c>
      <c r="AG290" s="6">
        <f t="shared" si="72"/>
        <v>2.5414665482060513E-2</v>
      </c>
      <c r="AH290">
        <f t="shared" si="73"/>
        <v>0.24300000000000005</v>
      </c>
      <c r="AI290" s="27">
        <f t="shared" si="58"/>
        <v>0.67716154048206056</v>
      </c>
      <c r="AJ290">
        <f t="shared" si="74"/>
        <v>0.16672620060301507</v>
      </c>
      <c r="AK290" s="29">
        <f t="shared" si="75"/>
        <v>0.13538800581969704</v>
      </c>
      <c r="AL290" s="27">
        <f t="shared" si="61"/>
        <v>0.97927574690477259</v>
      </c>
      <c r="AM290" s="27">
        <f t="shared" si="59"/>
        <v>1.5761626629885028</v>
      </c>
      <c r="AN290" s="27">
        <f t="shared" si="76"/>
        <v>79.567935862297603</v>
      </c>
      <c r="AO290" s="27">
        <f t="shared" si="77"/>
        <v>70.798597005195489</v>
      </c>
      <c r="AP290" s="27">
        <f t="shared" si="78"/>
        <v>0.59688691608373012</v>
      </c>
      <c r="AQ290" s="27">
        <f t="shared" si="60"/>
        <v>0.97927574690477259</v>
      </c>
      <c r="AR290" s="17">
        <f t="shared" si="79"/>
        <v>1.5761626629885026</v>
      </c>
    </row>
    <row r="291" spans="19:44">
      <c r="S291">
        <v>63</v>
      </c>
      <c r="T291">
        <f t="shared" si="62"/>
        <v>1.89</v>
      </c>
      <c r="U291">
        <f t="shared" si="63"/>
        <v>1.89</v>
      </c>
      <c r="V291">
        <f t="shared" si="64"/>
        <v>66.825238517471817</v>
      </c>
      <c r="W291" s="23">
        <f t="shared" si="65"/>
        <v>8.2220581095940423E-2</v>
      </c>
      <c r="X291" s="23">
        <f t="shared" si="66"/>
        <v>3.7500396525945071E-2</v>
      </c>
      <c r="Y291" s="18">
        <f t="shared" si="67"/>
        <v>1.9304923001227778</v>
      </c>
      <c r="Z291" s="27">
        <f t="shared" si="68"/>
        <v>0.60641970445157001</v>
      </c>
      <c r="AA291">
        <v>0</v>
      </c>
      <c r="AB291">
        <f t="shared" si="69"/>
        <v>0</v>
      </c>
      <c r="AC291">
        <v>0</v>
      </c>
      <c r="AD291">
        <v>0</v>
      </c>
      <c r="AE291" s="31">
        <f t="shared" si="70"/>
        <v>7.0918749999999992E-3</v>
      </c>
      <c r="AF291" s="18">
        <f t="shared" si="71"/>
        <v>0.40824000000000005</v>
      </c>
      <c r="AG291" s="6">
        <f t="shared" si="72"/>
        <v>2.5841988031920872E-2</v>
      </c>
      <c r="AH291">
        <f t="shared" si="73"/>
        <v>0.24300000000000005</v>
      </c>
      <c r="AI291" s="27">
        <f t="shared" si="58"/>
        <v>0.68417386303192096</v>
      </c>
      <c r="AJ291">
        <f t="shared" si="74"/>
        <v>0.16672620060301507</v>
      </c>
      <c r="AK291" s="29">
        <f t="shared" si="75"/>
        <v>0.13975649730434861</v>
      </c>
      <c r="AL291" s="27">
        <f t="shared" si="61"/>
        <v>0.99065656093928456</v>
      </c>
      <c r="AM291" s="27">
        <f t="shared" si="59"/>
        <v>1.5970762653908546</v>
      </c>
      <c r="AN291" s="27">
        <f t="shared" si="76"/>
        <v>79.61372583968361</v>
      </c>
      <c r="AO291" s="27">
        <f t="shared" si="77"/>
        <v>71.040311318495952</v>
      </c>
      <c r="AP291" s="27">
        <f t="shared" si="78"/>
        <v>0.60641970445157001</v>
      </c>
      <c r="AQ291" s="27">
        <f t="shared" si="60"/>
        <v>0.99065656093928456</v>
      </c>
      <c r="AR291" s="17">
        <f t="shared" si="79"/>
        <v>1.5970762653908546</v>
      </c>
    </row>
    <row r="292" spans="19:44">
      <c r="S292">
        <v>64</v>
      </c>
      <c r="T292">
        <f t="shared" si="62"/>
        <v>1.92</v>
      </c>
      <c r="U292">
        <f t="shared" si="63"/>
        <v>1.92</v>
      </c>
      <c r="V292">
        <f t="shared" si="64"/>
        <v>67.057167344508869</v>
      </c>
      <c r="W292" s="23">
        <f t="shared" si="65"/>
        <v>8.2299436897133024E-2</v>
      </c>
      <c r="X292" s="23">
        <f t="shared" si="66"/>
        <v>3.7542112404420083E-2</v>
      </c>
      <c r="Y292" s="18">
        <f t="shared" si="67"/>
        <v>1.9598725777032886</v>
      </c>
      <c r="Z292" s="27">
        <f t="shared" si="68"/>
        <v>0.61612040992986761</v>
      </c>
      <c r="AA292">
        <v>0</v>
      </c>
      <c r="AB292">
        <f t="shared" si="69"/>
        <v>0</v>
      </c>
      <c r="AC292">
        <v>0</v>
      </c>
      <c r="AD292">
        <v>0</v>
      </c>
      <c r="AE292" s="31">
        <f t="shared" si="70"/>
        <v>7.1968750000000001E-3</v>
      </c>
      <c r="AF292" s="18">
        <f t="shared" si="71"/>
        <v>0.41472000000000009</v>
      </c>
      <c r="AG292" s="6">
        <f t="shared" si="72"/>
        <v>2.6269990452058273E-2</v>
      </c>
      <c r="AH292">
        <f t="shared" si="73"/>
        <v>0.24300000000000005</v>
      </c>
      <c r="AI292" s="27">
        <f t="shared" si="58"/>
        <v>0.69118686545205832</v>
      </c>
      <c r="AJ292">
        <f t="shared" si="74"/>
        <v>0.16672620060301507</v>
      </c>
      <c r="AK292" s="29">
        <f t="shared" si="75"/>
        <v>0.14420302750980152</v>
      </c>
      <c r="AL292" s="27">
        <f t="shared" si="61"/>
        <v>1.002116093564875</v>
      </c>
      <c r="AM292" s="27">
        <f t="shared" si="59"/>
        <v>1.6182365034947426</v>
      </c>
      <c r="AN292" s="27">
        <f t="shared" si="76"/>
        <v>79.655665219612729</v>
      </c>
      <c r="AO292" s="27">
        <f t="shared" si="77"/>
        <v>71.283697516613159</v>
      </c>
      <c r="AP292" s="27">
        <f t="shared" si="78"/>
        <v>0.61612040992986761</v>
      </c>
      <c r="AQ292" s="27">
        <f t="shared" si="60"/>
        <v>1.002116093564875</v>
      </c>
      <c r="AR292" s="17">
        <f t="shared" si="79"/>
        <v>1.6182365034947424</v>
      </c>
    </row>
    <row r="293" spans="19:44">
      <c r="S293">
        <v>65</v>
      </c>
      <c r="T293">
        <f t="shared" ref="T293:T324" si="80">I.load_nph*S293/100</f>
        <v>1.95</v>
      </c>
      <c r="U293">
        <f t="shared" ref="U293:U324" si="81">T293/PH</f>
        <v>1.95</v>
      </c>
      <c r="V293">
        <f t="shared" ref="V293:V324" si="82">-(T_AMB+THETA_JA_EFF*PH_NEW*(V.supply_typ*U293*TRF/2*f.sw+0.25+U293^2*R_HSLS*0.85))/(THETA_JA_EFF*PH_NEW*U293^2*R_HSLS*0.006-1)</f>
        <v>67.290759694537925</v>
      </c>
      <c r="W293" s="23">
        <f t="shared" ref="W293:W324" si="83">R.dcr_25*(1+0.005*(V293-25))</f>
        <v>8.2378858296142901E-2</v>
      </c>
      <c r="X293" s="23">
        <f t="shared" ref="X293:X328" si="84">R_HSLS*(1+0.006*(V293-25))</f>
        <v>3.7584127492458062E-2</v>
      </c>
      <c r="Y293" s="18">
        <f t="shared" ref="Y293:Y328" si="85">SQRT((T293/PH)^2+(IPKPK_EFF^2)/12)</f>
        <v>1.9892713542484175</v>
      </c>
      <c r="Z293" s="27">
        <f t="shared" ref="Z293:Z324" si="86">PH_NEW*(PCORE+Y293^2*W293)</f>
        <v>0.62598966095515207</v>
      </c>
      <c r="AA293">
        <v>0</v>
      </c>
      <c r="AB293">
        <f t="shared" ref="AB293:AB324" si="87">AA293^2/CIN_ESR</f>
        <v>0</v>
      </c>
      <c r="AC293">
        <v>0</v>
      </c>
      <c r="AD293">
        <v>0</v>
      </c>
      <c r="AE293" s="31">
        <f t="shared" ref="AE293:AE328" si="88">PH_NEW*IF(AND(FPWM=0,(U293-IPKPK_EFF/2)&lt;0),(U293+IPKPK_EFF/2)*TDHL*0.7*f.sw,(U293-IPKPK_EFF/2)*TDLH*0.7*f.sw+(U293+IPKPK_EFF/2)*TDHL*0.7*f.sw )</f>
        <v>7.3018749999999993E-3</v>
      </c>
      <c r="AF293" s="18">
        <f t="shared" ref="AF293:AF328" si="89">PH_NEW*IF(AND(FPWM=0,(U293-IPKPK_EFF/2)&lt;0),f.sw*V.supply_typ*(U293+IPKPK_EFF/2)*TF/2,f.sw*V.supply_typ*(U293+IPKPK_EFF/2)*TF/2+f.sw*V.supply_typ*(U293-IPKPK_EFF/2)*TR/2)</f>
        <v>0.42120000000000002</v>
      </c>
      <c r="AG293" s="6">
        <f t="shared" ref="AG293:AG328" si="90">IF(AND(FPWM=0,(U293-IPKPK_EFF/2)&lt;0),0,PH_NEW*V.supply_typ*(0.000000004*(V293+275)/300*U293/6)*f.sw/2)</f>
        <v>2.669867925617396E-2</v>
      </c>
      <c r="AH293">
        <f t="shared" ref="AH293:AH328" si="91">PH_NEW*(0.000000000125+0.00000000025)/2*V.supply_typ^2*f.sw</f>
        <v>0.24300000000000005</v>
      </c>
      <c r="AI293" s="27">
        <f t="shared" si="58"/>
        <v>0.698200554256174</v>
      </c>
      <c r="AJ293">
        <f t="shared" ref="AJ293:AJ328" si="92">V.supply_typ*(0.0045+1/R.t_calc*2)</f>
        <v>0.16672620060301507</v>
      </c>
      <c r="AK293" s="29">
        <f t="shared" ref="AK293:AK328" si="93">PH_NEW*(Y293^2*X293)</f>
        <v>0.14872792888822142</v>
      </c>
      <c r="AL293" s="27">
        <f t="shared" si="61"/>
        <v>1.0136546837474105</v>
      </c>
      <c r="AM293" s="27">
        <f t="shared" si="59"/>
        <v>1.6396443447025626</v>
      </c>
      <c r="AN293" s="27">
        <f t="shared" ref="AN293:AN324" si="94">100*V.load*U293*PH_NEW/(V.load*U293*PH_NEW+AM293)</f>
        <v>79.693912515437731</v>
      </c>
      <c r="AO293" s="27">
        <f t="shared" ref="AO293:AO328" si="95">T_AMB+THETA_JA_EFF*AL293</f>
        <v>71.528762798759885</v>
      </c>
      <c r="AP293" s="27">
        <f t="shared" ref="AP293:AP328" si="96">Z293/PH_NEW</f>
        <v>0.62598966095515207</v>
      </c>
      <c r="AQ293" s="27">
        <f t="shared" si="60"/>
        <v>1.0136546837474105</v>
      </c>
      <c r="AR293" s="17">
        <f t="shared" ref="AR293:AR328" si="97">(Z293+AI293+AJ293+AK293)*PH/PH_NEW</f>
        <v>1.6396443447025626</v>
      </c>
    </row>
    <row r="294" spans="19:44">
      <c r="S294">
        <v>66</v>
      </c>
      <c r="T294">
        <f t="shared" si="80"/>
        <v>1.98</v>
      </c>
      <c r="U294">
        <f t="shared" si="81"/>
        <v>1.98</v>
      </c>
      <c r="V294">
        <f t="shared" si="82"/>
        <v>67.52602270654512</v>
      </c>
      <c r="W294" s="23">
        <f t="shared" si="83"/>
        <v>8.2458847720225339E-2</v>
      </c>
      <c r="X294" s="23">
        <f t="shared" si="84"/>
        <v>3.7626443074112739E-2</v>
      </c>
      <c r="Y294" s="18">
        <f t="shared" si="85"/>
        <v>2.0186878215398569</v>
      </c>
      <c r="Z294" s="27">
        <f t="shared" si="86"/>
        <v>0.63602809329200682</v>
      </c>
      <c r="AA294">
        <v>0</v>
      </c>
      <c r="AB294">
        <f t="shared" si="87"/>
        <v>0</v>
      </c>
      <c r="AC294">
        <v>0</v>
      </c>
      <c r="AD294">
        <v>0</v>
      </c>
      <c r="AE294" s="31">
        <f t="shared" si="88"/>
        <v>7.4068750000000003E-3</v>
      </c>
      <c r="AF294" s="18">
        <f t="shared" si="89"/>
        <v>0.42768000000000006</v>
      </c>
      <c r="AG294" s="6">
        <f t="shared" si="90"/>
        <v>2.7128060998358374E-2</v>
      </c>
      <c r="AH294">
        <f t="shared" si="91"/>
        <v>0.24300000000000005</v>
      </c>
      <c r="AI294" s="27">
        <f t="shared" ref="AI294:AI328" si="98">AE294+AF294+AG294+AH294</f>
        <v>0.70521493599835838</v>
      </c>
      <c r="AJ294">
        <f t="shared" si="92"/>
        <v>0.16672620060301507</v>
      </c>
      <c r="AK294" s="29">
        <f t="shared" si="93"/>
        <v>0.15333153776842257</v>
      </c>
      <c r="AL294" s="27">
        <f t="shared" si="61"/>
        <v>1.025272674369796</v>
      </c>
      <c r="AM294" s="27">
        <f t="shared" ref="AM294:AM328" si="99">AL294+Z294+AB294+AD294</f>
        <v>1.6613007676618028</v>
      </c>
      <c r="AN294" s="27">
        <f t="shared" si="94"/>
        <v>79.728617475307288</v>
      </c>
      <c r="AO294" s="27">
        <f t="shared" si="95"/>
        <v>71.775514447341891</v>
      </c>
      <c r="AP294" s="27">
        <f t="shared" si="96"/>
        <v>0.63602809329200682</v>
      </c>
      <c r="AQ294" s="27">
        <f t="shared" ref="AQ294:AQ328" si="100">AL294</f>
        <v>1.025272674369796</v>
      </c>
      <c r="AR294" s="17">
        <f t="shared" si="97"/>
        <v>1.6613007676618028</v>
      </c>
    </row>
    <row r="295" spans="19:44">
      <c r="S295">
        <v>67</v>
      </c>
      <c r="T295">
        <f t="shared" si="80"/>
        <v>2.0099999999999998</v>
      </c>
      <c r="U295">
        <f t="shared" si="81"/>
        <v>2.0099999999999998</v>
      </c>
      <c r="V295">
        <f t="shared" si="82"/>
        <v>67.762963602487034</v>
      </c>
      <c r="W295" s="23">
        <f t="shared" si="83"/>
        <v>8.2539407624845601E-2</v>
      </c>
      <c r="X295" s="23">
        <f t="shared" si="84"/>
        <v>3.7669060448361331E-2</v>
      </c>
      <c r="Y295" s="18">
        <f t="shared" si="85"/>
        <v>2.0481212173192609</v>
      </c>
      <c r="Z295" s="27">
        <f t="shared" si="86"/>
        <v>0.64623635009397695</v>
      </c>
      <c r="AA295">
        <v>0</v>
      </c>
      <c r="AB295">
        <f t="shared" si="87"/>
        <v>0</v>
      </c>
      <c r="AC295">
        <v>0</v>
      </c>
      <c r="AD295">
        <v>0</v>
      </c>
      <c r="AE295" s="31">
        <f t="shared" si="88"/>
        <v>7.5118749999999995E-3</v>
      </c>
      <c r="AF295" s="18">
        <f t="shared" si="89"/>
        <v>0.43415999999999999</v>
      </c>
      <c r="AG295" s="6">
        <f t="shared" si="90"/>
        <v>2.7558142273639955E-2</v>
      </c>
      <c r="AH295">
        <f t="shared" si="91"/>
        <v>0.24300000000000005</v>
      </c>
      <c r="AI295" s="27">
        <f t="shared" si="98"/>
        <v>0.71223001727363999</v>
      </c>
      <c r="AJ295">
        <f t="shared" si="92"/>
        <v>0.16672620060301507</v>
      </c>
      <c r="AK295" s="29">
        <f t="shared" si="93"/>
        <v>0.15801419438808834</v>
      </c>
      <c r="AL295" s="27">
        <f t="shared" ref="AL295:AL328" si="101">AI295+AJ295+AK295</f>
        <v>1.0369704122647434</v>
      </c>
      <c r="AM295" s="27">
        <f t="shared" si="99"/>
        <v>1.6832067623587204</v>
      </c>
      <c r="AN295" s="27">
        <f t="shared" si="94"/>
        <v>79.759921675139864</v>
      </c>
      <c r="AO295" s="27">
        <f t="shared" si="95"/>
        <v>72.023959828653972</v>
      </c>
      <c r="AP295" s="27">
        <f t="shared" si="96"/>
        <v>0.64623635009397695</v>
      </c>
      <c r="AQ295" s="27">
        <f t="shared" si="100"/>
        <v>1.0369704122647434</v>
      </c>
      <c r="AR295" s="17">
        <f t="shared" si="97"/>
        <v>1.6832067623587204</v>
      </c>
    </row>
    <row r="296" spans="19:44">
      <c r="S296">
        <v>68</v>
      </c>
      <c r="T296">
        <f t="shared" si="80"/>
        <v>2.04</v>
      </c>
      <c r="U296">
        <f t="shared" si="81"/>
        <v>2.04</v>
      </c>
      <c r="V296">
        <f t="shared" si="82"/>
        <v>68.001589687985231</v>
      </c>
      <c r="W296" s="23">
        <f t="shared" si="83"/>
        <v>8.2620540493914985E-2</v>
      </c>
      <c r="X296" s="23">
        <f t="shared" si="84"/>
        <v>3.771198092922947E-2</v>
      </c>
      <c r="Y296" s="18">
        <f t="shared" si="85"/>
        <v>2.0775708220980897</v>
      </c>
      <c r="Z296" s="27">
        <f t="shared" si="86"/>
        <v>0.65661508196541662</v>
      </c>
      <c r="AA296">
        <v>0</v>
      </c>
      <c r="AB296">
        <f t="shared" si="87"/>
        <v>0</v>
      </c>
      <c r="AC296">
        <v>0</v>
      </c>
      <c r="AD296">
        <v>0</v>
      </c>
      <c r="AE296" s="31">
        <f t="shared" si="88"/>
        <v>7.6168749999999995E-3</v>
      </c>
      <c r="AF296" s="18">
        <f t="shared" si="89"/>
        <v>0.44064000000000003</v>
      </c>
      <c r="AG296" s="6">
        <f t="shared" si="90"/>
        <v>2.7988929718539599E-2</v>
      </c>
      <c r="AH296">
        <f t="shared" si="91"/>
        <v>0.24300000000000005</v>
      </c>
      <c r="AI296" s="27">
        <f t="shared" si="98"/>
        <v>0.71924580471853972</v>
      </c>
      <c r="AJ296">
        <f t="shared" si="92"/>
        <v>0.16672620060301507</v>
      </c>
      <c r="AK296" s="29">
        <f t="shared" si="93"/>
        <v>0.16277624292648984</v>
      </c>
      <c r="AL296" s="27">
        <f t="shared" si="101"/>
        <v>1.0487482482480446</v>
      </c>
      <c r="AM296" s="27">
        <f t="shared" si="99"/>
        <v>1.7053633302134612</v>
      </c>
      <c r="AN296" s="27">
        <f t="shared" si="94"/>
        <v>79.787959064098814</v>
      </c>
      <c r="AO296" s="27">
        <f t="shared" si="95"/>
        <v>72.274106393586493</v>
      </c>
      <c r="AP296" s="27">
        <f t="shared" si="96"/>
        <v>0.65661508196541662</v>
      </c>
      <c r="AQ296" s="27">
        <f t="shared" si="100"/>
        <v>1.0487482482480446</v>
      </c>
      <c r="AR296" s="17">
        <f t="shared" si="97"/>
        <v>1.7053633302134612</v>
      </c>
    </row>
    <row r="297" spans="19:44">
      <c r="S297">
        <v>69</v>
      </c>
      <c r="T297">
        <f t="shared" si="80"/>
        <v>2.0699999999999998</v>
      </c>
      <c r="U297">
        <f t="shared" si="81"/>
        <v>2.0699999999999998</v>
      </c>
      <c r="V297">
        <f t="shared" si="82"/>
        <v>68.241908353031391</v>
      </c>
      <c r="W297" s="23">
        <f t="shared" si="83"/>
        <v>8.270224884003069E-2</v>
      </c>
      <c r="X297" s="23">
        <f t="shared" si="84"/>
        <v>3.7755205845917995E-2</v>
      </c>
      <c r="Y297" s="18">
        <f t="shared" si="85"/>
        <v>2.1070359562269774</v>
      </c>
      <c r="Z297" s="27">
        <f t="shared" si="86"/>
        <v>0.66716494702428808</v>
      </c>
      <c r="AA297">
        <v>0</v>
      </c>
      <c r="AB297">
        <f t="shared" si="87"/>
        <v>0</v>
      </c>
      <c r="AC297">
        <v>0</v>
      </c>
      <c r="AD297">
        <v>0</v>
      </c>
      <c r="AE297" s="31">
        <f t="shared" si="88"/>
        <v>7.7218749999999978E-3</v>
      </c>
      <c r="AF297" s="18">
        <f t="shared" si="89"/>
        <v>0.44711999999999996</v>
      </c>
      <c r="AG297" s="6">
        <f t="shared" si="90"/>
        <v>2.8420430011630998E-2</v>
      </c>
      <c r="AH297">
        <f t="shared" si="91"/>
        <v>0.24300000000000005</v>
      </c>
      <c r="AI297" s="27">
        <f t="shared" si="98"/>
        <v>0.72626230501163103</v>
      </c>
      <c r="AJ297">
        <f t="shared" si="92"/>
        <v>0.16672620060301507</v>
      </c>
      <c r="AK297" s="29">
        <f t="shared" si="93"/>
        <v>0.16761803153770721</v>
      </c>
      <c r="AL297" s="27">
        <f t="shared" si="101"/>
        <v>1.0606065371523532</v>
      </c>
      <c r="AM297" s="27">
        <f t="shared" si="99"/>
        <v>1.7277714841766412</v>
      </c>
      <c r="AN297" s="27">
        <f t="shared" si="94"/>
        <v>79.812856466948261</v>
      </c>
      <c r="AO297" s="27">
        <f t="shared" si="95"/>
        <v>72.525961678343066</v>
      </c>
      <c r="AP297" s="27">
        <f t="shared" si="96"/>
        <v>0.66716494702428808</v>
      </c>
      <c r="AQ297" s="27">
        <f t="shared" si="100"/>
        <v>1.0606065371523532</v>
      </c>
      <c r="AR297" s="17">
        <f t="shared" si="97"/>
        <v>1.7277714841766414</v>
      </c>
    </row>
    <row r="298" spans="19:44">
      <c r="S298">
        <v>70</v>
      </c>
      <c r="T298">
        <f t="shared" si="80"/>
        <v>2.1</v>
      </c>
      <c r="U298">
        <f t="shared" si="81"/>
        <v>2.1</v>
      </c>
      <c r="V298">
        <f t="shared" si="82"/>
        <v>68.483927072703366</v>
      </c>
      <c r="W298" s="23">
        <f t="shared" si="83"/>
        <v>8.2784535204719165E-2</v>
      </c>
      <c r="X298" s="23">
        <f t="shared" si="84"/>
        <v>3.7798736542931789E-2</v>
      </c>
      <c r="Y298" s="18">
        <f t="shared" si="85"/>
        <v>2.1365159772005762</v>
      </c>
      <c r="Z298" s="27">
        <f t="shared" si="86"/>
        <v>0.67788661096592695</v>
      </c>
      <c r="AA298">
        <v>0</v>
      </c>
      <c r="AB298">
        <f t="shared" si="87"/>
        <v>0</v>
      </c>
      <c r="AC298">
        <v>0</v>
      </c>
      <c r="AD298">
        <v>0</v>
      </c>
      <c r="AE298" s="31">
        <f t="shared" si="88"/>
        <v>7.8268750000000005E-3</v>
      </c>
      <c r="AF298" s="18">
        <f t="shared" si="89"/>
        <v>0.45360000000000011</v>
      </c>
      <c r="AG298" s="6">
        <f t="shared" si="90"/>
        <v>2.8852649874107083E-2</v>
      </c>
      <c r="AH298">
        <f t="shared" si="91"/>
        <v>0.24300000000000005</v>
      </c>
      <c r="AI298" s="27">
        <f t="shared" si="98"/>
        <v>0.7332795248741073</v>
      </c>
      <c r="AJ298">
        <f t="shared" si="92"/>
        <v>0.16672620060301507</v>
      </c>
      <c r="AK298" s="29">
        <f t="shared" si="93"/>
        <v>0.17253991238436267</v>
      </c>
      <c r="AL298" s="27">
        <f t="shared" si="101"/>
        <v>1.072545637861485</v>
      </c>
      <c r="AM298" s="27">
        <f t="shared" si="99"/>
        <v>1.750432248827412</v>
      </c>
      <c r="AN298" s="27">
        <f t="shared" si="94"/>
        <v>79.83473404721444</v>
      </c>
      <c r="AO298" s="27">
        <f t="shared" si="95"/>
        <v>72.77953330516884</v>
      </c>
      <c r="AP298" s="27">
        <f t="shared" si="96"/>
        <v>0.67788661096592695</v>
      </c>
      <c r="AQ298" s="27">
        <f t="shared" si="100"/>
        <v>1.072545637861485</v>
      </c>
      <c r="AR298" s="17">
        <f t="shared" si="97"/>
        <v>1.750432248827412</v>
      </c>
    </row>
    <row r="299" spans="19:44">
      <c r="S299">
        <v>71</v>
      </c>
      <c r="T299">
        <f t="shared" si="80"/>
        <v>2.13</v>
      </c>
      <c r="U299">
        <f t="shared" si="81"/>
        <v>2.13</v>
      </c>
      <c r="V299">
        <f t="shared" si="82"/>
        <v>68.727653407892163</v>
      </c>
      <c r="W299" s="23">
        <f t="shared" si="83"/>
        <v>8.2867402158683351E-2</v>
      </c>
      <c r="X299" s="23">
        <f t="shared" si="84"/>
        <v>3.7842574380210527E-2</v>
      </c>
      <c r="Y299" s="18">
        <f t="shared" si="85"/>
        <v>2.1660102771762952</v>
      </c>
      <c r="Z299" s="27">
        <f t="shared" si="86"/>
        <v>0.68878074712778392</v>
      </c>
      <c r="AA299">
        <v>0</v>
      </c>
      <c r="AB299">
        <f t="shared" si="87"/>
        <v>0</v>
      </c>
      <c r="AC299">
        <v>0</v>
      </c>
      <c r="AD299">
        <v>0</v>
      </c>
      <c r="AE299" s="31">
        <f t="shared" si="88"/>
        <v>7.9318749999999997E-3</v>
      </c>
      <c r="AF299" s="18">
        <f t="shared" si="89"/>
        <v>0.46008000000000004</v>
      </c>
      <c r="AG299" s="6">
        <f t="shared" si="90"/>
        <v>2.9285596070352412E-2</v>
      </c>
      <c r="AH299">
        <f t="shared" si="91"/>
        <v>0.24300000000000005</v>
      </c>
      <c r="AI299" s="27">
        <f t="shared" si="98"/>
        <v>0.74029747107035249</v>
      </c>
      <c r="AJ299">
        <f t="shared" si="92"/>
        <v>0.16672620060301507</v>
      </c>
      <c r="AK299" s="29">
        <f t="shared" si="93"/>
        <v>0.1775422416718698</v>
      </c>
      <c r="AL299" s="27">
        <f t="shared" si="101"/>
        <v>1.0845659133452372</v>
      </c>
      <c r="AM299" s="27">
        <f t="shared" si="99"/>
        <v>1.7733466604730213</v>
      </c>
      <c r="AN299" s="27">
        <f t="shared" si="94"/>
        <v>79.853705734673667</v>
      </c>
      <c r="AO299" s="27">
        <f t="shared" si="95"/>
        <v>73.034828983090193</v>
      </c>
      <c r="AP299" s="27">
        <f t="shared" si="96"/>
        <v>0.68878074712778392</v>
      </c>
      <c r="AQ299" s="27">
        <f t="shared" si="100"/>
        <v>1.0845659133452372</v>
      </c>
      <c r="AR299" s="17">
        <f t="shared" si="97"/>
        <v>1.7733466604730213</v>
      </c>
    </row>
    <row r="300" spans="19:44">
      <c r="S300">
        <v>72</v>
      </c>
      <c r="T300">
        <f t="shared" si="80"/>
        <v>2.16</v>
      </c>
      <c r="U300">
        <f t="shared" si="81"/>
        <v>2.16</v>
      </c>
      <c r="V300">
        <f t="shared" si="82"/>
        <v>68.973095006039983</v>
      </c>
      <c r="W300" s="23">
        <f t="shared" si="83"/>
        <v>8.295085230205361E-2</v>
      </c>
      <c r="X300" s="23">
        <f t="shared" si="84"/>
        <v>3.7886720733261381E-2</v>
      </c>
      <c r="Y300" s="18">
        <f t="shared" si="85"/>
        <v>2.195518280687577</v>
      </c>
      <c r="Z300" s="27">
        <f t="shared" si="86"/>
        <v>0.69984803655515804</v>
      </c>
      <c r="AA300">
        <v>0</v>
      </c>
      <c r="AB300">
        <f t="shared" si="87"/>
        <v>0</v>
      </c>
      <c r="AC300">
        <v>0</v>
      </c>
      <c r="AD300">
        <v>0</v>
      </c>
      <c r="AE300" s="31">
        <f t="shared" si="88"/>
        <v>8.0368750000000006E-3</v>
      </c>
      <c r="AF300" s="18">
        <f t="shared" si="89"/>
        <v>0.46656000000000009</v>
      </c>
      <c r="AG300" s="6">
        <f t="shared" si="90"/>
        <v>2.9719275408521859E-2</v>
      </c>
      <c r="AH300">
        <f t="shared" si="91"/>
        <v>0.24300000000000005</v>
      </c>
      <c r="AI300" s="27">
        <f t="shared" si="98"/>
        <v>0.74731615040852195</v>
      </c>
      <c r="AJ300">
        <f t="shared" si="92"/>
        <v>0.16672620060301507</v>
      </c>
      <c r="AK300" s="29">
        <f t="shared" si="93"/>
        <v>0.18262537968320691</v>
      </c>
      <c r="AL300" s="27">
        <f t="shared" si="101"/>
        <v>1.0966677306947439</v>
      </c>
      <c r="AM300" s="27">
        <f t="shared" si="99"/>
        <v>1.7965157672499019</v>
      </c>
      <c r="AN300" s="27">
        <f t="shared" si="94"/>
        <v>79.869879620331488</v>
      </c>
      <c r="AO300" s="27">
        <f t="shared" si="95"/>
        <v>73.291856508665532</v>
      </c>
      <c r="AP300" s="27">
        <f t="shared" si="96"/>
        <v>0.69984803655515804</v>
      </c>
      <c r="AQ300" s="27">
        <f t="shared" si="100"/>
        <v>1.0966677306947439</v>
      </c>
      <c r="AR300" s="17">
        <f t="shared" si="97"/>
        <v>1.7965157672499019</v>
      </c>
    </row>
    <row r="301" spans="19:44">
      <c r="S301">
        <v>73</v>
      </c>
      <c r="T301">
        <f t="shared" si="80"/>
        <v>2.19</v>
      </c>
      <c r="U301">
        <f t="shared" si="81"/>
        <v>2.19</v>
      </c>
      <c r="V301">
        <f t="shared" si="82"/>
        <v>69.220259601889708</v>
      </c>
      <c r="W301" s="23">
        <f t="shared" si="83"/>
        <v>8.3034888264642517E-2</v>
      </c>
      <c r="X301" s="23">
        <f t="shared" si="84"/>
        <v>3.7931176993293889E-2</v>
      </c>
      <c r="Y301" s="18">
        <f t="shared" si="85"/>
        <v>2.2250394425342965</v>
      </c>
      <c r="Z301" s="27">
        <f t="shared" si="86"/>
        <v>0.71108916806792977</v>
      </c>
      <c r="AA301">
        <v>0</v>
      </c>
      <c r="AB301">
        <f t="shared" si="87"/>
        <v>0</v>
      </c>
      <c r="AC301">
        <v>0</v>
      </c>
      <c r="AD301">
        <v>0</v>
      </c>
      <c r="AE301" s="31">
        <f t="shared" si="88"/>
        <v>8.1418749999999998E-3</v>
      </c>
      <c r="AF301" s="18">
        <f t="shared" si="89"/>
        <v>0.47304000000000013</v>
      </c>
      <c r="AG301" s="6">
        <f t="shared" si="90"/>
        <v>3.0153694741125541E-2</v>
      </c>
      <c r="AH301">
        <f t="shared" si="91"/>
        <v>0.24300000000000005</v>
      </c>
      <c r="AI301" s="27">
        <f t="shared" si="98"/>
        <v>0.75433556974112581</v>
      </c>
      <c r="AJ301">
        <f t="shared" si="92"/>
        <v>0.16672620060301507</v>
      </c>
      <c r="AK301" s="29">
        <f t="shared" si="93"/>
        <v>0.18778969081422073</v>
      </c>
      <c r="AL301" s="27">
        <f t="shared" si="101"/>
        <v>1.1088514611583615</v>
      </c>
      <c r="AM301" s="27">
        <f t="shared" si="99"/>
        <v>1.8199406292262914</v>
      </c>
      <c r="AN301" s="27">
        <f t="shared" si="94"/>
        <v>79.8833583217409</v>
      </c>
      <c r="AO301" s="27">
        <f t="shared" si="95"/>
        <v>73.550623766747492</v>
      </c>
      <c r="AP301" s="27">
        <f t="shared" si="96"/>
        <v>0.71108916806792977</v>
      </c>
      <c r="AQ301" s="27">
        <f t="shared" si="100"/>
        <v>1.1088514611583615</v>
      </c>
      <c r="AR301" s="17">
        <f t="shared" si="97"/>
        <v>1.8199406292262914</v>
      </c>
    </row>
    <row r="302" spans="19:44">
      <c r="S302">
        <v>74</v>
      </c>
      <c r="T302">
        <f t="shared" si="80"/>
        <v>2.2200000000000002</v>
      </c>
      <c r="U302">
        <f t="shared" si="81"/>
        <v>2.2200000000000002</v>
      </c>
      <c r="V302">
        <f t="shared" si="82"/>
        <v>69.469155018245544</v>
      </c>
      <c r="W302" s="23">
        <f t="shared" si="83"/>
        <v>8.3119512706203491E-2</v>
      </c>
      <c r="X302" s="23">
        <f t="shared" si="84"/>
        <v>3.7975944567356736E-2</v>
      </c>
      <c r="Y302" s="18">
        <f t="shared" si="85"/>
        <v>2.2545732458346377</v>
      </c>
      <c r="Z302" s="27">
        <f t="shared" si="86"/>
        <v>0.72250483832831591</v>
      </c>
      <c r="AA302">
        <v>0</v>
      </c>
      <c r="AB302">
        <f t="shared" si="87"/>
        <v>0</v>
      </c>
      <c r="AC302">
        <v>0</v>
      </c>
      <c r="AD302">
        <v>0</v>
      </c>
      <c r="AE302" s="31">
        <f t="shared" si="88"/>
        <v>8.246874999999999E-3</v>
      </c>
      <c r="AF302" s="18">
        <f t="shared" si="89"/>
        <v>0.47952000000000006</v>
      </c>
      <c r="AG302" s="6">
        <f t="shared" si="90"/>
        <v>3.0588860965620204E-2</v>
      </c>
      <c r="AH302">
        <f t="shared" si="91"/>
        <v>0.24300000000000005</v>
      </c>
      <c r="AI302" s="27">
        <f t="shared" si="98"/>
        <v>0.76135573596562023</v>
      </c>
      <c r="AJ302">
        <f t="shared" si="92"/>
        <v>0.16672620060301507</v>
      </c>
      <c r="AK302" s="29">
        <f t="shared" si="93"/>
        <v>0.19303554360946884</v>
      </c>
      <c r="AL302" s="27">
        <f t="shared" si="101"/>
        <v>1.1211174801781041</v>
      </c>
      <c r="AM302" s="27">
        <f t="shared" si="99"/>
        <v>1.84362231850642</v>
      </c>
      <c r="AN302" s="27">
        <f t="shared" si="94"/>
        <v>79.894239321225228</v>
      </c>
      <c r="AO302" s="27">
        <f t="shared" si="95"/>
        <v>73.811138731256762</v>
      </c>
      <c r="AP302" s="27">
        <f t="shared" si="96"/>
        <v>0.72250483832831591</v>
      </c>
      <c r="AQ302" s="27">
        <f t="shared" si="100"/>
        <v>1.1211174801781041</v>
      </c>
      <c r="AR302" s="17">
        <f t="shared" si="97"/>
        <v>1.84362231850642</v>
      </c>
    </row>
    <row r="303" spans="19:44">
      <c r="S303">
        <v>75</v>
      </c>
      <c r="T303">
        <f t="shared" si="80"/>
        <v>2.25</v>
      </c>
      <c r="U303">
        <f t="shared" si="81"/>
        <v>2.25</v>
      </c>
      <c r="V303">
        <f t="shared" si="82"/>
        <v>69.719789166745528</v>
      </c>
      <c r="W303" s="23">
        <f t="shared" si="83"/>
        <v>8.3204728316693496E-2</v>
      </c>
      <c r="X303" s="23">
        <f t="shared" si="84"/>
        <v>3.8021024878476688E-2</v>
      </c>
      <c r="Y303" s="18">
        <f t="shared" si="85"/>
        <v>2.2841192002243083</v>
      </c>
      <c r="Z303" s="27">
        <f t="shared" si="86"/>
        <v>0.73409575190964937</v>
      </c>
      <c r="AA303">
        <v>0</v>
      </c>
      <c r="AB303">
        <f t="shared" si="87"/>
        <v>0</v>
      </c>
      <c r="AC303">
        <v>0</v>
      </c>
      <c r="AD303">
        <v>0</v>
      </c>
      <c r="AE303" s="31">
        <f t="shared" si="88"/>
        <v>8.3518749999999982E-3</v>
      </c>
      <c r="AF303" s="18">
        <f t="shared" si="89"/>
        <v>0.4860000000000001</v>
      </c>
      <c r="AG303" s="6">
        <f t="shared" si="90"/>
        <v>3.1024781025007102E-2</v>
      </c>
      <c r="AH303">
        <f t="shared" si="91"/>
        <v>0.24300000000000005</v>
      </c>
      <c r="AI303" s="27">
        <f t="shared" si="98"/>
        <v>0.76837665602500715</v>
      </c>
      <c r="AJ303">
        <f t="shared" si="92"/>
        <v>0.16672620060301507</v>
      </c>
      <c r="AK303" s="29">
        <f t="shared" si="93"/>
        <v>0.19836331079860572</v>
      </c>
      <c r="AL303" s="27">
        <f t="shared" si="101"/>
        <v>1.133466167426628</v>
      </c>
      <c r="AM303" s="27">
        <f t="shared" si="99"/>
        <v>1.8675619193362774</v>
      </c>
      <c r="AN303" s="27">
        <f t="shared" si="94"/>
        <v>79.902615279321509</v>
      </c>
      <c r="AO303" s="27">
        <f t="shared" si="95"/>
        <v>74.073409465967615</v>
      </c>
      <c r="AP303" s="27">
        <f t="shared" si="96"/>
        <v>0.73409575190964937</v>
      </c>
      <c r="AQ303" s="27">
        <f t="shared" si="100"/>
        <v>1.133466167426628</v>
      </c>
      <c r="AR303" s="17">
        <f t="shared" si="97"/>
        <v>1.8675619193362774</v>
      </c>
    </row>
    <row r="304" spans="19:44">
      <c r="S304">
        <v>76</v>
      </c>
      <c r="T304">
        <f t="shared" si="80"/>
        <v>2.2799999999999998</v>
      </c>
      <c r="U304">
        <f t="shared" si="81"/>
        <v>2.2799999999999998</v>
      </c>
      <c r="V304">
        <f t="shared" si="82"/>
        <v>69.972170048645467</v>
      </c>
      <c r="W304" s="23">
        <f t="shared" si="83"/>
        <v>8.3290537816539473E-2</v>
      </c>
      <c r="X304" s="23">
        <f t="shared" si="84"/>
        <v>3.8066419365799617E-2</v>
      </c>
      <c r="Y304" s="18">
        <f t="shared" si="85"/>
        <v>2.3136768401903782</v>
      </c>
      <c r="Z304" s="27">
        <f t="shared" si="86"/>
        <v>0.74586262136620585</v>
      </c>
      <c r="AA304">
        <v>0</v>
      </c>
      <c r="AB304">
        <f t="shared" si="87"/>
        <v>0</v>
      </c>
      <c r="AC304">
        <v>0</v>
      </c>
      <c r="AD304">
        <v>0</v>
      </c>
      <c r="AE304" s="31">
        <f t="shared" si="88"/>
        <v>8.4568749999999991E-3</v>
      </c>
      <c r="AF304" s="18">
        <f t="shared" si="89"/>
        <v>0.49248000000000003</v>
      </c>
      <c r="AG304" s="6">
        <f t="shared" si="90"/>
        <v>3.1461461908436468E-2</v>
      </c>
      <c r="AH304">
        <f t="shared" si="91"/>
        <v>0.24300000000000005</v>
      </c>
      <c r="AI304" s="27">
        <f t="shared" si="98"/>
        <v>0.77539833690843651</v>
      </c>
      <c r="AJ304">
        <f t="shared" si="92"/>
        <v>0.16672620060301507</v>
      </c>
      <c r="AK304" s="29">
        <f t="shared" si="93"/>
        <v>0.20377336933332202</v>
      </c>
      <c r="AL304" s="27">
        <f t="shared" si="101"/>
        <v>1.1458979068447737</v>
      </c>
      <c r="AM304" s="27">
        <f t="shared" si="99"/>
        <v>1.8917605282109795</v>
      </c>
      <c r="AN304" s="27">
        <f t="shared" si="94"/>
        <v>79.90857432553652</v>
      </c>
      <c r="AO304" s="27">
        <f t="shared" si="95"/>
        <v>74.337444125305268</v>
      </c>
      <c r="AP304" s="27">
        <f t="shared" si="96"/>
        <v>0.74586262136620585</v>
      </c>
      <c r="AQ304" s="27">
        <f t="shared" si="100"/>
        <v>1.1458979068447737</v>
      </c>
      <c r="AR304" s="17">
        <f t="shared" si="97"/>
        <v>1.8917605282109795</v>
      </c>
    </row>
    <row r="305" spans="19:44">
      <c r="S305">
        <v>77</v>
      </c>
      <c r="T305">
        <f t="shared" si="80"/>
        <v>2.31</v>
      </c>
      <c r="U305">
        <f t="shared" si="81"/>
        <v>2.31</v>
      </c>
      <c r="V305">
        <f t="shared" si="82"/>
        <v>70.226305755614973</v>
      </c>
      <c r="W305" s="23">
        <f t="shared" si="83"/>
        <v>8.3376943956909103E-2</v>
      </c>
      <c r="X305" s="23">
        <f t="shared" si="84"/>
        <v>3.8112129484733685E-2</v>
      </c>
      <c r="Y305" s="18">
        <f t="shared" si="85"/>
        <v>2.3432457235282289</v>
      </c>
      <c r="Z305" s="27">
        <f t="shared" si="86"/>
        <v>0.75780616730408812</v>
      </c>
      <c r="AA305">
        <v>0</v>
      </c>
      <c r="AB305">
        <f t="shared" si="87"/>
        <v>0</v>
      </c>
      <c r="AC305">
        <v>0</v>
      </c>
      <c r="AD305">
        <v>0</v>
      </c>
      <c r="AE305" s="31">
        <f t="shared" si="88"/>
        <v>8.561875E-3</v>
      </c>
      <c r="AF305" s="18">
        <f t="shared" si="89"/>
        <v>0.49896000000000007</v>
      </c>
      <c r="AG305" s="6">
        <f t="shared" si="90"/>
        <v>3.1898910651818831E-2</v>
      </c>
      <c r="AH305">
        <f t="shared" si="91"/>
        <v>0.24300000000000005</v>
      </c>
      <c r="AI305" s="27">
        <f t="shared" si="98"/>
        <v>0.78242078565181905</v>
      </c>
      <c r="AJ305">
        <f t="shared" si="92"/>
        <v>0.16672620060301507</v>
      </c>
      <c r="AK305" s="29">
        <f t="shared" si="93"/>
        <v>0.20926610042484314</v>
      </c>
      <c r="AL305" s="27">
        <f t="shared" si="101"/>
        <v>1.1584130866796771</v>
      </c>
      <c r="AM305" s="27">
        <f t="shared" si="99"/>
        <v>1.9162192539837652</v>
      </c>
      <c r="AN305" s="27">
        <f t="shared" si="94"/>
        <v>79.912200328307648</v>
      </c>
      <c r="AO305" s="27">
        <f t="shared" si="95"/>
        <v>74.603250955155218</v>
      </c>
      <c r="AP305" s="27">
        <f t="shared" si="96"/>
        <v>0.75780616730408812</v>
      </c>
      <c r="AQ305" s="27">
        <f t="shared" si="100"/>
        <v>1.1584130866796771</v>
      </c>
      <c r="AR305" s="17">
        <f t="shared" si="97"/>
        <v>1.9162192539837652</v>
      </c>
    </row>
    <row r="306" spans="19:44">
      <c r="S306">
        <v>78</v>
      </c>
      <c r="T306">
        <f t="shared" si="80"/>
        <v>2.34</v>
      </c>
      <c r="U306">
        <f t="shared" si="81"/>
        <v>2.34</v>
      </c>
      <c r="V306">
        <f t="shared" si="82"/>
        <v>70.482204470545426</v>
      </c>
      <c r="W306" s="23">
        <f t="shared" si="83"/>
        <v>8.3463949519985453E-2</v>
      </c>
      <c r="X306" s="23">
        <f t="shared" si="84"/>
        <v>3.8158156707094652E-2</v>
      </c>
      <c r="Y306" s="18">
        <f t="shared" si="85"/>
        <v>2.372825429911213</v>
      </c>
      <c r="Z306" s="27">
        <f t="shared" si="86"/>
        <v>0.76992711845318107</v>
      </c>
      <c r="AA306">
        <v>0</v>
      </c>
      <c r="AB306">
        <f t="shared" si="87"/>
        <v>0</v>
      </c>
      <c r="AC306">
        <v>0</v>
      </c>
      <c r="AD306">
        <v>0</v>
      </c>
      <c r="AE306" s="31">
        <f t="shared" si="88"/>
        <v>8.6668749999999992E-3</v>
      </c>
      <c r="AF306" s="18">
        <f t="shared" si="89"/>
        <v>0.50544</v>
      </c>
      <c r="AG306" s="6">
        <f t="shared" si="90"/>
        <v>3.2337134338443055E-2</v>
      </c>
      <c r="AH306">
        <f t="shared" si="91"/>
        <v>0.24300000000000005</v>
      </c>
      <c r="AI306" s="27">
        <f t="shared" si="98"/>
        <v>0.78944400933844316</v>
      </c>
      <c r="AJ306">
        <f t="shared" si="92"/>
        <v>0.16672620060301507</v>
      </c>
      <c r="AK306" s="29">
        <f t="shared" si="93"/>
        <v>0.21484188958199496</v>
      </c>
      <c r="AL306" s="27">
        <f t="shared" si="101"/>
        <v>1.1710120995234532</v>
      </c>
      <c r="AM306" s="27">
        <f t="shared" si="99"/>
        <v>1.9409392179766343</v>
      </c>
      <c r="AN306" s="27">
        <f t="shared" si="94"/>
        <v>79.913573145883277</v>
      </c>
      <c r="AO306" s="27">
        <f t="shared" si="95"/>
        <v>74.870838293684969</v>
      </c>
      <c r="AP306" s="27">
        <f t="shared" si="96"/>
        <v>0.76992711845318107</v>
      </c>
      <c r="AQ306" s="27">
        <f t="shared" si="100"/>
        <v>1.1710120995234532</v>
      </c>
      <c r="AR306" s="17">
        <f t="shared" si="97"/>
        <v>1.9409392179766343</v>
      </c>
    </row>
    <row r="307" spans="19:44">
      <c r="S307">
        <v>79</v>
      </c>
      <c r="T307">
        <f t="shared" si="80"/>
        <v>2.37</v>
      </c>
      <c r="U307">
        <f t="shared" si="81"/>
        <v>2.37</v>
      </c>
      <c r="V307">
        <f t="shared" si="82"/>
        <v>70.739874468370161</v>
      </c>
      <c r="W307" s="23">
        <f t="shared" si="83"/>
        <v>8.3551557319245864E-2</v>
      </c>
      <c r="X307" s="23">
        <f t="shared" si="84"/>
        <v>3.8204502521253403E-2</v>
      </c>
      <c r="Y307" s="18">
        <f t="shared" si="85"/>
        <v>2.4024155595636101</v>
      </c>
      <c r="Z307" s="27">
        <f t="shared" si="86"/>
        <v>0.78222621174019558</v>
      </c>
      <c r="AA307">
        <v>0</v>
      </c>
      <c r="AB307">
        <f t="shared" si="87"/>
        <v>0</v>
      </c>
      <c r="AC307">
        <v>0</v>
      </c>
      <c r="AD307">
        <v>0</v>
      </c>
      <c r="AE307" s="31">
        <f t="shared" si="88"/>
        <v>8.7718750000000002E-3</v>
      </c>
      <c r="AF307" s="18">
        <f t="shared" si="89"/>
        <v>0.51192000000000004</v>
      </c>
      <c r="AG307" s="6">
        <f t="shared" si="90"/>
        <v>3.2776140099601496E-2</v>
      </c>
      <c r="AH307">
        <f t="shared" si="91"/>
        <v>0.24300000000000005</v>
      </c>
      <c r="AI307" s="27">
        <f t="shared" si="98"/>
        <v>0.79646801509960152</v>
      </c>
      <c r="AJ307">
        <f t="shared" si="92"/>
        <v>0.16672620060301507</v>
      </c>
      <c r="AK307" s="29">
        <f t="shared" si="93"/>
        <v>0.22050112664984456</v>
      </c>
      <c r="AL307" s="27">
        <f t="shared" si="101"/>
        <v>1.1836953423524612</v>
      </c>
      <c r="AM307" s="27">
        <f t="shared" si="99"/>
        <v>1.9659215540926569</v>
      </c>
      <c r="AN307" s="27">
        <f t="shared" si="94"/>
        <v>79.912768859677271</v>
      </c>
      <c r="AO307" s="27">
        <f t="shared" si="95"/>
        <v>75.140214572177882</v>
      </c>
      <c r="AP307" s="27">
        <f t="shared" si="96"/>
        <v>0.78222621174019558</v>
      </c>
      <c r="AQ307" s="27">
        <f t="shared" si="100"/>
        <v>1.1836953423524612</v>
      </c>
      <c r="AR307" s="17">
        <f t="shared" si="97"/>
        <v>1.9659215540926569</v>
      </c>
    </row>
    <row r="308" spans="19:44">
      <c r="S308">
        <v>80</v>
      </c>
      <c r="T308">
        <f t="shared" si="80"/>
        <v>2.4</v>
      </c>
      <c r="U308">
        <f t="shared" si="81"/>
        <v>2.4</v>
      </c>
      <c r="V308">
        <f t="shared" si="82"/>
        <v>70.999324116897057</v>
      </c>
      <c r="W308" s="23">
        <f t="shared" si="83"/>
        <v>8.3639770199745E-2</v>
      </c>
      <c r="X308" s="23">
        <f t="shared" si="84"/>
        <v>3.8251168432285695E-2</v>
      </c>
      <c r="Y308" s="18">
        <f t="shared" si="85"/>
        <v>2.4320157320283382</v>
      </c>
      <c r="Z308" s="27">
        <f t="shared" si="86"/>
        <v>0.79470419236281209</v>
      </c>
      <c r="AA308">
        <v>0</v>
      </c>
      <c r="AB308">
        <f t="shared" si="87"/>
        <v>0</v>
      </c>
      <c r="AC308">
        <v>0</v>
      </c>
      <c r="AD308">
        <v>0</v>
      </c>
      <c r="AE308" s="31">
        <f t="shared" si="88"/>
        <v>8.8768749999999993E-3</v>
      </c>
      <c r="AF308" s="18">
        <f t="shared" si="89"/>
        <v>0.51840000000000008</v>
      </c>
      <c r="AG308" s="6">
        <f t="shared" si="90"/>
        <v>3.3215935115222119E-2</v>
      </c>
      <c r="AH308">
        <f t="shared" si="91"/>
        <v>0.24300000000000005</v>
      </c>
      <c r="AI308" s="27">
        <f t="shared" si="98"/>
        <v>0.80349281011522233</v>
      </c>
      <c r="AJ308">
        <f t="shared" si="92"/>
        <v>0.16672620060301507</v>
      </c>
      <c r="AK308" s="29">
        <f t="shared" si="93"/>
        <v>0.22624420584892377</v>
      </c>
      <c r="AL308" s="27">
        <f t="shared" si="101"/>
        <v>1.1964632165671611</v>
      </c>
      <c r="AM308" s="27">
        <f t="shared" si="99"/>
        <v>1.9911674089299733</v>
      </c>
      <c r="AN308" s="27">
        <f t="shared" si="94"/>
        <v>79.909859991508881</v>
      </c>
      <c r="AO308" s="27">
        <f t="shared" si="95"/>
        <v>75.411388315879705</v>
      </c>
      <c r="AP308" s="27">
        <f t="shared" si="96"/>
        <v>0.79470419236281209</v>
      </c>
      <c r="AQ308" s="27">
        <f t="shared" si="100"/>
        <v>1.1964632165671611</v>
      </c>
      <c r="AR308" s="17">
        <f t="shared" si="97"/>
        <v>1.9911674089299733</v>
      </c>
    </row>
    <row r="309" spans="19:44">
      <c r="S309">
        <v>81</v>
      </c>
      <c r="T309">
        <f t="shared" si="80"/>
        <v>2.4300000000000002</v>
      </c>
      <c r="U309">
        <f t="shared" si="81"/>
        <v>2.4300000000000002</v>
      </c>
      <c r="V309">
        <f t="shared" si="82"/>
        <v>71.260561877653657</v>
      </c>
      <c r="W309" s="23">
        <f t="shared" si="83"/>
        <v>8.3728591038402245E-2</v>
      </c>
      <c r="X309" s="23">
        <f t="shared" si="84"/>
        <v>3.8298155962124179E-2</v>
      </c>
      <c r="Y309" s="18">
        <f t="shared" si="85"/>
        <v>2.4616255850216811</v>
      </c>
      <c r="Z309" s="27">
        <f t="shared" si="86"/>
        <v>0.80736181386494343</v>
      </c>
      <c r="AA309">
        <v>0</v>
      </c>
      <c r="AB309">
        <f t="shared" si="87"/>
        <v>0</v>
      </c>
      <c r="AC309">
        <v>0</v>
      </c>
      <c r="AD309">
        <v>0</v>
      </c>
      <c r="AE309" s="31">
        <f t="shared" si="88"/>
        <v>8.9818750000000003E-3</v>
      </c>
      <c r="AF309" s="18">
        <f t="shared" si="89"/>
        <v>0.52488000000000012</v>
      </c>
      <c r="AG309" s="6">
        <f t="shared" si="90"/>
        <v>3.3656526614507944E-2</v>
      </c>
      <c r="AH309">
        <f t="shared" si="91"/>
        <v>0.24300000000000005</v>
      </c>
      <c r="AI309" s="27">
        <f t="shared" si="98"/>
        <v>0.81051840161450817</v>
      </c>
      <c r="AJ309">
        <f t="shared" si="92"/>
        <v>0.16672620060301507</v>
      </c>
      <c r="AK309" s="29">
        <f t="shared" si="93"/>
        <v>0.23207152581504392</v>
      </c>
      <c r="AL309" s="27">
        <f t="shared" si="101"/>
        <v>1.2093161280325671</v>
      </c>
      <c r="AM309" s="27">
        <f t="shared" si="99"/>
        <v>2.0166779418975107</v>
      </c>
      <c r="AN309" s="27">
        <f t="shared" si="94"/>
        <v>79.90491570601155</v>
      </c>
      <c r="AO309" s="27">
        <f t="shared" si="95"/>
        <v>75.684368144857771</v>
      </c>
      <c r="AP309" s="27">
        <f t="shared" si="96"/>
        <v>0.80736181386494343</v>
      </c>
      <c r="AQ309" s="27">
        <f t="shared" si="100"/>
        <v>1.2093161280325671</v>
      </c>
      <c r="AR309" s="17">
        <f t="shared" si="97"/>
        <v>2.0166779418975107</v>
      </c>
    </row>
    <row r="310" spans="19:44">
      <c r="S310">
        <v>82</v>
      </c>
      <c r="T310">
        <f t="shared" si="80"/>
        <v>2.46</v>
      </c>
      <c r="U310">
        <f t="shared" si="81"/>
        <v>2.46</v>
      </c>
      <c r="V310">
        <f t="shared" si="82"/>
        <v>71.523596306744963</v>
      </c>
      <c r="W310" s="23">
        <f t="shared" si="83"/>
        <v>8.38180227442933E-2</v>
      </c>
      <c r="X310" s="23">
        <f t="shared" si="84"/>
        <v>3.8345466649712681E-2</v>
      </c>
      <c r="Y310" s="18">
        <f t="shared" si="85"/>
        <v>2.491244773367991</v>
      </c>
      <c r="Z310" s="27">
        <f t="shared" si="86"/>
        <v>0.8201998382131277</v>
      </c>
      <c r="AA310">
        <v>0</v>
      </c>
      <c r="AB310">
        <f t="shared" si="87"/>
        <v>0</v>
      </c>
      <c r="AC310">
        <v>0</v>
      </c>
      <c r="AD310">
        <v>0</v>
      </c>
      <c r="AE310" s="31">
        <f t="shared" si="88"/>
        <v>9.0868750000000012E-3</v>
      </c>
      <c r="AF310" s="18">
        <f t="shared" si="89"/>
        <v>0.53136000000000005</v>
      </c>
      <c r="AG310" s="6">
        <f t="shared" si="90"/>
        <v>3.4097921876583705E-2</v>
      </c>
      <c r="AH310">
        <f t="shared" si="91"/>
        <v>0.24300000000000005</v>
      </c>
      <c r="AI310" s="27">
        <f t="shared" si="98"/>
        <v>0.81754479687658388</v>
      </c>
      <c r="AJ310">
        <f t="shared" si="92"/>
        <v>0.16672620060301507</v>
      </c>
      <c r="AK310" s="29">
        <f t="shared" si="93"/>
        <v>0.237983489639709</v>
      </c>
      <c r="AL310" s="27">
        <f t="shared" si="101"/>
        <v>1.222254487119308</v>
      </c>
      <c r="AM310" s="27">
        <f t="shared" si="99"/>
        <v>2.0424543253324359</v>
      </c>
      <c r="AN310" s="27">
        <f t="shared" si="94"/>
        <v>79.89800199937801</v>
      </c>
      <c r="AO310" s="27">
        <f t="shared" si="95"/>
        <v>75.95916277487305</v>
      </c>
      <c r="AP310" s="27">
        <f t="shared" si="96"/>
        <v>0.8201998382131277</v>
      </c>
      <c r="AQ310" s="27">
        <f t="shared" si="100"/>
        <v>1.222254487119308</v>
      </c>
      <c r="AR310" s="17">
        <f t="shared" si="97"/>
        <v>2.0424543253324354</v>
      </c>
    </row>
    <row r="311" spans="19:44">
      <c r="S311">
        <v>83</v>
      </c>
      <c r="T311">
        <f t="shared" si="80"/>
        <v>2.4900000000000002</v>
      </c>
      <c r="U311">
        <f t="shared" si="81"/>
        <v>2.4900000000000002</v>
      </c>
      <c r="V311">
        <f t="shared" si="82"/>
        <v>71.788436055724119</v>
      </c>
      <c r="W311" s="23">
        <f t="shared" si="83"/>
        <v>8.39080682589462E-2</v>
      </c>
      <c r="X311" s="23">
        <f t="shared" si="84"/>
        <v>3.8393102051162815E-2</v>
      </c>
      <c r="Y311" s="18">
        <f t="shared" si="85"/>
        <v>2.5208729680079744</v>
      </c>
      <c r="Z311" s="27">
        <f t="shared" si="86"/>
        <v>0.83321903587407031</v>
      </c>
      <c r="AA311">
        <v>0</v>
      </c>
      <c r="AB311">
        <f t="shared" si="87"/>
        <v>0</v>
      </c>
      <c r="AC311">
        <v>0</v>
      </c>
      <c r="AD311">
        <v>0</v>
      </c>
      <c r="AE311" s="31">
        <f t="shared" si="88"/>
        <v>9.1918750000000004E-3</v>
      </c>
      <c r="AF311" s="18">
        <f t="shared" si="89"/>
        <v>0.5378400000000001</v>
      </c>
      <c r="AG311" s="6">
        <f t="shared" si="90"/>
        <v>3.4540128231150123E-2</v>
      </c>
      <c r="AH311">
        <f t="shared" si="91"/>
        <v>0.24300000000000005</v>
      </c>
      <c r="AI311" s="27">
        <f t="shared" si="98"/>
        <v>0.82457200323115032</v>
      </c>
      <c r="AJ311">
        <f t="shared" si="92"/>
        <v>0.16672620060301507</v>
      </c>
      <c r="AK311" s="29">
        <f t="shared" si="93"/>
        <v>0.24398050491113679</v>
      </c>
      <c r="AL311" s="27">
        <f t="shared" si="101"/>
        <v>1.2352787087453021</v>
      </c>
      <c r="AM311" s="27">
        <f t="shared" si="99"/>
        <v>2.0684977446193722</v>
      </c>
      <c r="AN311" s="27">
        <f t="shared" si="94"/>
        <v>79.889181875505628</v>
      </c>
      <c r="AO311" s="27">
        <f t="shared" si="95"/>
        <v>76.235781018265271</v>
      </c>
      <c r="AP311" s="27">
        <f t="shared" si="96"/>
        <v>0.83321903587407031</v>
      </c>
      <c r="AQ311" s="27">
        <f t="shared" si="100"/>
        <v>1.2352787087453021</v>
      </c>
      <c r="AR311" s="17">
        <f t="shared" si="97"/>
        <v>2.0684977446193726</v>
      </c>
    </row>
    <row r="312" spans="19:44">
      <c r="S312">
        <v>84</v>
      </c>
      <c r="T312">
        <f t="shared" si="80"/>
        <v>2.52</v>
      </c>
      <c r="U312">
        <f t="shared" si="81"/>
        <v>2.52</v>
      </c>
      <c r="V312">
        <f t="shared" si="82"/>
        <v>72.055089872476358</v>
      </c>
      <c r="W312" s="23">
        <f t="shared" si="83"/>
        <v>8.3998730556641976E-2</v>
      </c>
      <c r="X312" s="23">
        <f t="shared" si="84"/>
        <v>3.8441063739912962E-2</v>
      </c>
      <c r="Y312" s="18">
        <f t="shared" si="85"/>
        <v>2.5505098550747327</v>
      </c>
      <c r="Z312" s="27">
        <f t="shared" si="86"/>
        <v>0.84642018589335066</v>
      </c>
      <c r="AA312">
        <v>0</v>
      </c>
      <c r="AB312">
        <f t="shared" si="87"/>
        <v>0</v>
      </c>
      <c r="AC312">
        <v>0</v>
      </c>
      <c r="AD312">
        <v>0</v>
      </c>
      <c r="AE312" s="31">
        <f t="shared" si="88"/>
        <v>9.2968749999999996E-3</v>
      </c>
      <c r="AF312" s="18">
        <f t="shared" si="89"/>
        <v>0.54432000000000014</v>
      </c>
      <c r="AG312" s="6">
        <f t="shared" si="90"/>
        <v>3.4983153059145615E-2</v>
      </c>
      <c r="AH312">
        <f t="shared" si="91"/>
        <v>0.24300000000000005</v>
      </c>
      <c r="AI312" s="27">
        <f t="shared" si="98"/>
        <v>0.83160002805914579</v>
      </c>
      <c r="AJ312">
        <f t="shared" si="92"/>
        <v>0.16672620060301507</v>
      </c>
      <c r="AK312" s="29">
        <f t="shared" si="93"/>
        <v>0.2500629837558952</v>
      </c>
      <c r="AL312" s="27">
        <f t="shared" si="101"/>
        <v>1.248389212418056</v>
      </c>
      <c r="AM312" s="27">
        <f t="shared" si="99"/>
        <v>2.0948093983114067</v>
      </c>
      <c r="AN312" s="27">
        <f t="shared" si="94"/>
        <v>79.878515510511832</v>
      </c>
      <c r="AO312" s="27">
        <f t="shared" si="95"/>
        <v>76.514231784851304</v>
      </c>
      <c r="AP312" s="27">
        <f t="shared" si="96"/>
        <v>0.84642018589335066</v>
      </c>
      <c r="AQ312" s="27">
        <f t="shared" si="100"/>
        <v>1.248389212418056</v>
      </c>
      <c r="AR312" s="17">
        <f t="shared" si="97"/>
        <v>2.0948093983114067</v>
      </c>
    </row>
    <row r="313" spans="19:44">
      <c r="S313">
        <v>85</v>
      </c>
      <c r="T313">
        <f t="shared" si="80"/>
        <v>2.5499999999999998</v>
      </c>
      <c r="U313">
        <f t="shared" si="81"/>
        <v>2.5499999999999998</v>
      </c>
      <c r="V313">
        <f t="shared" si="82"/>
        <v>72.323566602115818</v>
      </c>
      <c r="W313" s="23">
        <f t="shared" si="83"/>
        <v>8.4090012644719381E-2</v>
      </c>
      <c r="X313" s="23">
        <f t="shared" si="84"/>
        <v>3.8489353306889566E-2</v>
      </c>
      <c r="Y313" s="18">
        <f t="shared" si="85"/>
        <v>2.5801551350322587</v>
      </c>
      <c r="Z313" s="27">
        <f t="shared" si="86"/>
        <v>0.85980407597530739</v>
      </c>
      <c r="AA313">
        <v>0</v>
      </c>
      <c r="AB313">
        <f t="shared" si="87"/>
        <v>0</v>
      </c>
      <c r="AC313">
        <v>0</v>
      </c>
      <c r="AD313">
        <v>0</v>
      </c>
      <c r="AE313" s="31">
        <f t="shared" si="88"/>
        <v>9.4018749999999988E-3</v>
      </c>
      <c r="AF313" s="18">
        <f t="shared" si="89"/>
        <v>0.55079999999999996</v>
      </c>
      <c r="AG313" s="6">
        <f t="shared" si="90"/>
        <v>3.5427003793415811E-2</v>
      </c>
      <c r="AH313">
        <f t="shared" si="91"/>
        <v>0.24300000000000005</v>
      </c>
      <c r="AI313" s="27">
        <f t="shared" si="98"/>
        <v>0.83862887879341574</v>
      </c>
      <c r="AJ313">
        <f t="shared" si="92"/>
        <v>0.16672620060301507</v>
      </c>
      <c r="AK313" s="29">
        <f t="shared" si="93"/>
        <v>0.25623134288116339</v>
      </c>
      <c r="AL313" s="27">
        <f t="shared" si="101"/>
        <v>1.2615864222775941</v>
      </c>
      <c r="AM313" s="27">
        <f t="shared" si="99"/>
        <v>2.1213904982529015</v>
      </c>
      <c r="AN313" s="27">
        <f t="shared" si="94"/>
        <v>79.866060406505795</v>
      </c>
      <c r="AO313" s="27">
        <f t="shared" si="95"/>
        <v>76.794524082836929</v>
      </c>
      <c r="AP313" s="27">
        <f t="shared" si="96"/>
        <v>0.85980407597530739</v>
      </c>
      <c r="AQ313" s="27">
        <f t="shared" si="100"/>
        <v>1.2615864222775941</v>
      </c>
      <c r="AR313" s="17">
        <f t="shared" si="97"/>
        <v>2.1213904982529015</v>
      </c>
    </row>
    <row r="314" spans="19:44">
      <c r="S314">
        <v>86</v>
      </c>
      <c r="T314">
        <f t="shared" si="80"/>
        <v>2.58</v>
      </c>
      <c r="U314">
        <f t="shared" si="81"/>
        <v>2.58</v>
      </c>
      <c r="V314">
        <f t="shared" si="82"/>
        <v>72.593875187896188</v>
      </c>
      <c r="W314" s="23">
        <f t="shared" si="83"/>
        <v>8.4181917563884712E-2</v>
      </c>
      <c r="X314" s="23">
        <f t="shared" si="84"/>
        <v>3.8537972360670948E-2</v>
      </c>
      <c r="Y314" s="18">
        <f t="shared" si="85"/>
        <v>2.6098085218715439</v>
      </c>
      <c r="Z314" s="27">
        <f t="shared" si="86"/>
        <v>0.87337150256412377</v>
      </c>
      <c r="AA314">
        <v>0</v>
      </c>
      <c r="AB314">
        <f t="shared" si="87"/>
        <v>0</v>
      </c>
      <c r="AC314">
        <v>0</v>
      </c>
      <c r="AD314">
        <v>0</v>
      </c>
      <c r="AE314" s="31">
        <f t="shared" si="88"/>
        <v>9.5068749999999997E-3</v>
      </c>
      <c r="AF314" s="18">
        <f t="shared" si="89"/>
        <v>0.55728000000000011</v>
      </c>
      <c r="AG314" s="6">
        <f t="shared" si="90"/>
        <v>3.5871687919390889E-2</v>
      </c>
      <c r="AH314">
        <f t="shared" si="91"/>
        <v>0.24300000000000005</v>
      </c>
      <c r="AI314" s="27">
        <f t="shared" si="98"/>
        <v>0.84565856291939112</v>
      </c>
      <c r="AJ314">
        <f t="shared" si="92"/>
        <v>0.16672620060301507</v>
      </c>
      <c r="AK314" s="29">
        <f t="shared" si="93"/>
        <v>0.26248600361762647</v>
      </c>
      <c r="AL314" s="27">
        <f t="shared" si="101"/>
        <v>1.2748707671400326</v>
      </c>
      <c r="AM314" s="27">
        <f t="shared" si="99"/>
        <v>2.1482422697041565</v>
      </c>
      <c r="AN314" s="27">
        <f t="shared" si="94"/>
        <v>79.851871535425516</v>
      </c>
      <c r="AO314" s="27">
        <f t="shared" si="95"/>
        <v>77.076667019742288</v>
      </c>
      <c r="AP314" s="27">
        <f t="shared" si="96"/>
        <v>0.87337150256412377</v>
      </c>
      <c r="AQ314" s="27">
        <f t="shared" si="100"/>
        <v>1.2748707671400326</v>
      </c>
      <c r="AR314" s="17">
        <f t="shared" si="97"/>
        <v>2.1482422697041565</v>
      </c>
    </row>
    <row r="315" spans="19:44">
      <c r="S315">
        <v>87</v>
      </c>
      <c r="T315">
        <f t="shared" si="80"/>
        <v>2.61</v>
      </c>
      <c r="U315">
        <f t="shared" si="81"/>
        <v>2.61</v>
      </c>
      <c r="V315">
        <f t="shared" si="82"/>
        <v>72.866024672134813</v>
      </c>
      <c r="W315" s="23">
        <f t="shared" si="83"/>
        <v>8.4274448388525852E-2</v>
      </c>
      <c r="X315" s="23">
        <f t="shared" si="84"/>
        <v>3.8586922527653528E-2</v>
      </c>
      <c r="Y315" s="18">
        <f t="shared" si="85"/>
        <v>2.6394697423598803</v>
      </c>
      <c r="Z315" s="27">
        <f t="shared" si="86"/>
        <v>0.88712327092612364</v>
      </c>
      <c r="AA315">
        <v>0</v>
      </c>
      <c r="AB315">
        <f t="shared" si="87"/>
        <v>0</v>
      </c>
      <c r="AC315">
        <v>0</v>
      </c>
      <c r="AD315">
        <v>0</v>
      </c>
      <c r="AE315" s="31">
        <f t="shared" si="88"/>
        <v>9.6118749999999989E-3</v>
      </c>
      <c r="AF315" s="18">
        <f t="shared" si="89"/>
        <v>0.56376000000000004</v>
      </c>
      <c r="AG315" s="6">
        <f t="shared" si="90"/>
        <v>3.6317212975770875E-2</v>
      </c>
      <c r="AH315">
        <f t="shared" si="91"/>
        <v>0.24300000000000005</v>
      </c>
      <c r="AI315" s="27">
        <f t="shared" si="98"/>
        <v>0.85268908797577092</v>
      </c>
      <c r="AJ315">
        <f t="shared" si="92"/>
        <v>0.16672620060301507</v>
      </c>
      <c r="AK315" s="29">
        <f t="shared" si="93"/>
        <v>0.26882739196301209</v>
      </c>
      <c r="AL315" s="27">
        <f t="shared" si="101"/>
        <v>1.2882426805417979</v>
      </c>
      <c r="AM315" s="27">
        <f t="shared" si="99"/>
        <v>2.1753659514679216</v>
      </c>
      <c r="AN315" s="27">
        <f t="shared" si="94"/>
        <v>79.836001473680739</v>
      </c>
      <c r="AO315" s="27">
        <f t="shared" si="95"/>
        <v>77.360669803341025</v>
      </c>
      <c r="AP315" s="27">
        <f t="shared" si="96"/>
        <v>0.88712327092612364</v>
      </c>
      <c r="AQ315" s="27">
        <f t="shared" si="100"/>
        <v>1.2882426805417979</v>
      </c>
      <c r="AR315" s="17">
        <f t="shared" si="97"/>
        <v>2.1753659514679216</v>
      </c>
    </row>
    <row r="316" spans="19:44">
      <c r="S316">
        <v>88</v>
      </c>
      <c r="T316">
        <f t="shared" si="80"/>
        <v>2.64</v>
      </c>
      <c r="U316">
        <f t="shared" si="81"/>
        <v>2.64</v>
      </c>
      <c r="V316">
        <f t="shared" si="82"/>
        <v>73.140024197150538</v>
      </c>
      <c r="W316" s="23">
        <f t="shared" si="83"/>
        <v>8.4367608227031182E-2</v>
      </c>
      <c r="X316" s="23">
        <f t="shared" si="84"/>
        <v>3.8636205452220483E-2</v>
      </c>
      <c r="Y316" s="18">
        <f t="shared" si="85"/>
        <v>2.6691385353393207</v>
      </c>
      <c r="Z316" s="27">
        <f t="shared" si="86"/>
        <v>0.90106019523330083</v>
      </c>
      <c r="AA316">
        <v>0</v>
      </c>
      <c r="AB316">
        <f t="shared" si="87"/>
        <v>0</v>
      </c>
      <c r="AC316">
        <v>0</v>
      </c>
      <c r="AD316">
        <v>0</v>
      </c>
      <c r="AE316" s="31">
        <f t="shared" si="88"/>
        <v>9.7168749999999998E-3</v>
      </c>
      <c r="AF316" s="18">
        <f t="shared" si="89"/>
        <v>0.57024000000000008</v>
      </c>
      <c r="AG316" s="6">
        <f t="shared" si="90"/>
        <v>3.6763586555219101E-2</v>
      </c>
      <c r="AH316">
        <f t="shared" si="91"/>
        <v>0.24300000000000005</v>
      </c>
      <c r="AI316" s="27">
        <f t="shared" si="98"/>
        <v>0.8597204615552192</v>
      </c>
      <c r="AJ316">
        <f t="shared" si="92"/>
        <v>0.16672620060301507</v>
      </c>
      <c r="AK316" s="29">
        <f t="shared" si="93"/>
        <v>0.27525593862627806</v>
      </c>
      <c r="AL316" s="27">
        <f t="shared" si="101"/>
        <v>1.3017026007845123</v>
      </c>
      <c r="AM316" s="27">
        <f t="shared" si="99"/>
        <v>2.2027627960178133</v>
      </c>
      <c r="AN316" s="27">
        <f t="shared" si="94"/>
        <v>79.818500528280126</v>
      </c>
      <c r="AO316" s="27">
        <f t="shared" si="95"/>
        <v>77.646541742613621</v>
      </c>
      <c r="AP316" s="27">
        <f t="shared" si="96"/>
        <v>0.90106019523330083</v>
      </c>
      <c r="AQ316" s="27">
        <f t="shared" si="100"/>
        <v>1.3017026007845123</v>
      </c>
      <c r="AR316" s="17">
        <f t="shared" si="97"/>
        <v>2.2027627960178133</v>
      </c>
    </row>
    <row r="317" spans="19:44">
      <c r="S317">
        <v>89</v>
      </c>
      <c r="T317">
        <f t="shared" si="80"/>
        <v>2.67</v>
      </c>
      <c r="U317">
        <f t="shared" si="81"/>
        <v>2.67</v>
      </c>
      <c r="V317">
        <f t="shared" si="82"/>
        <v>73.415883006215836</v>
      </c>
      <c r="W317" s="23">
        <f t="shared" si="83"/>
        <v>8.4461400222113389E-2</v>
      </c>
      <c r="X317" s="23">
        <f t="shared" si="84"/>
        <v>3.8685822796913009E-2</v>
      </c>
      <c r="Y317" s="18">
        <f t="shared" si="85"/>
        <v>2.6988146510706015</v>
      </c>
      <c r="Z317" s="27">
        <f t="shared" si="86"/>
        <v>0.91518309864809755</v>
      </c>
      <c r="AA317">
        <v>0</v>
      </c>
      <c r="AB317">
        <f t="shared" si="87"/>
        <v>0</v>
      </c>
      <c r="AC317">
        <v>0</v>
      </c>
      <c r="AD317">
        <v>0</v>
      </c>
      <c r="AE317" s="31">
        <f t="shared" si="88"/>
        <v>9.8218750000000007E-3</v>
      </c>
      <c r="AF317" s="18">
        <f t="shared" si="89"/>
        <v>0.57672000000000012</v>
      </c>
      <c r="AG317" s="6">
        <f t="shared" si="90"/>
        <v>3.721081630506385E-2</v>
      </c>
      <c r="AH317">
        <f t="shared" si="91"/>
        <v>0.24300000000000005</v>
      </c>
      <c r="AI317" s="27">
        <f t="shared" si="98"/>
        <v>0.86675269130506405</v>
      </c>
      <c r="AJ317">
        <f t="shared" si="92"/>
        <v>0.16672620060301507</v>
      </c>
      <c r="AK317" s="29">
        <f t="shared" si="93"/>
        <v>0.2817720790724616</v>
      </c>
      <c r="AL317" s="27">
        <f t="shared" si="101"/>
        <v>1.3152509709805407</v>
      </c>
      <c r="AM317" s="27">
        <f t="shared" si="99"/>
        <v>2.2304340696286382</v>
      </c>
      <c r="AN317" s="27">
        <f t="shared" si="94"/>
        <v>79.799416855063868</v>
      </c>
      <c r="AO317" s="27">
        <f t="shared" si="95"/>
        <v>77.93429224871474</v>
      </c>
      <c r="AP317" s="27">
        <f t="shared" si="96"/>
        <v>0.91518309864809755</v>
      </c>
      <c r="AQ317" s="27">
        <f t="shared" si="100"/>
        <v>1.3152509709805407</v>
      </c>
      <c r="AR317" s="17">
        <f t="shared" si="97"/>
        <v>2.2304340696286382</v>
      </c>
    </row>
    <row r="318" spans="19:44">
      <c r="S318">
        <v>90</v>
      </c>
      <c r="T318">
        <f t="shared" si="80"/>
        <v>2.7</v>
      </c>
      <c r="U318">
        <f t="shared" si="81"/>
        <v>2.7</v>
      </c>
      <c r="V318">
        <f t="shared" si="82"/>
        <v>73.69361044452279</v>
      </c>
      <c r="W318" s="23">
        <f t="shared" si="83"/>
        <v>8.4555827551137761E-2</v>
      </c>
      <c r="X318" s="23">
        <f t="shared" si="84"/>
        <v>3.8735776242604096E-2</v>
      </c>
      <c r="Y318" s="18">
        <f t="shared" si="85"/>
        <v>2.7284978506191524</v>
      </c>
      <c r="Z318" s="27">
        <f t="shared" si="86"/>
        <v>0.92949281340944889</v>
      </c>
      <c r="AA318">
        <v>0</v>
      </c>
      <c r="AB318">
        <f t="shared" si="87"/>
        <v>0</v>
      </c>
      <c r="AC318">
        <v>0</v>
      </c>
      <c r="AD318">
        <v>0</v>
      </c>
      <c r="AE318" s="31">
        <f t="shared" si="88"/>
        <v>9.9268749999999999E-3</v>
      </c>
      <c r="AF318" s="18">
        <f t="shared" si="89"/>
        <v>0.58320000000000016</v>
      </c>
      <c r="AG318" s="6">
        <f t="shared" si="90"/>
        <v>3.7658909928008459E-2</v>
      </c>
      <c r="AH318">
        <f t="shared" si="91"/>
        <v>0.24300000000000005</v>
      </c>
      <c r="AI318" s="27">
        <f t="shared" si="98"/>
        <v>0.87378578492800862</v>
      </c>
      <c r="AJ318">
        <f t="shared" si="92"/>
        <v>0.16672620060301507</v>
      </c>
      <c r="AK318" s="29">
        <f t="shared" si="93"/>
        <v>0.28837625356819824</v>
      </c>
      <c r="AL318" s="27">
        <f t="shared" si="101"/>
        <v>1.3288882390992218</v>
      </c>
      <c r="AM318" s="27">
        <f t="shared" si="99"/>
        <v>2.2583810525086707</v>
      </c>
      <c r="AN318" s="27">
        <f t="shared" si="94"/>
        <v>79.778796569612155</v>
      </c>
      <c r="AO318" s="27">
        <f t="shared" si="95"/>
        <v>78.223930835955102</v>
      </c>
      <c r="AP318" s="27">
        <f t="shared" si="96"/>
        <v>0.92949281340944889</v>
      </c>
      <c r="AQ318" s="27">
        <f t="shared" si="100"/>
        <v>1.3288882390992218</v>
      </c>
      <c r="AR318" s="17">
        <f t="shared" si="97"/>
        <v>2.2583810525086707</v>
      </c>
    </row>
    <row r="319" spans="19:44">
      <c r="S319">
        <v>91</v>
      </c>
      <c r="T319">
        <f t="shared" si="80"/>
        <v>2.73</v>
      </c>
      <c r="U319">
        <f t="shared" si="81"/>
        <v>2.73</v>
      </c>
      <c r="V319">
        <f t="shared" si="82"/>
        <v>73.973215960163984</v>
      </c>
      <c r="W319" s="23">
        <f t="shared" si="83"/>
        <v>8.4650893426455764E-2</v>
      </c>
      <c r="X319" s="23">
        <f t="shared" si="84"/>
        <v>3.8786067488674893E-2</v>
      </c>
      <c r="Y319" s="18">
        <f t="shared" si="85"/>
        <v>2.7581879052800833</v>
      </c>
      <c r="Z319" s="27">
        <f t="shared" si="86"/>
        <v>0.94399018092011189</v>
      </c>
      <c r="AA319">
        <v>0</v>
      </c>
      <c r="AB319">
        <f t="shared" si="87"/>
        <v>0</v>
      </c>
      <c r="AC319">
        <v>0</v>
      </c>
      <c r="AD319">
        <v>0</v>
      </c>
      <c r="AE319" s="31">
        <f t="shared" si="88"/>
        <v>1.0031874999999999E-2</v>
      </c>
      <c r="AF319" s="18">
        <f t="shared" si="89"/>
        <v>0.58968000000000009</v>
      </c>
      <c r="AG319" s="6">
        <f t="shared" si="90"/>
        <v>3.8107875182849908E-2</v>
      </c>
      <c r="AH319">
        <f t="shared" si="91"/>
        <v>0.24300000000000005</v>
      </c>
      <c r="AI319" s="27">
        <f t="shared" si="98"/>
        <v>0.88081975018285008</v>
      </c>
      <c r="AJ319">
        <f t="shared" si="92"/>
        <v>0.16672620060301507</v>
      </c>
      <c r="AK319" s="29">
        <f t="shared" si="93"/>
        <v>0.29506890722791995</v>
      </c>
      <c r="AL319" s="27">
        <f t="shared" si="101"/>
        <v>1.3426148580137851</v>
      </c>
      <c r="AM319" s="27">
        <f t="shared" si="99"/>
        <v>2.2866050389338968</v>
      </c>
      <c r="AN319" s="27">
        <f t="shared" si="94"/>
        <v>79.756683851352946</v>
      </c>
      <c r="AO319" s="27">
        <f t="shared" si="95"/>
        <v>78.515467122797972</v>
      </c>
      <c r="AP319" s="27">
        <f t="shared" si="96"/>
        <v>0.94399018092011189</v>
      </c>
      <c r="AQ319" s="27">
        <f t="shared" si="100"/>
        <v>1.3426148580137851</v>
      </c>
      <c r="AR319" s="17">
        <f t="shared" si="97"/>
        <v>2.2866050389338968</v>
      </c>
    </row>
    <row r="320" spans="19:44">
      <c r="S320">
        <v>92</v>
      </c>
      <c r="T320">
        <f t="shared" si="80"/>
        <v>2.76</v>
      </c>
      <c r="U320">
        <f t="shared" si="81"/>
        <v>2.76</v>
      </c>
      <c r="V320">
        <f t="shared" si="82"/>
        <v>74.254709105127475</v>
      </c>
      <c r="W320" s="23">
        <f t="shared" si="83"/>
        <v>8.4746601095743349E-2</v>
      </c>
      <c r="X320" s="23">
        <f t="shared" si="84"/>
        <v>3.8836698253193754E-2</v>
      </c>
      <c r="Y320" s="18">
        <f t="shared" si="85"/>
        <v>2.7878845960393215</v>
      </c>
      <c r="Z320" s="27">
        <f t="shared" si="86"/>
        <v>0.95867605183530058</v>
      </c>
      <c r="AA320">
        <v>0</v>
      </c>
      <c r="AB320">
        <f t="shared" si="87"/>
        <v>0</v>
      </c>
      <c r="AC320">
        <v>0</v>
      </c>
      <c r="AD320">
        <v>0</v>
      </c>
      <c r="AE320" s="31">
        <f t="shared" si="88"/>
        <v>1.0136874999999998E-2</v>
      </c>
      <c r="AF320" s="18">
        <f t="shared" si="89"/>
        <v>0.59616000000000002</v>
      </c>
      <c r="AG320" s="6">
        <f t="shared" si="90"/>
        <v>3.8557719885206065E-2</v>
      </c>
      <c r="AH320">
        <f t="shared" si="91"/>
        <v>0.24300000000000005</v>
      </c>
      <c r="AI320" s="27">
        <f t="shared" si="98"/>
        <v>0.88785459488520613</v>
      </c>
      <c r="AJ320">
        <f t="shared" si="92"/>
        <v>0.16672620060301507</v>
      </c>
      <c r="AK320" s="29">
        <f t="shared" si="93"/>
        <v>0.30185049006074471</v>
      </c>
      <c r="AL320" s="27">
        <f t="shared" si="101"/>
        <v>1.356431285548966</v>
      </c>
      <c r="AM320" s="27">
        <f t="shared" si="99"/>
        <v>2.3151073373842666</v>
      </c>
      <c r="AN320" s="27">
        <f t="shared" si="94"/>
        <v>79.733121041350614</v>
      </c>
      <c r="AO320" s="27">
        <f t="shared" si="95"/>
        <v>78.808910832870424</v>
      </c>
      <c r="AP320" s="27">
        <f t="shared" si="96"/>
        <v>0.95867605183530058</v>
      </c>
      <c r="AQ320" s="27">
        <f t="shared" si="100"/>
        <v>1.356431285548966</v>
      </c>
      <c r="AR320" s="17">
        <f t="shared" si="97"/>
        <v>2.3151073373842666</v>
      </c>
    </row>
    <row r="321" spans="19:44">
      <c r="S321">
        <v>93</v>
      </c>
      <c r="T321">
        <f t="shared" si="80"/>
        <v>2.79</v>
      </c>
      <c r="U321">
        <f t="shared" si="81"/>
        <v>2.79</v>
      </c>
      <c r="V321">
        <f t="shared" si="82"/>
        <v>74.5380995363072</v>
      </c>
      <c r="W321" s="23">
        <f t="shared" si="83"/>
        <v>8.4842953842344457E-2</v>
      </c>
      <c r="X321" s="23">
        <f t="shared" si="84"/>
        <v>3.8887670273097898E-2</v>
      </c>
      <c r="Y321" s="18">
        <f t="shared" si="85"/>
        <v>2.8175877130682787</v>
      </c>
      <c r="Z321" s="27">
        <f t="shared" si="86"/>
        <v>0.97355128615264253</v>
      </c>
      <c r="AA321">
        <v>0</v>
      </c>
      <c r="AB321">
        <f t="shared" si="87"/>
        <v>0</v>
      </c>
      <c r="AC321">
        <v>0</v>
      </c>
      <c r="AD321">
        <v>0</v>
      </c>
      <c r="AE321" s="31">
        <f t="shared" si="88"/>
        <v>1.0241874999999999E-2</v>
      </c>
      <c r="AF321" s="18">
        <f t="shared" si="89"/>
        <v>0.60264000000000006</v>
      </c>
      <c r="AG321" s="6">
        <f t="shared" si="90"/>
        <v>3.900845190825189E-2</v>
      </c>
      <c r="AH321">
        <f t="shared" si="91"/>
        <v>0.24300000000000005</v>
      </c>
      <c r="AI321" s="27">
        <f t="shared" si="98"/>
        <v>0.89489032690825199</v>
      </c>
      <c r="AJ321">
        <f t="shared" si="92"/>
        <v>0.16672620060301507</v>
      </c>
      <c r="AK321" s="29">
        <f t="shared" si="93"/>
        <v>0.30872145701806447</v>
      </c>
      <c r="AL321" s="27">
        <f t="shared" si="101"/>
        <v>1.3703379845293315</v>
      </c>
      <c r="AM321" s="27">
        <f t="shared" si="99"/>
        <v>2.3438892706819741</v>
      </c>
      <c r="AN321" s="27">
        <f t="shared" si="94"/>
        <v>79.708148734217872</v>
      </c>
      <c r="AO321" s="27">
        <f t="shared" si="95"/>
        <v>79.104271795989746</v>
      </c>
      <c r="AP321" s="27">
        <f t="shared" si="96"/>
        <v>0.97355128615264253</v>
      </c>
      <c r="AQ321" s="27">
        <f t="shared" si="100"/>
        <v>1.3703379845293315</v>
      </c>
      <c r="AR321" s="17">
        <f t="shared" si="97"/>
        <v>2.3438892706819741</v>
      </c>
    </row>
    <row r="322" spans="19:44">
      <c r="S322">
        <v>94</v>
      </c>
      <c r="T322">
        <f t="shared" si="80"/>
        <v>2.82</v>
      </c>
      <c r="U322">
        <f t="shared" si="81"/>
        <v>2.82</v>
      </c>
      <c r="V322">
        <f t="shared" si="82"/>
        <v>74.82339701652792</v>
      </c>
      <c r="W322" s="23">
        <f t="shared" si="83"/>
        <v>8.4939954985619501E-2</v>
      </c>
      <c r="X322" s="23">
        <f t="shared" si="84"/>
        <v>3.8938985304377789E-2</v>
      </c>
      <c r="Y322" s="18">
        <f t="shared" si="85"/>
        <v>2.8472970552496508</v>
      </c>
      <c r="Z322" s="27">
        <f t="shared" si="86"/>
        <v>0.98861675330347576</v>
      </c>
      <c r="AA322">
        <v>0</v>
      </c>
      <c r="AB322">
        <f t="shared" si="87"/>
        <v>0</v>
      </c>
      <c r="AC322">
        <v>0</v>
      </c>
      <c r="AD322">
        <v>0</v>
      </c>
      <c r="AE322" s="31">
        <f t="shared" si="88"/>
        <v>1.0346874999999998E-2</v>
      </c>
      <c r="AF322" s="18">
        <f t="shared" si="89"/>
        <v>0.60911999999999999</v>
      </c>
      <c r="AG322" s="6">
        <f t="shared" si="90"/>
        <v>3.9460079183464343E-2</v>
      </c>
      <c r="AH322">
        <f t="shared" si="91"/>
        <v>0.24300000000000005</v>
      </c>
      <c r="AI322" s="27">
        <f t="shared" si="98"/>
        <v>0.90192695418346447</v>
      </c>
      <c r="AJ322">
        <f t="shared" si="92"/>
        <v>0.16672620060301507</v>
      </c>
      <c r="AK322" s="29">
        <f t="shared" si="93"/>
        <v>0.31568226804184268</v>
      </c>
      <c r="AL322" s="27">
        <f t="shared" si="101"/>
        <v>1.3843354228283222</v>
      </c>
      <c r="AM322" s="27">
        <f t="shared" si="99"/>
        <v>2.3729521761317978</v>
      </c>
      <c r="AN322" s="27">
        <f t="shared" si="94"/>
        <v>79.681805864558754</v>
      </c>
      <c r="AO322" s="27">
        <f t="shared" si="95"/>
        <v>79.401559949204994</v>
      </c>
      <c r="AP322" s="27">
        <f t="shared" si="96"/>
        <v>0.98861675330347576</v>
      </c>
      <c r="AQ322" s="27">
        <f t="shared" si="100"/>
        <v>1.3843354228283222</v>
      </c>
      <c r="AR322" s="17">
        <f t="shared" si="97"/>
        <v>2.3729521761317982</v>
      </c>
    </row>
    <row r="323" spans="19:44">
      <c r="S323">
        <v>95</v>
      </c>
      <c r="T323">
        <f t="shared" si="80"/>
        <v>2.85</v>
      </c>
      <c r="U323">
        <f t="shared" si="81"/>
        <v>2.85</v>
      </c>
      <c r="V323">
        <f t="shared" si="82"/>
        <v>75.110611415585893</v>
      </c>
      <c r="W323" s="23">
        <f t="shared" si="83"/>
        <v>8.5037607881299215E-2</v>
      </c>
      <c r="X323" s="23">
        <f t="shared" si="84"/>
        <v>3.8990645122264356E-2</v>
      </c>
      <c r="Y323" s="18">
        <f t="shared" si="85"/>
        <v>2.877012429732158</v>
      </c>
      <c r="Z323" s="27">
        <f t="shared" si="86"/>
        <v>1.0038733322455109</v>
      </c>
      <c r="AA323">
        <v>0</v>
      </c>
      <c r="AB323">
        <f t="shared" si="87"/>
        <v>0</v>
      </c>
      <c r="AC323">
        <v>0</v>
      </c>
      <c r="AD323">
        <v>0</v>
      </c>
      <c r="AE323" s="31">
        <f t="shared" si="88"/>
        <v>1.0451874999999999E-2</v>
      </c>
      <c r="AF323" s="18">
        <f t="shared" si="89"/>
        <v>0.61560000000000015</v>
      </c>
      <c r="AG323" s="6">
        <f t="shared" si="90"/>
        <v>3.9912609701376799E-2</v>
      </c>
      <c r="AH323">
        <f t="shared" si="91"/>
        <v>0.24300000000000005</v>
      </c>
      <c r="AI323" s="27">
        <f t="shared" si="98"/>
        <v>0.90896448470137692</v>
      </c>
      <c r="AJ323">
        <f t="shared" si="92"/>
        <v>0.16672620060301507</v>
      </c>
      <c r="AK323" s="29">
        <f t="shared" si="93"/>
        <v>0.32273338811363428</v>
      </c>
      <c r="AL323" s="27">
        <f t="shared" si="101"/>
        <v>1.3984240734180262</v>
      </c>
      <c r="AM323" s="27">
        <f t="shared" si="99"/>
        <v>2.4022974056635373</v>
      </c>
      <c r="AN323" s="27">
        <f t="shared" si="94"/>
        <v>79.654129788318528</v>
      </c>
      <c r="AO323" s="27">
        <f t="shared" si="95"/>
        <v>79.700785337854143</v>
      </c>
      <c r="AP323" s="27">
        <f t="shared" si="96"/>
        <v>1.0038733322455109</v>
      </c>
      <c r="AQ323" s="27">
        <f t="shared" si="100"/>
        <v>1.3984240734180262</v>
      </c>
      <c r="AR323" s="17">
        <f t="shared" si="97"/>
        <v>2.4022974056635373</v>
      </c>
    </row>
    <row r="324" spans="19:44">
      <c r="S324">
        <v>96</v>
      </c>
      <c r="T324">
        <f t="shared" si="80"/>
        <v>2.88</v>
      </c>
      <c r="U324">
        <f t="shared" si="81"/>
        <v>2.88</v>
      </c>
      <c r="V324">
        <f t="shared" si="82"/>
        <v>75.399752711304757</v>
      </c>
      <c r="W324" s="23">
        <f t="shared" si="83"/>
        <v>8.5135915921843622E-2</v>
      </c>
      <c r="X324" s="23">
        <f t="shared" si="84"/>
        <v>3.9042651521418836E-2</v>
      </c>
      <c r="Y324" s="18">
        <f t="shared" si="85"/>
        <v>2.9067336515121802</v>
      </c>
      <c r="Z324" s="27">
        <f t="shared" si="86"/>
        <v>1.0193219115568719</v>
      </c>
      <c r="AA324">
        <v>0</v>
      </c>
      <c r="AB324">
        <f t="shared" si="87"/>
        <v>0</v>
      </c>
      <c r="AC324">
        <v>0</v>
      </c>
      <c r="AD324">
        <v>0</v>
      </c>
      <c r="AE324" s="31">
        <f t="shared" si="88"/>
        <v>1.0556875E-2</v>
      </c>
      <c r="AF324" s="18">
        <f t="shared" si="89"/>
        <v>0.62208000000000008</v>
      </c>
      <c r="AG324" s="6">
        <f t="shared" si="90"/>
        <v>4.0366051512342307E-2</v>
      </c>
      <c r="AH324">
        <f t="shared" si="91"/>
        <v>0.24300000000000005</v>
      </c>
      <c r="AI324" s="27">
        <f t="shared" si="98"/>
        <v>0.91600292651234239</v>
      </c>
      <c r="AJ324">
        <f t="shared" si="92"/>
        <v>0.16672620060301507</v>
      </c>
      <c r="AK324" s="29">
        <f t="shared" si="93"/>
        <v>0.32987528730433424</v>
      </c>
      <c r="AL324" s="27">
        <f t="shared" si="101"/>
        <v>1.4126044144196916</v>
      </c>
      <c r="AM324" s="27">
        <f t="shared" si="99"/>
        <v>2.4319263259765638</v>
      </c>
      <c r="AN324" s="27">
        <f t="shared" si="94"/>
        <v>79.625156359386366</v>
      </c>
      <c r="AO324" s="27">
        <f t="shared" si="95"/>
        <v>80.001958116636914</v>
      </c>
      <c r="AP324" s="27">
        <f t="shared" si="96"/>
        <v>1.0193219115568719</v>
      </c>
      <c r="AQ324" s="27">
        <f t="shared" si="100"/>
        <v>1.4126044144196916</v>
      </c>
      <c r="AR324" s="17">
        <f t="shared" si="97"/>
        <v>2.4319263259765638</v>
      </c>
    </row>
    <row r="325" spans="19:44">
      <c r="S325">
        <v>97</v>
      </c>
      <c r="T325">
        <f t="shared" ref="T325:T328" si="102">I.load_nph*S325/100</f>
        <v>2.91</v>
      </c>
      <c r="U325">
        <f t="shared" ref="U325:U328" si="103">T325/PH</f>
        <v>2.91</v>
      </c>
      <c r="V325">
        <f t="shared" ref="V325:V328" si="104">-(T_AMB+THETA_JA_EFF*PH_NEW*(V.supply_typ*U325*TRF/2*f.sw+0.25+U325^2*R_HSLS*0.85))/(THETA_JA_EFF*PH_NEW*U325^2*R_HSLS*0.006-1)</f>
        <v>75.69083099060731</v>
      </c>
      <c r="W325" s="23">
        <f t="shared" ref="W325:W328" si="105">R.dcr_25*(1+0.005*(V325-25))</f>
        <v>8.52348825368065E-2</v>
      </c>
      <c r="X325" s="23">
        <f t="shared" si="84"/>
        <v>3.9095006316125586E-2</v>
      </c>
      <c r="Y325" s="18">
        <f t="shared" si="85"/>
        <v>2.9364605430404365</v>
      </c>
      <c r="Z325" s="27">
        <f t="shared" ref="Z325:Z328" si="106">PH_NEW*(PCORE+Y325^2*W325)</f>
        <v>1.0349633895315433</v>
      </c>
      <c r="AA325">
        <v>0</v>
      </c>
      <c r="AB325">
        <f t="shared" ref="AB325:AB328" si="107">AA325^2/CIN_ESR</f>
        <v>0</v>
      </c>
      <c r="AC325">
        <v>0</v>
      </c>
      <c r="AD325">
        <v>0</v>
      </c>
      <c r="AE325" s="31">
        <f t="shared" si="88"/>
        <v>1.0661875000000001E-2</v>
      </c>
      <c r="AF325" s="18">
        <f t="shared" si="89"/>
        <v>0.62856000000000012</v>
      </c>
      <c r="AG325" s="6">
        <f t="shared" si="90"/>
        <v>4.0820412727306694E-2</v>
      </c>
      <c r="AH325">
        <f t="shared" si="91"/>
        <v>0.24300000000000005</v>
      </c>
      <c r="AI325" s="27">
        <f t="shared" si="98"/>
        <v>0.92304228772730701</v>
      </c>
      <c r="AJ325">
        <f t="shared" si="92"/>
        <v>0.16672620060301507</v>
      </c>
      <c r="AK325" s="29">
        <f t="shared" si="93"/>
        <v>0.33710844082467023</v>
      </c>
      <c r="AL325" s="27">
        <f t="shared" si="101"/>
        <v>1.4268769291549923</v>
      </c>
      <c r="AM325" s="27">
        <f t="shared" si="99"/>
        <v>2.4618403186865354</v>
      </c>
      <c r="AN325" s="27">
        <f t="shared" ref="AN325:AN328" si="108">100*V.load*U325*PH_NEW/(V.load*U325*PH_NEW+AM325)</f>
        <v>79.594920001771328</v>
      </c>
      <c r="AO325" s="27">
        <f t="shared" si="95"/>
        <v>80.305088550703616</v>
      </c>
      <c r="AP325" s="27">
        <f t="shared" si="96"/>
        <v>1.0349633895315433</v>
      </c>
      <c r="AQ325" s="27">
        <f t="shared" si="100"/>
        <v>1.4268769291549923</v>
      </c>
      <c r="AR325" s="17">
        <f t="shared" si="97"/>
        <v>2.4618403186865359</v>
      </c>
    </row>
    <row r="326" spans="19:44">
      <c r="S326">
        <v>98</v>
      </c>
      <c r="T326">
        <f t="shared" si="102"/>
        <v>2.94</v>
      </c>
      <c r="U326">
        <f t="shared" si="103"/>
        <v>2.94</v>
      </c>
      <c r="V326">
        <f t="shared" si="104"/>
        <v>75.983856450603199</v>
      </c>
      <c r="W326" s="23">
        <f t="shared" si="105"/>
        <v>8.5334511193205093E-2</v>
      </c>
      <c r="X326" s="23">
        <f t="shared" si="84"/>
        <v>3.9147711340487744E-2</v>
      </c>
      <c r="Y326" s="18">
        <f t="shared" si="85"/>
        <v>2.9661929338519659</v>
      </c>
      <c r="Z326" s="27">
        <f t="shared" si="106"/>
        <v>1.0507986742762343</v>
      </c>
      <c r="AA326">
        <v>0</v>
      </c>
      <c r="AB326">
        <f t="shared" si="107"/>
        <v>0</v>
      </c>
      <c r="AC326">
        <v>0</v>
      </c>
      <c r="AD326">
        <v>0</v>
      </c>
      <c r="AE326" s="31">
        <f t="shared" si="88"/>
        <v>1.0766875E-2</v>
      </c>
      <c r="AF326" s="18">
        <f t="shared" si="89"/>
        <v>0.63504000000000005</v>
      </c>
      <c r="AG326" s="6">
        <f t="shared" si="90"/>
        <v>4.1275701518590932E-2</v>
      </c>
      <c r="AH326">
        <f t="shared" si="91"/>
        <v>0.24300000000000005</v>
      </c>
      <c r="AI326" s="27">
        <f t="shared" si="98"/>
        <v>0.93008257651859094</v>
      </c>
      <c r="AJ326">
        <f t="shared" si="92"/>
        <v>0.16672620060301507</v>
      </c>
      <c r="AK326" s="29">
        <f t="shared" si="93"/>
        <v>0.3444333290764463</v>
      </c>
      <c r="AL326" s="27">
        <f t="shared" si="101"/>
        <v>1.4412421061980523</v>
      </c>
      <c r="AM326" s="27">
        <f t="shared" si="99"/>
        <v>2.4920407804742863</v>
      </c>
      <c r="AN326" s="27">
        <f t="shared" si="108"/>
        <v>79.563453777646316</v>
      </c>
      <c r="AO326" s="27">
        <f t="shared" si="95"/>
        <v>80.610187016760023</v>
      </c>
      <c r="AP326" s="27">
        <f t="shared" si="96"/>
        <v>1.0507986742762343</v>
      </c>
      <c r="AQ326" s="27">
        <f t="shared" si="100"/>
        <v>1.4412421061980523</v>
      </c>
      <c r="AR326" s="17">
        <f t="shared" si="97"/>
        <v>2.4920407804742863</v>
      </c>
    </row>
    <row r="327" spans="19:44">
      <c r="S327">
        <v>99</v>
      </c>
      <c r="T327">
        <f t="shared" si="102"/>
        <v>2.97</v>
      </c>
      <c r="U327">
        <f t="shared" si="103"/>
        <v>2.97</v>
      </c>
      <c r="V327">
        <f t="shared" si="104"/>
        <v>76.278839399692984</v>
      </c>
      <c r="W327" s="23">
        <f t="shared" si="105"/>
        <v>8.5434805395895624E-2</v>
      </c>
      <c r="X327" s="23">
        <f t="shared" si="84"/>
        <v>3.9200768448625779E-2</v>
      </c>
      <c r="Y327" s="18">
        <f t="shared" si="85"/>
        <v>2.9959306602178457</v>
      </c>
      <c r="Z327" s="27">
        <f t="shared" si="106"/>
        <v>1.0668286838086956</v>
      </c>
      <c r="AA327">
        <v>0</v>
      </c>
      <c r="AB327">
        <f t="shared" si="107"/>
        <v>0</v>
      </c>
      <c r="AC327">
        <v>0</v>
      </c>
      <c r="AD327">
        <v>0</v>
      </c>
      <c r="AE327" s="31">
        <f t="shared" si="88"/>
        <v>1.0871875E-2</v>
      </c>
      <c r="AF327" s="18">
        <f t="shared" si="89"/>
        <v>0.64152000000000009</v>
      </c>
      <c r="AG327" s="6">
        <f t="shared" si="90"/>
        <v>4.1731926120683535E-2</v>
      </c>
      <c r="AH327">
        <f t="shared" si="91"/>
        <v>0.24300000000000005</v>
      </c>
      <c r="AI327" s="27">
        <f t="shared" si="98"/>
        <v>0.93712380112068372</v>
      </c>
      <c r="AJ327">
        <f t="shared" si="92"/>
        <v>0.16672620060301507</v>
      </c>
      <c r="AK327" s="29">
        <f t="shared" si="93"/>
        <v>0.3518504377045526</v>
      </c>
      <c r="AL327" s="27">
        <f t="shared" si="101"/>
        <v>1.4557004394282513</v>
      </c>
      <c r="AM327" s="27">
        <f t="shared" si="99"/>
        <v>2.5225291232369469</v>
      </c>
      <c r="AN327" s="27">
        <f t="shared" si="108"/>
        <v>79.530789451533593</v>
      </c>
      <c r="AO327" s="27">
        <f t="shared" si="95"/>
        <v>80.917264004188951</v>
      </c>
      <c r="AP327" s="27">
        <f t="shared" si="96"/>
        <v>1.0668286838086956</v>
      </c>
      <c r="AQ327" s="27">
        <f t="shared" si="100"/>
        <v>1.4557004394282513</v>
      </c>
      <c r="AR327" s="17">
        <f t="shared" si="97"/>
        <v>2.5225291232369473</v>
      </c>
    </row>
    <row r="328" spans="19:44">
      <c r="S328">
        <v>100</v>
      </c>
      <c r="T328">
        <f t="shared" si="102"/>
        <v>3</v>
      </c>
      <c r="U328">
        <f t="shared" si="103"/>
        <v>3</v>
      </c>
      <c r="V328">
        <f t="shared" si="104"/>
        <v>76.5757902586884</v>
      </c>
      <c r="W328" s="23">
        <f t="shared" si="105"/>
        <v>8.5535768687954067E-2</v>
      </c>
      <c r="X328" s="23">
        <f t="shared" si="84"/>
        <v>3.9254179514878994E-2</v>
      </c>
      <c r="Y328" s="18">
        <f t="shared" si="85"/>
        <v>3.0256735648171524</v>
      </c>
      <c r="Z328" s="27">
        <f t="shared" si="106"/>
        <v>1.0830543461574929</v>
      </c>
      <c r="AA328">
        <v>0</v>
      </c>
      <c r="AB328">
        <f t="shared" si="107"/>
        <v>0</v>
      </c>
      <c r="AC328">
        <v>0</v>
      </c>
      <c r="AD328">
        <v>0</v>
      </c>
      <c r="AE328" s="31">
        <f t="shared" si="88"/>
        <v>1.0976875000000001E-2</v>
      </c>
      <c r="AF328" s="18">
        <f t="shared" si="89"/>
        <v>0.64800000000000013</v>
      </c>
      <c r="AG328" s="6">
        <f t="shared" si="90"/>
        <v>4.2189094831042606E-2</v>
      </c>
      <c r="AH328">
        <f t="shared" si="91"/>
        <v>0.24300000000000005</v>
      </c>
      <c r="AI328" s="92">
        <f t="shared" si="98"/>
        <v>0.94416596983104273</v>
      </c>
      <c r="AJ328" s="1">
        <f t="shared" si="92"/>
        <v>0.16672620060301507</v>
      </c>
      <c r="AK328" s="93">
        <f t="shared" si="93"/>
        <v>0.35936025764974799</v>
      </c>
      <c r="AL328" s="103">
        <f t="shared" si="101"/>
        <v>1.4702524280838056</v>
      </c>
      <c r="AM328" s="27">
        <f t="shared" si="99"/>
        <v>2.5533067742412987</v>
      </c>
      <c r="AN328" s="27">
        <f t="shared" si="108"/>
        <v>79.496957550884275</v>
      </c>
      <c r="AO328" s="42">
        <f t="shared" si="95"/>
        <v>81.226330116188237</v>
      </c>
      <c r="AP328" s="27">
        <f t="shared" si="96"/>
        <v>1.0830543461574929</v>
      </c>
      <c r="AQ328" s="27">
        <f t="shared" si="100"/>
        <v>1.4702524280838056</v>
      </c>
      <c r="AR328" s="17">
        <f t="shared" si="97"/>
        <v>2.5533067742412987</v>
      </c>
    </row>
    <row r="329" spans="19:44">
      <c r="Y329" s="18"/>
      <c r="Z329" s="27"/>
      <c r="AE329" s="31"/>
      <c r="AG329" s="6"/>
      <c r="AI329" s="27"/>
      <c r="AL329" s="27"/>
      <c r="AM329" s="27"/>
      <c r="AN329" s="27"/>
      <c r="AO329" s="27"/>
    </row>
    <row r="330" spans="19:44">
      <c r="Y330" s="18"/>
      <c r="Z330" s="27"/>
      <c r="AE330" s="31"/>
      <c r="AG330" s="6"/>
      <c r="AI330" s="27"/>
      <c r="AL330" s="27"/>
      <c r="AM330" s="27"/>
      <c r="AN330" s="27"/>
      <c r="AO330" s="27"/>
    </row>
    <row r="331" spans="19:44">
      <c r="Y331" s="18"/>
      <c r="Z331" s="27"/>
      <c r="AE331" s="31"/>
      <c r="AG331" s="6"/>
      <c r="AI331" s="27"/>
      <c r="AL331" s="27"/>
      <c r="AM331" s="27"/>
      <c r="AN331" s="27"/>
      <c r="AO331" s="27"/>
    </row>
    <row r="332" spans="19:44">
      <c r="Y332" s="18"/>
      <c r="Z332" s="27"/>
      <c r="AE332" s="31"/>
      <c r="AG332" s="6"/>
      <c r="AI332" s="27"/>
      <c r="AL332" s="27"/>
      <c r="AM332" s="27"/>
      <c r="AN332" s="27"/>
      <c r="AO332" s="27"/>
    </row>
    <row r="333" spans="19:44">
      <c r="Y333" s="18"/>
      <c r="Z333" s="27"/>
      <c r="AE333" s="31"/>
      <c r="AG333" s="6"/>
      <c r="AI333" s="27"/>
      <c r="AL333" s="27"/>
      <c r="AM333" s="27"/>
      <c r="AN333" s="27"/>
      <c r="AO333" s="27"/>
    </row>
    <row r="334" spans="19:44">
      <c r="Y334" s="18"/>
      <c r="Z334" s="27"/>
      <c r="AE334" s="31"/>
      <c r="AG334" s="6"/>
      <c r="AI334" s="27"/>
      <c r="AL334" s="27"/>
      <c r="AM334" s="27"/>
      <c r="AN334" s="27"/>
      <c r="AO334" s="27"/>
    </row>
    <row r="335" spans="19:44">
      <c r="Y335" s="18"/>
      <c r="Z335" s="27"/>
      <c r="AE335" s="31"/>
      <c r="AG335" s="6"/>
      <c r="AI335" s="27"/>
      <c r="AL335" s="27"/>
      <c r="AM335" s="27"/>
      <c r="AN335" s="27"/>
      <c r="AO335" s="27"/>
    </row>
    <row r="336" spans="19:44">
      <c r="Y336" s="18"/>
      <c r="Z336" s="27"/>
      <c r="AE336" s="31"/>
      <c r="AG336" s="6"/>
      <c r="AI336" s="27"/>
      <c r="AL336" s="27"/>
      <c r="AM336" s="27"/>
      <c r="AN336" s="27"/>
      <c r="AO336" s="27"/>
    </row>
    <row r="337" spans="7:85">
      <c r="Y337" s="18"/>
      <c r="Z337" s="27"/>
      <c r="AE337" s="31"/>
      <c r="AG337" s="6"/>
      <c r="AI337" s="27"/>
      <c r="AL337" s="27"/>
      <c r="AM337" s="27"/>
      <c r="AN337" s="27"/>
      <c r="AO337" s="27"/>
    </row>
    <row r="338" spans="7:85">
      <c r="Y338" s="18"/>
      <c r="Z338" s="27"/>
      <c r="AE338" s="31"/>
      <c r="AG338" s="6"/>
      <c r="AI338" s="27"/>
      <c r="AL338" s="27"/>
      <c r="AM338" s="27"/>
      <c r="AN338" s="27"/>
      <c r="AO338" s="27"/>
    </row>
    <row r="341" spans="7:85">
      <c r="AG341" s="27"/>
    </row>
    <row r="342" spans="7:85" s="13" customFormat="1">
      <c r="G342" s="68"/>
      <c r="W342" s="24"/>
      <c r="X342" s="24"/>
      <c r="AF342" s="19"/>
      <c r="AK342" s="30"/>
      <c r="BA342" s="15"/>
      <c r="CF342" s="77"/>
    </row>
    <row r="343" spans="7:85" ht="400" customHeight="1">
      <c r="I343"/>
      <c r="W343" s="25"/>
      <c r="X343" s="25"/>
      <c r="AF343" s="20"/>
      <c r="AS343"/>
      <c r="AT343" s="62"/>
      <c r="BA343" s="16"/>
    </row>
    <row r="344" spans="7:85">
      <c r="W344" s="25"/>
      <c r="X344" s="25"/>
      <c r="AF344" s="20"/>
      <c r="BA344" s="16"/>
    </row>
    <row r="345" spans="7:85">
      <c r="W345" s="25"/>
      <c r="X345" s="25"/>
      <c r="AF345" s="20"/>
      <c r="BA345" s="16"/>
      <c r="BI345" s="51" t="s">
        <v>127</v>
      </c>
      <c r="BJ345" s="44">
        <f>R.fb_top1</f>
        <v>0</v>
      </c>
      <c r="BK345" s="37" t="s">
        <v>142</v>
      </c>
      <c r="BL345" s="44">
        <f>R.fb_buf</f>
        <v>1000</v>
      </c>
      <c r="BR345" s="37" t="s">
        <v>163</v>
      </c>
      <c r="BS345" s="44">
        <f>R.comp</f>
        <v>960000</v>
      </c>
    </row>
    <row r="346" spans="7:85">
      <c r="W346" s="25"/>
      <c r="X346" s="25"/>
      <c r="AF346" s="20"/>
      <c r="BA346" s="16"/>
      <c r="BC346" t="s">
        <v>221</v>
      </c>
      <c r="BD346" s="36">
        <v>3.1415920000000002</v>
      </c>
      <c r="BE346" s="37" t="s">
        <v>225</v>
      </c>
      <c r="BF346" s="45">
        <f>11*I.rated/6*PH*R.load_nph/(1+R.load_nph/Wsh/L.out)</f>
        <v>4.7087819431832916</v>
      </c>
      <c r="BI346" s="51" t="s">
        <v>128</v>
      </c>
      <c r="BJ346" s="44">
        <f>R.fb_top2</f>
        <v>100000</v>
      </c>
      <c r="BK346" s="37" t="s">
        <v>143</v>
      </c>
      <c r="BL346" s="44">
        <f>C.fb_buf</f>
        <v>3.1999999999999998E-10</v>
      </c>
      <c r="BR346" s="37" t="s">
        <v>164</v>
      </c>
      <c r="BS346" s="44">
        <f>C.comp</f>
        <v>1.7999999999999999E-11</v>
      </c>
    </row>
    <row r="347" spans="7:85">
      <c r="W347" s="25"/>
      <c r="X347" s="25"/>
      <c r="AF347" s="20"/>
      <c r="BA347" s="16"/>
      <c r="BC347" t="s">
        <v>85</v>
      </c>
      <c r="BD347" s="36">
        <f>π</f>
        <v>3.1415920000000002</v>
      </c>
      <c r="BE347" s="37" t="s">
        <v>226</v>
      </c>
      <c r="BF347" s="46">
        <f>1/R.esr_cout/C.out</f>
        <v>25000000.000000004</v>
      </c>
      <c r="BI347" s="51" t="s">
        <v>132</v>
      </c>
      <c r="BJ347" s="44">
        <f>R.fb_bot</f>
        <v>32000</v>
      </c>
      <c r="BK347" s="37" t="s">
        <v>144</v>
      </c>
      <c r="BL347" s="44">
        <f>A.fb_buf</f>
        <v>1</v>
      </c>
      <c r="BR347" s="37" t="s">
        <v>165</v>
      </c>
      <c r="BS347" s="44">
        <f>C.hf</f>
        <v>1.2300000000000001E-13</v>
      </c>
    </row>
    <row r="348" spans="7:85">
      <c r="BB348" t="s">
        <v>397</v>
      </c>
      <c r="BC348" t="s">
        <v>215</v>
      </c>
      <c r="BD348" s="23">
        <f>V.slope_min*f.sw*1.5</f>
        <v>480000</v>
      </c>
      <c r="BE348" s="37" t="s">
        <v>227</v>
      </c>
      <c r="BF348" s="47">
        <f>1/R.load_nph/C.out+1/Wsh/C.out/L.out</f>
        <v>29200.75757575758</v>
      </c>
      <c r="BI348" s="51" t="s">
        <v>129</v>
      </c>
      <c r="BJ348" s="44">
        <f>C.fb_top</f>
        <v>1E-13</v>
      </c>
      <c r="BR348" s="50" t="s">
        <v>150</v>
      </c>
      <c r="BS348" s="47">
        <f>R.eaout</f>
        <v>309000000</v>
      </c>
    </row>
    <row r="349" spans="7:85">
      <c r="BC349" t="s">
        <v>216</v>
      </c>
      <c r="BD349" s="23">
        <f>(V.supply_typ-V.load)/L.out*6/11/I.rated</f>
        <v>2702479.3388429754</v>
      </c>
      <c r="BI349" s="51" t="s">
        <v>130</v>
      </c>
      <c r="BJ349" s="44">
        <f>C.fb_bot</f>
        <v>6.0000000000000003E-12</v>
      </c>
      <c r="BR349" s="50" t="s">
        <v>151</v>
      </c>
      <c r="BS349" s="47">
        <f>GM</f>
        <v>1.45E-5</v>
      </c>
    </row>
    <row r="350" spans="7:85">
      <c r="BC350" t="s">
        <v>217</v>
      </c>
      <c r="BD350" s="23">
        <f>V.load/L.out*6/11/I.rated</f>
        <v>272727.27272727265</v>
      </c>
      <c r="CD350" s="65"/>
    </row>
    <row r="351" spans="7:85">
      <c r="BC351" t="s">
        <v>214</v>
      </c>
      <c r="BD351" s="36">
        <f>1+S.slope/S.rise</f>
        <v>1.1776146788990824</v>
      </c>
    </row>
    <row r="352" spans="7:85" ht="18">
      <c r="BC352" t="s">
        <v>219</v>
      </c>
      <c r="BD352" s="36">
        <f>mc*(1-V.load/V.supply_typ)</f>
        <v>1.0696666666666665</v>
      </c>
      <c r="CD352" s="107" t="str">
        <f>"Phase Margin = "&amp;ROUND(CD357,0)&amp;" °"</f>
        <v>Phase Margin = 59 °</v>
      </c>
      <c r="CE352" s="1"/>
      <c r="CF352" s="108" t="str">
        <f>"Gain Margin = "&amp;-1*ROUND(CF357,1)&amp;" dB"</f>
        <v>Gain Margin = 11 dB</v>
      </c>
      <c r="CG352" s="1"/>
    </row>
    <row r="353" spans="7:91" ht="21">
      <c r="BC353" t="s">
        <v>220</v>
      </c>
      <c r="BD353" s="36">
        <f>1/π/(kfactor-0.5)</f>
        <v>0.55876527631298301</v>
      </c>
      <c r="CC353" s="110" t="str">
        <f>"Crossover Frequency = "&amp;ROUND(CC357/1000,0)&amp;" kHz"</f>
        <v>Crossover Frequency = 62 kHz</v>
      </c>
      <c r="CD353" s="110"/>
      <c r="CE353" s="106">
        <f>ROUND(CC357,0)</f>
        <v>62215</v>
      </c>
      <c r="CF353" s="109"/>
      <c r="CG353" s="1" t="str">
        <f>"Load Pole = "&amp;ROUND(CG357/1000,1)&amp;" kHz"</f>
        <v>Load Pole = 4.7 kHz</v>
      </c>
    </row>
    <row r="354" spans="7:91">
      <c r="BC354" t="s">
        <v>218</v>
      </c>
      <c r="BD354" s="23">
        <f>Qfactor*2*π*f.sw*0.5*1</f>
        <v>1755412.521942657</v>
      </c>
    </row>
    <row r="355" spans="7:91" ht="16.5">
      <c r="BC355" t="s">
        <v>431</v>
      </c>
      <c r="BD355">
        <f>f.sw*0.5*1</f>
        <v>500000</v>
      </c>
      <c r="CC355" t="s">
        <v>349</v>
      </c>
      <c r="CD355" t="s">
        <v>350</v>
      </c>
      <c r="CE355" t="s">
        <v>251</v>
      </c>
      <c r="CF355" s="42" t="s">
        <v>151</v>
      </c>
      <c r="CG355" t="s">
        <v>346</v>
      </c>
      <c r="CI355" t="s">
        <v>351</v>
      </c>
      <c r="CJ355" t="s">
        <v>347</v>
      </c>
      <c r="CL355" t="s">
        <v>348</v>
      </c>
    </row>
    <row r="356" spans="7:91">
      <c r="CB356" t="s">
        <v>249</v>
      </c>
      <c r="CC356">
        <v>0</v>
      </c>
      <c r="CD356" s="58">
        <f>CC357</f>
        <v>62215.243945567483</v>
      </c>
      <c r="CE356">
        <v>-180</v>
      </c>
      <c r="CF356" s="42">
        <f>CE357</f>
        <v>195314.68212569092</v>
      </c>
      <c r="CG356">
        <v>-45</v>
      </c>
      <c r="CI356">
        <v>-45</v>
      </c>
      <c r="CJ356">
        <v>-45</v>
      </c>
      <c r="CL356">
        <v>-45</v>
      </c>
    </row>
    <row r="357" spans="7:91">
      <c r="CB357" t="s">
        <v>250</v>
      </c>
      <c r="CC357" s="59">
        <f>SUM(CC361:CC487)</f>
        <v>62215.243945567483</v>
      </c>
      <c r="CD357" s="59">
        <f>180+SUM(CD361:CD487)</f>
        <v>58.565700919697392</v>
      </c>
      <c r="CE357" s="76">
        <f t="shared" ref="CE357:CI357" si="109">SUM(CE361:CE487)</f>
        <v>195314.68212569092</v>
      </c>
      <c r="CF357" s="78">
        <f t="shared" si="109"/>
        <v>-10.989646160381447</v>
      </c>
      <c r="CG357" s="59">
        <f t="shared" si="109"/>
        <v>4664.208462960617</v>
      </c>
      <c r="CH357" s="59">
        <f t="shared" si="109"/>
        <v>25.633655061939887</v>
      </c>
      <c r="CI357" s="59">
        <f t="shared" si="109"/>
        <v>3971325.5539909797</v>
      </c>
      <c r="CJ357" s="59">
        <f>SUM(CJ361:CJ487)</f>
        <v>9899.5256018469572</v>
      </c>
      <c r="CK357" s="59">
        <f>SUM(CK361:CK487)</f>
        <v>17.110128462726198</v>
      </c>
      <c r="CL357" s="59">
        <f>MAX(CL361:CL487)</f>
        <v>193617.0837955157</v>
      </c>
      <c r="CM357" s="59">
        <f>MIN(CM361:CM487)</f>
        <v>-10.874904950470803</v>
      </c>
    </row>
    <row r="358" spans="7:91">
      <c r="BQ358">
        <f>A.comp_buffer</f>
        <v>0.77</v>
      </c>
    </row>
    <row r="360" spans="7:91" s="37" customFormat="1">
      <c r="G360" s="69"/>
      <c r="I360" s="38"/>
      <c r="W360" s="39"/>
      <c r="X360" s="39"/>
      <c r="AF360" s="40"/>
      <c r="AK360" s="41"/>
      <c r="AS360" s="38"/>
      <c r="AZ360" s="37" t="s">
        <v>224</v>
      </c>
      <c r="BA360" s="43" t="s">
        <v>177</v>
      </c>
      <c r="BC360" s="48" t="s">
        <v>222</v>
      </c>
      <c r="BD360" s="49" t="s">
        <v>223</v>
      </c>
      <c r="BE360" s="48" t="s">
        <v>228</v>
      </c>
      <c r="BF360" s="49" t="s">
        <v>229</v>
      </c>
      <c r="BG360" s="37" t="s">
        <v>232</v>
      </c>
      <c r="BH360" s="37" t="s">
        <v>233</v>
      </c>
      <c r="BI360" s="48" t="s">
        <v>230</v>
      </c>
      <c r="BJ360" s="49" t="s">
        <v>231</v>
      </c>
      <c r="BK360" s="48" t="s">
        <v>234</v>
      </c>
      <c r="BL360" s="49" t="s">
        <v>235</v>
      </c>
      <c r="BM360" s="37" t="s">
        <v>238</v>
      </c>
      <c r="BN360" s="37" t="s">
        <v>239</v>
      </c>
      <c r="BO360" s="37" t="s">
        <v>240</v>
      </c>
      <c r="BP360" s="37" t="s">
        <v>241</v>
      </c>
      <c r="BQ360" s="37" t="s">
        <v>242</v>
      </c>
      <c r="BR360" s="48" t="s">
        <v>236</v>
      </c>
      <c r="BS360" s="49" t="s">
        <v>237</v>
      </c>
      <c r="BU360" s="52" t="s">
        <v>243</v>
      </c>
      <c r="BV360" s="49" t="s">
        <v>244</v>
      </c>
      <c r="BW360" s="52" t="s">
        <v>245</v>
      </c>
      <c r="BX360" s="49" t="s">
        <v>246</v>
      </c>
      <c r="BY360" s="52" t="s">
        <v>247</v>
      </c>
      <c r="BZ360" s="49" t="s">
        <v>248</v>
      </c>
      <c r="CF360" s="79"/>
    </row>
    <row r="361" spans="7:91">
      <c r="AZ361">
        <v>1</v>
      </c>
      <c r="BA361" s="14">
        <v>1</v>
      </c>
      <c r="BC361" s="17">
        <f t="shared" ref="BC361:BC392" si="110">20*LOG(IMABS(IMDIV(1,IMSUM(1,IMSUM(COMPLEX(0,2*pi*BA361/Wsh),COMPLEX(-BA361/(fsw_sh),0))))))</f>
        <v>1.7371741021439644E-5</v>
      </c>
      <c r="BD361">
        <f t="shared" ref="BD361:BD392" si="111">180/pi*IMARGUMENT(IMDIV(1,IMSUM(1,IMSUM(COMPLEX(0,2*pi*BA361/Wsh),COMPLEX(-BA361/(fsw_sh),0)))))</f>
        <v>-2.0508041015994421E-4</v>
      </c>
      <c r="BE361" s="42">
        <f t="shared" ref="BE361:BE392" si="112">20*LOG(IMABS(IMPRODUCT(A_INTCOMP2VOUT,IMDIV(COMPLEX(1, 2*pi*BA361/Wesr_zero),COMPLEX(1, 2*pi*BA361/Wload_pole)))))</f>
        <v>13.458171386226677</v>
      </c>
      <c r="BF361" s="31">
        <f t="shared" ref="BF361:BF392" si="113">180/pi*IMARGUMENT(IMPRODUCT(A_INTCOMP2VOUT,IMDIV(COMPLEX(1, 2*pi*BA361/Wesr_zero),COMPLEX(1, 2*pi*BA361/Wload_pole))))</f>
        <v>-1.2314047079160537E-2</v>
      </c>
      <c r="BG361" t="str">
        <f t="shared" ref="BG361:BG392" si="114">IMDIV(IMPRODUCT(COMPLEX(R.fb_bot,0),IMDIV(COMPLEX(1,0),COMPLEX(0,2*pi*BA361*C.fb_bot))),IMSUM(COMPLEX(R.fb_bot,0),IMDIV(COMPLEX(1,0),COMPLEX(0,2*pi*BA361*C.fb_bot))) )</f>
        <v>31999.9999999534-0.0386038824959439i</v>
      </c>
      <c r="BH361" t="str">
        <f t="shared" ref="BH361:BH392" si="115">IMSUM(COMPLEX(R.fb_top1,0),IMDIV(IMPRODUCT(COMPLEX(R.fb_top2,0),IMDIV(COMPLEX(1,0),COMPLEX(0,2*pi*BA361*C.fb_top))),IMSUM(COMPLEX(R.fb_top2,0),IMDIV(COMPLEX(1,0),COMPLEX(0,2*pi*BA361*C.fb_top))) ))</f>
        <v>99999.9999999996-0.00628318399999997i</v>
      </c>
      <c r="BI361">
        <f>20*LOG(IMABS(IMDIV(BG361,IMSUM(BG361,BH361))))</f>
        <v>-12.308479057722618</v>
      </c>
      <c r="BJ361">
        <f t="shared" ref="BJ361:BJ392" si="116">180/pi*IMARGUMENT(IMDIV(BG361,IMSUM(BG361,BH361)))</f>
        <v>-4.9636363636348562E-5</v>
      </c>
      <c r="BK361">
        <f t="shared" ref="BK361:BK392" si="117">20*LOG(IMABS(IMDIV(A.fb_buf,IMSUM(COMPLEX(1,0),COMPLEX(0,2*pi*BA361*R.fb_buf*C.fb_buf)))))</f>
        <v>-1.7560403165953109E-11</v>
      </c>
      <c r="BL361">
        <f t="shared" ref="BL361:BL392" si="118">180/pi*IMARGUMENT(IMDIV(A.fb_buf,IMSUM(COMPLEX(1,0),COMPLEX(0,2*pi*BA361*R.fb_buf*C.fb_buf))))</f>
        <v>-1.151999999998447E-4</v>
      </c>
      <c r="BM361" t="str">
        <f t="shared" ref="BM361:BM392" si="119">IMSUM(COMPLEX(R.comp,0),IMDIV(COMPLEX(1,0),COMPLEX(0,2*pi*BA361*C.comp)))</f>
        <v>960000-8841943122.39711i</v>
      </c>
      <c r="BN361" t="str">
        <f t="shared" ref="BN361:BN392" si="120">IMDIV(COMPLEX(1,0),COMPLEX(0,2*pi*BA361*C.hf))</f>
        <v>-1293942895960.55i</v>
      </c>
      <c r="BO361" t="str">
        <f t="shared" ref="BO361:BO392" si="121">IMDIV(COMPLEX(1,0),IMSUM(IMDIV(COMPLEX(1,0),BM361),IMSUM(IMDIV(COMPLEX(1,0),BN361),IMDIV(COMPLEX(1,0),COMPLEX(R.eaout,0)))))</f>
        <v>308616748.811011-10858908.8265906i</v>
      </c>
      <c r="BP361" t="str">
        <f t="shared" ref="BP361:BP392" si="122">IMDIV(IMDIV(COMPLEX(1,0),COMPLEX(0,2*pi*BA361*0.00000000000226)),IMSUM(COMPLEX(21700,0),IMDIV(COMPLEX(1,0),COMPLEX(0,2*pi*BA361*0.00000000000226))) )</f>
        <v>0.999999999999905-3.08139909727971E-07i</v>
      </c>
      <c r="BQ361">
        <f t="shared" ref="BQ361:BQ392" si="123">GM*A.comp_buffer</f>
        <v>1.1165000000000001E-5</v>
      </c>
      <c r="BR361">
        <f>20*LOG(IMABS(IMPRODUCT(BQ361,IMPRODUCT(BO361,BP361)) ))</f>
        <v>70.750937781710093</v>
      </c>
      <c r="BS361">
        <f t="shared" ref="BS361:BS392" si="124">180/pi*IMARGUMENT(IMPRODUCT(BQ361,IMPRODUCT(BO361,BP361)) )</f>
        <v>-2.01518116134327</v>
      </c>
      <c r="BU361" s="27">
        <f>BC361+BE361</f>
        <v>13.458188757967699</v>
      </c>
      <c r="BV361" s="27">
        <f>BD361+BF361</f>
        <v>-1.2519127489320481E-2</v>
      </c>
      <c r="BW361">
        <f>BI361+BK361+BR361</f>
        <v>58.442458723969914</v>
      </c>
      <c r="BX361">
        <f>BJ361+BL361+BS361</f>
        <v>-2.0153459977069064</v>
      </c>
      <c r="BY361" s="27">
        <f>BU361+BW361</f>
        <v>71.900647481937611</v>
      </c>
      <c r="BZ361" s="27">
        <f>BV361+BX361</f>
        <v>-2.027865125196227</v>
      </c>
      <c r="CA361" s="27">
        <f>BZ361+360</f>
        <v>357.97213487480377</v>
      </c>
      <c r="CC361" s="58">
        <f t="shared" ref="CC361:CC392" si="125">IF(AND(BY362&lt;$CC$356,BY361&gt;=$CC$356),(($CC$356-BY361)/(BY362-BY361)*(BA362-BA361)+BA361),0)</f>
        <v>0</v>
      </c>
      <c r="CD361" s="58">
        <f t="shared" ref="CD361:CD392" si="126">IF(AND(BA362&gt;$CD$356,BA361&lt;=$CD$356),(($CD$356-BA361)/(BA362-BA361)*(BZ362-BZ361)+BZ361),0)</f>
        <v>0</v>
      </c>
      <c r="CE361" s="58">
        <f t="shared" ref="CE361:CE392" si="127">IF(AND(BZ362&lt;$CE$356,BZ361&gt;=$CE$356),(($CE$356-BZ361)/(BZ362-BZ361)*(BA362-BA361)+BA361),0)</f>
        <v>0</v>
      </c>
      <c r="CF361" s="27">
        <f t="shared" ref="CF361:CF392" si="128">IF(AND(BA362&gt;$CF$356,BA361&lt;=$CF$356),(($CF$356-BA361)/(BA362-BA361)*(BY362-BY361)+BY361),0)</f>
        <v>0</v>
      </c>
      <c r="CG361" s="27">
        <f t="shared" ref="CG361:CG392" si="129">IF(AND(BF362&lt;$CG$356,BF361&gt;=$CG$356),(($CG$356-BF361)/(BF362-BF361)*(BA362-BA361)+BA361),0)</f>
        <v>0</v>
      </c>
      <c r="CH361" s="27">
        <f>IF(AND(BF362&lt;$CG$356,BF361&gt;=$CG$356),(($CG$356-BF361)/(BF362-BF361)*(BY362-BY361)+BY361),0)</f>
        <v>0</v>
      </c>
      <c r="CI361" s="27">
        <f t="shared" ref="CI361:CI392" si="130">IF(AND(BF362&gt;$CI$356,BF361&lt;=$CI$356),(($CI$356-BF361)/(BF362-BF361)*(BA362-BA361)+BA361),0)</f>
        <v>0</v>
      </c>
      <c r="CJ361" s="27">
        <f t="shared" ref="CJ361:CJ392" si="131">IF(AND(BX362&gt;$CJ$356,BX361&lt;=$CJ$356),(($CJ$356-BX361)/(BX362-BX361)*(BA362-BA361)+BA361),0)</f>
        <v>0</v>
      </c>
      <c r="CK361" s="27">
        <f>IF(AND(BX362&gt;$CJ$356,BX361&lt;=$CJ$356),(($CJ$356-BX361)/(BX362-BX361)*(BY362-BY361)+BY361),0)</f>
        <v>0</v>
      </c>
      <c r="CL361" s="27">
        <f t="shared" ref="CL361:CL392" si="132">IF(AND(BX362&lt;$CL$356,BX361&gt;=$CL$356),(($CL$356-BX361)/(BX362-BX361)*(BA362-BA361)+BA361),0)</f>
        <v>0</v>
      </c>
      <c r="CM361" s="27">
        <f>IF(AND(BX362&lt;$CL$356,BX361&gt;=$CL$356),(($CL$356-BX361)/(BX362-BX361)*(BY362-BY361)+BY361),0)</f>
        <v>0</v>
      </c>
    </row>
    <row r="362" spans="7:91">
      <c r="AZ362">
        <v>2</v>
      </c>
      <c r="BA362" s="14">
        <v>1.5</v>
      </c>
      <c r="BC362" s="17">
        <f t="shared" si="110"/>
        <v>2.6057582776230293E-5</v>
      </c>
      <c r="BD362">
        <f t="shared" si="111"/>
        <v>-3.0762092285981367E-4</v>
      </c>
      <c r="BE362" s="42">
        <f t="shared" si="112"/>
        <v>13.458171134884704</v>
      </c>
      <c r="BF362" s="31">
        <f t="shared" si="113"/>
        <v>-1.84710702619943E-2</v>
      </c>
      <c r="BG362" t="str">
        <f t="shared" si="114"/>
        <v>31999.9999998952-0.0579058237438104i</v>
      </c>
      <c r="BH362" t="str">
        <f t="shared" si="115"/>
        <v>99999.9999999991-0.00942477599999994i</v>
      </c>
      <c r="BI362">
        <f t="shared" ref="BI362:BI425" si="133">20*LOG(IMABS(IMDIV(BG362,IMSUM(BG362,BH362))))</f>
        <v>-12.308479057727252</v>
      </c>
      <c r="BJ362">
        <f t="shared" si="116"/>
        <v>-7.445454545449383E-5</v>
      </c>
      <c r="BK362">
        <f t="shared" si="117"/>
        <v>-3.9503674667445238E-11</v>
      </c>
      <c r="BL362">
        <f t="shared" si="118"/>
        <v>-1.7279999999947625E-4</v>
      </c>
      <c r="BM362" t="str">
        <f t="shared" si="119"/>
        <v>960000-5894628748.26474i</v>
      </c>
      <c r="BN362" t="str">
        <f t="shared" si="120"/>
        <v>-862628597307.035i</v>
      </c>
      <c r="BO362" t="str">
        <f t="shared" si="121"/>
        <v>308139023.746688-16263072.2027943i</v>
      </c>
      <c r="BP362" t="str">
        <f t="shared" si="122"/>
        <v>0.999999999999786-4.62209864591901E-07i</v>
      </c>
      <c r="BQ362">
        <f t="shared" si="123"/>
        <v>1.1165000000000001E-5</v>
      </c>
      <c r="BR362">
        <f t="shared" ref="BR362:BR425" si="134">20*LOG(IMABS(IMPRODUCT(BQ362,IMPRODUCT(BO362,BP362)) ))</f>
        <v>70.744189288770414</v>
      </c>
      <c r="BS362">
        <f t="shared" si="124"/>
        <v>-3.0212012309695422</v>
      </c>
      <c r="BU362" s="27">
        <f t="shared" ref="BU362:BU425" si="135">BC362+BE362</f>
        <v>13.45819719246748</v>
      </c>
      <c r="BV362" s="27">
        <f t="shared" ref="BV362:BV425" si="136">BD362+BF362</f>
        <v>-1.8778691184854115E-2</v>
      </c>
      <c r="BW362">
        <f t="shared" ref="BW362:BW425" si="137">BI362+BK362+BR362</f>
        <v>58.435710231003654</v>
      </c>
      <c r="BX362">
        <f t="shared" ref="BX362:BX425" si="138">BJ362+BL362+BS362</f>
        <v>-3.0214484855149961</v>
      </c>
      <c r="BY362" s="27">
        <f t="shared" ref="BY362:BY425" si="139">BU362+BW362</f>
        <v>71.893907423471134</v>
      </c>
      <c r="BZ362" s="27">
        <f t="shared" ref="BZ362:BZ425" si="140">BV362+BX362</f>
        <v>-3.0402271766998501</v>
      </c>
      <c r="CA362" s="27">
        <f t="shared" ref="CA362:CA425" si="141">BZ362+360</f>
        <v>356.95977282330017</v>
      </c>
      <c r="CC362" s="58">
        <f t="shared" si="125"/>
        <v>0</v>
      </c>
      <c r="CD362" s="58">
        <f t="shared" si="126"/>
        <v>0</v>
      </c>
      <c r="CE362" s="58">
        <f t="shared" si="127"/>
        <v>0</v>
      </c>
      <c r="CF362" s="27">
        <f t="shared" si="128"/>
        <v>0</v>
      </c>
      <c r="CG362" s="27">
        <f t="shared" si="129"/>
        <v>0</v>
      </c>
      <c r="CH362" s="27">
        <f t="shared" ref="CH362:CH425" si="142">IF(AND(BF363&lt;$CG$356,BF362&gt;=$CG$356),(($CG$356-BF362)/(BF363-BF362)*(BY363-BY362)+BY362),0)</f>
        <v>0</v>
      </c>
      <c r="CI362" s="27">
        <f t="shared" si="130"/>
        <v>0</v>
      </c>
      <c r="CJ362" s="27">
        <f t="shared" si="131"/>
        <v>0</v>
      </c>
      <c r="CK362" s="27">
        <f t="shared" ref="CK362:CK425" si="143">IF(AND(BX363&gt;$CJ$356,BX362&lt;=$CJ$356),(($CJ$356-BX362)/(BX363-BX362)*(BY363-BY362)+BY362),0)</f>
        <v>0</v>
      </c>
      <c r="CL362" s="27">
        <f t="shared" si="132"/>
        <v>0</v>
      </c>
      <c r="CM362" s="27">
        <f t="shared" ref="CM362:CM425" si="144">IF(AND(BX363&lt;$CL$356,BX362&gt;=$CL$356),(($CL$356-BX362)/(BX363-BX362)*(BY363-BY362)+BY362),0)</f>
        <v>0</v>
      </c>
    </row>
    <row r="363" spans="7:91">
      <c r="AZ363">
        <v>3</v>
      </c>
      <c r="BA363" s="14">
        <v>2</v>
      </c>
      <c r="BC363" s="17">
        <f t="shared" si="110"/>
        <v>3.4743405449827252E-5</v>
      </c>
      <c r="BD363">
        <f t="shared" si="111"/>
        <v>-4.1016164063955744E-4</v>
      </c>
      <c r="BE363" s="42">
        <f t="shared" si="112"/>
        <v>13.458170783005954</v>
      </c>
      <c r="BF363" s="31">
        <f t="shared" si="113"/>
        <v>-2.4628093016732508E-2</v>
      </c>
      <c r="BG363" t="str">
        <f t="shared" si="114"/>
        <v>31999.9999998137-0.0772077649915503i</v>
      </c>
      <c r="BH363" t="str">
        <f t="shared" si="115"/>
        <v>99999.9999999984-0.0125663679999998i</v>
      </c>
      <c r="BI363">
        <f t="shared" si="133"/>
        <v>-12.308479057733804</v>
      </c>
      <c r="BJ363">
        <f t="shared" si="116"/>
        <v>-9.9272727272604547E-5</v>
      </c>
      <c r="BK363">
        <f t="shared" si="117"/>
        <v>-7.0224254769627354E-11</v>
      </c>
      <c r="BL363">
        <f t="shared" si="118"/>
        <v>-2.3039999999875833E-4</v>
      </c>
      <c r="BM363" t="str">
        <f t="shared" si="119"/>
        <v>960000-4420971561.19855i</v>
      </c>
      <c r="BN363" t="str">
        <f t="shared" si="120"/>
        <v>-646971447980.276i</v>
      </c>
      <c r="BO363" t="str">
        <f t="shared" si="121"/>
        <v>307472695.586204-21637061.8804455i</v>
      </c>
      <c r="BP363" t="str">
        <f t="shared" si="122"/>
        <v>0.99999999999962-6.16279819455767E-07i</v>
      </c>
      <c r="BQ363">
        <f t="shared" si="123"/>
        <v>1.1165000000000001E-5</v>
      </c>
      <c r="BR363">
        <f t="shared" si="134"/>
        <v>70.73475898165546</v>
      </c>
      <c r="BS363">
        <f t="shared" si="124"/>
        <v>-4.0253432341885773</v>
      </c>
      <c r="BU363" s="27">
        <f t="shared" si="135"/>
        <v>13.458205526411405</v>
      </c>
      <c r="BV363" s="27">
        <f t="shared" si="136"/>
        <v>-2.5038254657372066E-2</v>
      </c>
      <c r="BW363">
        <f t="shared" si="137"/>
        <v>58.426279923851432</v>
      </c>
      <c r="BX363">
        <f t="shared" si="138"/>
        <v>-4.0256729069158483</v>
      </c>
      <c r="BY363" s="27">
        <f t="shared" si="139"/>
        <v>71.884485450262844</v>
      </c>
      <c r="BZ363" s="27">
        <f t="shared" si="140"/>
        <v>-4.0507111615732203</v>
      </c>
      <c r="CA363" s="27">
        <f t="shared" si="141"/>
        <v>355.94928883842675</v>
      </c>
      <c r="CC363" s="58">
        <f t="shared" si="125"/>
        <v>0</v>
      </c>
      <c r="CD363" s="58">
        <f t="shared" si="126"/>
        <v>0</v>
      </c>
      <c r="CE363" s="58">
        <f t="shared" si="127"/>
        <v>0</v>
      </c>
      <c r="CF363" s="27">
        <f t="shared" si="128"/>
        <v>0</v>
      </c>
      <c r="CG363" s="27">
        <f t="shared" si="129"/>
        <v>0</v>
      </c>
      <c r="CH363" s="27">
        <f t="shared" si="142"/>
        <v>0</v>
      </c>
      <c r="CI363" s="27">
        <f t="shared" si="130"/>
        <v>0</v>
      </c>
      <c r="CJ363" s="27">
        <f t="shared" si="131"/>
        <v>0</v>
      </c>
      <c r="CK363" s="27">
        <f t="shared" si="143"/>
        <v>0</v>
      </c>
      <c r="CL363" s="27">
        <f t="shared" si="132"/>
        <v>0</v>
      </c>
      <c r="CM363" s="27">
        <f t="shared" si="144"/>
        <v>0</v>
      </c>
    </row>
    <row r="364" spans="7:91">
      <c r="AZ364">
        <v>4</v>
      </c>
      <c r="BA364" s="14">
        <v>2.5</v>
      </c>
      <c r="BC364" s="17">
        <f t="shared" si="110"/>
        <v>4.3429209040350426E-5</v>
      </c>
      <c r="BD364">
        <f t="shared" si="111"/>
        <v>-5.1270256349913133E-4</v>
      </c>
      <c r="BE364" s="42">
        <f t="shared" si="112"/>
        <v>13.4581703305905</v>
      </c>
      <c r="BF364" s="31">
        <f t="shared" si="113"/>
        <v>-3.0785115200676352E-2</v>
      </c>
      <c r="BG364" t="str">
        <f t="shared" si="114"/>
        <v>31999.9999997089-0.0965097062391225i</v>
      </c>
      <c r="BH364" t="str">
        <f t="shared" si="115"/>
        <v>99999.9999999975-0.0157079599999996i</v>
      </c>
      <c r="BI364">
        <f t="shared" si="133"/>
        <v>-12.308479057742199</v>
      </c>
      <c r="BJ364">
        <f t="shared" si="116"/>
        <v>-1.2409090909067057E-4</v>
      </c>
      <c r="BK364">
        <f t="shared" si="117"/>
        <v>-1.0972889376485854E-10</v>
      </c>
      <c r="BL364">
        <f t="shared" si="118"/>
        <v>-2.8799999999757448E-4</v>
      </c>
      <c r="BM364" t="str">
        <f t="shared" si="119"/>
        <v>960000-3536777248.95884i</v>
      </c>
      <c r="BN364" t="str">
        <f t="shared" si="120"/>
        <v>-517577158384.221i</v>
      </c>
      <c r="BO364" t="str">
        <f t="shared" si="121"/>
        <v>306620223.593997-26971110.0956102i</v>
      </c>
      <c r="BP364" t="str">
        <f t="shared" si="122"/>
        <v>0.999999999999407-7.70349774319544E-07i</v>
      </c>
      <c r="BQ364">
        <f t="shared" si="123"/>
        <v>1.1165000000000001E-5</v>
      </c>
      <c r="BR364">
        <f t="shared" si="134"/>
        <v>70.722664312813023</v>
      </c>
      <c r="BS364">
        <f t="shared" si="124"/>
        <v>-5.0269919951765027</v>
      </c>
      <c r="BU364" s="27">
        <f t="shared" si="135"/>
        <v>13.458213759799539</v>
      </c>
      <c r="BV364" s="27">
        <f t="shared" si="136"/>
        <v>-3.1297817764175485E-2</v>
      </c>
      <c r="BW364">
        <f t="shared" si="137"/>
        <v>58.414185254961097</v>
      </c>
      <c r="BX364">
        <f t="shared" si="138"/>
        <v>-5.0274040860855909</v>
      </c>
      <c r="BY364" s="27">
        <f t="shared" si="139"/>
        <v>71.872399014760632</v>
      </c>
      <c r="BZ364" s="27">
        <f t="shared" si="140"/>
        <v>-5.0587019038497667</v>
      </c>
      <c r="CA364" s="27">
        <f t="shared" si="141"/>
        <v>354.94129809615021</v>
      </c>
      <c r="CC364" s="58">
        <f t="shared" si="125"/>
        <v>0</v>
      </c>
      <c r="CD364" s="58">
        <f t="shared" si="126"/>
        <v>0</v>
      </c>
      <c r="CE364" s="58">
        <f t="shared" si="127"/>
        <v>0</v>
      </c>
      <c r="CF364" s="27">
        <f t="shared" si="128"/>
        <v>0</v>
      </c>
      <c r="CG364" s="27">
        <f t="shared" si="129"/>
        <v>0</v>
      </c>
      <c r="CH364" s="27">
        <f t="shared" si="142"/>
        <v>0</v>
      </c>
      <c r="CI364" s="27">
        <f t="shared" si="130"/>
        <v>0</v>
      </c>
      <c r="CJ364" s="27">
        <f t="shared" si="131"/>
        <v>0</v>
      </c>
      <c r="CK364" s="27">
        <f t="shared" si="143"/>
        <v>0</v>
      </c>
      <c r="CL364" s="27">
        <f t="shared" si="132"/>
        <v>0</v>
      </c>
      <c r="CM364" s="27">
        <f t="shared" si="144"/>
        <v>0</v>
      </c>
    </row>
    <row r="365" spans="7:91">
      <c r="AZ365">
        <v>5</v>
      </c>
      <c r="BA365" s="14">
        <v>3</v>
      </c>
      <c r="BC365" s="17">
        <f t="shared" si="110"/>
        <v>5.2114993374270472E-5</v>
      </c>
      <c r="BD365">
        <f t="shared" si="111"/>
        <v>-6.1524369143850304E-4</v>
      </c>
      <c r="BE365" s="42">
        <f t="shared" si="112"/>
        <v>13.458169777638304</v>
      </c>
      <c r="BF365" s="31">
        <f t="shared" si="113"/>
        <v>-3.6942136671127813E-2</v>
      </c>
      <c r="BG365" t="str">
        <f t="shared" si="114"/>
        <v>31999.9999995809-0.115811647486483i</v>
      </c>
      <c r="BH365" t="str">
        <f t="shared" si="115"/>
        <v>99999.9999999964-0.0188495519999993i</v>
      </c>
      <c r="BI365">
        <f t="shared" si="133"/>
        <v>-12.308479057752439</v>
      </c>
      <c r="BJ365">
        <f t="shared" si="116"/>
        <v>-1.4890909090867706E-4</v>
      </c>
      <c r="BK365">
        <f t="shared" si="117"/>
        <v>-1.5800794837859295E-10</v>
      </c>
      <c r="BL365">
        <f t="shared" si="118"/>
        <v>-3.4559999999580842E-4</v>
      </c>
      <c r="BM365" t="str">
        <f t="shared" si="119"/>
        <v>960000-2947314374.13237i</v>
      </c>
      <c r="BN365" t="str">
        <f t="shared" si="120"/>
        <v>-431314298653.518i</v>
      </c>
      <c r="BO365" t="str">
        <f t="shared" si="121"/>
        <v>305584730.695405-32255692.9466739i</v>
      </c>
      <c r="BP365" t="str">
        <f t="shared" si="122"/>
        <v>0.999999999999145-9.2441972918321E-07i</v>
      </c>
      <c r="BQ365">
        <f t="shared" si="123"/>
        <v>1.1165000000000001E-5</v>
      </c>
      <c r="BR365">
        <f t="shared" si="134"/>
        <v>70.70792753649863</v>
      </c>
      <c r="BS365">
        <f t="shared" si="124"/>
        <v>-6.0255415059252604</v>
      </c>
      <c r="BU365" s="27">
        <f t="shared" si="135"/>
        <v>13.458221892631679</v>
      </c>
      <c r="BV365" s="27">
        <f t="shared" si="136"/>
        <v>-3.7557380362566319E-2</v>
      </c>
      <c r="BW365">
        <f t="shared" si="137"/>
        <v>58.399448478588184</v>
      </c>
      <c r="BX365">
        <f t="shared" si="138"/>
        <v>-6.0260360150161647</v>
      </c>
      <c r="BY365" s="27">
        <f t="shared" si="139"/>
        <v>71.857670371219868</v>
      </c>
      <c r="BZ365" s="27">
        <f t="shared" si="140"/>
        <v>-6.0635933953787307</v>
      </c>
      <c r="CA365" s="27">
        <f t="shared" si="141"/>
        <v>353.93640660462125</v>
      </c>
      <c r="CC365" s="58">
        <f t="shared" si="125"/>
        <v>0</v>
      </c>
      <c r="CD365" s="58">
        <f t="shared" si="126"/>
        <v>0</v>
      </c>
      <c r="CE365" s="58">
        <f t="shared" si="127"/>
        <v>0</v>
      </c>
      <c r="CF365" s="27">
        <f t="shared" si="128"/>
        <v>0</v>
      </c>
      <c r="CG365" s="27">
        <f t="shared" si="129"/>
        <v>0</v>
      </c>
      <c r="CH365" s="27">
        <f t="shared" si="142"/>
        <v>0</v>
      </c>
      <c r="CI365" s="27">
        <f t="shared" si="130"/>
        <v>0</v>
      </c>
      <c r="CJ365" s="27">
        <f t="shared" si="131"/>
        <v>0</v>
      </c>
      <c r="CK365" s="27">
        <f t="shared" si="143"/>
        <v>0</v>
      </c>
      <c r="CL365" s="27">
        <f t="shared" si="132"/>
        <v>0</v>
      </c>
      <c r="CM365" s="27">
        <f t="shared" si="144"/>
        <v>0</v>
      </c>
    </row>
    <row r="366" spans="7:91">
      <c r="AZ366">
        <v>6</v>
      </c>
      <c r="BA366" s="14">
        <v>3.5</v>
      </c>
      <c r="BC366" s="17">
        <f t="shared" si="110"/>
        <v>6.0800758712003089E-5</v>
      </c>
      <c r="BD366">
        <f t="shared" si="111"/>
        <v>-7.177850244576195E-4</v>
      </c>
      <c r="BE366" s="42">
        <f t="shared" si="112"/>
        <v>13.458169124149453</v>
      </c>
      <c r="BF366" s="31">
        <f t="shared" si="113"/>
        <v>-4.3099157285388198E-2</v>
      </c>
      <c r="BG366" t="str">
        <f t="shared" si="114"/>
        <v>31999.9999994295-0.135113588733591i</v>
      </c>
      <c r="BH366" t="str">
        <f t="shared" si="115"/>
        <v>99999.9999999952-0.0219911439999989i</v>
      </c>
      <c r="BI366">
        <f t="shared" si="133"/>
        <v>-12.308479057764634</v>
      </c>
      <c r="BJ366">
        <f t="shared" si="116"/>
        <v>-1.7372727272661629E-4</v>
      </c>
      <c r="BK366">
        <f t="shared" si="117"/>
        <v>-2.1507299054057581E-10</v>
      </c>
      <c r="BL366">
        <f t="shared" si="118"/>
        <v>-4.0319999999334456E-4</v>
      </c>
      <c r="BM366" t="str">
        <f t="shared" si="119"/>
        <v>960000-2526269463.54203i</v>
      </c>
      <c r="BN366" t="str">
        <f t="shared" si="120"/>
        <v>-369697970274.444i</v>
      </c>
      <c r="BO366" t="str">
        <f t="shared" si="121"/>
        <v>304369975.158251-37481585.4538686i</v>
      </c>
      <c r="BP366" t="str">
        <f t="shared" si="122"/>
        <v>0.999999999998837-1.07848968404674E-06i</v>
      </c>
      <c r="BQ366">
        <f t="shared" si="123"/>
        <v>1.1165000000000001E-5</v>
      </c>
      <c r="BR366">
        <f t="shared" si="134"/>
        <v>70.690575573596973</v>
      </c>
      <c r="BS366">
        <f t="shared" si="124"/>
        <v>-7.0203970595347114</v>
      </c>
      <c r="BU366" s="27">
        <f t="shared" si="135"/>
        <v>13.458229924908165</v>
      </c>
      <c r="BV366" s="27">
        <f t="shared" si="136"/>
        <v>-4.381694230984582E-2</v>
      </c>
      <c r="BW366">
        <f t="shared" si="137"/>
        <v>58.382096515617263</v>
      </c>
      <c r="BX366">
        <f t="shared" si="138"/>
        <v>-7.020973986807431</v>
      </c>
      <c r="BY366" s="27">
        <f t="shared" si="139"/>
        <v>71.84032644052543</v>
      </c>
      <c r="BZ366" s="27">
        <f t="shared" si="140"/>
        <v>-7.0647909291172768</v>
      </c>
      <c r="CA366" s="27">
        <f t="shared" si="141"/>
        <v>352.93520907088271</v>
      </c>
      <c r="CC366" s="58">
        <f t="shared" si="125"/>
        <v>0</v>
      </c>
      <c r="CD366" s="58">
        <f t="shared" si="126"/>
        <v>0</v>
      </c>
      <c r="CE366" s="58">
        <f t="shared" si="127"/>
        <v>0</v>
      </c>
      <c r="CF366" s="27">
        <f t="shared" si="128"/>
        <v>0</v>
      </c>
      <c r="CG366" s="27">
        <f t="shared" si="129"/>
        <v>0</v>
      </c>
      <c r="CH366" s="27">
        <f t="shared" si="142"/>
        <v>0</v>
      </c>
      <c r="CI366" s="27">
        <f t="shared" si="130"/>
        <v>0</v>
      </c>
      <c r="CJ366" s="27">
        <f t="shared" si="131"/>
        <v>0</v>
      </c>
      <c r="CK366" s="27">
        <f t="shared" si="143"/>
        <v>0</v>
      </c>
      <c r="CL366" s="27">
        <f t="shared" si="132"/>
        <v>0</v>
      </c>
      <c r="CM366" s="27">
        <f t="shared" si="144"/>
        <v>0</v>
      </c>
    </row>
    <row r="367" spans="7:91">
      <c r="AZ367">
        <v>7</v>
      </c>
      <c r="BA367" s="14">
        <v>4</v>
      </c>
      <c r="BC367" s="17">
        <f t="shared" si="110"/>
        <v>6.9486504795158858E-5</v>
      </c>
      <c r="BD367">
        <f t="shared" si="111"/>
        <v>-8.2032656255644795E-4</v>
      </c>
      <c r="BE367" s="42">
        <f t="shared" si="112"/>
        <v>13.45816837012398</v>
      </c>
      <c r="BF367" s="31">
        <f t="shared" si="113"/>
        <v>-4.9256176900759667E-2</v>
      </c>
      <c r="BG367" t="str">
        <f t="shared" si="114"/>
        <v>31999.9999992549-0.154415529980405i</v>
      </c>
      <c r="BH367" t="str">
        <f t="shared" si="115"/>
        <v>99999.9999999937-0.0251327359999984i</v>
      </c>
      <c r="BI367">
        <f t="shared" si="133"/>
        <v>-12.308479057778602</v>
      </c>
      <c r="BJ367">
        <f t="shared" si="116"/>
        <v>-1.9854545454447517E-4</v>
      </c>
      <c r="BK367">
        <f t="shared" si="117"/>
        <v>-2.8090376937418201E-10</v>
      </c>
      <c r="BL367">
        <f t="shared" si="118"/>
        <v>-4.6079999999006462E-4</v>
      </c>
      <c r="BM367" t="str">
        <f t="shared" si="119"/>
        <v>960000-2210485780.59928i</v>
      </c>
      <c r="BN367" t="str">
        <f t="shared" si="120"/>
        <v>-323485723990.138i</v>
      </c>
      <c r="BO367" t="str">
        <f t="shared" si="121"/>
        <v>302980316.973613-42639912.8720707i</v>
      </c>
      <c r="BP367" t="str">
        <f t="shared" si="122"/>
        <v>0.999999999998481-1.23255963891013E-06i</v>
      </c>
      <c r="BQ367">
        <f t="shared" si="123"/>
        <v>1.1165000000000001E-5</v>
      </c>
      <c r="BR367">
        <f t="shared" si="134"/>
        <v>70.670639849954497</v>
      </c>
      <c r="BS367">
        <f t="shared" si="124"/>
        <v>-8.010977281717949</v>
      </c>
      <c r="BU367" s="27">
        <f t="shared" si="135"/>
        <v>13.458237856628775</v>
      </c>
      <c r="BV367" s="27">
        <f t="shared" si="136"/>
        <v>-5.0076503463316116E-2</v>
      </c>
      <c r="BW367">
        <f t="shared" si="137"/>
        <v>58.362160791894993</v>
      </c>
      <c r="BX367">
        <f t="shared" si="138"/>
        <v>-8.0116366271724839</v>
      </c>
      <c r="BY367" s="27">
        <f t="shared" si="139"/>
        <v>71.820398648523764</v>
      </c>
      <c r="BZ367" s="27">
        <f t="shared" si="140"/>
        <v>-8.0617131306358001</v>
      </c>
      <c r="CA367" s="27">
        <f t="shared" si="141"/>
        <v>351.93828686936422</v>
      </c>
      <c r="CC367" s="58">
        <f t="shared" si="125"/>
        <v>0</v>
      </c>
      <c r="CD367" s="58">
        <f t="shared" si="126"/>
        <v>0</v>
      </c>
      <c r="CE367" s="58">
        <f t="shared" si="127"/>
        <v>0</v>
      </c>
      <c r="CF367" s="27">
        <f t="shared" si="128"/>
        <v>0</v>
      </c>
      <c r="CG367" s="27">
        <f t="shared" si="129"/>
        <v>0</v>
      </c>
      <c r="CH367" s="27">
        <f t="shared" si="142"/>
        <v>0</v>
      </c>
      <c r="CI367" s="27">
        <f t="shared" si="130"/>
        <v>0</v>
      </c>
      <c r="CJ367" s="27">
        <f t="shared" si="131"/>
        <v>0</v>
      </c>
      <c r="CK367" s="27">
        <f t="shared" si="143"/>
        <v>0</v>
      </c>
      <c r="CL367" s="27">
        <f t="shared" si="132"/>
        <v>0</v>
      </c>
      <c r="CM367" s="27">
        <f t="shared" si="144"/>
        <v>0</v>
      </c>
    </row>
    <row r="368" spans="7:91">
      <c r="AZ368">
        <v>8</v>
      </c>
      <c r="BA368" s="14">
        <v>4.5</v>
      </c>
      <c r="BC368" s="17">
        <f t="shared" si="110"/>
        <v>7.8172231795435612E-5</v>
      </c>
      <c r="BD368">
        <f t="shared" si="111"/>
        <v>-9.2286830573494255E-4</v>
      </c>
      <c r="BE368" s="42">
        <f t="shared" si="112"/>
        <v>13.458167515561925</v>
      </c>
      <c r="BF368" s="31">
        <f t="shared" si="113"/>
        <v>-5.5413195374544047E-2</v>
      </c>
      <c r="BG368" t="str">
        <f t="shared" si="114"/>
        <v>31999.999999057-0.173717471226881i</v>
      </c>
      <c r="BH368" t="str">
        <f t="shared" si="115"/>
        <v>99999.999999992-0.0282743279999978i</v>
      </c>
      <c r="BI368">
        <f t="shared" si="133"/>
        <v>-12.308479057794452</v>
      </c>
      <c r="BJ368">
        <f t="shared" si="116"/>
        <v>-2.23363636362241E-4</v>
      </c>
      <c r="BK368">
        <f t="shared" si="117"/>
        <v>-3.5552825037614205E-10</v>
      </c>
      <c r="BL368">
        <f t="shared" si="118"/>
        <v>-5.1839999998585455E-4</v>
      </c>
      <c r="BM368" t="str">
        <f t="shared" si="119"/>
        <v>960000-1964876249.42158i</v>
      </c>
      <c r="BN368" t="str">
        <f t="shared" si="120"/>
        <v>-287542865769.012i</v>
      </c>
      <c r="BO368" t="str">
        <f t="shared" si="121"/>
        <v>301420679.48865-47722197.6898818i</v>
      </c>
      <c r="BP368" t="str">
        <f t="shared" si="122"/>
        <v>0.999999999998077-1.38662959377333E-06i</v>
      </c>
      <c r="BQ368">
        <f t="shared" si="123"/>
        <v>1.1165000000000001E-5</v>
      </c>
      <c r="BR368">
        <f t="shared" si="134"/>
        <v>70.648156110232009</v>
      </c>
      <c r="BS368">
        <f t="shared" si="124"/>
        <v>-8.9967160440111922</v>
      </c>
      <c r="BU368" s="27">
        <f t="shared" si="135"/>
        <v>13.45824568779372</v>
      </c>
      <c r="BV368" s="27">
        <f t="shared" si="136"/>
        <v>-5.6336063680278992E-2</v>
      </c>
      <c r="BW368">
        <f t="shared" si="137"/>
        <v>58.339677052082024</v>
      </c>
      <c r="BX368">
        <f t="shared" si="138"/>
        <v>-8.9974578076475407</v>
      </c>
      <c r="BY368" s="27">
        <f t="shared" si="139"/>
        <v>71.797922739875744</v>
      </c>
      <c r="BZ368" s="27">
        <f t="shared" si="140"/>
        <v>-9.0537938713278194</v>
      </c>
      <c r="CA368" s="27">
        <f t="shared" si="141"/>
        <v>350.9462061286722</v>
      </c>
      <c r="CC368" s="58">
        <f t="shared" si="125"/>
        <v>0</v>
      </c>
      <c r="CD368" s="58">
        <f t="shared" si="126"/>
        <v>0</v>
      </c>
      <c r="CE368" s="58">
        <f t="shared" si="127"/>
        <v>0</v>
      </c>
      <c r="CF368" s="27">
        <f t="shared" si="128"/>
        <v>0</v>
      </c>
      <c r="CG368" s="27">
        <f t="shared" si="129"/>
        <v>0</v>
      </c>
      <c r="CH368" s="27">
        <f t="shared" si="142"/>
        <v>0</v>
      </c>
      <c r="CI368" s="27">
        <f t="shared" si="130"/>
        <v>0</v>
      </c>
      <c r="CJ368" s="27">
        <f t="shared" si="131"/>
        <v>0</v>
      </c>
      <c r="CK368" s="27">
        <f t="shared" si="143"/>
        <v>0</v>
      </c>
      <c r="CL368" s="27">
        <f t="shared" si="132"/>
        <v>0</v>
      </c>
      <c r="CM368" s="27">
        <f t="shared" si="144"/>
        <v>0</v>
      </c>
    </row>
    <row r="369" spans="52:91">
      <c r="AZ369">
        <v>9</v>
      </c>
      <c r="BA369" s="14">
        <v>5</v>
      </c>
      <c r="BC369" s="17">
        <f t="shared" si="110"/>
        <v>8.6857939629950574E-5</v>
      </c>
      <c r="BD369">
        <f t="shared" si="111"/>
        <v>-1.025410253993069E-3</v>
      </c>
      <c r="BE369" s="42">
        <f t="shared" si="112"/>
        <v>13.458166560463356</v>
      </c>
      <c r="BF369" s="31">
        <f t="shared" si="113"/>
        <v>-6.1570212564043568E-2</v>
      </c>
      <c r="BG369" t="str">
        <f t="shared" si="114"/>
        <v>31999.9999988358-0.193019412472978i</v>
      </c>
      <c r="BH369" t="str">
        <f t="shared" si="115"/>
        <v>99999.9999999901-0.0314159199999969i</v>
      </c>
      <c r="BI369">
        <f t="shared" si="133"/>
        <v>-12.308479057812182</v>
      </c>
      <c r="BJ369">
        <f t="shared" si="116"/>
        <v>-2.4818181817990408E-4</v>
      </c>
      <c r="BK369">
        <f t="shared" si="117"/>
        <v>-4.3892039670508443E-10</v>
      </c>
      <c r="BL369">
        <f t="shared" si="118"/>
        <v>-5.7599999998059648E-4</v>
      </c>
      <c r="BM369" t="str">
        <f t="shared" si="119"/>
        <v>960000-1768388624.47942i</v>
      </c>
      <c r="BN369" t="str">
        <f t="shared" si="120"/>
        <v>-258788579192.11i</v>
      </c>
      <c r="BO369" t="str">
        <f t="shared" si="121"/>
        <v>299696506.908621-52720401.8373908i</v>
      </c>
      <c r="BP369" t="str">
        <f t="shared" si="122"/>
        <v>0.999999999997626-1.54069954863634E-06i</v>
      </c>
      <c r="BQ369">
        <f t="shared" si="123"/>
        <v>1.1165000000000001E-5</v>
      </c>
      <c r="BR369">
        <f t="shared" si="134"/>
        <v>70.623164209545834</v>
      </c>
      <c r="BS369">
        <f t="shared" si="124"/>
        <v>-9.9770642441001804</v>
      </c>
      <c r="BU369" s="27">
        <f t="shared" si="135"/>
        <v>13.458253418402986</v>
      </c>
      <c r="BV369" s="27">
        <f t="shared" si="136"/>
        <v>-6.2595622818036642E-2</v>
      </c>
      <c r="BW369">
        <f t="shared" si="137"/>
        <v>58.314685151294732</v>
      </c>
      <c r="BX369">
        <f t="shared" si="138"/>
        <v>-9.9778884259183407</v>
      </c>
      <c r="BY369" s="27">
        <f t="shared" si="139"/>
        <v>71.772938569697715</v>
      </c>
      <c r="BZ369" s="27">
        <f t="shared" si="140"/>
        <v>-10.040484048736378</v>
      </c>
      <c r="CA369" s="27">
        <f t="shared" si="141"/>
        <v>349.9595159512636</v>
      </c>
      <c r="CC369" s="58">
        <f t="shared" si="125"/>
        <v>0</v>
      </c>
      <c r="CD369" s="58">
        <f t="shared" si="126"/>
        <v>0</v>
      </c>
      <c r="CE369" s="58">
        <f t="shared" si="127"/>
        <v>0</v>
      </c>
      <c r="CF369" s="27">
        <f t="shared" si="128"/>
        <v>0</v>
      </c>
      <c r="CG369" s="27">
        <f t="shared" si="129"/>
        <v>0</v>
      </c>
      <c r="CH369" s="27">
        <f t="shared" si="142"/>
        <v>0</v>
      </c>
      <c r="CI369" s="27">
        <f t="shared" si="130"/>
        <v>0</v>
      </c>
      <c r="CJ369" s="27">
        <f t="shared" si="131"/>
        <v>0</v>
      </c>
      <c r="CK369" s="27">
        <f t="shared" si="143"/>
        <v>0</v>
      </c>
      <c r="CL369" s="27">
        <f t="shared" si="132"/>
        <v>0</v>
      </c>
      <c r="CM369" s="27">
        <f t="shared" si="144"/>
        <v>0</v>
      </c>
    </row>
    <row r="370" spans="52:91">
      <c r="AZ370">
        <v>10</v>
      </c>
      <c r="BA370" s="14">
        <v>5.5</v>
      </c>
      <c r="BC370" s="17">
        <f t="shared" si="110"/>
        <v>9.5543628383612468E-5</v>
      </c>
      <c r="BD370">
        <f t="shared" si="111"/>
        <v>-1.1279524073307631E-3</v>
      </c>
      <c r="BE370" s="42">
        <f t="shared" si="112"/>
        <v>13.458165504828351</v>
      </c>
      <c r="BF370" s="31">
        <f t="shared" si="113"/>
        <v>-6.7727228326560571E-2</v>
      </c>
      <c r="BG370" t="str">
        <f t="shared" si="114"/>
        <v>31999.9999985913-0.212321353718653i</v>
      </c>
      <c r="BH370" t="str">
        <f t="shared" si="115"/>
        <v>99999.9999999881-0.0345575119999958i</v>
      </c>
      <c r="BI370">
        <f t="shared" si="133"/>
        <v>-12.308479057831725</v>
      </c>
      <c r="BJ370">
        <f t="shared" si="116"/>
        <v>-2.7299999999745117E-4</v>
      </c>
      <c r="BK370">
        <f t="shared" si="117"/>
        <v>-5.3108792298099443E-10</v>
      </c>
      <c r="BL370">
        <f t="shared" si="118"/>
        <v>-6.3359999997417323E-4</v>
      </c>
      <c r="BM370" t="str">
        <f t="shared" si="119"/>
        <v>960000-1607626022.25402i</v>
      </c>
      <c r="BN370" t="str">
        <f t="shared" si="120"/>
        <v>-235262344720.1i</v>
      </c>
      <c r="BO370" t="str">
        <f t="shared" si="121"/>
        <v>297813718.333937-57626963.7215963i</v>
      </c>
      <c r="BP370" t="str">
        <f t="shared" si="122"/>
        <v>0.999999999997128-1.69476950349913E-06i</v>
      </c>
      <c r="BQ370">
        <f t="shared" si="123"/>
        <v>1.1165000000000001E-5</v>
      </c>
      <c r="BR370">
        <f t="shared" si="134"/>
        <v>70.595707885381174</v>
      </c>
      <c r="BS370">
        <f t="shared" si="124"/>
        <v>-10.95149144078756</v>
      </c>
      <c r="BU370" s="27">
        <f t="shared" si="135"/>
        <v>13.458261048456734</v>
      </c>
      <c r="BV370" s="27">
        <f t="shared" si="136"/>
        <v>-6.8855180733891339E-2</v>
      </c>
      <c r="BW370">
        <f t="shared" si="137"/>
        <v>58.28722882701836</v>
      </c>
      <c r="BX370">
        <f t="shared" si="138"/>
        <v>-10.952398040787532</v>
      </c>
      <c r="BY370" s="27">
        <f t="shared" si="139"/>
        <v>71.745489875475101</v>
      </c>
      <c r="BZ370" s="27">
        <f t="shared" si="140"/>
        <v>-11.021253221521423</v>
      </c>
      <c r="CA370" s="27">
        <f t="shared" si="141"/>
        <v>348.97874677847858</v>
      </c>
      <c r="CC370" s="58">
        <f t="shared" si="125"/>
        <v>0</v>
      </c>
      <c r="CD370" s="58">
        <f t="shared" si="126"/>
        <v>0</v>
      </c>
      <c r="CE370" s="58">
        <f t="shared" si="127"/>
        <v>0</v>
      </c>
      <c r="CF370" s="27">
        <f t="shared" si="128"/>
        <v>0</v>
      </c>
      <c r="CG370" s="27">
        <f t="shared" si="129"/>
        <v>0</v>
      </c>
      <c r="CH370" s="27">
        <f t="shared" si="142"/>
        <v>0</v>
      </c>
      <c r="CI370" s="27">
        <f t="shared" si="130"/>
        <v>0</v>
      </c>
      <c r="CJ370" s="27">
        <f t="shared" si="131"/>
        <v>0</v>
      </c>
      <c r="CK370" s="27">
        <f t="shared" si="143"/>
        <v>0</v>
      </c>
      <c r="CL370" s="27">
        <f t="shared" si="132"/>
        <v>0</v>
      </c>
      <c r="CM370" s="27">
        <f t="shared" si="144"/>
        <v>0</v>
      </c>
    </row>
    <row r="371" spans="52:91">
      <c r="AZ371">
        <v>11</v>
      </c>
      <c r="BA371" s="14">
        <v>6</v>
      </c>
      <c r="BC371" s="17">
        <f t="shared" si="110"/>
        <v>1.0422929796775275E-4</v>
      </c>
      <c r="BD371">
        <f t="shared" si="111"/>
        <v>-1.2304947657480099E-3</v>
      </c>
      <c r="BE371" s="42">
        <f t="shared" si="112"/>
        <v>13.458164348656961</v>
      </c>
      <c r="BF371" s="31">
        <f t="shared" si="113"/>
        <v>-7.3884242519396376E-2</v>
      </c>
      <c r="BG371" t="str">
        <f t="shared" si="114"/>
        <v>31999.9999983235-0.231623294963866i</v>
      </c>
      <c r="BH371" t="str">
        <f t="shared" si="115"/>
        <v>99999.9999999858-0.0376991039999947i</v>
      </c>
      <c r="BI371">
        <f t="shared" si="133"/>
        <v>-12.308479057853219</v>
      </c>
      <c r="BJ371">
        <f t="shared" si="116"/>
        <v>-2.9781818181487358E-4</v>
      </c>
      <c r="BK371">
        <f t="shared" si="117"/>
        <v>-6.3204047247881757E-10</v>
      </c>
      <c r="BL371">
        <f t="shared" si="118"/>
        <v>-6.9119999996646736E-4</v>
      </c>
      <c r="BM371" t="str">
        <f t="shared" si="119"/>
        <v>960000-1473657187.06618i</v>
      </c>
      <c r="BN371" t="str">
        <f t="shared" si="120"/>
        <v>-215657149326.759i</v>
      </c>
      <c r="BO371" t="str">
        <f t="shared" si="121"/>
        <v>295778659.030488-62434829.8093353i</v>
      </c>
      <c r="BP371" t="str">
        <f t="shared" si="122"/>
        <v>0.999999999996582-1.84883945836169E-06i</v>
      </c>
      <c r="BQ371">
        <f t="shared" si="123"/>
        <v>1.1165000000000001E-5</v>
      </c>
      <c r="BR371">
        <f t="shared" si="134"/>
        <v>70.565834512424658</v>
      </c>
      <c r="BS371">
        <f t="shared" si="124"/>
        <v>-11.919487333368155</v>
      </c>
      <c r="BU371" s="27">
        <f t="shared" si="135"/>
        <v>13.458268577954929</v>
      </c>
      <c r="BV371" s="27">
        <f t="shared" si="136"/>
        <v>-7.5114737285144381E-2</v>
      </c>
      <c r="BW371">
        <f t="shared" si="137"/>
        <v>58.257355453939397</v>
      </c>
      <c r="BX371">
        <f t="shared" si="138"/>
        <v>-11.920476351549937</v>
      </c>
      <c r="BY371" s="27">
        <f t="shared" si="139"/>
        <v>71.715624031894322</v>
      </c>
      <c r="BZ371" s="27">
        <f t="shared" si="140"/>
        <v>-11.995591088835081</v>
      </c>
      <c r="CA371" s="27">
        <f t="shared" si="141"/>
        <v>348.00440891116494</v>
      </c>
      <c r="CC371" s="58">
        <f t="shared" si="125"/>
        <v>0</v>
      </c>
      <c r="CD371" s="58">
        <f t="shared" si="126"/>
        <v>0</v>
      </c>
      <c r="CE371" s="58">
        <f t="shared" si="127"/>
        <v>0</v>
      </c>
      <c r="CF371" s="27">
        <f t="shared" si="128"/>
        <v>0</v>
      </c>
      <c r="CG371" s="27">
        <f t="shared" si="129"/>
        <v>0</v>
      </c>
      <c r="CH371" s="27">
        <f t="shared" si="142"/>
        <v>0</v>
      </c>
      <c r="CI371" s="27">
        <f t="shared" si="130"/>
        <v>0</v>
      </c>
      <c r="CJ371" s="27">
        <f t="shared" si="131"/>
        <v>0</v>
      </c>
      <c r="CK371" s="27">
        <f t="shared" si="143"/>
        <v>0</v>
      </c>
      <c r="CL371" s="27">
        <f t="shared" si="132"/>
        <v>0</v>
      </c>
      <c r="CM371" s="27">
        <f t="shared" si="144"/>
        <v>0</v>
      </c>
    </row>
    <row r="372" spans="52:91">
      <c r="AZ372">
        <v>12</v>
      </c>
      <c r="BA372" s="14">
        <v>6.5</v>
      </c>
      <c r="BC372" s="17">
        <f t="shared" si="110"/>
        <v>1.1291494838434889E-4</v>
      </c>
      <c r="BD372">
        <f t="shared" si="111"/>
        <v>-1.3330373292447673E-3</v>
      </c>
      <c r="BE372" s="42">
        <f t="shared" si="112"/>
        <v>13.458163091949285</v>
      </c>
      <c r="BF372" s="31">
        <f t="shared" si="113"/>
        <v>-8.0041254999856037E-2</v>
      </c>
      <c r="BG372" t="str">
        <f t="shared" si="114"/>
        <v>31999.9999980325-0.250925236208572i</v>
      </c>
      <c r="BH372" t="str">
        <f t="shared" si="115"/>
        <v>99999.9999999833-0.0408406959999931i</v>
      </c>
      <c r="BI372">
        <f t="shared" si="133"/>
        <v>-12.308479057876561</v>
      </c>
      <c r="BJ372">
        <f t="shared" si="116"/>
        <v>-3.2263636363215803E-4</v>
      </c>
      <c r="BK372">
        <f t="shared" si="117"/>
        <v>-7.4176936625166073E-10</v>
      </c>
      <c r="BL372">
        <f t="shared" si="118"/>
        <v>-7.4879999995736699E-4</v>
      </c>
      <c r="BM372" t="str">
        <f t="shared" si="119"/>
        <v>960000-1360298941.90725i</v>
      </c>
      <c r="BN372" t="str">
        <f t="shared" si="120"/>
        <v>-199068137840.085i</v>
      </c>
      <c r="BO372" t="str">
        <f t="shared" si="121"/>
        <v>293598049.647601-67137480.5798223i</v>
      </c>
      <c r="BP372" t="str">
        <f t="shared" si="122"/>
        <v>0.999999999995988-2.00290941322397E-06i</v>
      </c>
      <c r="BQ372">
        <f t="shared" si="123"/>
        <v>1.1165000000000001E-5</v>
      </c>
      <c r="BR372">
        <f t="shared" si="134"/>
        <v>70.53359484307785</v>
      </c>
      <c r="BS372">
        <f t="shared" si="124"/>
        <v>-12.88056307750063</v>
      </c>
      <c r="BU372" s="27">
        <f t="shared" si="135"/>
        <v>13.45827600689767</v>
      </c>
      <c r="BV372" s="27">
        <f t="shared" si="136"/>
        <v>-8.1374292329100803E-2</v>
      </c>
      <c r="BW372">
        <f t="shared" si="137"/>
        <v>58.225115784459518</v>
      </c>
      <c r="BX372">
        <f t="shared" si="138"/>
        <v>-12.881634513864221</v>
      </c>
      <c r="BY372" s="27">
        <f t="shared" si="139"/>
        <v>71.683391791357195</v>
      </c>
      <c r="BZ372" s="27">
        <f t="shared" si="140"/>
        <v>-12.963008806193322</v>
      </c>
      <c r="CA372" s="27">
        <f t="shared" si="141"/>
        <v>347.03699119380667</v>
      </c>
      <c r="CC372" s="58">
        <f t="shared" si="125"/>
        <v>0</v>
      </c>
      <c r="CD372" s="58">
        <f t="shared" si="126"/>
        <v>0</v>
      </c>
      <c r="CE372" s="58">
        <f t="shared" si="127"/>
        <v>0</v>
      </c>
      <c r="CF372" s="27">
        <f t="shared" si="128"/>
        <v>0</v>
      </c>
      <c r="CG372" s="27">
        <f t="shared" si="129"/>
        <v>0</v>
      </c>
      <c r="CH372" s="27">
        <f t="shared" si="142"/>
        <v>0</v>
      </c>
      <c r="CI372" s="27">
        <f t="shared" si="130"/>
        <v>0</v>
      </c>
      <c r="CJ372" s="27">
        <f t="shared" si="131"/>
        <v>0</v>
      </c>
      <c r="CK372" s="27">
        <f t="shared" si="143"/>
        <v>0</v>
      </c>
      <c r="CL372" s="27">
        <f t="shared" si="132"/>
        <v>0</v>
      </c>
      <c r="CM372" s="27">
        <f t="shared" si="144"/>
        <v>0</v>
      </c>
    </row>
    <row r="373" spans="52:91">
      <c r="AZ373">
        <v>13</v>
      </c>
      <c r="BA373" s="14">
        <v>7</v>
      </c>
      <c r="BC373" s="17">
        <f t="shared" si="110"/>
        <v>1.2160057972216658E-4</v>
      </c>
      <c r="BD373">
        <f t="shared" si="111"/>
        <v>-1.4355800978209628E-3</v>
      </c>
      <c r="BE373" s="42">
        <f t="shared" si="112"/>
        <v>13.458161734705406</v>
      </c>
      <c r="BF373" s="31">
        <f t="shared" si="113"/>
        <v>-8.6198265625240855E-2</v>
      </c>
      <c r="BG373" t="str">
        <f t="shared" si="114"/>
        <v>31999.9999977182-0.27022717745273i</v>
      </c>
      <c r="BH373" t="str">
        <f t="shared" si="115"/>
        <v>99999.9999999807-0.0439822879999915i</v>
      </c>
      <c r="BI373">
        <f t="shared" si="133"/>
        <v>-12.308479057901744</v>
      </c>
      <c r="BJ373">
        <f t="shared" si="116"/>
        <v>-3.4745454544929188E-4</v>
      </c>
      <c r="BK373">
        <f t="shared" si="117"/>
        <v>-8.6028135459212292E-10</v>
      </c>
      <c r="BL373">
        <f t="shared" si="118"/>
        <v>-8.0639999994675654E-4</v>
      </c>
      <c r="BM373" t="str">
        <f t="shared" si="119"/>
        <v>960000-1263134731.77102i</v>
      </c>
      <c r="BN373" t="str">
        <f t="shared" si="120"/>
        <v>-184848985137.222i</v>
      </c>
      <c r="BO373" t="str">
        <f t="shared" si="121"/>
        <v>291278934.098148-71728950.7698074i</v>
      </c>
      <c r="BP373" t="str">
        <f t="shared" si="122"/>
        <v>0.999999999995347-2.15697936808597E-06i</v>
      </c>
      <c r="BQ373">
        <f t="shared" si="123"/>
        <v>1.1165000000000001E-5</v>
      </c>
      <c r="BR373">
        <f t="shared" si="134"/>
        <v>70.499042736476213</v>
      </c>
      <c r="BS373">
        <f t="shared" si="124"/>
        <v>-13.834252432014489</v>
      </c>
      <c r="BU373" s="27">
        <f t="shared" si="135"/>
        <v>13.458283335285129</v>
      </c>
      <c r="BV373" s="27">
        <f t="shared" si="136"/>
        <v>-8.7633845723061821E-2</v>
      </c>
      <c r="BW373">
        <f t="shared" si="137"/>
        <v>58.190563677714188</v>
      </c>
      <c r="BX373">
        <f t="shared" si="138"/>
        <v>-13.835406286559886</v>
      </c>
      <c r="BY373" s="27">
        <f t="shared" si="139"/>
        <v>71.648847012999312</v>
      </c>
      <c r="BZ373" s="27">
        <f t="shared" si="140"/>
        <v>-13.923040132282948</v>
      </c>
      <c r="CA373" s="27">
        <f t="shared" si="141"/>
        <v>346.07695986771705</v>
      </c>
      <c r="CC373" s="58">
        <f t="shared" si="125"/>
        <v>0</v>
      </c>
      <c r="CD373" s="58">
        <f t="shared" si="126"/>
        <v>0</v>
      </c>
      <c r="CE373" s="58">
        <f t="shared" si="127"/>
        <v>0</v>
      </c>
      <c r="CF373" s="27">
        <f t="shared" si="128"/>
        <v>0</v>
      </c>
      <c r="CG373" s="27">
        <f t="shared" si="129"/>
        <v>0</v>
      </c>
      <c r="CH373" s="27">
        <f t="shared" si="142"/>
        <v>0</v>
      </c>
      <c r="CI373" s="27">
        <f t="shared" si="130"/>
        <v>0</v>
      </c>
      <c r="CJ373" s="27">
        <f t="shared" si="131"/>
        <v>0</v>
      </c>
      <c r="CK373" s="27">
        <f t="shared" si="143"/>
        <v>0</v>
      </c>
      <c r="CL373" s="27">
        <f t="shared" si="132"/>
        <v>0</v>
      </c>
      <c r="CM373" s="27">
        <f t="shared" si="144"/>
        <v>0</v>
      </c>
    </row>
    <row r="374" spans="52:91">
      <c r="AZ374">
        <v>14</v>
      </c>
      <c r="BA374" s="14">
        <v>7.5</v>
      </c>
      <c r="BC374" s="17">
        <f t="shared" si="110"/>
        <v>1.3028619189060895E-4</v>
      </c>
      <c r="BD374">
        <f t="shared" si="111"/>
        <v>-1.5381230714765898E-3</v>
      </c>
      <c r="BE374" s="42">
        <f t="shared" si="112"/>
        <v>13.458160276925417</v>
      </c>
      <c r="BF374" s="31">
        <f t="shared" si="113"/>
        <v>-9.2355274252853434E-2</v>
      </c>
      <c r="BG374" t="str">
        <f t="shared" si="114"/>
        <v>31999.9999973804-0.289529118696299i</v>
      </c>
      <c r="BH374" t="str">
        <f t="shared" si="115"/>
        <v>99999.9999999778-0.0471238799999894i</v>
      </c>
      <c r="BI374">
        <f t="shared" si="133"/>
        <v>-12.308479057928814</v>
      </c>
      <c r="BJ374">
        <f t="shared" si="116"/>
        <v>-3.7227272726626651E-4</v>
      </c>
      <c r="BK374">
        <f t="shared" si="117"/>
        <v>-9.8756872288083021E-10</v>
      </c>
      <c r="BL374">
        <f t="shared" si="118"/>
        <v>-8.6399999993451286E-4</v>
      </c>
      <c r="BM374" t="str">
        <f t="shared" si="119"/>
        <v>960000-1178925749.65295i</v>
      </c>
      <c r="BN374" t="str">
        <f t="shared" si="120"/>
        <v>-172525719461.407i</v>
      </c>
      <c r="BO374" t="str">
        <f t="shared" si="121"/>
        <v>288828626.80056-76203843.9313142i</v>
      </c>
      <c r="BP374" t="str">
        <f t="shared" si="122"/>
        <v>0.999999999994659-2.31104932294766E-06i</v>
      </c>
      <c r="BQ374">
        <f t="shared" si="123"/>
        <v>1.1165000000000001E-5</v>
      </c>
      <c r="BR374">
        <f t="shared" si="134"/>
        <v>70.462234878852442</v>
      </c>
      <c r="BS374">
        <f t="shared" si="124"/>
        <v>-14.780112733416152</v>
      </c>
      <c r="BU374" s="27">
        <f t="shared" si="135"/>
        <v>13.458290563117307</v>
      </c>
      <c r="BV374" s="27">
        <f t="shared" si="136"/>
        <v>-9.3893397324330025E-2</v>
      </c>
      <c r="BW374">
        <f t="shared" si="137"/>
        <v>58.153755819936059</v>
      </c>
      <c r="BX374">
        <f t="shared" si="138"/>
        <v>-14.781349006143353</v>
      </c>
      <c r="BY374" s="27">
        <f t="shared" si="139"/>
        <v>71.612046383053368</v>
      </c>
      <c r="BZ374" s="27">
        <f t="shared" si="140"/>
        <v>-14.875242403467682</v>
      </c>
      <c r="CA374" s="27">
        <f t="shared" si="141"/>
        <v>345.12475759653233</v>
      </c>
      <c r="CC374" s="58">
        <f t="shared" si="125"/>
        <v>0</v>
      </c>
      <c r="CD374" s="58">
        <f t="shared" si="126"/>
        <v>0</v>
      </c>
      <c r="CE374" s="58">
        <f t="shared" si="127"/>
        <v>0</v>
      </c>
      <c r="CF374" s="27">
        <f t="shared" si="128"/>
        <v>0</v>
      </c>
      <c r="CG374" s="27">
        <f t="shared" si="129"/>
        <v>0</v>
      </c>
      <c r="CH374" s="27">
        <f t="shared" si="142"/>
        <v>0</v>
      </c>
      <c r="CI374" s="27">
        <f t="shared" si="130"/>
        <v>0</v>
      </c>
      <c r="CJ374" s="27">
        <f t="shared" si="131"/>
        <v>0</v>
      </c>
      <c r="CK374" s="27">
        <f t="shared" si="143"/>
        <v>0</v>
      </c>
      <c r="CL374" s="27">
        <f t="shared" si="132"/>
        <v>0</v>
      </c>
      <c r="CM374" s="27">
        <f t="shared" si="144"/>
        <v>0</v>
      </c>
    </row>
    <row r="375" spans="52:91">
      <c r="AZ375">
        <v>15</v>
      </c>
      <c r="BA375" s="14">
        <v>8</v>
      </c>
      <c r="BC375" s="17">
        <f t="shared" si="110"/>
        <v>1.3897178498615604E-4</v>
      </c>
      <c r="BD375">
        <f t="shared" si="111"/>
        <v>-1.6406662502115783E-3</v>
      </c>
      <c r="BE375" s="42">
        <f t="shared" si="112"/>
        <v>13.458158718609411</v>
      </c>
      <c r="BF375" s="31">
        <f t="shared" si="113"/>
        <v>-9.8512280739998875E-2</v>
      </c>
      <c r="BG375" t="str">
        <f t="shared" si="114"/>
        <v>31999.9999970193-0.308831059939233i</v>
      </c>
      <c r="BH375" t="str">
        <f t="shared" si="115"/>
        <v>99999.9999999747-0.0502654719999873i</v>
      </c>
      <c r="BI375">
        <f t="shared" si="133"/>
        <v>-12.308479057957761</v>
      </c>
      <c r="BJ375">
        <f t="shared" si="116"/>
        <v>-3.9709090908306713E-4</v>
      </c>
      <c r="BK375">
        <f t="shared" si="117"/>
        <v>-1.1236353284280352E-9</v>
      </c>
      <c r="BL375">
        <f t="shared" si="118"/>
        <v>-9.2159999992051916E-4</v>
      </c>
      <c r="BM375" t="str">
        <f t="shared" si="119"/>
        <v>960000-1105242890.29964i</v>
      </c>
      <c r="BN375" t="str">
        <f t="shared" si="120"/>
        <v>-161742861995.069i</v>
      </c>
      <c r="BO375" t="str">
        <f t="shared" si="121"/>
        <v>286254659.954024-80557341.4126706i</v>
      </c>
      <c r="BP375" t="str">
        <f t="shared" si="122"/>
        <v>0.999999999993923-2.46511927780902E-06i</v>
      </c>
      <c r="BQ375">
        <f t="shared" si="123"/>
        <v>1.1165000000000001E-5</v>
      </c>
      <c r="BR375">
        <f t="shared" si="134"/>
        <v>70.423230498050415</v>
      </c>
      <c r="BS375">
        <f t="shared" si="124"/>
        <v>-15.717725697108909</v>
      </c>
      <c r="BU375" s="27">
        <f t="shared" si="135"/>
        <v>13.458297690394398</v>
      </c>
      <c r="BV375" s="27">
        <f t="shared" si="136"/>
        <v>-0.10015294699021045</v>
      </c>
      <c r="BW375">
        <f t="shared" si="137"/>
        <v>58.114751438969023</v>
      </c>
      <c r="BX375">
        <f t="shared" si="138"/>
        <v>-15.719044388017913</v>
      </c>
      <c r="BY375" s="27">
        <f t="shared" si="139"/>
        <v>71.573049129363426</v>
      </c>
      <c r="BZ375" s="27">
        <f t="shared" si="140"/>
        <v>-15.819197335008123</v>
      </c>
      <c r="CA375" s="27">
        <f t="shared" si="141"/>
        <v>344.18080266499186</v>
      </c>
      <c r="CC375" s="58">
        <f t="shared" si="125"/>
        <v>0</v>
      </c>
      <c r="CD375" s="58">
        <f t="shared" si="126"/>
        <v>0</v>
      </c>
      <c r="CE375" s="58">
        <f t="shared" si="127"/>
        <v>0</v>
      </c>
      <c r="CF375" s="27">
        <f t="shared" si="128"/>
        <v>0</v>
      </c>
      <c r="CG375" s="27">
        <f t="shared" si="129"/>
        <v>0</v>
      </c>
      <c r="CH375" s="27">
        <f t="shared" si="142"/>
        <v>0</v>
      </c>
      <c r="CI375" s="27">
        <f t="shared" si="130"/>
        <v>0</v>
      </c>
      <c r="CJ375" s="27">
        <f t="shared" si="131"/>
        <v>0</v>
      </c>
      <c r="CK375" s="27">
        <f t="shared" si="143"/>
        <v>0</v>
      </c>
      <c r="CL375" s="27">
        <f t="shared" si="132"/>
        <v>0</v>
      </c>
      <c r="CM375" s="27">
        <f t="shared" si="144"/>
        <v>0</v>
      </c>
    </row>
    <row r="376" spans="52:91">
      <c r="AZ376">
        <v>16</v>
      </c>
      <c r="BA376" s="14">
        <v>8.5</v>
      </c>
      <c r="BC376" s="17">
        <f t="shared" si="110"/>
        <v>1.4765735882178E-4</v>
      </c>
      <c r="BD376">
        <f t="shared" si="111"/>
        <v>-1.7432096340259191E-3</v>
      </c>
      <c r="BE376" s="42">
        <f t="shared" si="112"/>
        <v>13.458157059757498</v>
      </c>
      <c r="BF376" s="31">
        <f t="shared" si="113"/>
        <v>-0.10466928494398096</v>
      </c>
      <c r="BG376" t="str">
        <f t="shared" si="114"/>
        <v>31999.9999966353-0.328133001181498i</v>
      </c>
      <c r="BH376" t="str">
        <f t="shared" si="115"/>
        <v>99999.9999999715-0.0534070639999847i</v>
      </c>
      <c r="BI376">
        <f t="shared" si="133"/>
        <v>-12.308479057988521</v>
      </c>
      <c r="BJ376">
        <f t="shared" si="116"/>
        <v>-4.2190909089968512E-4</v>
      </c>
      <c r="BK376">
        <f t="shared" si="117"/>
        <v>-1.2684744209418838E-9</v>
      </c>
      <c r="BL376">
        <f t="shared" si="118"/>
        <v>-9.7919999990466432E-4</v>
      </c>
      <c r="BM376" t="str">
        <f t="shared" si="119"/>
        <v>960000-1040228602.63495i</v>
      </c>
      <c r="BN376" t="str">
        <f t="shared" si="120"/>
        <v>-152228575995.359i</v>
      </c>
      <c r="BO376" t="str">
        <f t="shared" si="121"/>
        <v>283564731.47775-84785205.9561965i</v>
      </c>
      <c r="BP376" t="str">
        <f t="shared" si="122"/>
        <v>0.99999999999314-2.61918923267003E-06i</v>
      </c>
      <c r="BQ376">
        <f t="shared" si="123"/>
        <v>1.1165000000000001E-5</v>
      </c>
      <c r="BR376">
        <f t="shared" si="134"/>
        <v>70.382091074918861</v>
      </c>
      <c r="BS376">
        <f t="shared" si="124"/>
        <v>-16.646698046486787</v>
      </c>
      <c r="BU376" s="27">
        <f t="shared" si="135"/>
        <v>13.45830471711632</v>
      </c>
      <c r="BV376" s="27">
        <f t="shared" si="136"/>
        <v>-0.10641249457800689</v>
      </c>
      <c r="BW376">
        <f t="shared" si="137"/>
        <v>58.073612015661865</v>
      </c>
      <c r="BX376">
        <f t="shared" si="138"/>
        <v>-16.64809915557759</v>
      </c>
      <c r="BY376" s="27">
        <f t="shared" si="139"/>
        <v>71.531916732778186</v>
      </c>
      <c r="BZ376" s="27">
        <f t="shared" si="140"/>
        <v>-16.754511650155596</v>
      </c>
      <c r="CA376" s="27">
        <f t="shared" si="141"/>
        <v>343.24548834984438</v>
      </c>
      <c r="CC376" s="58">
        <f t="shared" si="125"/>
        <v>0</v>
      </c>
      <c r="CD376" s="58">
        <f t="shared" si="126"/>
        <v>0</v>
      </c>
      <c r="CE376" s="58">
        <f t="shared" si="127"/>
        <v>0</v>
      </c>
      <c r="CF376" s="27">
        <f t="shared" si="128"/>
        <v>0</v>
      </c>
      <c r="CG376" s="27">
        <f t="shared" si="129"/>
        <v>0</v>
      </c>
      <c r="CH376" s="27">
        <f t="shared" si="142"/>
        <v>0</v>
      </c>
      <c r="CI376" s="27">
        <f t="shared" si="130"/>
        <v>0</v>
      </c>
      <c r="CJ376" s="27">
        <f t="shared" si="131"/>
        <v>0</v>
      </c>
      <c r="CK376" s="27">
        <f t="shared" si="143"/>
        <v>0</v>
      </c>
      <c r="CL376" s="27">
        <f t="shared" si="132"/>
        <v>0</v>
      </c>
      <c r="CM376" s="27">
        <f t="shared" si="144"/>
        <v>0</v>
      </c>
    </row>
    <row r="377" spans="52:91">
      <c r="AZ377">
        <v>17</v>
      </c>
      <c r="BA377" s="14">
        <v>9</v>
      </c>
      <c r="BC377" s="17">
        <f t="shared" si="110"/>
        <v>1.563429136694654E-4</v>
      </c>
      <c r="BD377">
        <f t="shared" si="111"/>
        <v>-1.8457532229195234E-3</v>
      </c>
      <c r="BE377" s="42">
        <f t="shared" si="112"/>
        <v>13.45815530036981</v>
      </c>
      <c r="BF377" s="31">
        <f t="shared" si="113"/>
        <v>-0.11082628672210272</v>
      </c>
      <c r="BG377" t="str">
        <f t="shared" si="114"/>
        <v>31999.9999962278-0.347434942423044i</v>
      </c>
      <c r="BH377" t="str">
        <f t="shared" si="115"/>
        <v>99999.999999968-0.056548655999982i</v>
      </c>
      <c r="BI377">
        <f t="shared" si="133"/>
        <v>-12.3084790580212</v>
      </c>
      <c r="BJ377">
        <f t="shared" si="116"/>
        <v>-4.4672727271610828E-4</v>
      </c>
      <c r="BK377">
        <f t="shared" si="117"/>
        <v>-1.4220985366798819E-9</v>
      </c>
      <c r="BL377">
        <f t="shared" si="118"/>
        <v>-1.0367999998868332E-3</v>
      </c>
      <c r="BM377" t="str">
        <f t="shared" si="119"/>
        <v>960000-982438124.71079i</v>
      </c>
      <c r="BN377" t="str">
        <f t="shared" si="120"/>
        <v>-143771432884.506i</v>
      </c>
      <c r="BO377" t="str">
        <f t="shared" si="121"/>
        <v>280766654.194673-88883780.178928i</v>
      </c>
      <c r="BP377" t="str">
        <f t="shared" si="122"/>
        <v>0.999999999992309-2.77325918753067E-06i</v>
      </c>
      <c r="BQ377">
        <f t="shared" si="123"/>
        <v>1.1165000000000001E-5</v>
      </c>
      <c r="BR377">
        <f t="shared" si="134"/>
        <v>70.338880054200928</v>
      </c>
      <c r="BS377">
        <f t="shared" si="124"/>
        <v>-17.566661973045758</v>
      </c>
      <c r="BU377" s="27">
        <f t="shared" si="135"/>
        <v>13.45831164328348</v>
      </c>
      <c r="BV377" s="27">
        <f t="shared" si="136"/>
        <v>-0.11267203994502224</v>
      </c>
      <c r="BW377">
        <f t="shared" si="137"/>
        <v>58.030400994757628</v>
      </c>
      <c r="BX377">
        <f t="shared" si="138"/>
        <v>-17.568145500318362</v>
      </c>
      <c r="BY377" s="27">
        <f t="shared" si="139"/>
        <v>71.488712638041108</v>
      </c>
      <c r="BZ377" s="27">
        <f t="shared" si="140"/>
        <v>-17.680817540263384</v>
      </c>
      <c r="CA377" s="27">
        <f t="shared" si="141"/>
        <v>342.31918245973662</v>
      </c>
      <c r="CC377" s="58">
        <f t="shared" si="125"/>
        <v>0</v>
      </c>
      <c r="CD377" s="58">
        <f t="shared" si="126"/>
        <v>0</v>
      </c>
      <c r="CE377" s="58">
        <f t="shared" si="127"/>
        <v>0</v>
      </c>
      <c r="CF377" s="27">
        <f t="shared" si="128"/>
        <v>0</v>
      </c>
      <c r="CG377" s="27">
        <f t="shared" si="129"/>
        <v>0</v>
      </c>
      <c r="CH377" s="27">
        <f t="shared" si="142"/>
        <v>0</v>
      </c>
      <c r="CI377" s="27">
        <f t="shared" si="130"/>
        <v>0</v>
      </c>
      <c r="CJ377" s="27">
        <f t="shared" si="131"/>
        <v>0</v>
      </c>
      <c r="CK377" s="27">
        <f t="shared" si="143"/>
        <v>0</v>
      </c>
      <c r="CL377" s="27">
        <f t="shared" si="132"/>
        <v>0</v>
      </c>
      <c r="CM377" s="27">
        <f t="shared" si="144"/>
        <v>0</v>
      </c>
    </row>
    <row r="378" spans="52:91">
      <c r="AZ378">
        <v>18</v>
      </c>
      <c r="BA378" s="14">
        <v>9.5</v>
      </c>
      <c r="BC378" s="17">
        <f t="shared" si="110"/>
        <v>1.6502844926311123E-4</v>
      </c>
      <c r="BD378">
        <f t="shared" si="111"/>
        <v>-1.9482970168924081E-3</v>
      </c>
      <c r="BE378" s="42">
        <f t="shared" si="112"/>
        <v>13.458153440446454</v>
      </c>
      <c r="BF378" s="31">
        <f t="shared" si="113"/>
        <v>-0.11698328593166847</v>
      </c>
      <c r="BG378" t="str">
        <f t="shared" si="114"/>
        <v>31999.999995797-0.366736883663831i</v>
      </c>
      <c r="BH378" t="str">
        <f t="shared" si="115"/>
        <v>99999.9999999644-0.0596902479999789i</v>
      </c>
      <c r="BI378">
        <f t="shared" si="133"/>
        <v>-12.308479058055685</v>
      </c>
      <c r="BJ378">
        <f t="shared" si="116"/>
        <v>-4.7154545453232126E-4</v>
      </c>
      <c r="BK378">
        <f t="shared" si="117"/>
        <v>-1.5844922464030279E-9</v>
      </c>
      <c r="BL378">
        <f t="shared" si="118"/>
        <v>-1.0943999998669065E-3</v>
      </c>
      <c r="BM378" t="str">
        <f t="shared" si="119"/>
        <v>960000-930730854.989169i</v>
      </c>
      <c r="BN378" t="str">
        <f t="shared" si="120"/>
        <v>-136204515364.269i</v>
      </c>
      <c r="BO378" t="str">
        <f t="shared" si="121"/>
        <v>277868306.781481-92849980.2650909i</v>
      </c>
      <c r="BP378" t="str">
        <f t="shared" si="122"/>
        <v>0.999999999991431-2.92732914239091E-06i</v>
      </c>
      <c r="BQ378">
        <f t="shared" si="123"/>
        <v>1.1165000000000001E-5</v>
      </c>
      <c r="BR378">
        <f t="shared" si="134"/>
        <v>70.293662557385147</v>
      </c>
      <c r="BS378">
        <f t="shared" si="124"/>
        <v>-18.477275432474269</v>
      </c>
      <c r="BU378" s="27">
        <f t="shared" si="135"/>
        <v>13.458318468895717</v>
      </c>
      <c r="BV378" s="27">
        <f t="shared" si="136"/>
        <v>-0.11893158294856088</v>
      </c>
      <c r="BW378">
        <f t="shared" si="137"/>
        <v>57.98518349774497</v>
      </c>
      <c r="BX378">
        <f t="shared" si="138"/>
        <v>-18.478841377928667</v>
      </c>
      <c r="BY378" s="27">
        <f t="shared" si="139"/>
        <v>71.443501966640682</v>
      </c>
      <c r="BZ378" s="27">
        <f t="shared" si="140"/>
        <v>-18.597772960877229</v>
      </c>
      <c r="CA378" s="27">
        <f t="shared" si="141"/>
        <v>341.40222703912275</v>
      </c>
      <c r="CC378" s="58">
        <f t="shared" si="125"/>
        <v>0</v>
      </c>
      <c r="CD378" s="58">
        <f t="shared" si="126"/>
        <v>0</v>
      </c>
      <c r="CE378" s="58">
        <f t="shared" si="127"/>
        <v>0</v>
      </c>
      <c r="CF378" s="27">
        <f t="shared" si="128"/>
        <v>0</v>
      </c>
      <c r="CG378" s="27">
        <f t="shared" si="129"/>
        <v>0</v>
      </c>
      <c r="CH378" s="27">
        <f t="shared" si="142"/>
        <v>0</v>
      </c>
      <c r="CI378" s="27">
        <f t="shared" si="130"/>
        <v>0</v>
      </c>
      <c r="CJ378" s="27">
        <f t="shared" si="131"/>
        <v>0</v>
      </c>
      <c r="CK378" s="27">
        <f t="shared" si="143"/>
        <v>0</v>
      </c>
      <c r="CL378" s="27">
        <f t="shared" si="132"/>
        <v>0</v>
      </c>
      <c r="CM378" s="27">
        <f t="shared" si="144"/>
        <v>0</v>
      </c>
    </row>
    <row r="379" spans="52:91">
      <c r="AZ379">
        <v>19</v>
      </c>
      <c r="BA379" s="14">
        <v>10</v>
      </c>
      <c r="BC379" s="17">
        <f t="shared" si="110"/>
        <v>1.7371396578019918E-4</v>
      </c>
      <c r="BD379">
        <f t="shared" si="111"/>
        <v>-2.050841015944483E-3</v>
      </c>
      <c r="BE379" s="42">
        <f t="shared" si="112"/>
        <v>13.458151479987571</v>
      </c>
      <c r="BF379" s="31">
        <f t="shared" si="113"/>
        <v>-0.12314028242998305</v>
      </c>
      <c r="BG379" t="str">
        <f t="shared" si="114"/>
        <v>31999.999995343-0.386038824903819i</v>
      </c>
      <c r="BH379" t="str">
        <f t="shared" si="115"/>
        <v>99999.9999999605-0.0628318399999752i</v>
      </c>
      <c r="BI379">
        <f t="shared" si="133"/>
        <v>-12.308479058092123</v>
      </c>
      <c r="BJ379">
        <f t="shared" si="116"/>
        <v>-4.9636363634832158E-4</v>
      </c>
      <c r="BK379">
        <f t="shared" si="117"/>
        <v>-1.755674836661149E-9</v>
      </c>
      <c r="BL379">
        <f t="shared" si="118"/>
        <v>-1.151999999844765E-3</v>
      </c>
      <c r="BM379" t="str">
        <f t="shared" si="119"/>
        <v>960000-884194312.239711i</v>
      </c>
      <c r="BN379" t="str">
        <f t="shared" si="120"/>
        <v>-129394289596.055i</v>
      </c>
      <c r="BO379" t="str">
        <f t="shared" si="121"/>
        <v>274877586.942443-96681285.2499585i</v>
      </c>
      <c r="BP379" t="str">
        <f t="shared" si="122"/>
        <v>0.999999999990505-3.08139909725074E-06i</v>
      </c>
      <c r="BQ379">
        <f t="shared" si="123"/>
        <v>1.1165000000000001E-5</v>
      </c>
      <c r="BR379">
        <f t="shared" si="134"/>
        <v>70.246505099808786</v>
      </c>
      <c r="BS379">
        <f t="shared" si="124"/>
        <v>-19.378222283283769</v>
      </c>
      <c r="BU379" s="27">
        <f t="shared" si="135"/>
        <v>13.458325193953351</v>
      </c>
      <c r="BV379" s="27">
        <f t="shared" si="136"/>
        <v>-0.12519112344592753</v>
      </c>
      <c r="BW379">
        <f t="shared" si="137"/>
        <v>57.938026039960988</v>
      </c>
      <c r="BX379">
        <f t="shared" si="138"/>
        <v>-19.379870646919962</v>
      </c>
      <c r="BY379" s="27">
        <f t="shared" si="139"/>
        <v>71.396351233914345</v>
      </c>
      <c r="BZ379" s="27">
        <f t="shared" si="140"/>
        <v>-19.505061770365888</v>
      </c>
      <c r="CA379" s="27">
        <f t="shared" si="141"/>
        <v>340.4949382296341</v>
      </c>
      <c r="CC379" s="58">
        <f t="shared" si="125"/>
        <v>0</v>
      </c>
      <c r="CD379" s="58">
        <f t="shared" si="126"/>
        <v>0</v>
      </c>
      <c r="CE379" s="58">
        <f t="shared" si="127"/>
        <v>0</v>
      </c>
      <c r="CF379" s="27">
        <f t="shared" si="128"/>
        <v>0</v>
      </c>
      <c r="CG379" s="27">
        <f t="shared" si="129"/>
        <v>0</v>
      </c>
      <c r="CH379" s="27">
        <f t="shared" si="142"/>
        <v>0</v>
      </c>
      <c r="CI379" s="27">
        <f t="shared" si="130"/>
        <v>0</v>
      </c>
      <c r="CJ379" s="27">
        <f t="shared" si="131"/>
        <v>0</v>
      </c>
      <c r="CK379" s="27">
        <f t="shared" si="143"/>
        <v>0</v>
      </c>
      <c r="CL379" s="27">
        <f t="shared" si="132"/>
        <v>0</v>
      </c>
      <c r="CM379" s="27">
        <f t="shared" si="144"/>
        <v>0</v>
      </c>
    </row>
    <row r="380" spans="52:91">
      <c r="AZ380">
        <v>20</v>
      </c>
      <c r="BA380" s="14">
        <f>BA362*10</f>
        <v>15</v>
      </c>
      <c r="BC380" s="17">
        <f t="shared" si="110"/>
        <v>2.6056807814845784E-4</v>
      </c>
      <c r="BD380">
        <f t="shared" si="111"/>
        <v>-3.0762922858125893E-3</v>
      </c>
      <c r="BE380" s="42">
        <f t="shared" si="112"/>
        <v>13.458126345977615</v>
      </c>
      <c r="BF380" s="31">
        <f t="shared" si="113"/>
        <v>-0.18471006690169978</v>
      </c>
      <c r="BG380" t="str">
        <f t="shared" si="114"/>
        <v>31999.9999895216-0.579058237250388i</v>
      </c>
      <c r="BH380" t="str">
        <f t="shared" si="115"/>
        <v>99999.9999999112-0.0942477599999166i</v>
      </c>
      <c r="BI380">
        <f t="shared" si="133"/>
        <v>-12.308479058558646</v>
      </c>
      <c r="BJ380">
        <f t="shared" si="116"/>
        <v>-7.4454545449376694E-4</v>
      </c>
      <c r="BK380">
        <f t="shared" si="117"/>
        <v>-3.9502633202674249E-9</v>
      </c>
      <c r="BL380">
        <f t="shared" si="118"/>
        <v>-1.727999999476077E-3</v>
      </c>
      <c r="BM380" t="str">
        <f t="shared" si="119"/>
        <v>960000-589462874.826474i</v>
      </c>
      <c r="BN380" t="str">
        <f t="shared" si="120"/>
        <v>-86262859730.7035i</v>
      </c>
      <c r="BO380" t="str">
        <f t="shared" si="121"/>
        <v>241561955.675503-127384442.864613i</v>
      </c>
      <c r="BP380" t="str">
        <f t="shared" si="122"/>
        <v>0.999999999978636-4.62209864582125E-06i</v>
      </c>
      <c r="BQ380">
        <f t="shared" si="123"/>
        <v>1.1165000000000001E-5</v>
      </c>
      <c r="BR380">
        <f t="shared" si="134"/>
        <v>69.683338633396062</v>
      </c>
      <c r="BS380">
        <f t="shared" si="124"/>
        <v>-27.80458959167245</v>
      </c>
      <c r="BU380" s="27">
        <f t="shared" si="135"/>
        <v>13.458386914055763</v>
      </c>
      <c r="BV380" s="27">
        <f t="shared" si="136"/>
        <v>-0.18778635918751235</v>
      </c>
      <c r="BW380">
        <f t="shared" si="137"/>
        <v>57.374859570887153</v>
      </c>
      <c r="BX380">
        <f t="shared" si="138"/>
        <v>-27.807062137126419</v>
      </c>
      <c r="BY380" s="27">
        <f t="shared" si="139"/>
        <v>70.833246484942919</v>
      </c>
      <c r="BZ380" s="27">
        <f t="shared" si="140"/>
        <v>-27.994848496313931</v>
      </c>
      <c r="CA380" s="27">
        <f t="shared" si="141"/>
        <v>332.00515150368608</v>
      </c>
      <c r="CC380" s="58">
        <f t="shared" si="125"/>
        <v>0</v>
      </c>
      <c r="CD380" s="58">
        <f t="shared" si="126"/>
        <v>0</v>
      </c>
      <c r="CE380" s="58">
        <f t="shared" si="127"/>
        <v>0</v>
      </c>
      <c r="CF380" s="27">
        <f t="shared" si="128"/>
        <v>0</v>
      </c>
      <c r="CG380" s="27">
        <f t="shared" si="129"/>
        <v>0</v>
      </c>
      <c r="CH380" s="27">
        <f t="shared" si="142"/>
        <v>0</v>
      </c>
      <c r="CI380" s="27">
        <f t="shared" si="130"/>
        <v>0</v>
      </c>
      <c r="CJ380" s="27">
        <f t="shared" si="131"/>
        <v>0</v>
      </c>
      <c r="CK380" s="27">
        <f t="shared" si="143"/>
        <v>0</v>
      </c>
      <c r="CL380" s="27">
        <f t="shared" si="132"/>
        <v>0</v>
      </c>
      <c r="CM380" s="27">
        <f t="shared" si="144"/>
        <v>0</v>
      </c>
    </row>
    <row r="381" spans="52:91">
      <c r="AZ381">
        <v>21</v>
      </c>
      <c r="BA381" s="14">
        <f t="shared" ref="BA381:BA444" si="145">BA363*10</f>
        <v>20</v>
      </c>
      <c r="BC381" s="17">
        <f t="shared" si="110"/>
        <v>3.4742027668123703E-4</v>
      </c>
      <c r="BD381">
        <f t="shared" si="111"/>
        <v>-4.1017640635556303E-3</v>
      </c>
      <c r="BE381" s="42">
        <f t="shared" si="112"/>
        <v>13.458091158608044</v>
      </c>
      <c r="BF381" s="31">
        <f t="shared" si="113"/>
        <v>-0.2462794232870347</v>
      </c>
      <c r="BG381" t="str">
        <f t="shared" si="114"/>
        <v>31999.9999813717-0.772077649470545i</v>
      </c>
      <c r="BH381" t="str">
        <f t="shared" si="115"/>
        <v>99999.9999998421-0.125663679999802i</v>
      </c>
      <c r="BI381">
        <f t="shared" si="133"/>
        <v>-12.308479059211786</v>
      </c>
      <c r="BJ381">
        <f t="shared" si="116"/>
        <v>-9.9272727260474856E-4</v>
      </c>
      <c r="BK381">
        <f t="shared" si="117"/>
        <v>-7.0226916341541001E-9</v>
      </c>
      <c r="BL381">
        <f t="shared" si="118"/>
        <v>-2.303999998758118E-3</v>
      </c>
      <c r="BM381" t="str">
        <f t="shared" si="119"/>
        <v>960000-442097156.119855i</v>
      </c>
      <c r="BN381" t="str">
        <f t="shared" si="120"/>
        <v>-64697144798.0276i</v>
      </c>
      <c r="BO381" t="str">
        <f t="shared" si="121"/>
        <v>206553435.38228-145134310.344613i</v>
      </c>
      <c r="BP381" t="str">
        <f t="shared" si="122"/>
        <v>0.99999999996202-6.16279819432594E-06i</v>
      </c>
      <c r="BQ381">
        <f t="shared" si="123"/>
        <v>1.1165000000000001E-5</v>
      </c>
      <c r="BR381">
        <f t="shared" si="134"/>
        <v>69.00049718161489</v>
      </c>
      <c r="BS381">
        <f t="shared" si="124"/>
        <v>-35.09407006328334</v>
      </c>
      <c r="BU381" s="27">
        <f t="shared" si="135"/>
        <v>13.458438578884724</v>
      </c>
      <c r="BV381" s="27">
        <f t="shared" si="136"/>
        <v>-0.25038118735059034</v>
      </c>
      <c r="BW381">
        <f t="shared" si="137"/>
        <v>56.692018115380414</v>
      </c>
      <c r="BX381">
        <f t="shared" si="138"/>
        <v>-35.097366790554702</v>
      </c>
      <c r="BY381" s="27">
        <f t="shared" si="139"/>
        <v>70.150456694265131</v>
      </c>
      <c r="BZ381" s="27">
        <f t="shared" si="140"/>
        <v>-35.347747977905293</v>
      </c>
      <c r="CA381" s="27">
        <f t="shared" si="141"/>
        <v>324.65225202209473</v>
      </c>
      <c r="CC381" s="58">
        <f t="shared" si="125"/>
        <v>0</v>
      </c>
      <c r="CD381" s="58">
        <f t="shared" si="126"/>
        <v>0</v>
      </c>
      <c r="CE381" s="58">
        <f t="shared" si="127"/>
        <v>0</v>
      </c>
      <c r="CF381" s="27">
        <f t="shared" si="128"/>
        <v>0</v>
      </c>
      <c r="CG381" s="27">
        <f t="shared" si="129"/>
        <v>0</v>
      </c>
      <c r="CH381" s="27">
        <f t="shared" si="142"/>
        <v>0</v>
      </c>
      <c r="CI381" s="27">
        <f t="shared" si="130"/>
        <v>0</v>
      </c>
      <c r="CJ381" s="27">
        <f t="shared" si="131"/>
        <v>0</v>
      </c>
      <c r="CK381" s="27">
        <f t="shared" si="143"/>
        <v>0</v>
      </c>
      <c r="CL381" s="27">
        <f t="shared" si="132"/>
        <v>0</v>
      </c>
      <c r="CM381" s="27">
        <f t="shared" si="144"/>
        <v>0</v>
      </c>
    </row>
    <row r="382" spans="52:91">
      <c r="AZ382">
        <v>22</v>
      </c>
      <c r="BA382" s="14">
        <f t="shared" si="145"/>
        <v>25</v>
      </c>
      <c r="BC382" s="17">
        <f t="shared" si="110"/>
        <v>4.3427056124404977E-4</v>
      </c>
      <c r="BD382">
        <f t="shared" si="111"/>
        <v>-5.1272563491317853E-3</v>
      </c>
      <c r="BE382" s="42">
        <f t="shared" si="112"/>
        <v>13.458045918123215</v>
      </c>
      <c r="BF382" s="31">
        <f t="shared" si="113"/>
        <v>-0.30784820889977493</v>
      </c>
      <c r="BG382" t="str">
        <f t="shared" si="114"/>
        <v>31999.9999708934-0.965097061522168i</v>
      </c>
      <c r="BH382" t="str">
        <f t="shared" si="115"/>
        <v>99999.9999997533-0.157079599999612i</v>
      </c>
      <c r="BI382">
        <f t="shared" si="133"/>
        <v>-12.308479060051505</v>
      </c>
      <c r="BJ382">
        <f t="shared" si="116"/>
        <v>-1.2409090906697908E-3</v>
      </c>
      <c r="BK382">
        <f t="shared" si="117"/>
        <v>-1.0972964600890057E-8</v>
      </c>
      <c r="BL382">
        <f t="shared" si="118"/>
        <v>-2.8799999975744495E-3</v>
      </c>
      <c r="BM382" t="str">
        <f t="shared" si="119"/>
        <v>960000-353677724.895884i</v>
      </c>
      <c r="BN382" t="str">
        <f t="shared" si="120"/>
        <v>-51757715838.4221i</v>
      </c>
      <c r="BO382" t="str">
        <f t="shared" si="121"/>
        <v>174152391.112906-152829058.859306i</v>
      </c>
      <c r="BP382" t="str">
        <f t="shared" si="122"/>
        <v>0.999999999940656-7.70349774274286E-06i</v>
      </c>
      <c r="BQ382">
        <f t="shared" si="123"/>
        <v>1.1165000000000001E-5</v>
      </c>
      <c r="BR382">
        <f t="shared" si="134"/>
        <v>68.255766943289558</v>
      </c>
      <c r="BS382">
        <f t="shared" si="124"/>
        <v>-41.269322528624478</v>
      </c>
      <c r="BU382" s="27">
        <f t="shared" si="135"/>
        <v>13.45848018868446</v>
      </c>
      <c r="BV382" s="27">
        <f t="shared" si="136"/>
        <v>-0.31297546524890674</v>
      </c>
      <c r="BW382">
        <f t="shared" si="137"/>
        <v>55.947287872265086</v>
      </c>
      <c r="BX382">
        <f t="shared" si="138"/>
        <v>-41.273443437712722</v>
      </c>
      <c r="BY382" s="27">
        <f t="shared" si="139"/>
        <v>69.405768060949541</v>
      </c>
      <c r="BZ382" s="27">
        <f t="shared" si="140"/>
        <v>-41.586418902961626</v>
      </c>
      <c r="CA382" s="27">
        <f t="shared" si="141"/>
        <v>318.41358109703839</v>
      </c>
      <c r="CC382" s="58">
        <f t="shared" si="125"/>
        <v>0</v>
      </c>
      <c r="CD382" s="58">
        <f t="shared" si="126"/>
        <v>0</v>
      </c>
      <c r="CE382" s="58">
        <f t="shared" si="127"/>
        <v>0</v>
      </c>
      <c r="CF382" s="27">
        <f t="shared" si="128"/>
        <v>0</v>
      </c>
      <c r="CG382" s="27">
        <f t="shared" si="129"/>
        <v>0</v>
      </c>
      <c r="CH382" s="27">
        <f t="shared" si="142"/>
        <v>0</v>
      </c>
      <c r="CI382" s="27">
        <f t="shared" si="130"/>
        <v>0</v>
      </c>
      <c r="CJ382" s="27">
        <f t="shared" si="131"/>
        <v>0</v>
      </c>
      <c r="CK382" s="27">
        <f t="shared" si="143"/>
        <v>0</v>
      </c>
      <c r="CL382" s="27">
        <f t="shared" si="132"/>
        <v>28.595029063828289</v>
      </c>
      <c r="CM382" s="27">
        <f t="shared" si="144"/>
        <v>68.855786933318868</v>
      </c>
    </row>
    <row r="383" spans="52:91">
      <c r="AZ383">
        <v>23</v>
      </c>
      <c r="BA383" s="14">
        <f t="shared" si="145"/>
        <v>30</v>
      </c>
      <c r="BC383" s="17">
        <f t="shared" si="110"/>
        <v>5.2111893170048564E-4</v>
      </c>
      <c r="BD383">
        <f t="shared" si="111"/>
        <v>-6.1527691424992153E-3</v>
      </c>
      <c r="BE383" s="42">
        <f t="shared" si="112"/>
        <v>13.457990624837326</v>
      </c>
      <c r="BF383" s="31">
        <f t="shared" si="113"/>
        <v>-0.36941628106163948</v>
      </c>
      <c r="BG383" t="str">
        <f t="shared" si="114"/>
        <v>31999.9999580865-1.1581164733631i</v>
      </c>
      <c r="BH383" t="str">
        <f t="shared" si="115"/>
        <v>99999.9999996447-0.18849551999933i</v>
      </c>
      <c r="BI383">
        <f t="shared" si="133"/>
        <v>-12.30847906107784</v>
      </c>
      <c r="BJ383">
        <f t="shared" si="116"/>
        <v>-1.4890909086773924E-3</v>
      </c>
      <c r="BK383">
        <f t="shared" si="117"/>
        <v>-1.5801061006468708E-8</v>
      </c>
      <c r="BL383">
        <f t="shared" si="118"/>
        <v>-3.4559999958086438E-3</v>
      </c>
      <c r="BM383" t="str">
        <f t="shared" si="119"/>
        <v>960000-294731437.413237i</v>
      </c>
      <c r="BN383" t="str">
        <f t="shared" si="120"/>
        <v>-43131429865.3518i</v>
      </c>
      <c r="BO383" t="str">
        <f t="shared" si="121"/>
        <v>146179422.633962-153776772.850759i</v>
      </c>
      <c r="BP383" t="str">
        <f t="shared" si="122"/>
        <v>0.999999999914545-9.24419729105003E-06i</v>
      </c>
      <c r="BQ383">
        <f t="shared" si="123"/>
        <v>1.1165000000000001E-5</v>
      </c>
      <c r="BR383">
        <f t="shared" si="134"/>
        <v>67.490816504857165</v>
      </c>
      <c r="BS383">
        <f t="shared" si="124"/>
        <v>-46.451428020148526</v>
      </c>
      <c r="BU383" s="27">
        <f t="shared" si="135"/>
        <v>13.458511743769026</v>
      </c>
      <c r="BV383" s="27">
        <f t="shared" si="136"/>
        <v>-0.37556905020413872</v>
      </c>
      <c r="BW383">
        <f t="shared" si="137"/>
        <v>55.182337427978261</v>
      </c>
      <c r="BX383">
        <f t="shared" si="138"/>
        <v>-46.456373111053011</v>
      </c>
      <c r="BY383" s="27">
        <f t="shared" si="139"/>
        <v>68.640849171747291</v>
      </c>
      <c r="BZ383" s="27">
        <f t="shared" si="140"/>
        <v>-46.831942161257153</v>
      </c>
      <c r="CA383" s="27">
        <f t="shared" si="141"/>
        <v>313.16805783874287</v>
      </c>
      <c r="CC383" s="58">
        <f t="shared" si="125"/>
        <v>0</v>
      </c>
      <c r="CD383" s="58">
        <f t="shared" si="126"/>
        <v>0</v>
      </c>
      <c r="CE383" s="58">
        <f t="shared" si="127"/>
        <v>0</v>
      </c>
      <c r="CF383" s="27">
        <f t="shared" si="128"/>
        <v>0</v>
      </c>
      <c r="CG383" s="27">
        <f t="shared" si="129"/>
        <v>0</v>
      </c>
      <c r="CH383" s="27">
        <f t="shared" si="142"/>
        <v>0</v>
      </c>
      <c r="CI383" s="27">
        <f t="shared" si="130"/>
        <v>0</v>
      </c>
      <c r="CJ383" s="27">
        <f t="shared" si="131"/>
        <v>0</v>
      </c>
      <c r="CK383" s="27">
        <f t="shared" si="143"/>
        <v>0</v>
      </c>
      <c r="CL383" s="27">
        <f t="shared" si="132"/>
        <v>0</v>
      </c>
      <c r="CM383" s="27">
        <f t="shared" si="144"/>
        <v>0</v>
      </c>
    </row>
    <row r="384" spans="52:91">
      <c r="AZ384">
        <v>24</v>
      </c>
      <c r="BA384" s="14">
        <f t="shared" si="145"/>
        <v>35</v>
      </c>
      <c r="BC384" s="17">
        <f t="shared" si="110"/>
        <v>6.0796538783121313E-4</v>
      </c>
      <c r="BD384">
        <f t="shared" si="111"/>
        <v>-7.1783024436160399E-3</v>
      </c>
      <c r="BE384" s="42">
        <f t="shared" si="112"/>
        <v>13.457925279134326</v>
      </c>
      <c r="BF384" s="31">
        <f t="shared" si="113"/>
        <v>-0.43098349710425132</v>
      </c>
      <c r="BG384" t="str">
        <f t="shared" si="114"/>
        <v>31999.999942951-1.35113588495122i</v>
      </c>
      <c r="BH384" t="str">
        <f t="shared" si="115"/>
        <v>99999.9999995164-0.219911439998936i</v>
      </c>
      <c r="BI384">
        <f t="shared" si="133"/>
        <v>-12.30847906229079</v>
      </c>
      <c r="BJ384">
        <f t="shared" si="116"/>
        <v>-1.7372727266160804E-3</v>
      </c>
      <c r="BK384">
        <f t="shared" si="117"/>
        <v>-2.1507006889195538E-8</v>
      </c>
      <c r="BL384">
        <f t="shared" si="118"/>
        <v>-4.0319999933442824E-3</v>
      </c>
      <c r="BM384" t="str">
        <f t="shared" si="119"/>
        <v>960000-252626946.354203i</v>
      </c>
      <c r="BN384" t="str">
        <f t="shared" si="120"/>
        <v>-36969797027.4444i</v>
      </c>
      <c r="BO384" t="str">
        <f t="shared" si="121"/>
        <v>122902201.198885-150652349.807142i</v>
      </c>
      <c r="BP384" t="str">
        <f t="shared" si="122"/>
        <v>0.999999999883686-0.0000107848968392256i</v>
      </c>
      <c r="BQ384">
        <f t="shared" si="123"/>
        <v>1.1165000000000001E-5</v>
      </c>
      <c r="BR384">
        <f t="shared" si="134"/>
        <v>66.732216807832273</v>
      </c>
      <c r="BS384">
        <f t="shared" si="124"/>
        <v>-50.793059625803338</v>
      </c>
      <c r="BU384" s="27">
        <f t="shared" si="135"/>
        <v>13.458533244522156</v>
      </c>
      <c r="BV384" s="27">
        <f t="shared" si="136"/>
        <v>-0.43816179954786738</v>
      </c>
      <c r="BW384">
        <f t="shared" si="137"/>
        <v>54.423737724034474</v>
      </c>
      <c r="BX384">
        <f t="shared" si="138"/>
        <v>-50.798828898523297</v>
      </c>
      <c r="BY384" s="27">
        <f t="shared" si="139"/>
        <v>67.882270968556625</v>
      </c>
      <c r="BZ384" s="27">
        <f t="shared" si="140"/>
        <v>-51.236990698071168</v>
      </c>
      <c r="CA384" s="27">
        <f t="shared" si="141"/>
        <v>308.76300930192883</v>
      </c>
      <c r="CC384" s="58">
        <f t="shared" si="125"/>
        <v>0</v>
      </c>
      <c r="CD384" s="58">
        <f t="shared" si="126"/>
        <v>0</v>
      </c>
      <c r="CE384" s="58">
        <f t="shared" si="127"/>
        <v>0</v>
      </c>
      <c r="CF384" s="27">
        <f t="shared" si="128"/>
        <v>0</v>
      </c>
      <c r="CG384" s="27">
        <f t="shared" si="129"/>
        <v>0</v>
      </c>
      <c r="CH384" s="27">
        <f t="shared" si="142"/>
        <v>0</v>
      </c>
      <c r="CI384" s="27">
        <f t="shared" si="130"/>
        <v>0</v>
      </c>
      <c r="CJ384" s="27">
        <f t="shared" si="131"/>
        <v>0</v>
      </c>
      <c r="CK384" s="27">
        <f t="shared" si="143"/>
        <v>0</v>
      </c>
      <c r="CL384" s="27">
        <f t="shared" si="132"/>
        <v>0</v>
      </c>
      <c r="CM384" s="27">
        <f t="shared" si="144"/>
        <v>0</v>
      </c>
    </row>
    <row r="385" spans="52:91">
      <c r="AZ385">
        <v>25</v>
      </c>
      <c r="BA385" s="14">
        <f t="shared" si="145"/>
        <v>40</v>
      </c>
      <c r="BC385" s="17">
        <f t="shared" si="110"/>
        <v>6.948099295036918E-4</v>
      </c>
      <c r="BD385">
        <f t="shared" si="111"/>
        <v>-8.2038562524401667E-3</v>
      </c>
      <c r="BE385" s="42">
        <f t="shared" si="112"/>
        <v>13.457849881467956</v>
      </c>
      <c r="BF385" s="31">
        <f t="shared" si="113"/>
        <v>-0.49254971437112582</v>
      </c>
      <c r="BG385" t="str">
        <f t="shared" si="114"/>
        <v>31999.9999254871-1.54415529624439i</v>
      </c>
      <c r="BH385" t="str">
        <f t="shared" si="115"/>
        <v>99999.9999993683-0.251327359998412i</v>
      </c>
      <c r="BI385">
        <f t="shared" si="133"/>
        <v>-12.308479063690356</v>
      </c>
      <c r="BJ385">
        <f t="shared" si="116"/>
        <v>-1.9854545444743642E-3</v>
      </c>
      <c r="BK385">
        <f t="shared" si="117"/>
        <v>-2.809077910694131E-8</v>
      </c>
      <c r="BL385">
        <f t="shared" si="118"/>
        <v>-4.6079999900649326E-3</v>
      </c>
      <c r="BM385" t="str">
        <f t="shared" si="119"/>
        <v>960000-221048578.059928i</v>
      </c>
      <c r="BN385" t="str">
        <f t="shared" si="120"/>
        <v>-32348572399.0138i</v>
      </c>
      <c r="BO385" t="str">
        <f t="shared" si="121"/>
        <v>103868432.866772-145303219.663009i</v>
      </c>
      <c r="BP385" t="str">
        <f t="shared" si="122"/>
        <v>0.99999999984808-0.0000123255963872475i</v>
      </c>
      <c r="BQ385">
        <f t="shared" si="123"/>
        <v>1.1165000000000001E-5</v>
      </c>
      <c r="BR385">
        <f t="shared" si="134"/>
        <v>65.995309681708903</v>
      </c>
      <c r="BS385">
        <f t="shared" si="124"/>
        <v>-54.442047644589259</v>
      </c>
      <c r="BU385" s="27">
        <f t="shared" si="135"/>
        <v>13.45854469139746</v>
      </c>
      <c r="BV385" s="27">
        <f t="shared" si="136"/>
        <v>-0.50075357062356596</v>
      </c>
      <c r="BW385">
        <f t="shared" si="137"/>
        <v>53.686830589927766</v>
      </c>
      <c r="BX385">
        <f t="shared" si="138"/>
        <v>-54.448641099123797</v>
      </c>
      <c r="BY385" s="27">
        <f t="shared" si="139"/>
        <v>67.145375281325229</v>
      </c>
      <c r="BZ385" s="27">
        <f t="shared" si="140"/>
        <v>-54.949394669747363</v>
      </c>
      <c r="CA385" s="27">
        <f t="shared" si="141"/>
        <v>305.05060533025267</v>
      </c>
      <c r="CC385" s="58">
        <f t="shared" si="125"/>
        <v>0</v>
      </c>
      <c r="CD385" s="58">
        <f t="shared" si="126"/>
        <v>0</v>
      </c>
      <c r="CE385" s="58">
        <f t="shared" si="127"/>
        <v>0</v>
      </c>
      <c r="CF385" s="27">
        <f t="shared" si="128"/>
        <v>0</v>
      </c>
      <c r="CG385" s="27">
        <f t="shared" si="129"/>
        <v>0</v>
      </c>
      <c r="CH385" s="27">
        <f t="shared" si="142"/>
        <v>0</v>
      </c>
      <c r="CI385" s="27">
        <f t="shared" si="130"/>
        <v>0</v>
      </c>
      <c r="CJ385" s="27">
        <f t="shared" si="131"/>
        <v>0</v>
      </c>
      <c r="CK385" s="27">
        <f t="shared" si="143"/>
        <v>0</v>
      </c>
      <c r="CL385" s="27">
        <f t="shared" si="132"/>
        <v>0</v>
      </c>
      <c r="CM385" s="27">
        <f t="shared" si="144"/>
        <v>0</v>
      </c>
    </row>
    <row r="386" spans="52:91">
      <c r="AZ386">
        <v>26</v>
      </c>
      <c r="BA386" s="14">
        <f t="shared" si="145"/>
        <v>45</v>
      </c>
      <c r="BC386" s="17">
        <f t="shared" si="110"/>
        <v>7.8165255657574413E-4</v>
      </c>
      <c r="BD386">
        <f t="shared" si="111"/>
        <v>-9.2294305689298584E-3</v>
      </c>
      <c r="BE386" s="42">
        <f t="shared" si="112"/>
        <v>13.457764432361808</v>
      </c>
      <c r="BF386" s="31">
        <f t="shared" si="113"/>
        <v>-0.55411479021964516</v>
      </c>
      <c r="BG386" t="str">
        <f t="shared" si="114"/>
        <v>31999.9999056946-1.73717470720047i</v>
      </c>
      <c r="BH386" t="str">
        <f t="shared" si="115"/>
        <v>99999.9999992005-0.28274327999774i</v>
      </c>
      <c r="BI386">
        <f t="shared" si="133"/>
        <v>-12.308479065276574</v>
      </c>
      <c r="BJ386">
        <f t="shared" si="116"/>
        <v>-2.2336363622407623E-3</v>
      </c>
      <c r="BK386">
        <f t="shared" si="117"/>
        <v>-3.5552393090941688E-8</v>
      </c>
      <c r="BL386">
        <f t="shared" si="118"/>
        <v>-5.1839999858541742E-3</v>
      </c>
      <c r="BM386" t="str">
        <f t="shared" si="119"/>
        <v>960000-196487624.942158i</v>
      </c>
      <c r="BN386" t="str">
        <f t="shared" si="120"/>
        <v>-28754286576.9012i</v>
      </c>
      <c r="BO386" t="str">
        <f t="shared" si="121"/>
        <v>88399561.1327442-138898195.629006i</v>
      </c>
      <c r="BP386" t="str">
        <f t="shared" si="122"/>
        <v>0.999999999807726-0.0000138662959350939i</v>
      </c>
      <c r="BQ386">
        <f t="shared" si="123"/>
        <v>1.1165000000000001E-5</v>
      </c>
      <c r="BR386">
        <f t="shared" si="134"/>
        <v>65.288019731227934</v>
      </c>
      <c r="BS386">
        <f t="shared" si="124"/>
        <v>-57.526736845266967</v>
      </c>
      <c r="BU386" s="27">
        <f t="shared" si="135"/>
        <v>13.458546084918384</v>
      </c>
      <c r="BV386" s="27">
        <f t="shared" si="136"/>
        <v>-0.56334422078857505</v>
      </c>
      <c r="BW386">
        <f t="shared" si="137"/>
        <v>52.979540630398965</v>
      </c>
      <c r="BX386">
        <f t="shared" si="138"/>
        <v>-57.534154481615062</v>
      </c>
      <c r="BY386" s="27">
        <f t="shared" si="139"/>
        <v>66.438086715317354</v>
      </c>
      <c r="BZ386" s="27">
        <f t="shared" si="140"/>
        <v>-58.097498702403634</v>
      </c>
      <c r="CA386" s="27">
        <f t="shared" si="141"/>
        <v>301.90250129759636</v>
      </c>
      <c r="CC386" s="58">
        <f t="shared" si="125"/>
        <v>0</v>
      </c>
      <c r="CD386" s="58">
        <f t="shared" si="126"/>
        <v>0</v>
      </c>
      <c r="CE386" s="58">
        <f t="shared" si="127"/>
        <v>0</v>
      </c>
      <c r="CF386" s="27">
        <f t="shared" si="128"/>
        <v>0</v>
      </c>
      <c r="CG386" s="27">
        <f t="shared" si="129"/>
        <v>0</v>
      </c>
      <c r="CH386" s="27">
        <f t="shared" si="142"/>
        <v>0</v>
      </c>
      <c r="CI386" s="27">
        <f t="shared" si="130"/>
        <v>0</v>
      </c>
      <c r="CJ386" s="27">
        <f t="shared" si="131"/>
        <v>0</v>
      </c>
      <c r="CK386" s="27">
        <f t="shared" si="143"/>
        <v>0</v>
      </c>
      <c r="CL386" s="27">
        <f t="shared" si="132"/>
        <v>0</v>
      </c>
      <c r="CM386" s="27">
        <f t="shared" si="144"/>
        <v>0</v>
      </c>
    </row>
    <row r="387" spans="52:91">
      <c r="AZ387">
        <v>27</v>
      </c>
      <c r="BA387" s="14">
        <f t="shared" si="145"/>
        <v>50</v>
      </c>
      <c r="BC387" s="17">
        <f t="shared" si="110"/>
        <v>8.6849326882805912E-4</v>
      </c>
      <c r="BD387">
        <f t="shared" si="111"/>
        <v>-1.0255025393042886E-2</v>
      </c>
      <c r="BE387" s="42">
        <f t="shared" si="112"/>
        <v>13.457668932409174</v>
      </c>
      <c r="BF387" s="31">
        <f t="shared" si="113"/>
        <v>-0.61567858202304815</v>
      </c>
      <c r="BG387" t="str">
        <f t="shared" si="114"/>
        <v>31999.9998835734-1.93019411777732i</v>
      </c>
      <c r="BH387" t="str">
        <f t="shared" si="115"/>
        <v>99999.999999013-0.314159199996899i</v>
      </c>
      <c r="BI387">
        <f t="shared" si="133"/>
        <v>-12.308479067049372</v>
      </c>
      <c r="BJ387">
        <f t="shared" si="116"/>
        <v>-2.4818181799037891E-3</v>
      </c>
      <c r="BK387">
        <f t="shared" si="117"/>
        <v>-4.3891846914804057E-8</v>
      </c>
      <c r="BL387">
        <f t="shared" si="118"/>
        <v>-5.7599999805955796E-3</v>
      </c>
      <c r="BM387" t="str">
        <f t="shared" si="119"/>
        <v>960000-176838862.447942i</v>
      </c>
      <c r="BN387" t="str">
        <f t="shared" si="120"/>
        <v>-25878857919.2111i</v>
      </c>
      <c r="BO387" t="str">
        <f t="shared" si="121"/>
        <v>75821940.9147012-132135782.460053i</v>
      </c>
      <c r="BP387" t="str">
        <f t="shared" si="122"/>
        <v>0.999999999762625-0.0000154069954827427i</v>
      </c>
      <c r="BQ387">
        <f t="shared" si="123"/>
        <v>1.1165000000000001E-5</v>
      </c>
      <c r="BR387">
        <f t="shared" si="134"/>
        <v>64.613707345124567</v>
      </c>
      <c r="BS387">
        <f t="shared" si="124"/>
        <v>-60.152899047504</v>
      </c>
      <c r="BU387" s="27">
        <f t="shared" si="135"/>
        <v>13.458537425678001</v>
      </c>
      <c r="BV387" s="27">
        <f t="shared" si="136"/>
        <v>-0.62593360741609105</v>
      </c>
      <c r="BW387">
        <f t="shared" si="137"/>
        <v>52.305228234183346</v>
      </c>
      <c r="BX387">
        <f t="shared" si="138"/>
        <v>-60.1611408656645</v>
      </c>
      <c r="BY387" s="27">
        <f t="shared" si="139"/>
        <v>65.763765659861349</v>
      </c>
      <c r="BZ387" s="27">
        <f t="shared" si="140"/>
        <v>-60.787074473080594</v>
      </c>
      <c r="CA387" s="27">
        <f t="shared" si="141"/>
        <v>299.21292552691943</v>
      </c>
      <c r="CC387" s="58">
        <f t="shared" si="125"/>
        <v>0</v>
      </c>
      <c r="CD387" s="58">
        <f t="shared" si="126"/>
        <v>0</v>
      </c>
      <c r="CE387" s="58">
        <f t="shared" si="127"/>
        <v>0</v>
      </c>
      <c r="CF387" s="27">
        <f t="shared" si="128"/>
        <v>0</v>
      </c>
      <c r="CG387" s="27">
        <f t="shared" si="129"/>
        <v>0</v>
      </c>
      <c r="CH387" s="27">
        <f t="shared" si="142"/>
        <v>0</v>
      </c>
      <c r="CI387" s="27">
        <f t="shared" si="130"/>
        <v>0</v>
      </c>
      <c r="CJ387" s="27">
        <f t="shared" si="131"/>
        <v>0</v>
      </c>
      <c r="CK387" s="27">
        <f t="shared" si="143"/>
        <v>0</v>
      </c>
      <c r="CL387" s="27">
        <f t="shared" si="132"/>
        <v>0</v>
      </c>
      <c r="CM387" s="27">
        <f t="shared" si="144"/>
        <v>0</v>
      </c>
    </row>
    <row r="388" spans="52:91">
      <c r="AZ388">
        <v>28</v>
      </c>
      <c r="BA388" s="14">
        <f t="shared" si="145"/>
        <v>55</v>
      </c>
      <c r="BC388" s="17">
        <f t="shared" si="110"/>
        <v>9.5533206630360294E-4</v>
      </c>
      <c r="BD388">
        <f t="shared" si="111"/>
        <v>-1.1280640724736937E-2</v>
      </c>
      <c r="BE388" s="42">
        <f t="shared" si="112"/>
        <v>13.457563382273111</v>
      </c>
      <c r="BF388" s="31">
        <f t="shared" si="113"/>
        <v>-0.6772409471723998</v>
      </c>
      <c r="BG388" t="str">
        <f t="shared" si="114"/>
        <v>31999.9998591239-2.12321352793281i</v>
      </c>
      <c r="BH388" t="str">
        <f t="shared" si="115"/>
        <v>99999.9999988058-0.345575119995873i</v>
      </c>
      <c r="BI388">
        <f t="shared" si="133"/>
        <v>-12.308479069008822</v>
      </c>
      <c r="BJ388">
        <f t="shared" si="116"/>
        <v>-2.7299999974519421E-3</v>
      </c>
      <c r="BK388">
        <f t="shared" si="117"/>
        <v>-5.3109128044799768E-8</v>
      </c>
      <c r="BL388">
        <f t="shared" si="118"/>
        <v>-6.3359999741727287E-3</v>
      </c>
      <c r="BM388" t="str">
        <f t="shared" si="119"/>
        <v>960000-160762602.225402i</v>
      </c>
      <c r="BN388" t="str">
        <f t="shared" si="120"/>
        <v>-23526234472.01i</v>
      </c>
      <c r="BO388" t="str">
        <f t="shared" si="121"/>
        <v>65552105.8330961-125414026.954356i</v>
      </c>
      <c r="BP388" t="str">
        <f t="shared" si="122"/>
        <v>0.999999999712776-0.0000169476950301722i</v>
      </c>
      <c r="BQ388">
        <f t="shared" si="123"/>
        <v>1.1165000000000001E-5</v>
      </c>
      <c r="BR388">
        <f t="shared" si="134"/>
        <v>63.973063909363937</v>
      </c>
      <c r="BS388">
        <f t="shared" si="124"/>
        <v>-62.405563478117813</v>
      </c>
      <c r="BU388" s="27">
        <f t="shared" si="135"/>
        <v>13.458518714339414</v>
      </c>
      <c r="BV388" s="27">
        <f t="shared" si="136"/>
        <v>-0.68852158789713669</v>
      </c>
      <c r="BW388">
        <f t="shared" si="137"/>
        <v>51.664584787245985</v>
      </c>
      <c r="BX388">
        <f t="shared" si="138"/>
        <v>-62.414629478089438</v>
      </c>
      <c r="BY388" s="27">
        <f t="shared" si="139"/>
        <v>65.123103501585405</v>
      </c>
      <c r="BZ388" s="27">
        <f t="shared" si="140"/>
        <v>-63.103151065986573</v>
      </c>
      <c r="CA388" s="27">
        <f t="shared" si="141"/>
        <v>296.89684893401341</v>
      </c>
      <c r="CC388" s="58">
        <f t="shared" si="125"/>
        <v>0</v>
      </c>
      <c r="CD388" s="58">
        <f t="shared" si="126"/>
        <v>0</v>
      </c>
      <c r="CE388" s="58">
        <f t="shared" si="127"/>
        <v>0</v>
      </c>
      <c r="CF388" s="27">
        <f t="shared" si="128"/>
        <v>0</v>
      </c>
      <c r="CG388" s="27">
        <f t="shared" si="129"/>
        <v>0</v>
      </c>
      <c r="CH388" s="27">
        <f t="shared" si="142"/>
        <v>0</v>
      </c>
      <c r="CI388" s="27">
        <f t="shared" si="130"/>
        <v>0</v>
      </c>
      <c r="CJ388" s="27">
        <f t="shared" si="131"/>
        <v>0</v>
      </c>
      <c r="CK388" s="27">
        <f t="shared" si="143"/>
        <v>0</v>
      </c>
      <c r="CL388" s="27">
        <f t="shared" si="132"/>
        <v>0</v>
      </c>
      <c r="CM388" s="27">
        <f t="shared" si="144"/>
        <v>0</v>
      </c>
    </row>
    <row r="389" spans="52:91">
      <c r="AZ389">
        <v>29</v>
      </c>
      <c r="BA389" s="14">
        <f t="shared" si="145"/>
        <v>60</v>
      </c>
      <c r="BC389" s="17">
        <f t="shared" si="110"/>
        <v>1.0421689486885815E-3</v>
      </c>
      <c r="BD389">
        <f t="shared" si="111"/>
        <v>-1.2306276563970155E-2</v>
      </c>
      <c r="BE389" s="42">
        <f t="shared" si="112"/>
        <v>13.457447782686456</v>
      </c>
      <c r="BF389" s="31">
        <f t="shared" si="113"/>
        <v>-0.73880174307856228</v>
      </c>
      <c r="BG389" t="str">
        <f t="shared" si="114"/>
        <v>31999.9998323459-2.31623293762481i</v>
      </c>
      <c r="BH389" t="str">
        <f t="shared" si="115"/>
        <v>99999.9999985788-0.376991039994643i</v>
      </c>
      <c r="BI389">
        <f t="shared" si="133"/>
        <v>-12.308479071154817</v>
      </c>
      <c r="BJ389">
        <f t="shared" si="116"/>
        <v>-2.9781818148737291E-3</v>
      </c>
      <c r="BK389">
        <f t="shared" si="117"/>
        <v>-6.3204259627582779E-8</v>
      </c>
      <c r="BL389">
        <f t="shared" si="118"/>
        <v>-6.9119999664691298E-3</v>
      </c>
      <c r="BM389" t="str">
        <f t="shared" si="119"/>
        <v>960000-147365718.706618i</v>
      </c>
      <c r="BN389" t="str">
        <f t="shared" si="120"/>
        <v>-21565714932.6759i</v>
      </c>
      <c r="BO389" t="str">
        <f t="shared" si="121"/>
        <v>57114384.0096402-118947390.10176i</v>
      </c>
      <c r="BP389" t="str">
        <f t="shared" si="122"/>
        <v>0.999999999658179-0.0000184883945773604i</v>
      </c>
      <c r="BQ389">
        <f t="shared" si="123"/>
        <v>1.1165000000000001E-5</v>
      </c>
      <c r="BR389">
        <f t="shared" si="134"/>
        <v>63.365295580660458</v>
      </c>
      <c r="BS389">
        <f t="shared" si="124"/>
        <v>-64.352379757711446</v>
      </c>
      <c r="BU389" s="27">
        <f t="shared" si="135"/>
        <v>13.458489951635144</v>
      </c>
      <c r="BV389" s="27">
        <f t="shared" si="136"/>
        <v>-0.75110801964253249</v>
      </c>
      <c r="BW389">
        <f t="shared" si="137"/>
        <v>51.056816446301383</v>
      </c>
      <c r="BX389">
        <f t="shared" si="138"/>
        <v>-64.362269939492791</v>
      </c>
      <c r="BY389" s="27">
        <f t="shared" si="139"/>
        <v>64.515306397936527</v>
      </c>
      <c r="BZ389" s="27">
        <f t="shared" si="140"/>
        <v>-65.11337795913532</v>
      </c>
      <c r="CA389" s="27">
        <f t="shared" si="141"/>
        <v>294.88662204086467</v>
      </c>
      <c r="CC389" s="58">
        <f t="shared" si="125"/>
        <v>0</v>
      </c>
      <c r="CD389" s="58">
        <f t="shared" si="126"/>
        <v>0</v>
      </c>
      <c r="CE389" s="58">
        <f t="shared" si="127"/>
        <v>0</v>
      </c>
      <c r="CF389" s="27">
        <f t="shared" si="128"/>
        <v>0</v>
      </c>
      <c r="CG389" s="27">
        <f t="shared" si="129"/>
        <v>0</v>
      </c>
      <c r="CH389" s="27">
        <f t="shared" si="142"/>
        <v>0</v>
      </c>
      <c r="CI389" s="27">
        <f t="shared" si="130"/>
        <v>0</v>
      </c>
      <c r="CJ389" s="27">
        <f t="shared" si="131"/>
        <v>0</v>
      </c>
      <c r="CK389" s="27">
        <f t="shared" si="143"/>
        <v>0</v>
      </c>
      <c r="CL389" s="27">
        <f t="shared" si="132"/>
        <v>0</v>
      </c>
      <c r="CM389" s="27">
        <f t="shared" si="144"/>
        <v>0</v>
      </c>
    </row>
    <row r="390" spans="52:91">
      <c r="AZ390">
        <v>30</v>
      </c>
      <c r="BA390" s="14">
        <f t="shared" si="145"/>
        <v>65</v>
      </c>
      <c r="BC390" s="17">
        <f t="shared" si="110"/>
        <v>1.1290039158524112E-3</v>
      </c>
      <c r="BD390">
        <f t="shared" si="111"/>
        <v>-1.3331932910700246E-2</v>
      </c>
      <c r="BE390" s="42">
        <f t="shared" si="112"/>
        <v>13.457322134451712</v>
      </c>
      <c r="BF390" s="31">
        <f t="shared" si="113"/>
        <v>-0.80036082717421053</v>
      </c>
      <c r="BG390" t="str">
        <f t="shared" si="114"/>
        <v>31999.9998032392-2.50925234681117i</v>
      </c>
      <c r="BH390" t="str">
        <f t="shared" si="115"/>
        <v>99999.999998332-0.408406959993187i</v>
      </c>
      <c r="BI390">
        <f t="shared" si="133"/>
        <v>-12.308479073487391</v>
      </c>
      <c r="BJ390">
        <f t="shared" si="116"/>
        <v>-3.2263636321576655E-3</v>
      </c>
      <c r="BK390">
        <f t="shared" si="117"/>
        <v>-7.4177215629372084E-8</v>
      </c>
      <c r="BL390">
        <f t="shared" si="118"/>
        <v>-7.4879999573684575E-3</v>
      </c>
      <c r="BM390" t="str">
        <f t="shared" si="119"/>
        <v>960000-136029894.190725i</v>
      </c>
      <c r="BN390" t="str">
        <f t="shared" si="120"/>
        <v>-19906813784.0085i</v>
      </c>
      <c r="BO390" t="str">
        <f t="shared" si="121"/>
        <v>50131923.0362847-112841269.247888i</v>
      </c>
      <c r="BP390" t="str">
        <f t="shared" si="122"/>
        <v>0.999999999598835-0.0000200290941242851i</v>
      </c>
      <c r="BQ390">
        <f t="shared" si="123"/>
        <v>1.1165000000000001E-5</v>
      </c>
      <c r="BR390">
        <f t="shared" si="134"/>
        <v>62.788836747694901</v>
      </c>
      <c r="BS390">
        <f t="shared" si="124"/>
        <v>-66.047047859630695</v>
      </c>
      <c r="BU390" s="27">
        <f t="shared" si="135"/>
        <v>13.458451138367565</v>
      </c>
      <c r="BV390" s="27">
        <f t="shared" si="136"/>
        <v>-0.81369276008491076</v>
      </c>
      <c r="BW390">
        <f t="shared" si="137"/>
        <v>50.480357600030295</v>
      </c>
      <c r="BX390">
        <f t="shared" si="138"/>
        <v>-66.057762223220223</v>
      </c>
      <c r="BY390" s="27">
        <f t="shared" si="139"/>
        <v>63.93880873839786</v>
      </c>
      <c r="BZ390" s="27">
        <f t="shared" si="140"/>
        <v>-66.871454983305128</v>
      </c>
      <c r="CA390" s="27">
        <f t="shared" si="141"/>
        <v>293.12854501669489</v>
      </c>
      <c r="CC390" s="58">
        <f t="shared" si="125"/>
        <v>0</v>
      </c>
      <c r="CD390" s="58">
        <f t="shared" si="126"/>
        <v>0</v>
      </c>
      <c r="CE390" s="58">
        <f t="shared" si="127"/>
        <v>0</v>
      </c>
      <c r="CF390" s="27">
        <f t="shared" si="128"/>
        <v>0</v>
      </c>
      <c r="CG390" s="27">
        <f t="shared" si="129"/>
        <v>0</v>
      </c>
      <c r="CH390" s="27">
        <f t="shared" si="142"/>
        <v>0</v>
      </c>
      <c r="CI390" s="27">
        <f t="shared" si="130"/>
        <v>0</v>
      </c>
      <c r="CJ390" s="27">
        <f t="shared" si="131"/>
        <v>0</v>
      </c>
      <c r="CK390" s="27">
        <f t="shared" si="143"/>
        <v>0</v>
      </c>
      <c r="CL390" s="27">
        <f t="shared" si="132"/>
        <v>0</v>
      </c>
      <c r="CM390" s="27">
        <f t="shared" si="144"/>
        <v>0</v>
      </c>
    </row>
    <row r="391" spans="52:91">
      <c r="AZ391">
        <v>31</v>
      </c>
      <c r="BA391" s="14">
        <f t="shared" si="145"/>
        <v>70</v>
      </c>
      <c r="BC391" s="17">
        <f t="shared" si="110"/>
        <v>1.2158369676529433E-3</v>
      </c>
      <c r="BD391">
        <f t="shared" si="111"/>
        <v>-1.4357609764884798E-2</v>
      </c>
      <c r="BE391" s="42">
        <f t="shared" si="112"/>
        <v>13.457186438441152</v>
      </c>
      <c r="BF391" s="31">
        <f t="shared" si="113"/>
        <v>-0.86191805691576728</v>
      </c>
      <c r="BG391" t="str">
        <f t="shared" si="114"/>
        <v>31999.9997718041-2.70227175544977i</v>
      </c>
      <c r="BH391" t="str">
        <f t="shared" si="115"/>
        <v>99999.9999980656-0.439822879991491i</v>
      </c>
      <c r="BI391">
        <f t="shared" si="133"/>
        <v>-12.308479076006654</v>
      </c>
      <c r="BJ391">
        <f t="shared" si="116"/>
        <v>-3.4745454492923268E-3</v>
      </c>
      <c r="BK391">
        <f t="shared" si="117"/>
        <v>-8.6028014375716637E-8</v>
      </c>
      <c r="BL391">
        <f t="shared" si="118"/>
        <v>-8.063999946754245E-3</v>
      </c>
      <c r="BM391" t="str">
        <f t="shared" si="119"/>
        <v>960000-126313473.177102i</v>
      </c>
      <c r="BN391" t="str">
        <f t="shared" si="120"/>
        <v>-18484898513.7222i</v>
      </c>
      <c r="BO391" t="str">
        <f t="shared" si="121"/>
        <v>44309912.2805703-107137740.445117i</v>
      </c>
      <c r="BP391" t="str">
        <f t="shared" si="122"/>
        <v>0.999999999534744-0.0000215697936709246i</v>
      </c>
      <c r="BQ391">
        <f t="shared" si="123"/>
        <v>1.1165000000000001E-5</v>
      </c>
      <c r="BR391">
        <f t="shared" si="134"/>
        <v>62.241769437145805</v>
      </c>
      <c r="BS391">
        <f t="shared" si="124"/>
        <v>-67.532293468235977</v>
      </c>
      <c r="BU391" s="27">
        <f t="shared" si="135"/>
        <v>13.458402275408805</v>
      </c>
      <c r="BV391" s="27">
        <f t="shared" si="136"/>
        <v>-0.87627566668065204</v>
      </c>
      <c r="BW391">
        <f t="shared" si="137"/>
        <v>49.933290275111133</v>
      </c>
      <c r="BX391">
        <f t="shared" si="138"/>
        <v>-67.543832013632027</v>
      </c>
      <c r="BY391" s="27">
        <f t="shared" si="139"/>
        <v>63.391692550519934</v>
      </c>
      <c r="BZ391" s="27">
        <f t="shared" si="140"/>
        <v>-68.420107680312682</v>
      </c>
      <c r="CA391" s="27">
        <f t="shared" si="141"/>
        <v>291.5798923196873</v>
      </c>
      <c r="CC391" s="58">
        <f t="shared" si="125"/>
        <v>0</v>
      </c>
      <c r="CD391" s="58">
        <f t="shared" si="126"/>
        <v>0</v>
      </c>
      <c r="CE391" s="58">
        <f t="shared" si="127"/>
        <v>0</v>
      </c>
      <c r="CF391" s="27">
        <f t="shared" si="128"/>
        <v>0</v>
      </c>
      <c r="CG391" s="27">
        <f t="shared" si="129"/>
        <v>0</v>
      </c>
      <c r="CH391" s="27">
        <f t="shared" si="142"/>
        <v>0</v>
      </c>
      <c r="CI391" s="27">
        <f t="shared" si="130"/>
        <v>0</v>
      </c>
      <c r="CJ391" s="27">
        <f t="shared" si="131"/>
        <v>0</v>
      </c>
      <c r="CK391" s="27">
        <f t="shared" si="143"/>
        <v>0</v>
      </c>
      <c r="CL391" s="27">
        <f t="shared" si="132"/>
        <v>0</v>
      </c>
      <c r="CM391" s="27">
        <f t="shared" si="144"/>
        <v>0</v>
      </c>
    </row>
    <row r="392" spans="52:91">
      <c r="AZ392">
        <v>32</v>
      </c>
      <c r="BA392" s="14">
        <f t="shared" si="145"/>
        <v>75</v>
      </c>
      <c r="BC392" s="17">
        <f t="shared" si="110"/>
        <v>1.3026681040502379E-3</v>
      </c>
      <c r="BD392">
        <f t="shared" si="111"/>
        <v>-1.5383307126481383E-2</v>
      </c>
      <c r="BE392" s="42">
        <f t="shared" si="112"/>
        <v>13.457040695596675</v>
      </c>
      <c r="BF392" s="31">
        <f t="shared" si="113"/>
        <v>-0.92347328978539023</v>
      </c>
      <c r="BG392" t="str">
        <f t="shared" si="114"/>
        <v>31999.9997380403-2.89529116349845i</v>
      </c>
      <c r="BH392" t="str">
        <f t="shared" si="115"/>
        <v>99999.9999977793-0.471238799989535i</v>
      </c>
      <c r="BI392">
        <f t="shared" si="133"/>
        <v>-12.30847907871253</v>
      </c>
      <c r="BJ392">
        <f t="shared" si="116"/>
        <v>-3.7227272662661509E-3</v>
      </c>
      <c r="BK392">
        <f t="shared" si="117"/>
        <v>-9.8756652012899647E-8</v>
      </c>
      <c r="BL392">
        <f t="shared" si="118"/>
        <v>-8.6399999345100689E-3</v>
      </c>
      <c r="BM392" t="str">
        <f t="shared" si="119"/>
        <v>960000-117892574.965295i</v>
      </c>
      <c r="BN392" t="str">
        <f t="shared" si="120"/>
        <v>-17252571946.1407i</v>
      </c>
      <c r="BO392" t="str">
        <f t="shared" si="121"/>
        <v>39418629.1382685-101843070.37273i</v>
      </c>
      <c r="BP392" t="str">
        <f t="shared" si="122"/>
        <v>0.999999999465905-0.0000231104932172568i</v>
      </c>
      <c r="BQ392">
        <f t="shared" si="123"/>
        <v>1.1165000000000001E-5</v>
      </c>
      <c r="BR392">
        <f t="shared" si="134"/>
        <v>61.722064077604919</v>
      </c>
      <c r="BS392">
        <f t="shared" si="124"/>
        <v>-68.842277898849758</v>
      </c>
      <c r="BU392" s="27">
        <f t="shared" si="135"/>
        <v>13.458343363700726</v>
      </c>
      <c r="BV392" s="27">
        <f t="shared" si="136"/>
        <v>-0.93885659691187162</v>
      </c>
      <c r="BW392">
        <f t="shared" si="137"/>
        <v>49.413584900135739</v>
      </c>
      <c r="BX392">
        <f t="shared" si="138"/>
        <v>-68.854640626050539</v>
      </c>
      <c r="BY392" s="27">
        <f t="shared" si="139"/>
        <v>62.871928263836466</v>
      </c>
      <c r="BZ392" s="27">
        <f t="shared" si="140"/>
        <v>-69.793497222962415</v>
      </c>
      <c r="CA392" s="27">
        <f t="shared" si="141"/>
        <v>290.2065027770376</v>
      </c>
      <c r="CC392" s="58">
        <f t="shared" si="125"/>
        <v>0</v>
      </c>
      <c r="CD392" s="58">
        <f t="shared" si="126"/>
        <v>0</v>
      </c>
      <c r="CE392" s="58">
        <f t="shared" si="127"/>
        <v>0</v>
      </c>
      <c r="CF392" s="27">
        <f t="shared" si="128"/>
        <v>0</v>
      </c>
      <c r="CG392" s="27">
        <f t="shared" si="129"/>
        <v>0</v>
      </c>
      <c r="CH392" s="27">
        <f t="shared" si="142"/>
        <v>0</v>
      </c>
      <c r="CI392" s="27">
        <f t="shared" si="130"/>
        <v>0</v>
      </c>
      <c r="CJ392" s="27">
        <f t="shared" si="131"/>
        <v>0</v>
      </c>
      <c r="CK392" s="27">
        <f t="shared" si="143"/>
        <v>0</v>
      </c>
      <c r="CL392" s="27">
        <f t="shared" si="132"/>
        <v>0</v>
      </c>
      <c r="CM392" s="27">
        <f t="shared" si="144"/>
        <v>0</v>
      </c>
    </row>
    <row r="393" spans="52:91">
      <c r="AZ393">
        <v>33</v>
      </c>
      <c r="BA393" s="14">
        <f t="shared" si="145"/>
        <v>80</v>
      </c>
      <c r="BC393" s="17">
        <f t="shared" ref="BC393:BC424" si="146">20*LOG(IMABS(IMDIV(1,IMSUM(1,IMSUM(COMPLEX(0,2*pi*BA393/Wsh),COMPLEX(-BA393/(fsw_sh),0))))))</f>
        <v>1.3894973247286031E-3</v>
      </c>
      <c r="BD393">
        <f t="shared" ref="BD393:BD424" si="147">180/pi*IMARGUMENT(IMDIV(1,IMSUM(1,IMSUM(COMPLEX(0,2*pi*BA393/Wsh),COMPLEX(-BA393/(fsw_sh),0)))))</f>
        <v>-1.6409024995447909E-2</v>
      </c>
      <c r="BE393" s="42">
        <f t="shared" ref="BE393:BE424" si="148">20*LOG(IMABS(IMPRODUCT(A_INTCOMP2VOUT,IMDIV(COMPLEX(1, 2*pi*BA393/Wesr_zero),COMPLEX(1, 2*pi*BA393/Wload_pole)))))</f>
        <v>13.456884906929877</v>
      </c>
      <c r="BF393" s="31">
        <f t="shared" ref="BF393:BF424" si="149">180/pi*IMARGUMENT(IMPRODUCT(A_INTCOMP2VOUT,IMDIV(COMPLEX(1, 2*pi*BA393/Wesr_zero),COMPLEX(1, 2*pi*BA393/Wload_pole))))</f>
        <v>-0.98502638329297842</v>
      </c>
      <c r="BG393" t="str">
        <f t="shared" ref="BG393:BG424" si="150">IMDIV(IMPRODUCT(COMPLEX(R.fb_bot,0),IMDIV(COMPLEX(1,0),COMPLEX(0,2*pi*BA393*C.fb_bot))),IMSUM(COMPLEX(R.fb_bot,0),IMDIV(COMPLEX(1,0),COMPLEX(0,2*pi*BA393*C.fb_bot))) )</f>
        <v>31999.9997019479-3.08831057091508i</v>
      </c>
      <c r="BH393" t="str">
        <f t="shared" ref="BH393:BH424" si="151">IMSUM(COMPLEX(R.fb_top1,0),IMDIV(IMPRODUCT(COMPLEX(R.fb_top2,0),IMDIV(COMPLEX(1,0),COMPLEX(0,2*pi*BA393*C.fb_top))),IMSUM(COMPLEX(R.fb_top2,0),IMDIV(COMPLEX(1,0),COMPLEX(0,2*pi*BA393*C.fb_top))) ))</f>
        <v>99999.9999974734-0.5026547199873i</v>
      </c>
      <c r="BI393">
        <f t="shared" si="133"/>
        <v>-12.30847908160499</v>
      </c>
      <c r="BJ393">
        <f t="shared" ref="BJ393:BJ424" si="152">180/pi*IMARGUMENT(IMDIV(BG393,IMSUM(BG393,BH393)))</f>
        <v>-3.9709090830676785E-3</v>
      </c>
      <c r="BK393">
        <f t="shared" ref="BK393:BK424" si="153">20*LOG(IMABS(IMDIV(A.fb_buf,IMSUM(COMPLEX(1,0),COMPLEX(0,2*pi*BA393*R.fb_buf*C.fb_buf)))))</f>
        <v>-1.1236311697285059E-7</v>
      </c>
      <c r="BL393">
        <f t="shared" ref="BL393:BL424" si="154">180/pi*IMARGUMENT(IMDIV(A.fb_buf,IMSUM(COMPLEX(1,0),COMPLEX(0,2*pi*BA393*R.fb_buf*C.fb_buf))))</f>
        <v>-9.2159999205194947E-3</v>
      </c>
      <c r="BM393" t="str">
        <f t="shared" ref="BM393:BM424" si="155">IMSUM(COMPLEX(R.comp,0),IMDIV(COMPLEX(1,0),COMPLEX(0,2*pi*BA393*C.comp)))</f>
        <v>960000-110524289.029964i</v>
      </c>
      <c r="BN393" t="str">
        <f t="shared" ref="BN393:BN424" si="156">IMDIV(COMPLEX(1,0),COMPLEX(0,2*pi*BA393*C.hf))</f>
        <v>-16174286199.5069i</v>
      </c>
      <c r="BO393" t="str">
        <f t="shared" ref="BO393:BO424" si="157">IMDIV(COMPLEX(1,0),IMSUM(IMDIV(COMPLEX(1,0),BM393),IMSUM(IMDIV(COMPLEX(1,0),BN393),IMDIV(COMPLEX(1,0),COMPLEX(R.eaout,0)))))</f>
        <v>35278887.6299299-96944060.4471245i</v>
      </c>
      <c r="BP393" t="str">
        <f t="shared" ref="BP393:BP424" si="158">IMDIV(IMDIV(COMPLEX(1,0),COMPLEX(0,2*pi*BA393*0.00000000000226)),IMSUM(COMPLEX(21700,0),IMDIV(COMPLEX(1,0),COMPLEX(0,2*pi*BA393*0.00000000000226))) )</f>
        <v>0.999999999392319-0.0000246511927632599i</v>
      </c>
      <c r="BQ393">
        <f t="shared" ref="BQ393:BQ424" si="159">GM*A.comp_buffer</f>
        <v>1.1165000000000001E-5</v>
      </c>
      <c r="BR393">
        <f t="shared" si="134"/>
        <v>61.227713465259498</v>
      </c>
      <c r="BS393">
        <f t="shared" ref="BS393:BS424" si="160">180/pi*IMARGUMENT(IMPRODUCT(BQ393,IMPRODUCT(BO393,BP393)) )</f>
        <v>-70.004487751638194</v>
      </c>
      <c r="BU393" s="27">
        <f t="shared" si="135"/>
        <v>13.458274404254606</v>
      </c>
      <c r="BV393" s="27">
        <f t="shared" si="136"/>
        <v>-1.0014354082884263</v>
      </c>
      <c r="BW393">
        <f t="shared" si="137"/>
        <v>48.919234271291394</v>
      </c>
      <c r="BX393">
        <f t="shared" si="138"/>
        <v>-70.017674660641788</v>
      </c>
      <c r="BY393" s="27">
        <f t="shared" si="139"/>
        <v>62.377508675545997</v>
      </c>
      <c r="BZ393" s="27">
        <f t="shared" si="140"/>
        <v>-71.019110068930217</v>
      </c>
      <c r="CA393" s="27">
        <f t="shared" si="141"/>
        <v>288.98088993106978</v>
      </c>
      <c r="CC393" s="58">
        <f t="shared" ref="CC393:CC424" si="161">IF(AND(BY394&lt;$CC$356,BY393&gt;=$CC$356),(($CC$356-BY393)/(BY394-BY393)*(BA394-BA393)+BA393),0)</f>
        <v>0</v>
      </c>
      <c r="CD393" s="58">
        <f t="shared" ref="CD393:CD424" si="162">IF(AND(BA394&gt;$CD$356,BA393&lt;=$CD$356),(($CD$356-BA393)/(BA394-BA393)*(BZ394-BZ393)+BZ393),0)</f>
        <v>0</v>
      </c>
      <c r="CE393" s="58">
        <f t="shared" ref="CE393:CE424" si="163">IF(AND(BZ394&lt;$CE$356,BZ393&gt;=$CE$356),(($CE$356-BZ393)/(BZ394-BZ393)*(BA394-BA393)+BA393),0)</f>
        <v>0</v>
      </c>
      <c r="CF393" s="27">
        <f t="shared" ref="CF393:CF424" si="164">IF(AND(BA394&gt;$CF$356,BA393&lt;=$CF$356),(($CF$356-BA393)/(BA394-BA393)*(BY394-BY393)+BY393),0)</f>
        <v>0</v>
      </c>
      <c r="CG393" s="27">
        <f t="shared" ref="CG393:CG424" si="165">IF(AND(BF394&lt;$CG$356,BF393&gt;=$CG$356),(($CG$356-BF393)/(BF394-BF393)*(BA394-BA393)+BA393),0)</f>
        <v>0</v>
      </c>
      <c r="CH393" s="27">
        <f t="shared" si="142"/>
        <v>0</v>
      </c>
      <c r="CI393" s="27">
        <f t="shared" ref="CI393:CI424" si="166">IF(AND(BF394&gt;$CI$356,BF393&lt;=$CI$356),(($CI$356-BF393)/(BF394-BF393)*(BA394-BA393)+BA393),0)</f>
        <v>0</v>
      </c>
      <c r="CJ393" s="27">
        <f t="shared" ref="CJ393:CJ424" si="167">IF(AND(BX394&gt;$CJ$356,BX393&lt;=$CJ$356),(($CJ$356-BX393)/(BX394-BX393)*(BA394-BA393)+BA393),0)</f>
        <v>0</v>
      </c>
      <c r="CK393" s="27">
        <f t="shared" si="143"/>
        <v>0</v>
      </c>
      <c r="CL393" s="27">
        <f t="shared" ref="CL393:CL424" si="168">IF(AND(BX394&lt;$CL$356,BX393&gt;=$CL$356),(($CL$356-BX393)/(BX394-BX393)*(BA394-BA393)+BA393),0)</f>
        <v>0</v>
      </c>
      <c r="CM393" s="27">
        <f t="shared" si="144"/>
        <v>0</v>
      </c>
    </row>
    <row r="394" spans="52:91">
      <c r="AZ394">
        <v>34</v>
      </c>
      <c r="BA394" s="14">
        <f t="shared" si="145"/>
        <v>85</v>
      </c>
      <c r="BC394" s="17">
        <f t="shared" si="146"/>
        <v>1.4763246296442534E-3</v>
      </c>
      <c r="BD394">
        <f t="shared" si="147"/>
        <v>-1.7434763371741713E-2</v>
      </c>
      <c r="BE394" s="42">
        <f t="shared" si="148"/>
        <v>13.45671907352197</v>
      </c>
      <c r="BF394" s="31">
        <f t="shared" si="149"/>
        <v>-1.0465771949780898</v>
      </c>
      <c r="BG394" t="str">
        <f t="shared" si="150"/>
        <v>31999.9996635273-3.28132997765757i</v>
      </c>
      <c r="BH394" t="str">
        <f t="shared" si="151"/>
        <v>99999.9999971477-0.534070639984766i</v>
      </c>
      <c r="BI394">
        <f t="shared" si="133"/>
        <v>-12.308479084684027</v>
      </c>
      <c r="BJ394">
        <f t="shared" si="152"/>
        <v>-4.2190908996854399E-3</v>
      </c>
      <c r="BK394">
        <f t="shared" si="153"/>
        <v>-1.2684742468893457E-7</v>
      </c>
      <c r="BL394">
        <f t="shared" si="154"/>
        <v>-9.7919999046660582E-3</v>
      </c>
      <c r="BM394" t="str">
        <f t="shared" si="155"/>
        <v>960000-104022860.263495i</v>
      </c>
      <c r="BN394" t="str">
        <f t="shared" si="156"/>
        <v>-15222857599.5359i</v>
      </c>
      <c r="BO394" t="str">
        <f t="shared" si="157"/>
        <v>31750378.6286343-92417658.5344256i</v>
      </c>
      <c r="BP394" t="str">
        <f t="shared" si="158"/>
        <v>0.999999999313985-0.000026191892308912i</v>
      </c>
      <c r="BQ394">
        <f t="shared" si="159"/>
        <v>1.1165000000000001E-5</v>
      </c>
      <c r="BR394">
        <f t="shared" si="134"/>
        <v>60.756803576126373</v>
      </c>
      <c r="BS394">
        <f t="shared" si="160"/>
        <v>-71.041194533717999</v>
      </c>
      <c r="BU394" s="27">
        <f t="shared" si="135"/>
        <v>13.458195398151615</v>
      </c>
      <c r="BV394" s="27">
        <f t="shared" si="136"/>
        <v>-1.0640119583498315</v>
      </c>
      <c r="BW394">
        <f t="shared" si="137"/>
        <v>48.448324364594924</v>
      </c>
      <c r="BX394">
        <f t="shared" si="138"/>
        <v>-71.055205624522344</v>
      </c>
      <c r="BY394" s="27">
        <f t="shared" si="139"/>
        <v>61.906519762746541</v>
      </c>
      <c r="BZ394" s="27">
        <f t="shared" si="140"/>
        <v>-72.119217582872182</v>
      </c>
      <c r="CA394" s="27">
        <f t="shared" si="141"/>
        <v>287.88078241712782</v>
      </c>
      <c r="CC394" s="58">
        <f t="shared" si="161"/>
        <v>0</v>
      </c>
      <c r="CD394" s="58">
        <f t="shared" si="162"/>
        <v>0</v>
      </c>
      <c r="CE394" s="58">
        <f t="shared" si="163"/>
        <v>0</v>
      </c>
      <c r="CF394" s="27">
        <f t="shared" si="164"/>
        <v>0</v>
      </c>
      <c r="CG394" s="27">
        <f t="shared" si="165"/>
        <v>0</v>
      </c>
      <c r="CH394" s="27">
        <f t="shared" si="142"/>
        <v>0</v>
      </c>
      <c r="CI394" s="27">
        <f t="shared" si="166"/>
        <v>0</v>
      </c>
      <c r="CJ394" s="27">
        <f t="shared" si="167"/>
        <v>0</v>
      </c>
      <c r="CK394" s="27">
        <f t="shared" si="143"/>
        <v>0</v>
      </c>
      <c r="CL394" s="27">
        <f t="shared" si="168"/>
        <v>0</v>
      </c>
      <c r="CM394" s="27">
        <f t="shared" si="144"/>
        <v>0</v>
      </c>
    </row>
    <row r="395" spans="52:91">
      <c r="AZ395">
        <v>35</v>
      </c>
      <c r="BA395" s="14">
        <f t="shared" si="145"/>
        <v>90</v>
      </c>
      <c r="BC395" s="17">
        <f t="shared" si="146"/>
        <v>1.5631500185721435E-3</v>
      </c>
      <c r="BD395">
        <f t="shared" si="147"/>
        <v>-1.8460522255320428E-2</v>
      </c>
      <c r="BE395" s="42">
        <f t="shared" si="148"/>
        <v>13.456543196523805</v>
      </c>
      <c r="BF395" s="31">
        <f t="shared" si="149"/>
        <v>-1.1081255824119789</v>
      </c>
      <c r="BG395" t="str">
        <f t="shared" si="150"/>
        <v>31999.999622778-3.47434938368372i</v>
      </c>
      <c r="BH395" t="str">
        <f t="shared" si="151"/>
        <v>99999.9999968022-0.565486559981918i</v>
      </c>
      <c r="BI395">
        <f t="shared" si="133"/>
        <v>-12.308479087949685</v>
      </c>
      <c r="BJ395">
        <f t="shared" si="152"/>
        <v>-4.4672727161078913E-3</v>
      </c>
      <c r="BK395">
        <f t="shared" si="153"/>
        <v>-1.4220957323688813E-7</v>
      </c>
      <c r="BL395">
        <f t="shared" si="154"/>
        <v>-1.0367999886833392E-2</v>
      </c>
      <c r="BM395" t="str">
        <f t="shared" si="155"/>
        <v>960000-98243812.471079i</v>
      </c>
      <c r="BN395" t="str">
        <f t="shared" si="156"/>
        <v>-14377143288.4506i</v>
      </c>
      <c r="BO395" t="str">
        <f t="shared" si="157"/>
        <v>28722628.5162969-88236542.4293437i</v>
      </c>
      <c r="BP395" t="str">
        <f t="shared" si="158"/>
        <v>0.999999999230903-0.0000277325918541909i</v>
      </c>
      <c r="BQ395">
        <f t="shared" si="159"/>
        <v>1.1165000000000001E-5</v>
      </c>
      <c r="BR395">
        <f t="shared" si="134"/>
        <v>60.307547433053173</v>
      </c>
      <c r="BS395">
        <f t="shared" si="160"/>
        <v>-71.970575752021105</v>
      </c>
      <c r="BU395" s="27">
        <f t="shared" si="135"/>
        <v>13.458106346542378</v>
      </c>
      <c r="BV395" s="27">
        <f t="shared" si="136"/>
        <v>-1.1265861046672994</v>
      </c>
      <c r="BW395">
        <f t="shared" si="137"/>
        <v>47.999068202893916</v>
      </c>
      <c r="BX395">
        <f t="shared" si="138"/>
        <v>-71.985411024624042</v>
      </c>
      <c r="BY395" s="27">
        <f t="shared" si="139"/>
        <v>61.457174549436296</v>
      </c>
      <c r="BZ395" s="27">
        <f t="shared" si="140"/>
        <v>-73.111997129291339</v>
      </c>
      <c r="CA395" s="27">
        <f t="shared" si="141"/>
        <v>286.88800287070865</v>
      </c>
      <c r="CC395" s="58">
        <f t="shared" si="161"/>
        <v>0</v>
      </c>
      <c r="CD395" s="58">
        <f t="shared" si="162"/>
        <v>0</v>
      </c>
      <c r="CE395" s="58">
        <f t="shared" si="163"/>
        <v>0</v>
      </c>
      <c r="CF395" s="27">
        <f t="shared" si="164"/>
        <v>0</v>
      </c>
      <c r="CG395" s="27">
        <f t="shared" si="165"/>
        <v>0</v>
      </c>
      <c r="CH395" s="27">
        <f t="shared" si="142"/>
        <v>0</v>
      </c>
      <c r="CI395" s="27">
        <f t="shared" si="166"/>
        <v>0</v>
      </c>
      <c r="CJ395" s="27">
        <f t="shared" si="167"/>
        <v>0</v>
      </c>
      <c r="CK395" s="27">
        <f t="shared" si="143"/>
        <v>0</v>
      </c>
      <c r="CL395" s="27">
        <f t="shared" si="168"/>
        <v>0</v>
      </c>
      <c r="CM395" s="27">
        <f t="shared" si="144"/>
        <v>0</v>
      </c>
    </row>
    <row r="396" spans="52:91">
      <c r="AZ396">
        <v>36</v>
      </c>
      <c r="BA396" s="14">
        <f t="shared" si="145"/>
        <v>95</v>
      </c>
      <c r="BC396" s="17">
        <f t="shared" si="146"/>
        <v>1.6499734914684971E-3</v>
      </c>
      <c r="BD396">
        <f t="shared" si="147"/>
        <v>-1.9486301646141339E-2</v>
      </c>
      <c r="BE396" s="42">
        <f t="shared" si="148"/>
        <v>13.456357277155819</v>
      </c>
      <c r="BF396" s="31">
        <f t="shared" si="149"/>
        <v>-1.1696714031995079</v>
      </c>
      <c r="BG396" t="str">
        <f t="shared" si="150"/>
        <v>31999.9995797002-3.66736878895142i</v>
      </c>
      <c r="BH396" t="str">
        <f t="shared" si="151"/>
        <v>99999.9999964371-0.596902479978734i</v>
      </c>
      <c r="BI396">
        <f t="shared" si="133"/>
        <v>-12.308479091401992</v>
      </c>
      <c r="BJ396">
        <f t="shared" si="152"/>
        <v>-4.7154545323236305E-3</v>
      </c>
      <c r="BK396">
        <f t="shared" si="153"/>
        <v>-1.5844955587107669E-7</v>
      </c>
      <c r="BL396">
        <f t="shared" si="154"/>
        <v>-1.094399986690507E-2</v>
      </c>
      <c r="BM396" t="str">
        <f t="shared" si="155"/>
        <v>960000-93073085.4989169i</v>
      </c>
      <c r="BN396" t="str">
        <f t="shared" si="156"/>
        <v>-13620451536.4269i</v>
      </c>
      <c r="BO396" t="str">
        <f t="shared" si="157"/>
        <v>26108096.8564646-84372302.1705846i</v>
      </c>
      <c r="BP396" t="str">
        <f t="shared" si="158"/>
        <v>0.999999999143074-0.000029273291399075i</v>
      </c>
      <c r="BQ396">
        <f t="shared" si="159"/>
        <v>1.1165000000000001E-5</v>
      </c>
      <c r="BR396">
        <f t="shared" si="134"/>
        <v>59.878297679152652</v>
      </c>
      <c r="BS396">
        <f t="shared" si="160"/>
        <v>-72.807575716582804</v>
      </c>
      <c r="BU396" s="27">
        <f t="shared" si="135"/>
        <v>13.458007250647288</v>
      </c>
      <c r="BV396" s="27">
        <f t="shared" si="136"/>
        <v>-1.1891577048456492</v>
      </c>
      <c r="BW396">
        <f t="shared" si="137"/>
        <v>47.569818429301108</v>
      </c>
      <c r="BX396">
        <f t="shared" si="138"/>
        <v>-72.823235170982031</v>
      </c>
      <c r="BY396" s="27">
        <f t="shared" si="139"/>
        <v>61.027825679948393</v>
      </c>
      <c r="BZ396" s="27">
        <f t="shared" si="140"/>
        <v>-74.012392875827686</v>
      </c>
      <c r="CA396" s="27">
        <f t="shared" si="141"/>
        <v>285.98760712417231</v>
      </c>
      <c r="CC396" s="58">
        <f t="shared" si="161"/>
        <v>0</v>
      </c>
      <c r="CD396" s="58">
        <f t="shared" si="162"/>
        <v>0</v>
      </c>
      <c r="CE396" s="58">
        <f t="shared" si="163"/>
        <v>0</v>
      </c>
      <c r="CF396" s="27">
        <f t="shared" si="164"/>
        <v>0</v>
      </c>
      <c r="CG396" s="27">
        <f t="shared" si="165"/>
        <v>0</v>
      </c>
      <c r="CH396" s="27">
        <f t="shared" si="142"/>
        <v>0</v>
      </c>
      <c r="CI396" s="27">
        <f t="shared" si="166"/>
        <v>0</v>
      </c>
      <c r="CJ396" s="27">
        <f t="shared" si="167"/>
        <v>0</v>
      </c>
      <c r="CK396" s="27">
        <f t="shared" si="143"/>
        <v>0</v>
      </c>
      <c r="CL396" s="27">
        <f t="shared" si="168"/>
        <v>0</v>
      </c>
      <c r="CM396" s="27">
        <f t="shared" si="144"/>
        <v>0</v>
      </c>
    </row>
    <row r="397" spans="52:91">
      <c r="AZ397">
        <v>37</v>
      </c>
      <c r="BA397" s="14">
        <f t="shared" si="145"/>
        <v>100</v>
      </c>
      <c r="BC397" s="17">
        <f t="shared" si="146"/>
        <v>1.7367950481102094E-3</v>
      </c>
      <c r="BD397">
        <f t="shared" si="147"/>
        <v>-2.0512101544161849E-2</v>
      </c>
      <c r="BE397" s="42">
        <f t="shared" si="148"/>
        <v>13.456161316707977</v>
      </c>
      <c r="BF397" s="31">
        <f t="shared" si="149"/>
        <v>-1.2312145149811837</v>
      </c>
      <c r="BG397" t="str">
        <f t="shared" si="150"/>
        <v>31999.9995342939-3.86038819341855i</v>
      </c>
      <c r="BH397" t="str">
        <f t="shared" si="151"/>
        <v>99999.9999960522-0.628318399975195i</v>
      </c>
      <c r="BI397">
        <f t="shared" si="133"/>
        <v>-12.308479095040878</v>
      </c>
      <c r="BJ397">
        <f t="shared" si="152"/>
        <v>-4.9636363483211094E-3</v>
      </c>
      <c r="BK397">
        <f t="shared" si="153"/>
        <v>-1.7556737163209659E-7</v>
      </c>
      <c r="BL397">
        <f t="shared" si="154"/>
        <v>-1.151999984476461E-2</v>
      </c>
      <c r="BM397" t="str">
        <f t="shared" si="155"/>
        <v>960000-88419431.2239711i</v>
      </c>
      <c r="BN397" t="str">
        <f t="shared" si="156"/>
        <v>-12939428959.6055i</v>
      </c>
      <c r="BO397" t="str">
        <f t="shared" si="157"/>
        <v>23836940.4859009-80797195.5042359i</v>
      </c>
      <c r="BP397" t="str">
        <f t="shared" si="158"/>
        <v>0.999999999050498-0.000030813990943542i</v>
      </c>
      <c r="BQ397">
        <f t="shared" si="159"/>
        <v>1.1165000000000001E-5</v>
      </c>
      <c r="BR397">
        <f t="shared" si="134"/>
        <v>59.467547174566278</v>
      </c>
      <c r="BS397">
        <f t="shared" si="160"/>
        <v>-73.564568349938867</v>
      </c>
      <c r="BU397" s="27">
        <f t="shared" si="135"/>
        <v>13.457898111756087</v>
      </c>
      <c r="BV397" s="27">
        <f t="shared" si="136"/>
        <v>-1.2517266165253456</v>
      </c>
      <c r="BW397">
        <f t="shared" si="137"/>
        <v>47.159067903958025</v>
      </c>
      <c r="BX397">
        <f t="shared" si="138"/>
        <v>-73.581051986131953</v>
      </c>
      <c r="BY397" s="27">
        <f t="shared" si="139"/>
        <v>60.616966015714112</v>
      </c>
      <c r="BZ397" s="27">
        <f t="shared" si="140"/>
        <v>-74.832778602657299</v>
      </c>
      <c r="CA397" s="27">
        <f t="shared" si="141"/>
        <v>285.1672213973427</v>
      </c>
      <c r="CC397" s="58">
        <f t="shared" si="161"/>
        <v>0</v>
      </c>
      <c r="CD397" s="58">
        <f t="shared" si="162"/>
        <v>0</v>
      </c>
      <c r="CE397" s="58">
        <f t="shared" si="163"/>
        <v>0</v>
      </c>
      <c r="CF397" s="27">
        <f t="shared" si="164"/>
        <v>0</v>
      </c>
      <c r="CG397" s="27">
        <f t="shared" si="165"/>
        <v>0</v>
      </c>
      <c r="CH397" s="27">
        <f t="shared" si="142"/>
        <v>0</v>
      </c>
      <c r="CI397" s="27">
        <f t="shared" si="166"/>
        <v>0</v>
      </c>
      <c r="CJ397" s="27">
        <f t="shared" si="167"/>
        <v>0</v>
      </c>
      <c r="CK397" s="27">
        <f t="shared" si="143"/>
        <v>0</v>
      </c>
      <c r="CL397" s="27">
        <f t="shared" si="168"/>
        <v>0</v>
      </c>
      <c r="CM397" s="27">
        <f t="shared" si="144"/>
        <v>0</v>
      </c>
    </row>
    <row r="398" spans="52:91">
      <c r="AZ398">
        <v>38</v>
      </c>
      <c r="BA398" s="14">
        <f t="shared" si="145"/>
        <v>150</v>
      </c>
      <c r="BC398" s="17">
        <f t="shared" si="146"/>
        <v>2.6049051880595421E-3</v>
      </c>
      <c r="BD398">
        <f t="shared" si="147"/>
        <v>-3.0771228410936238E-2</v>
      </c>
      <c r="BE398" s="42">
        <f t="shared" si="148"/>
        <v>13.453649786305755</v>
      </c>
      <c r="BF398" s="31">
        <f t="shared" si="149"/>
        <v>-1.8464653477842405</v>
      </c>
      <c r="BG398" t="str">
        <f t="shared" si="150"/>
        <v>31999.9989521611-5.79058218478759i</v>
      </c>
      <c r="BH398" t="str">
        <f t="shared" si="151"/>
        <v>99999.9999911174-0.942477599916286i</v>
      </c>
      <c r="BI398">
        <f t="shared" si="133"/>
        <v>-12.308479141693446</v>
      </c>
      <c r="BJ398">
        <f t="shared" si="152"/>
        <v>-7.4454544937655924E-3</v>
      </c>
      <c r="BK398">
        <f t="shared" si="153"/>
        <v>-3.9502658200151164E-7</v>
      </c>
      <c r="BL398">
        <f t="shared" si="154"/>
        <v>-1.7279999476080561E-2</v>
      </c>
      <c r="BM398" t="str">
        <f t="shared" si="155"/>
        <v>960000-58946287.4826474i</v>
      </c>
      <c r="BN398" t="str">
        <f t="shared" si="156"/>
        <v>-8626285973.07035i</v>
      </c>
      <c r="BO398" t="str">
        <f t="shared" si="157"/>
        <v>11556879.0792297-56184448.5399083i</v>
      </c>
      <c r="BP398" t="str">
        <f t="shared" si="158"/>
        <v>0.99999999786362-0.0000462209863604544i</v>
      </c>
      <c r="BQ398">
        <f t="shared" si="159"/>
        <v>1.1165000000000001E-5</v>
      </c>
      <c r="BR398">
        <f t="shared" si="134"/>
        <v>56.129468416182661</v>
      </c>
      <c r="BS398">
        <f t="shared" si="160"/>
        <v>-78.379310453190342</v>
      </c>
      <c r="BU398" s="27">
        <f t="shared" si="135"/>
        <v>13.456254691493815</v>
      </c>
      <c r="BV398" s="27">
        <f t="shared" si="136"/>
        <v>-1.8772365761951768</v>
      </c>
      <c r="BW398">
        <f t="shared" si="137"/>
        <v>43.820988879462632</v>
      </c>
      <c r="BX398">
        <f t="shared" si="138"/>
        <v>-78.404035907160193</v>
      </c>
      <c r="BY398" s="27">
        <f t="shared" si="139"/>
        <v>57.277243570956443</v>
      </c>
      <c r="BZ398" s="27">
        <f t="shared" si="140"/>
        <v>-80.281272483355366</v>
      </c>
      <c r="CA398" s="27">
        <f t="shared" si="141"/>
        <v>279.71872751664466</v>
      </c>
      <c r="CC398" s="58">
        <f t="shared" si="161"/>
        <v>0</v>
      </c>
      <c r="CD398" s="58">
        <f t="shared" si="162"/>
        <v>0</v>
      </c>
      <c r="CE398" s="58">
        <f t="shared" si="163"/>
        <v>0</v>
      </c>
      <c r="CF398" s="27">
        <f t="shared" si="164"/>
        <v>0</v>
      </c>
      <c r="CG398" s="27">
        <f t="shared" si="165"/>
        <v>0</v>
      </c>
      <c r="CH398" s="27">
        <f t="shared" si="142"/>
        <v>0</v>
      </c>
      <c r="CI398" s="27">
        <f t="shared" si="166"/>
        <v>0</v>
      </c>
      <c r="CJ398" s="27">
        <f t="shared" si="167"/>
        <v>0</v>
      </c>
      <c r="CK398" s="27">
        <f t="shared" si="143"/>
        <v>0</v>
      </c>
      <c r="CL398" s="27">
        <f t="shared" si="168"/>
        <v>0</v>
      </c>
      <c r="CM398" s="27">
        <f t="shared" si="144"/>
        <v>0</v>
      </c>
    </row>
    <row r="399" spans="52:91">
      <c r="AZ399">
        <v>39</v>
      </c>
      <c r="BA399" s="14">
        <f t="shared" si="145"/>
        <v>200</v>
      </c>
      <c r="BC399" s="17">
        <f t="shared" si="146"/>
        <v>3.4728235391995148E-3</v>
      </c>
      <c r="BD399">
        <f t="shared" si="147"/>
        <v>-4.1032405950401418E-2</v>
      </c>
      <c r="BE399" s="42">
        <f t="shared" si="148"/>
        <v>13.450136082030895</v>
      </c>
      <c r="BF399" s="31">
        <f t="shared" si="149"/>
        <v>-2.4612890246051191</v>
      </c>
      <c r="BG399" t="str">
        <f t="shared" si="150"/>
        <v>31999.9981371754-7.72077604974834i</v>
      </c>
      <c r="BH399" t="str">
        <f t="shared" si="151"/>
        <v>99999.9999842086-1.25663679980156i</v>
      </c>
      <c r="BI399">
        <f t="shared" si="133"/>
        <v>-12.308479207006942</v>
      </c>
      <c r="BJ399">
        <f t="shared" si="152"/>
        <v>-9.9272726047506792E-3</v>
      </c>
      <c r="BK399">
        <f t="shared" si="153"/>
        <v>-7.0226945574709712E-7</v>
      </c>
      <c r="BL399">
        <f t="shared" si="154"/>
        <v>-2.3039998758116999E-2</v>
      </c>
      <c r="BM399" t="str">
        <f t="shared" si="155"/>
        <v>960000-44209715.6119855i</v>
      </c>
      <c r="BN399" t="str">
        <f t="shared" si="156"/>
        <v>-6469714479.80276i</v>
      </c>
      <c r="BO399" t="str">
        <f t="shared" si="157"/>
        <v>7005166.49415969-42783230.4339043i</v>
      </c>
      <c r="BP399" t="str">
        <f t="shared" si="158"/>
        <v>0.999999996201992-0.0000616279817115365i</v>
      </c>
      <c r="BQ399">
        <f t="shared" si="159"/>
        <v>1.1165000000000001E-5</v>
      </c>
      <c r="BR399">
        <f t="shared" si="134"/>
        <v>53.697545064813525</v>
      </c>
      <c r="BS399">
        <f t="shared" si="160"/>
        <v>-80.704664467658759</v>
      </c>
      <c r="BU399" s="27">
        <f t="shared" si="135"/>
        <v>13.453608905570094</v>
      </c>
      <c r="BV399" s="27">
        <f t="shared" si="136"/>
        <v>-2.5023214305555204</v>
      </c>
      <c r="BW399">
        <f t="shared" si="137"/>
        <v>41.389065155537125</v>
      </c>
      <c r="BX399">
        <f t="shared" si="138"/>
        <v>-80.737631739021623</v>
      </c>
      <c r="BY399" s="27">
        <f t="shared" si="139"/>
        <v>54.842674061107218</v>
      </c>
      <c r="BZ399" s="27">
        <f t="shared" si="140"/>
        <v>-83.239953169577149</v>
      </c>
      <c r="CA399" s="27">
        <f t="shared" si="141"/>
        <v>276.76004683042288</v>
      </c>
      <c r="CC399" s="58">
        <f t="shared" si="161"/>
        <v>0</v>
      </c>
      <c r="CD399" s="58">
        <f t="shared" si="162"/>
        <v>0</v>
      </c>
      <c r="CE399" s="58">
        <f t="shared" si="163"/>
        <v>0</v>
      </c>
      <c r="CF399" s="27">
        <f t="shared" si="164"/>
        <v>0</v>
      </c>
      <c r="CG399" s="27">
        <f t="shared" si="165"/>
        <v>0</v>
      </c>
      <c r="CH399" s="27">
        <f t="shared" si="142"/>
        <v>0</v>
      </c>
      <c r="CI399" s="27">
        <f t="shared" si="166"/>
        <v>0</v>
      </c>
      <c r="CJ399" s="27">
        <f t="shared" si="167"/>
        <v>0</v>
      </c>
      <c r="CK399" s="27">
        <f t="shared" si="143"/>
        <v>0</v>
      </c>
      <c r="CL399" s="27">
        <f t="shared" si="168"/>
        <v>0</v>
      </c>
      <c r="CM399" s="27">
        <f t="shared" si="144"/>
        <v>0</v>
      </c>
    </row>
    <row r="400" spans="52:91">
      <c r="AZ400">
        <v>40</v>
      </c>
      <c r="BA400" s="14">
        <f t="shared" si="145"/>
        <v>250</v>
      </c>
      <c r="BC400" s="17">
        <f t="shared" si="146"/>
        <v>4.3405499517372732E-3</v>
      </c>
      <c r="BD400">
        <f t="shared" si="147"/>
        <v>-5.1295634119050318E-2</v>
      </c>
      <c r="BE400" s="42">
        <f t="shared" si="148"/>
        <v>13.445622635414798</v>
      </c>
      <c r="BF400" s="31">
        <f t="shared" si="149"/>
        <v>-3.0755440807998378</v>
      </c>
      <c r="BG400" t="str">
        <f t="shared" si="150"/>
        <v>31999.9970893367-9.65096974616484i</v>
      </c>
      <c r="BH400" t="str">
        <f t="shared" si="151"/>
        <v>99999.999975326-1.57079599961242i</v>
      </c>
      <c r="BI400">
        <f t="shared" si="133"/>
        <v>-12.308479290981504</v>
      </c>
      <c r="BJ400">
        <f t="shared" si="152"/>
        <v>-1.2409090669790155E-2</v>
      </c>
      <c r="BK400">
        <f t="shared" si="153"/>
        <v>-1.0972959790404115E-6</v>
      </c>
      <c r="BL400">
        <f t="shared" si="154"/>
        <v>-2.8799997574447397E-2</v>
      </c>
      <c r="BM400" t="str">
        <f t="shared" si="155"/>
        <v>960000-35367772.4895884i</v>
      </c>
      <c r="BN400" t="str">
        <f t="shared" si="156"/>
        <v>-5175771583.84221i</v>
      </c>
      <c r="BO400" t="str">
        <f t="shared" si="157"/>
        <v>4850875.10979392-34470802.5922573i</v>
      </c>
      <c r="BP400" t="str">
        <f t="shared" si="158"/>
        <v>0.999999994065612-0.0000770349769748447i</v>
      </c>
      <c r="BQ400">
        <f t="shared" si="159"/>
        <v>1.1165000000000001E-5</v>
      </c>
      <c r="BR400">
        <f t="shared" si="134"/>
        <v>51.79136652528797</v>
      </c>
      <c r="BS400">
        <f t="shared" si="160"/>
        <v>-81.994130177197434</v>
      </c>
      <c r="BU400" s="27">
        <f t="shared" si="135"/>
        <v>13.449963185366535</v>
      </c>
      <c r="BV400" s="27">
        <f t="shared" si="136"/>
        <v>-3.126839714918888</v>
      </c>
      <c r="BW400">
        <f t="shared" si="137"/>
        <v>39.482886137010489</v>
      </c>
      <c r="BX400">
        <f t="shared" si="138"/>
        <v>-82.035339265441678</v>
      </c>
      <c r="BY400" s="27">
        <f t="shared" si="139"/>
        <v>52.932849322377024</v>
      </c>
      <c r="BZ400" s="27">
        <f t="shared" si="140"/>
        <v>-85.162178980360565</v>
      </c>
      <c r="CA400" s="27">
        <f t="shared" si="141"/>
        <v>274.83782101963942</v>
      </c>
      <c r="CC400" s="58">
        <f t="shared" si="161"/>
        <v>0</v>
      </c>
      <c r="CD400" s="58">
        <f t="shared" si="162"/>
        <v>0</v>
      </c>
      <c r="CE400" s="58">
        <f t="shared" si="163"/>
        <v>0</v>
      </c>
      <c r="CF400" s="27">
        <f t="shared" si="164"/>
        <v>0</v>
      </c>
      <c r="CG400" s="27">
        <f t="shared" si="165"/>
        <v>0</v>
      </c>
      <c r="CH400" s="27">
        <f t="shared" si="142"/>
        <v>0</v>
      </c>
      <c r="CI400" s="27">
        <f t="shared" si="166"/>
        <v>0</v>
      </c>
      <c r="CJ400" s="27">
        <f t="shared" si="167"/>
        <v>0</v>
      </c>
      <c r="CK400" s="27">
        <f t="shared" si="143"/>
        <v>0</v>
      </c>
      <c r="CL400" s="27">
        <f t="shared" si="168"/>
        <v>0</v>
      </c>
      <c r="CM400" s="27">
        <f t="shared" si="144"/>
        <v>0</v>
      </c>
    </row>
    <row r="401" spans="52:91">
      <c r="AZ401">
        <v>41</v>
      </c>
      <c r="BA401" s="14">
        <f t="shared" si="145"/>
        <v>300</v>
      </c>
      <c r="BC401" s="17">
        <f t="shared" si="146"/>
        <v>5.2080842759184478E-3</v>
      </c>
      <c r="BD401">
        <f t="shared" si="147"/>
        <v>-6.1560912872831927E-2</v>
      </c>
      <c r="BE401" s="42">
        <f t="shared" si="148"/>
        <v>13.440112563096209</v>
      </c>
      <c r="BF401" s="31">
        <f t="shared" si="149"/>
        <v>-3.6890898367860117</v>
      </c>
      <c r="BG401" t="str">
        <f t="shared" si="150"/>
        <v>31999.9958086451-11.5811632319009i</v>
      </c>
      <c r="BH401" t="str">
        <f t="shared" si="151"/>
        <v>99999.9999644694-1.88495519933026i</v>
      </c>
      <c r="BI401">
        <f t="shared" si="133"/>
        <v>-12.30847939361696</v>
      </c>
      <c r="BJ401">
        <f t="shared" si="152"/>
        <v>-1.4890908677397272E-2</v>
      </c>
      <c r="BK401">
        <f t="shared" si="153"/>
        <v>-1.5801061175706946E-6</v>
      </c>
      <c r="BL401">
        <f t="shared" si="154"/>
        <v>-3.4559995808645369E-2</v>
      </c>
      <c r="BM401" t="str">
        <f t="shared" si="155"/>
        <v>960000-29473143.7413237i</v>
      </c>
      <c r="BN401" t="str">
        <f t="shared" si="156"/>
        <v>-4313142986.53518i</v>
      </c>
      <c r="BO401" t="str">
        <f t="shared" si="157"/>
        <v>3667710.07534327-28837477.0513523i</v>
      </c>
      <c r="BP401" t="str">
        <f t="shared" si="158"/>
        <v>0.999999991454482-0.0000924419721284354i</v>
      </c>
      <c r="BQ401">
        <f t="shared" si="159"/>
        <v>1.1165000000000001E-5</v>
      </c>
      <c r="BR401">
        <f t="shared" si="134"/>
        <v>50.226009774924464</v>
      </c>
      <c r="BS401">
        <f t="shared" si="160"/>
        <v>-82.757035057940485</v>
      </c>
      <c r="BU401" s="27">
        <f t="shared" si="135"/>
        <v>13.445320647372128</v>
      </c>
      <c r="BV401" s="27">
        <f t="shared" si="136"/>
        <v>-3.7506507496588437</v>
      </c>
      <c r="BW401">
        <f t="shared" si="137"/>
        <v>37.917528801201385</v>
      </c>
      <c r="BX401">
        <f t="shared" si="138"/>
        <v>-82.806485962426521</v>
      </c>
      <c r="BY401" s="27">
        <f t="shared" si="139"/>
        <v>51.362849448573513</v>
      </c>
      <c r="BZ401" s="27">
        <f t="shared" si="140"/>
        <v>-86.557136712085367</v>
      </c>
      <c r="CA401" s="27">
        <f t="shared" si="141"/>
        <v>273.44286328791463</v>
      </c>
      <c r="CC401" s="58">
        <f t="shared" si="161"/>
        <v>0</v>
      </c>
      <c r="CD401" s="58">
        <f t="shared" si="162"/>
        <v>0</v>
      </c>
      <c r="CE401" s="58">
        <f t="shared" si="163"/>
        <v>0</v>
      </c>
      <c r="CF401" s="27">
        <f t="shared" si="164"/>
        <v>0</v>
      </c>
      <c r="CG401" s="27">
        <f t="shared" si="165"/>
        <v>0</v>
      </c>
      <c r="CH401" s="27">
        <f t="shared" si="142"/>
        <v>0</v>
      </c>
      <c r="CI401" s="27">
        <f t="shared" si="166"/>
        <v>0</v>
      </c>
      <c r="CJ401" s="27">
        <f t="shared" si="167"/>
        <v>0</v>
      </c>
      <c r="CK401" s="27">
        <f t="shared" si="143"/>
        <v>0</v>
      </c>
      <c r="CL401" s="27">
        <f t="shared" si="168"/>
        <v>0</v>
      </c>
      <c r="CM401" s="27">
        <f t="shared" si="144"/>
        <v>0</v>
      </c>
    </row>
    <row r="402" spans="52:91">
      <c r="AZ402">
        <v>42</v>
      </c>
      <c r="BA402" s="14">
        <f t="shared" si="145"/>
        <v>350</v>
      </c>
      <c r="BC402" s="17">
        <f t="shared" si="146"/>
        <v>6.0754263620251825E-3</v>
      </c>
      <c r="BD402">
        <f t="shared" si="147"/>
        <v>-7.1828242167150905E-2</v>
      </c>
      <c r="BE402" s="42">
        <f t="shared" si="148"/>
        <v>13.433609659673193</v>
      </c>
      <c r="BF402" s="31">
        <f t="shared" si="149"/>
        <v>-4.3017865892199341</v>
      </c>
      <c r="BG402" t="str">
        <f t="shared" si="150"/>
        <v>31999.9942951005-13.5113564648205i</v>
      </c>
      <c r="BH402" t="str">
        <f t="shared" si="151"/>
        <v>99999.999951639-2.19911439893648i</v>
      </c>
      <c r="BI402">
        <f t="shared" si="133"/>
        <v>-12.308479514913525</v>
      </c>
      <c r="BJ402">
        <f t="shared" si="152"/>
        <v>-1.7372726616085892E-2</v>
      </c>
      <c r="BK402">
        <f t="shared" si="153"/>
        <v>-2.1506998502963282E-6</v>
      </c>
      <c r="BL402">
        <f t="shared" si="154"/>
        <v>-4.0319993344284641E-2</v>
      </c>
      <c r="BM402" t="str">
        <f t="shared" si="155"/>
        <v>960000-25262694.6354203i</v>
      </c>
      <c r="BN402" t="str">
        <f t="shared" si="156"/>
        <v>-3696979702.74444i</v>
      </c>
      <c r="BO402" t="str">
        <f t="shared" si="157"/>
        <v>2949839.8062461-24776015.8512811i</v>
      </c>
      <c r="BP402" t="str">
        <f t="shared" si="158"/>
        <v>0.9999999883686-0.000107848967150366i</v>
      </c>
      <c r="BQ402">
        <f t="shared" si="159"/>
        <v>1.1165000000000001E-5</v>
      </c>
      <c r="BR402">
        <f t="shared" si="134"/>
        <v>48.898934426348937</v>
      </c>
      <c r="BS402">
        <f t="shared" si="160"/>
        <v>-83.216505786506261</v>
      </c>
      <c r="BU402" s="27">
        <f t="shared" si="135"/>
        <v>13.439685086035219</v>
      </c>
      <c r="BV402" s="27">
        <f t="shared" si="136"/>
        <v>-4.3736148313870853</v>
      </c>
      <c r="BW402">
        <f t="shared" si="137"/>
        <v>36.590452760735559</v>
      </c>
      <c r="BX402">
        <f t="shared" si="138"/>
        <v>-83.274198506466632</v>
      </c>
      <c r="BY402" s="27">
        <f t="shared" si="139"/>
        <v>50.030137846770778</v>
      </c>
      <c r="BZ402" s="27">
        <f t="shared" si="140"/>
        <v>-87.647813337853719</v>
      </c>
      <c r="CA402" s="27">
        <f t="shared" si="141"/>
        <v>272.35218666214627</v>
      </c>
      <c r="CC402" s="58">
        <f t="shared" si="161"/>
        <v>0</v>
      </c>
      <c r="CD402" s="58">
        <f t="shared" si="162"/>
        <v>0</v>
      </c>
      <c r="CE402" s="58">
        <f t="shared" si="163"/>
        <v>0</v>
      </c>
      <c r="CF402" s="27">
        <f t="shared" si="164"/>
        <v>0</v>
      </c>
      <c r="CG402" s="27">
        <f t="shared" si="165"/>
        <v>0</v>
      </c>
      <c r="CH402" s="27">
        <f t="shared" si="142"/>
        <v>0</v>
      </c>
      <c r="CI402" s="27">
        <f t="shared" si="166"/>
        <v>0</v>
      </c>
      <c r="CJ402" s="27">
        <f t="shared" si="167"/>
        <v>0</v>
      </c>
      <c r="CK402" s="27">
        <f t="shared" si="143"/>
        <v>0</v>
      </c>
      <c r="CL402" s="27">
        <f t="shared" si="168"/>
        <v>0</v>
      </c>
      <c r="CM402" s="27">
        <f t="shared" si="144"/>
        <v>0</v>
      </c>
    </row>
    <row r="403" spans="52:91">
      <c r="AZ403">
        <v>43</v>
      </c>
      <c r="BA403" s="14">
        <f t="shared" si="145"/>
        <v>400</v>
      </c>
      <c r="BC403" s="17">
        <f t="shared" si="146"/>
        <v>6.9425760602913038E-3</v>
      </c>
      <c r="BD403">
        <f t="shared" si="147"/>
        <v>-8.2097621956865957E-2</v>
      </c>
      <c r="BE403" s="42">
        <f t="shared" si="148"/>
        <v>13.426118389037189</v>
      </c>
      <c r="BF403" s="31">
        <f t="shared" si="149"/>
        <v>-4.913495798829481</v>
      </c>
      <c r="BG403" t="str">
        <f t="shared" si="150"/>
        <v>31999.9925487031-15.4415494027876i</v>
      </c>
      <c r="BH403" t="str">
        <f t="shared" si="151"/>
        <v>99999.9999368346-2.51327359841248i</v>
      </c>
      <c r="BI403">
        <f t="shared" si="133"/>
        <v>-12.308479654871103</v>
      </c>
      <c r="BJ403">
        <f t="shared" si="152"/>
        <v>-1.9854544474369372E-2</v>
      </c>
      <c r="BK403">
        <f t="shared" si="153"/>
        <v>-2.8090771491939544E-6</v>
      </c>
      <c r="BL403">
        <f t="shared" si="154"/>
        <v>-4.6079990064938917E-2</v>
      </c>
      <c r="BM403" t="str">
        <f t="shared" si="155"/>
        <v>960000-22104857.8059928i</v>
      </c>
      <c r="BN403" t="str">
        <f t="shared" si="156"/>
        <v>-3234857239.90138i</v>
      </c>
      <c r="BO403" t="str">
        <f t="shared" si="157"/>
        <v>2482105.19516947-21712210.4756599i</v>
      </c>
      <c r="BP403" t="str">
        <f t="shared" si="158"/>
        <v>0.999999984807968-0.000123255962018692i</v>
      </c>
      <c r="BQ403">
        <f t="shared" si="159"/>
        <v>1.1165000000000001E-5</v>
      </c>
      <c r="BR403">
        <f t="shared" si="134"/>
        <v>47.747644250747889</v>
      </c>
      <c r="BS403">
        <f t="shared" si="160"/>
        <v>-83.485428975620749</v>
      </c>
      <c r="BU403" s="27">
        <f t="shared" si="135"/>
        <v>13.43306096509748</v>
      </c>
      <c r="BV403" s="27">
        <f t="shared" si="136"/>
        <v>-4.9955934207863466</v>
      </c>
      <c r="BW403">
        <f t="shared" si="137"/>
        <v>35.439161786799637</v>
      </c>
      <c r="BX403">
        <f t="shared" si="138"/>
        <v>-83.551363510160058</v>
      </c>
      <c r="BY403" s="27">
        <f t="shared" si="139"/>
        <v>48.87222275189712</v>
      </c>
      <c r="BZ403" s="27">
        <f t="shared" si="140"/>
        <v>-88.546956930946408</v>
      </c>
      <c r="CA403" s="27">
        <f t="shared" si="141"/>
        <v>271.45304306905359</v>
      </c>
      <c r="CC403" s="58">
        <f t="shared" si="161"/>
        <v>0</v>
      </c>
      <c r="CD403" s="58">
        <f t="shared" si="162"/>
        <v>0</v>
      </c>
      <c r="CE403" s="58">
        <f t="shared" si="163"/>
        <v>0</v>
      </c>
      <c r="CF403" s="27">
        <f t="shared" si="164"/>
        <v>0</v>
      </c>
      <c r="CG403" s="27">
        <f t="shared" si="165"/>
        <v>0</v>
      </c>
      <c r="CH403" s="27">
        <f t="shared" si="142"/>
        <v>0</v>
      </c>
      <c r="CI403" s="27">
        <f t="shared" si="166"/>
        <v>0</v>
      </c>
      <c r="CJ403" s="27">
        <f t="shared" si="167"/>
        <v>0</v>
      </c>
      <c r="CK403" s="27">
        <f t="shared" si="143"/>
        <v>0</v>
      </c>
      <c r="CL403" s="27">
        <f t="shared" si="168"/>
        <v>0</v>
      </c>
      <c r="CM403" s="27">
        <f t="shared" si="144"/>
        <v>0</v>
      </c>
    </row>
    <row r="404" spans="52:91">
      <c r="AZ404">
        <v>44</v>
      </c>
      <c r="BA404" s="14">
        <f t="shared" si="145"/>
        <v>450</v>
      </c>
      <c r="BC404" s="17">
        <f t="shared" si="146"/>
        <v>7.8095332207211892E-3</v>
      </c>
      <c r="BD404">
        <f t="shared" si="147"/>
        <v>-9.2369052196294432E-2</v>
      </c>
      <c r="BE404" s="42">
        <f t="shared" si="148"/>
        <v>13.417643874230244</v>
      </c>
      <c r="BF404" s="31">
        <f t="shared" si="149"/>
        <v>-5.5240802742813742</v>
      </c>
      <c r="BG404" t="str">
        <f t="shared" si="150"/>
        <v>31999.9905694529-17.3717420036663i</v>
      </c>
      <c r="BH404" t="str">
        <f t="shared" si="151"/>
        <v>99999.9999200562-2.82743279773965i</v>
      </c>
      <c r="BI404">
        <f t="shared" si="133"/>
        <v>-12.308479813489654</v>
      </c>
      <c r="BJ404">
        <f t="shared" si="152"/>
        <v>-2.233636224076159E-2</v>
      </c>
      <c r="BK404">
        <f t="shared" si="153"/>
        <v>-3.5552379580432547E-6</v>
      </c>
      <c r="BL404">
        <f t="shared" si="154"/>
        <v>-5.1839985854182036E-2</v>
      </c>
      <c r="BM404" t="str">
        <f t="shared" si="155"/>
        <v>960000-19648762.4942158i</v>
      </c>
      <c r="BN404" t="str">
        <f t="shared" si="156"/>
        <v>-2875428657.69012i</v>
      </c>
      <c r="BO404" t="str">
        <f t="shared" si="157"/>
        <v>2160600.9179785-19320051.2450547i</v>
      </c>
      <c r="BP404" t="str">
        <f t="shared" si="158"/>
        <v>0.999999980772584-0.00013866295671147i</v>
      </c>
      <c r="BQ404">
        <f t="shared" si="159"/>
        <v>1.1165000000000001E-5</v>
      </c>
      <c r="BR404">
        <f t="shared" si="134"/>
        <v>46.731317746282919</v>
      </c>
      <c r="BS404">
        <f t="shared" si="160"/>
        <v>-83.626970730307903</v>
      </c>
      <c r="BU404" s="27">
        <f t="shared" si="135"/>
        <v>13.425453407450965</v>
      </c>
      <c r="BV404" s="27">
        <f t="shared" si="136"/>
        <v>-5.6164493264776683</v>
      </c>
      <c r="BW404">
        <f t="shared" si="137"/>
        <v>34.422834377555304</v>
      </c>
      <c r="BX404">
        <f t="shared" si="138"/>
        <v>-83.70114707840284</v>
      </c>
      <c r="BY404" s="27">
        <f t="shared" si="139"/>
        <v>47.848287785006271</v>
      </c>
      <c r="BZ404" s="27">
        <f t="shared" si="140"/>
        <v>-89.317596404880504</v>
      </c>
      <c r="CA404" s="27">
        <f t="shared" si="141"/>
        <v>270.68240359511947</v>
      </c>
      <c r="CC404" s="58">
        <f t="shared" si="161"/>
        <v>0</v>
      </c>
      <c r="CD404" s="58">
        <f t="shared" si="162"/>
        <v>0</v>
      </c>
      <c r="CE404" s="58">
        <f t="shared" si="163"/>
        <v>0</v>
      </c>
      <c r="CF404" s="27">
        <f t="shared" si="164"/>
        <v>0</v>
      </c>
      <c r="CG404" s="27">
        <f t="shared" si="165"/>
        <v>0</v>
      </c>
      <c r="CH404" s="27">
        <f t="shared" si="142"/>
        <v>0</v>
      </c>
      <c r="CI404" s="27">
        <f t="shared" si="166"/>
        <v>0</v>
      </c>
      <c r="CJ404" s="27">
        <f t="shared" si="167"/>
        <v>0</v>
      </c>
      <c r="CK404" s="27">
        <f t="shared" si="143"/>
        <v>0</v>
      </c>
      <c r="CL404" s="27">
        <f t="shared" si="168"/>
        <v>0</v>
      </c>
      <c r="CM404" s="27">
        <f t="shared" si="144"/>
        <v>0</v>
      </c>
    </row>
    <row r="405" spans="52:91">
      <c r="AZ405">
        <v>45</v>
      </c>
      <c r="BA405" s="14">
        <f t="shared" si="145"/>
        <v>500</v>
      </c>
      <c r="BC405" s="17">
        <f t="shared" si="146"/>
        <v>8.6762976935368594E-3</v>
      </c>
      <c r="BD405">
        <f t="shared" si="147"/>
        <v>-0.10264253283920446</v>
      </c>
      <c r="BE405" s="42">
        <f t="shared" si="148"/>
        <v>13.408191885873643</v>
      </c>
      <c r="BF405" s="31">
        <f t="shared" si="149"/>
        <v>-6.1334043514866217</v>
      </c>
      <c r="BG405" t="str">
        <f t="shared" si="150"/>
        <v>31999.9883573501-19.3019342253204i</v>
      </c>
      <c r="BH405" t="str">
        <f t="shared" si="151"/>
        <v>99999.999901304-3.14159199689937i</v>
      </c>
      <c r="BI405">
        <f t="shared" si="133"/>
        <v>-12.30847999076919</v>
      </c>
      <c r="BJ405">
        <f t="shared" si="152"/>
        <v>-2.4818179903775418E-2</v>
      </c>
      <c r="BK405">
        <f t="shared" si="153"/>
        <v>-4.3891822416076611E-6</v>
      </c>
      <c r="BL405">
        <f t="shared" si="154"/>
        <v>-5.7599980595588213E-2</v>
      </c>
      <c r="BM405" t="str">
        <f t="shared" si="155"/>
        <v>960000-17683886.2447942i</v>
      </c>
      <c r="BN405" t="str">
        <f t="shared" si="156"/>
        <v>-2587885791.9211i</v>
      </c>
      <c r="BO405" t="str">
        <f t="shared" si="157"/>
        <v>1930216.72760713-17401167.26575i</v>
      </c>
      <c r="BP405" t="str">
        <f t="shared" si="158"/>
        <v>0.99999997626245-0.000154069951206756i</v>
      </c>
      <c r="BQ405">
        <f t="shared" si="159"/>
        <v>1.1165000000000001E-5</v>
      </c>
      <c r="BR405">
        <f t="shared" si="134"/>
        <v>45.821852708334525</v>
      </c>
      <c r="BS405">
        <f t="shared" si="160"/>
        <v>-83.679211988325349</v>
      </c>
      <c r="BU405" s="27">
        <f t="shared" si="135"/>
        <v>13.41686818356718</v>
      </c>
      <c r="BV405" s="27">
        <f t="shared" si="136"/>
        <v>-6.2360468843258259</v>
      </c>
      <c r="BW405">
        <f t="shared" si="137"/>
        <v>33.513368328383095</v>
      </c>
      <c r="BX405">
        <f t="shared" si="138"/>
        <v>-83.761630148824707</v>
      </c>
      <c r="BY405" s="27">
        <f t="shared" si="139"/>
        <v>46.930236511950277</v>
      </c>
      <c r="BZ405" s="27">
        <f t="shared" si="140"/>
        <v>-89.997677033150538</v>
      </c>
      <c r="CA405" s="27">
        <f t="shared" si="141"/>
        <v>270.00232296684948</v>
      </c>
      <c r="CC405" s="58">
        <f t="shared" si="161"/>
        <v>0</v>
      </c>
      <c r="CD405" s="58">
        <f t="shared" si="162"/>
        <v>0</v>
      </c>
      <c r="CE405" s="58">
        <f t="shared" si="163"/>
        <v>0</v>
      </c>
      <c r="CF405" s="27">
        <f t="shared" si="164"/>
        <v>0</v>
      </c>
      <c r="CG405" s="27">
        <f t="shared" si="165"/>
        <v>0</v>
      </c>
      <c r="CH405" s="27">
        <f t="shared" si="142"/>
        <v>0</v>
      </c>
      <c r="CI405" s="27">
        <f t="shared" si="166"/>
        <v>0</v>
      </c>
      <c r="CJ405" s="27">
        <f t="shared" si="167"/>
        <v>0</v>
      </c>
      <c r="CK405" s="27">
        <f t="shared" si="143"/>
        <v>0</v>
      </c>
      <c r="CL405" s="27">
        <f t="shared" si="168"/>
        <v>0</v>
      </c>
      <c r="CM405" s="27">
        <f t="shared" si="144"/>
        <v>0</v>
      </c>
    </row>
    <row r="406" spans="52:91">
      <c r="AZ406">
        <v>46</v>
      </c>
      <c r="BA406" s="14">
        <f t="shared" si="145"/>
        <v>550</v>
      </c>
      <c r="BC406" s="17">
        <f t="shared" si="146"/>
        <v>9.5428693287289666E-3</v>
      </c>
      <c r="BD406">
        <f t="shared" si="147"/>
        <v>-0.11291806383881973</v>
      </c>
      <c r="BE406" s="42">
        <f t="shared" si="148"/>
        <v>13.397768829222326</v>
      </c>
      <c r="BF406" s="31">
        <f t="shared" si="149"/>
        <v>-6.7413340677762177</v>
      </c>
      <c r="BG406" t="str">
        <f t="shared" si="150"/>
        <v>31999.9859123946-21.2321260256142i</v>
      </c>
      <c r="BH406" t="str">
        <f t="shared" si="151"/>
        <v>99999.9998805778-3.45575119587306i</v>
      </c>
      <c r="BI406">
        <f t="shared" si="133"/>
        <v>-12.308480186709714</v>
      </c>
      <c r="BJ406">
        <f t="shared" si="152"/>
        <v>-2.7299997451925271E-2</v>
      </c>
      <c r="BK406">
        <f t="shared" si="153"/>
        <v>-5.3109099422395944E-6</v>
      </c>
      <c r="BL406">
        <f t="shared" si="154"/>
        <v>-6.3359974172731065E-2</v>
      </c>
      <c r="BM406" t="str">
        <f t="shared" si="155"/>
        <v>960000-16076260.2225402i</v>
      </c>
      <c r="BN406" t="str">
        <f t="shared" si="156"/>
        <v>-2352623447.201i</v>
      </c>
      <c r="BO406" t="str">
        <f t="shared" si="157"/>
        <v>1759535.6692419-15828101.9369434i</v>
      </c>
      <c r="BP406" t="str">
        <f t="shared" si="158"/>
        <v>0.999999971277564-0.000169476945482609i</v>
      </c>
      <c r="BQ406">
        <f t="shared" si="159"/>
        <v>1.1165000000000001E-5</v>
      </c>
      <c r="BR406">
        <f t="shared" si="134"/>
        <v>44.999091200105468</v>
      </c>
      <c r="BS406">
        <f t="shared" si="160"/>
        <v>-83.66646917213302</v>
      </c>
      <c r="BU406" s="27">
        <f t="shared" si="135"/>
        <v>13.407311698551055</v>
      </c>
      <c r="BV406" s="27">
        <f t="shared" si="136"/>
        <v>-6.8542521316150378</v>
      </c>
      <c r="BW406">
        <f t="shared" si="137"/>
        <v>32.690605702485811</v>
      </c>
      <c r="BX406">
        <f t="shared" si="138"/>
        <v>-83.75712914375768</v>
      </c>
      <c r="BY406" s="27">
        <f t="shared" si="139"/>
        <v>46.097917401036867</v>
      </c>
      <c r="BZ406" s="27">
        <f t="shared" si="140"/>
        <v>-90.611381275372722</v>
      </c>
      <c r="CA406" s="27">
        <f t="shared" si="141"/>
        <v>269.38861872462729</v>
      </c>
      <c r="CC406" s="58">
        <f t="shared" si="161"/>
        <v>0</v>
      </c>
      <c r="CD406" s="58">
        <f t="shared" si="162"/>
        <v>0</v>
      </c>
      <c r="CE406" s="58">
        <f t="shared" si="163"/>
        <v>0</v>
      </c>
      <c r="CF406" s="27">
        <f t="shared" si="164"/>
        <v>0</v>
      </c>
      <c r="CG406" s="27">
        <f t="shared" si="165"/>
        <v>0</v>
      </c>
      <c r="CH406" s="27">
        <f t="shared" si="142"/>
        <v>0</v>
      </c>
      <c r="CI406" s="27">
        <f t="shared" si="166"/>
        <v>0</v>
      </c>
      <c r="CJ406" s="27">
        <f t="shared" si="167"/>
        <v>0</v>
      </c>
      <c r="CK406" s="27">
        <f t="shared" si="143"/>
        <v>0</v>
      </c>
      <c r="CL406" s="27">
        <f t="shared" si="168"/>
        <v>0</v>
      </c>
      <c r="CM406" s="27">
        <f t="shared" si="144"/>
        <v>0</v>
      </c>
    </row>
    <row r="407" spans="52:91">
      <c r="AZ407">
        <v>47</v>
      </c>
      <c r="BA407" s="14">
        <f t="shared" si="145"/>
        <v>600</v>
      </c>
      <c r="BC407" s="17">
        <f t="shared" si="146"/>
        <v>1.0409247976322717E-2</v>
      </c>
      <c r="BD407">
        <f t="shared" si="147"/>
        <v>-0.12319564514781842</v>
      </c>
      <c r="BE407" s="42">
        <f t="shared" si="148"/>
        <v>13.386381729905089</v>
      </c>
      <c r="BF407" s="31">
        <f t="shared" si="149"/>
        <v>-7.347737330410685</v>
      </c>
      <c r="BG407" t="str">
        <f t="shared" si="150"/>
        <v>31999.9832345868-23.1623173624117i</v>
      </c>
      <c r="BH407" t="str">
        <f t="shared" si="151"/>
        <v>99999.9998578778-3.76991039464212i</v>
      </c>
      <c r="BI407">
        <f t="shared" si="133"/>
        <v>-12.30848040131127</v>
      </c>
      <c r="BJ407">
        <f t="shared" si="152"/>
        <v>-2.9781814873724485E-2</v>
      </c>
      <c r="BK407">
        <f t="shared" si="153"/>
        <v>-6.3204210194179064E-6</v>
      </c>
      <c r="BL407">
        <f t="shared" si="154"/>
        <v>-6.9119966469184932E-2</v>
      </c>
      <c r="BM407" t="str">
        <f t="shared" si="155"/>
        <v>960000-14736571.8706618i</v>
      </c>
      <c r="BN407" t="str">
        <f t="shared" si="156"/>
        <v>-2156571493.26759i</v>
      </c>
      <c r="BO407" t="str">
        <f t="shared" si="157"/>
        <v>1629591.62540669-14515296.2284878i</v>
      </c>
      <c r="BP407" t="str">
        <f t="shared" si="158"/>
        <v>0.999999965817928-0.000184883939517084i</v>
      </c>
      <c r="BQ407">
        <f t="shared" si="159"/>
        <v>1.1165000000000001E-5</v>
      </c>
      <c r="BR407">
        <f t="shared" si="134"/>
        <v>44.248088525057142</v>
      </c>
      <c r="BS407">
        <f t="shared" si="160"/>
        <v>-83.604995979211964</v>
      </c>
      <c r="BU407" s="27">
        <f t="shared" si="135"/>
        <v>13.396790977881412</v>
      </c>
      <c r="BV407" s="27">
        <f t="shared" si="136"/>
        <v>-7.4709329755585037</v>
      </c>
      <c r="BW407">
        <f t="shared" si="137"/>
        <v>31.939601803324855</v>
      </c>
      <c r="BX407">
        <f t="shared" si="138"/>
        <v>-83.703897760554867</v>
      </c>
      <c r="BY407" s="27">
        <f t="shared" si="139"/>
        <v>45.336392781206271</v>
      </c>
      <c r="BZ407" s="27">
        <f t="shared" si="140"/>
        <v>-91.174830736113364</v>
      </c>
      <c r="CA407" s="27">
        <f t="shared" si="141"/>
        <v>268.82516926388666</v>
      </c>
      <c r="CC407" s="58">
        <f t="shared" si="161"/>
        <v>0</v>
      </c>
      <c r="CD407" s="58">
        <f t="shared" si="162"/>
        <v>0</v>
      </c>
      <c r="CE407" s="58">
        <f t="shared" si="163"/>
        <v>0</v>
      </c>
      <c r="CF407" s="27">
        <f t="shared" si="164"/>
        <v>0</v>
      </c>
      <c r="CG407" s="27">
        <f t="shared" si="165"/>
        <v>0</v>
      </c>
      <c r="CH407" s="27">
        <f t="shared" si="142"/>
        <v>0</v>
      </c>
      <c r="CI407" s="27">
        <f t="shared" si="166"/>
        <v>0</v>
      </c>
      <c r="CJ407" s="27">
        <f t="shared" si="167"/>
        <v>0</v>
      </c>
      <c r="CK407" s="27">
        <f t="shared" si="143"/>
        <v>0</v>
      </c>
      <c r="CL407" s="27">
        <f t="shared" si="168"/>
        <v>0</v>
      </c>
      <c r="CM407" s="27">
        <f t="shared" si="144"/>
        <v>0</v>
      </c>
    </row>
    <row r="408" spans="52:91">
      <c r="AZ408">
        <v>48</v>
      </c>
      <c r="BA408" s="14">
        <f t="shared" si="145"/>
        <v>650</v>
      </c>
      <c r="BC408" s="17">
        <f t="shared" si="146"/>
        <v>1.1275433486302722E-2</v>
      </c>
      <c r="BD408">
        <f t="shared" si="147"/>
        <v>-0.13347527671833176</v>
      </c>
      <c r="BE408" s="42">
        <f t="shared" si="148"/>
        <v>13.374038218416658</v>
      </c>
      <c r="BF408" s="31">
        <f t="shared" si="149"/>
        <v>-7.9524840789236304</v>
      </c>
      <c r="BG408" t="str">
        <f t="shared" si="150"/>
        <v>31999.9803239265-25.0925081935769i</v>
      </c>
      <c r="BH408" t="str">
        <f t="shared" si="151"/>
        <v>99999.9998332038-4.08406959318792i</v>
      </c>
      <c r="BI408">
        <f t="shared" si="133"/>
        <v>-12.30848063457379</v>
      </c>
      <c r="BJ408">
        <f t="shared" si="152"/>
        <v>-3.2263632157686441E-2</v>
      </c>
      <c r="BK408">
        <f t="shared" si="153"/>
        <v>-7.41771539574549E-6</v>
      </c>
      <c r="BL408">
        <f t="shared" si="154"/>
        <v>-7.4879957368524486E-2</v>
      </c>
      <c r="BM408" t="str">
        <f t="shared" si="155"/>
        <v>960000-13602989.4190725i</v>
      </c>
      <c r="BN408" t="str">
        <f t="shared" si="156"/>
        <v>-1990681378.40085i</v>
      </c>
      <c r="BO408" t="str">
        <f t="shared" si="157"/>
        <v>1528388.51369024-13403213.1401425i</v>
      </c>
      <c r="BP408" t="str">
        <f t="shared" si="158"/>
        <v>0.99999995988354-0.000200290933288237i</v>
      </c>
      <c r="BQ408">
        <f t="shared" si="159"/>
        <v>1.1165000000000001E-5</v>
      </c>
      <c r="BR408">
        <f t="shared" si="134"/>
        <v>43.557460952102915</v>
      </c>
      <c r="BS408">
        <f t="shared" si="160"/>
        <v>-83.506069413983894</v>
      </c>
      <c r="BU408" s="27">
        <f t="shared" si="135"/>
        <v>13.38531365190296</v>
      </c>
      <c r="BV408" s="27">
        <f t="shared" si="136"/>
        <v>-8.0859593556419629</v>
      </c>
      <c r="BW408">
        <f t="shared" si="137"/>
        <v>31.248972899813729</v>
      </c>
      <c r="BX408">
        <f t="shared" si="138"/>
        <v>-83.613213003510111</v>
      </c>
      <c r="BY408" s="27">
        <f t="shared" si="139"/>
        <v>44.634286551716691</v>
      </c>
      <c r="BZ408" s="27">
        <f t="shared" si="140"/>
        <v>-91.699172359152072</v>
      </c>
      <c r="CA408" s="27">
        <f t="shared" si="141"/>
        <v>268.30082764084796</v>
      </c>
      <c r="CC408" s="58">
        <f t="shared" si="161"/>
        <v>0</v>
      </c>
      <c r="CD408" s="58">
        <f t="shared" si="162"/>
        <v>0</v>
      </c>
      <c r="CE408" s="58">
        <f t="shared" si="163"/>
        <v>0</v>
      </c>
      <c r="CF408" s="27">
        <f t="shared" si="164"/>
        <v>0</v>
      </c>
      <c r="CG408" s="27">
        <f t="shared" si="165"/>
        <v>0</v>
      </c>
      <c r="CH408" s="27">
        <f t="shared" si="142"/>
        <v>0</v>
      </c>
      <c r="CI408" s="27">
        <f t="shared" si="166"/>
        <v>0</v>
      </c>
      <c r="CJ408" s="27">
        <f t="shared" si="167"/>
        <v>0</v>
      </c>
      <c r="CK408" s="27">
        <f t="shared" si="143"/>
        <v>0</v>
      </c>
      <c r="CL408" s="27">
        <f t="shared" si="168"/>
        <v>0</v>
      </c>
      <c r="CM408" s="27">
        <f t="shared" si="144"/>
        <v>0</v>
      </c>
    </row>
    <row r="409" spans="52:91">
      <c r="AZ409">
        <v>49</v>
      </c>
      <c r="BA409" s="14">
        <f t="shared" si="145"/>
        <v>700</v>
      </c>
      <c r="BC409" s="17">
        <f t="shared" si="146"/>
        <v>1.2141425708676538E-2</v>
      </c>
      <c r="BD409">
        <f t="shared" si="147"/>
        <v>-0.14375695850194151</v>
      </c>
      <c r="BE409" s="42">
        <f t="shared" si="148"/>
        <v>13.360746513431607</v>
      </c>
      <c r="BF409" s="31">
        <f t="shared" si="149"/>
        <v>-8.5554464408333395</v>
      </c>
      <c r="BG409" t="str">
        <f t="shared" si="150"/>
        <v>31999.9771804141-27.022698476974i</v>
      </c>
      <c r="BH409" t="str">
        <f t="shared" si="151"/>
        <v>99999.9998065558-4.39822879149188i</v>
      </c>
      <c r="BI409">
        <f t="shared" si="133"/>
        <v>-12.308480886497291</v>
      </c>
      <c r="BJ409">
        <f t="shared" si="152"/>
        <v>-3.4745449292324496E-2</v>
      </c>
      <c r="BK409">
        <f t="shared" si="153"/>
        <v>-8.6027930186662811E-6</v>
      </c>
      <c r="BL409">
        <f t="shared" si="154"/>
        <v>-8.063994675432451E-2</v>
      </c>
      <c r="BM409" t="str">
        <f t="shared" si="155"/>
        <v>960000-12631347.3177102i</v>
      </c>
      <c r="BN409" t="str">
        <f t="shared" si="156"/>
        <v>-1848489851.37222i</v>
      </c>
      <c r="BO409" t="str">
        <f t="shared" si="157"/>
        <v>1448039.50239138-12449159.9144435i</v>
      </c>
      <c r="BP409" t="str">
        <f t="shared" si="158"/>
        <v>0.999999953474402-0.000215697926774125i</v>
      </c>
      <c r="BQ409">
        <f t="shared" si="159"/>
        <v>1.1165000000000001E-5</v>
      </c>
      <c r="BR409">
        <f t="shared" si="134"/>
        <v>42.918339062061435</v>
      </c>
      <c r="BS409">
        <f t="shared" si="160"/>
        <v>-83.377759898822006</v>
      </c>
      <c r="BU409" s="27">
        <f t="shared" si="135"/>
        <v>13.372887939140284</v>
      </c>
      <c r="BV409" s="27">
        <f t="shared" si="136"/>
        <v>-8.6992033993352802</v>
      </c>
      <c r="BW409">
        <f t="shared" si="137"/>
        <v>30.609849572771125</v>
      </c>
      <c r="BX409">
        <f t="shared" si="138"/>
        <v>-83.493145294868654</v>
      </c>
      <c r="BY409" s="27">
        <f t="shared" si="139"/>
        <v>43.982737511911409</v>
      </c>
      <c r="BZ409" s="27">
        <f t="shared" si="140"/>
        <v>-92.192348694203929</v>
      </c>
      <c r="CA409" s="27">
        <f t="shared" si="141"/>
        <v>267.80765130579607</v>
      </c>
      <c r="CC409" s="58">
        <f t="shared" si="161"/>
        <v>0</v>
      </c>
      <c r="CD409" s="58">
        <f t="shared" si="162"/>
        <v>0</v>
      </c>
      <c r="CE409" s="58">
        <f t="shared" si="163"/>
        <v>0</v>
      </c>
      <c r="CF409" s="27">
        <f t="shared" si="164"/>
        <v>0</v>
      </c>
      <c r="CG409" s="27">
        <f t="shared" si="165"/>
        <v>0</v>
      </c>
      <c r="CH409" s="27">
        <f t="shared" si="142"/>
        <v>0</v>
      </c>
      <c r="CI409" s="27">
        <f t="shared" si="166"/>
        <v>0</v>
      </c>
      <c r="CJ409" s="27">
        <f t="shared" si="167"/>
        <v>0</v>
      </c>
      <c r="CK409" s="27">
        <f t="shared" si="143"/>
        <v>0</v>
      </c>
      <c r="CL409" s="27">
        <f t="shared" si="168"/>
        <v>0</v>
      </c>
      <c r="CM409" s="27">
        <f t="shared" si="144"/>
        <v>0</v>
      </c>
    </row>
    <row r="410" spans="52:91">
      <c r="AZ410">
        <v>50</v>
      </c>
      <c r="BA410" s="14">
        <f t="shared" si="145"/>
        <v>750</v>
      </c>
      <c r="BC410" s="17">
        <f t="shared" si="146"/>
        <v>1.3007224493235844E-2</v>
      </c>
      <c r="BD410">
        <f t="shared" si="147"/>
        <v>-0.1540406904496868</v>
      </c>
      <c r="BE410" s="42">
        <f t="shared" si="148"/>
        <v>13.346515404015658</v>
      </c>
      <c r="BF410" s="31">
        <f t="shared" si="149"/>
        <v>-9.1564988802995817</v>
      </c>
      <c r="BG410" t="str">
        <f t="shared" si="150"/>
        <v>31999.9738040494-28.9528881704673i</v>
      </c>
      <c r="BH410" t="str">
        <f t="shared" si="151"/>
        <v>99999.999777934-4.71238798953538i</v>
      </c>
      <c r="BI410">
        <f t="shared" si="133"/>
        <v>-12.308481157081811</v>
      </c>
      <c r="BJ410">
        <f t="shared" si="152"/>
        <v>-3.7227266266153122E-2</v>
      </c>
      <c r="BK410">
        <f t="shared" si="153"/>
        <v>-9.8756537997125529E-6</v>
      </c>
      <c r="BL410">
        <f t="shared" si="154"/>
        <v>-8.6399934510159371E-2</v>
      </c>
      <c r="BM410" t="str">
        <f t="shared" si="155"/>
        <v>960000-11789257.4965295i</v>
      </c>
      <c r="BN410" t="str">
        <f t="shared" si="156"/>
        <v>-1725257194.61407i</v>
      </c>
      <c r="BO410" t="str">
        <f t="shared" si="157"/>
        <v>1383187.39957463-11621732.9639864i</v>
      </c>
      <c r="BP410" t="str">
        <f t="shared" si="158"/>
        <v>0.999999946590513-0.000231104919952804i</v>
      </c>
      <c r="BQ410">
        <f t="shared" si="159"/>
        <v>1.1165000000000001E-5</v>
      </c>
      <c r="BR410">
        <f t="shared" si="134"/>
        <v>42.323678861584867</v>
      </c>
      <c r="BS410">
        <f t="shared" si="160"/>
        <v>-83.225996373707815</v>
      </c>
      <c r="BU410" s="27">
        <f t="shared" si="135"/>
        <v>13.359522628508895</v>
      </c>
      <c r="BV410" s="27">
        <f t="shared" si="136"/>
        <v>-9.3105395707492686</v>
      </c>
      <c r="BW410">
        <f t="shared" si="137"/>
        <v>30.015187828849257</v>
      </c>
      <c r="BX410">
        <f t="shared" si="138"/>
        <v>-83.349623574484127</v>
      </c>
      <c r="BY410" s="27">
        <f t="shared" si="139"/>
        <v>43.374710457358148</v>
      </c>
      <c r="BZ410" s="27">
        <f t="shared" si="140"/>
        <v>-92.660163145233398</v>
      </c>
      <c r="CA410" s="27">
        <f t="shared" si="141"/>
        <v>267.33983685476659</v>
      </c>
      <c r="CC410" s="58">
        <f t="shared" si="161"/>
        <v>0</v>
      </c>
      <c r="CD410" s="58">
        <f t="shared" si="162"/>
        <v>0</v>
      </c>
      <c r="CE410" s="58">
        <f t="shared" si="163"/>
        <v>0</v>
      </c>
      <c r="CF410" s="27">
        <f t="shared" si="164"/>
        <v>0</v>
      </c>
      <c r="CG410" s="27">
        <f t="shared" si="165"/>
        <v>0</v>
      </c>
      <c r="CH410" s="27">
        <f t="shared" si="142"/>
        <v>0</v>
      </c>
      <c r="CI410" s="27">
        <f t="shared" si="166"/>
        <v>0</v>
      </c>
      <c r="CJ410" s="27">
        <f t="shared" si="167"/>
        <v>0</v>
      </c>
      <c r="CK410" s="27">
        <f t="shared" si="143"/>
        <v>0</v>
      </c>
      <c r="CL410" s="27">
        <f t="shared" si="168"/>
        <v>0</v>
      </c>
      <c r="CM410" s="27">
        <f t="shared" si="144"/>
        <v>0</v>
      </c>
    </row>
    <row r="411" spans="52:91">
      <c r="AZ411">
        <v>51</v>
      </c>
      <c r="BA411" s="14">
        <f t="shared" si="145"/>
        <v>800</v>
      </c>
      <c r="BC411" s="17">
        <f t="shared" si="146"/>
        <v>1.3872829689891581E-2</v>
      </c>
      <c r="BD411">
        <f t="shared" si="147"/>
        <v>-0.16432647251205398</v>
      </c>
      <c r="BE411" s="42">
        <f t="shared" si="148"/>
        <v>13.331354230812698</v>
      </c>
      <c r="BF411" s="31">
        <f t="shared" si="149"/>
        <v>-9.755518339342121</v>
      </c>
      <c r="BG411" t="str">
        <f t="shared" si="150"/>
        <v>31999.9701948328-30.8830772319206i</v>
      </c>
      <c r="BH411" t="str">
        <f t="shared" si="151"/>
        <v>99999.9997473382-5.02654718729984i</v>
      </c>
      <c r="BI411">
        <f t="shared" si="133"/>
        <v>-12.308481446327328</v>
      </c>
      <c r="BJ411">
        <f t="shared" si="152"/>
        <v>-3.97090830676846E-2</v>
      </c>
      <c r="BK411">
        <f t="shared" si="153"/>
        <v>-1.1236297678150591E-5</v>
      </c>
      <c r="BL411">
        <f t="shared" si="154"/>
        <v>-9.2159920519603464E-2</v>
      </c>
      <c r="BM411" t="str">
        <f t="shared" si="155"/>
        <v>960000-11052428.9029964i</v>
      </c>
      <c r="BN411" t="str">
        <f t="shared" si="156"/>
        <v>-1617428619.95069i</v>
      </c>
      <c r="BO411" t="str">
        <f t="shared" si="157"/>
        <v>1330090.34085494-10897322.3880446i</v>
      </c>
      <c r="BP411" t="str">
        <f t="shared" si="158"/>
        <v>0.999999939231873-0.000246511912802332i</v>
      </c>
      <c r="BQ411">
        <f t="shared" si="159"/>
        <v>1.1165000000000001E-5</v>
      </c>
      <c r="BR411">
        <f t="shared" si="134"/>
        <v>41.767793460923706</v>
      </c>
      <c r="BS411">
        <f t="shared" si="160"/>
        <v>-83.055233456393793</v>
      </c>
      <c r="BU411" s="27">
        <f t="shared" si="135"/>
        <v>13.345227060502589</v>
      </c>
      <c r="BV411" s="27">
        <f t="shared" si="136"/>
        <v>-9.9198448118541744</v>
      </c>
      <c r="BW411">
        <f t="shared" si="137"/>
        <v>29.459300778298697</v>
      </c>
      <c r="BX411">
        <f t="shared" si="138"/>
        <v>-83.187102459981077</v>
      </c>
      <c r="BY411" s="27">
        <f t="shared" si="139"/>
        <v>42.804527838801285</v>
      </c>
      <c r="BZ411" s="27">
        <f t="shared" si="140"/>
        <v>-93.106947271835253</v>
      </c>
      <c r="CA411" s="27">
        <f t="shared" si="141"/>
        <v>266.89305272816478</v>
      </c>
      <c r="CC411" s="58">
        <f t="shared" si="161"/>
        <v>0</v>
      </c>
      <c r="CD411" s="58">
        <f t="shared" si="162"/>
        <v>0</v>
      </c>
      <c r="CE411" s="58">
        <f t="shared" si="163"/>
        <v>0</v>
      </c>
      <c r="CF411" s="27">
        <f t="shared" si="164"/>
        <v>0</v>
      </c>
      <c r="CG411" s="27">
        <f t="shared" si="165"/>
        <v>0</v>
      </c>
      <c r="CH411" s="27">
        <f t="shared" si="142"/>
        <v>0</v>
      </c>
      <c r="CI411" s="27">
        <f t="shared" si="166"/>
        <v>0</v>
      </c>
      <c r="CJ411" s="27">
        <f t="shared" si="167"/>
        <v>0</v>
      </c>
      <c r="CK411" s="27">
        <f t="shared" si="143"/>
        <v>0</v>
      </c>
      <c r="CL411" s="27">
        <f t="shared" si="168"/>
        <v>0</v>
      </c>
      <c r="CM411" s="27">
        <f t="shared" si="144"/>
        <v>0</v>
      </c>
    </row>
    <row r="412" spans="52:91">
      <c r="AZ412">
        <v>52</v>
      </c>
      <c r="BA412" s="14">
        <f t="shared" si="145"/>
        <v>850</v>
      </c>
      <c r="BC412" s="17">
        <f t="shared" si="146"/>
        <v>1.4738241148496721E-2</v>
      </c>
      <c r="BD412">
        <f t="shared" si="147"/>
        <v>-0.17461430463898284</v>
      </c>
      <c r="BE412" s="42">
        <f t="shared" si="148"/>
        <v>13.315272866289472</v>
      </c>
      <c r="BF412" s="31">
        <f t="shared" si="149"/>
        <v>-10.352384371280388</v>
      </c>
      <c r="BG412" t="str">
        <f t="shared" si="150"/>
        <v>31999.9663527646-32.813265619199i</v>
      </c>
      <c r="BH412" t="str">
        <f t="shared" si="151"/>
        <v>99999.9997147686-5.34070638476662i</v>
      </c>
      <c r="BI412">
        <f t="shared" si="133"/>
        <v>-12.308481754233778</v>
      </c>
      <c r="BJ412">
        <f t="shared" si="152"/>
        <v>-4.2190899685434061E-2</v>
      </c>
      <c r="BK412">
        <f t="shared" si="153"/>
        <v>-1.2684724558299314E-5</v>
      </c>
      <c r="BL412">
        <f t="shared" si="154"/>
        <v>-9.7919904666233015E-2</v>
      </c>
      <c r="BM412" t="str">
        <f t="shared" si="155"/>
        <v>960000-10402286.0263495i</v>
      </c>
      <c r="BN412" t="str">
        <f t="shared" si="156"/>
        <v>-1522285759.95359i</v>
      </c>
      <c r="BO412" t="str">
        <f t="shared" si="157"/>
        <v>1286070.89560892-10257838.0751189i</v>
      </c>
      <c r="BP412" t="str">
        <f t="shared" si="158"/>
        <v>0.999999931398482-0.000261918905300764i</v>
      </c>
      <c r="BQ412">
        <f t="shared" si="159"/>
        <v>1.1165000000000001E-5</v>
      </c>
      <c r="BR412">
        <f t="shared" si="134"/>
        <v>41.246025751148252</v>
      </c>
      <c r="BS412">
        <f t="shared" si="160"/>
        <v>-82.868883889534246</v>
      </c>
      <c r="BU412" s="27">
        <f t="shared" si="135"/>
        <v>13.330011107437969</v>
      </c>
      <c r="BV412" s="27">
        <f t="shared" si="136"/>
        <v>-10.526998675919371</v>
      </c>
      <c r="BW412">
        <f t="shared" si="137"/>
        <v>28.937531312189918</v>
      </c>
      <c r="BX412">
        <f t="shared" si="138"/>
        <v>-83.00899469388591</v>
      </c>
      <c r="BY412" s="27">
        <f t="shared" si="139"/>
        <v>42.267542419627887</v>
      </c>
      <c r="BZ412" s="27">
        <f t="shared" si="140"/>
        <v>-93.535993369805283</v>
      </c>
      <c r="CA412" s="27">
        <f t="shared" si="141"/>
        <v>266.46400663019472</v>
      </c>
      <c r="CC412" s="58">
        <f t="shared" si="161"/>
        <v>0</v>
      </c>
      <c r="CD412" s="58">
        <f t="shared" si="162"/>
        <v>0</v>
      </c>
      <c r="CE412" s="58">
        <f t="shared" si="163"/>
        <v>0</v>
      </c>
      <c r="CF412" s="27">
        <f t="shared" si="164"/>
        <v>0</v>
      </c>
      <c r="CG412" s="27">
        <f t="shared" si="165"/>
        <v>0</v>
      </c>
      <c r="CH412" s="27">
        <f t="shared" si="142"/>
        <v>0</v>
      </c>
      <c r="CI412" s="27">
        <f t="shared" si="166"/>
        <v>0</v>
      </c>
      <c r="CJ412" s="27">
        <f t="shared" si="167"/>
        <v>0</v>
      </c>
      <c r="CK412" s="27">
        <f t="shared" si="143"/>
        <v>0</v>
      </c>
      <c r="CL412" s="27">
        <f t="shared" si="168"/>
        <v>0</v>
      </c>
      <c r="CM412" s="27">
        <f t="shared" si="144"/>
        <v>0</v>
      </c>
    </row>
    <row r="413" spans="52:91">
      <c r="AZ413">
        <v>53</v>
      </c>
      <c r="BA413" s="14">
        <f t="shared" si="145"/>
        <v>900</v>
      </c>
      <c r="BC413" s="17">
        <f t="shared" si="146"/>
        <v>1.5603458718686496E-2</v>
      </c>
      <c r="BD413">
        <f t="shared" si="147"/>
        <v>-0.184904186779868</v>
      </c>
      <c r="BE413" s="42">
        <f t="shared" si="148"/>
        <v>13.298281694122656</v>
      </c>
      <c r="BF413" s="31">
        <f t="shared" si="149"/>
        <v>-10.946979266098992</v>
      </c>
      <c r="BG413" t="str">
        <f t="shared" si="150"/>
        <v>31999.9622778447-34.7434532901661i</v>
      </c>
      <c r="BH413" t="str">
        <f t="shared" si="151"/>
        <v>99999.999680225-5.65486558191716i</v>
      </c>
      <c r="BI413">
        <f t="shared" si="133"/>
        <v>-12.308482080801245</v>
      </c>
      <c r="BJ413">
        <f t="shared" si="152"/>
        <v>-4.4672716107913776E-2</v>
      </c>
      <c r="BK413">
        <f t="shared" si="153"/>
        <v>-1.4220934357746691E-5</v>
      </c>
      <c r="BL413">
        <f t="shared" si="154"/>
        <v>-0.10367988683362288</v>
      </c>
      <c r="BM413" t="str">
        <f t="shared" si="155"/>
        <v>960000-9824381.2471079i</v>
      </c>
      <c r="BN413" t="str">
        <f t="shared" si="156"/>
        <v>-1437714328.84506i</v>
      </c>
      <c r="BO413" t="str">
        <f t="shared" si="157"/>
        <v>1249172.46116492-9689187.24549557i</v>
      </c>
      <c r="BP413" t="str">
        <f t="shared" si="158"/>
        <v>0.999999923090341-0.000277325897426158i</v>
      </c>
      <c r="BQ413">
        <f t="shared" si="159"/>
        <v>1.1165000000000001E-5</v>
      </c>
      <c r="BR413">
        <f t="shared" si="134"/>
        <v>40.754514073968139</v>
      </c>
      <c r="BS413">
        <f t="shared" si="160"/>
        <v>-82.669607244379961</v>
      </c>
      <c r="BU413" s="27">
        <f t="shared" si="135"/>
        <v>13.313885152841342</v>
      </c>
      <c r="BV413" s="27">
        <f t="shared" si="136"/>
        <v>-11.13188345287886</v>
      </c>
      <c r="BW413">
        <f t="shared" si="137"/>
        <v>28.446017772232537</v>
      </c>
      <c r="BX413">
        <f t="shared" si="138"/>
        <v>-82.817959847321504</v>
      </c>
      <c r="BY413" s="27">
        <f t="shared" si="139"/>
        <v>41.759902925073881</v>
      </c>
      <c r="BZ413" s="27">
        <f t="shared" si="140"/>
        <v>-93.949843300200371</v>
      </c>
      <c r="CA413" s="27">
        <f t="shared" si="141"/>
        <v>266.05015669979963</v>
      </c>
      <c r="CC413" s="58">
        <f t="shared" si="161"/>
        <v>0</v>
      </c>
      <c r="CD413" s="58">
        <f t="shared" si="162"/>
        <v>0</v>
      </c>
      <c r="CE413" s="58">
        <f t="shared" si="163"/>
        <v>0</v>
      </c>
      <c r="CF413" s="27">
        <f t="shared" si="164"/>
        <v>0</v>
      </c>
      <c r="CG413" s="27">
        <f t="shared" si="165"/>
        <v>0</v>
      </c>
      <c r="CH413" s="27">
        <f t="shared" si="142"/>
        <v>0</v>
      </c>
      <c r="CI413" s="27">
        <f t="shared" si="166"/>
        <v>0</v>
      </c>
      <c r="CJ413" s="27">
        <f t="shared" si="167"/>
        <v>0</v>
      </c>
      <c r="CK413" s="27">
        <f t="shared" si="143"/>
        <v>0</v>
      </c>
      <c r="CL413" s="27">
        <f t="shared" si="168"/>
        <v>0</v>
      </c>
      <c r="CM413" s="27">
        <f t="shared" si="144"/>
        <v>0</v>
      </c>
    </row>
    <row r="414" spans="52:91">
      <c r="AZ414">
        <v>54</v>
      </c>
      <c r="BA414" s="14">
        <f t="shared" si="145"/>
        <v>950</v>
      </c>
      <c r="BC414" s="17">
        <f t="shared" si="146"/>
        <v>1.6468482250305824E-2</v>
      </c>
      <c r="BD414">
        <f t="shared" si="147"/>
        <v>-0.19519611888354857</v>
      </c>
      <c r="BE414" s="42">
        <f t="shared" si="148"/>
        <v>13.280391587814968</v>
      </c>
      <c r="BF414" s="31">
        <f t="shared" si="149"/>
        <v>-11.53918816748633</v>
      </c>
      <c r="BG414" t="str">
        <f t="shared" si="150"/>
        <v>31999.9579700734-36.6736402026865i</v>
      </c>
      <c r="BH414" t="str">
        <f t="shared" si="151"/>
        <v>99999.9996437074-5.96902477873282i</v>
      </c>
      <c r="BI414">
        <f t="shared" si="133"/>
        <v>-12.30848242602959</v>
      </c>
      <c r="BJ414">
        <f t="shared" si="152"/>
        <v>-4.7154532323637761E-2</v>
      </c>
      <c r="BK414">
        <f t="shared" si="153"/>
        <v>-1.5844926984205853E-5</v>
      </c>
      <c r="BL414">
        <f t="shared" si="154"/>
        <v>-0.10943986690534867</v>
      </c>
      <c r="BM414" t="str">
        <f t="shared" si="155"/>
        <v>960000-9307308.54989169i</v>
      </c>
      <c r="BN414" t="str">
        <f t="shared" si="156"/>
        <v>-1362045153.64269i</v>
      </c>
      <c r="BO414" t="str">
        <f t="shared" si="157"/>
        <v>1217938.39401208-9180229.10921964i</v>
      </c>
      <c r="BP414" t="str">
        <f t="shared" si="158"/>
        <v>0.999999914307448-0.000292732889156569i</v>
      </c>
      <c r="BQ414">
        <f t="shared" si="159"/>
        <v>1.1165000000000001E-5</v>
      </c>
      <c r="BR414">
        <f t="shared" si="134"/>
        <v>40.290020908408046</v>
      </c>
      <c r="BS414">
        <f t="shared" si="160"/>
        <v>-82.459507681509336</v>
      </c>
      <c r="BU414" s="27">
        <f t="shared" si="135"/>
        <v>13.296860070065273</v>
      </c>
      <c r="BV414" s="27">
        <f t="shared" si="136"/>
        <v>-11.734384286369879</v>
      </c>
      <c r="BW414">
        <f t="shared" si="137"/>
        <v>27.981522637451469</v>
      </c>
      <c r="BX414">
        <f t="shared" si="138"/>
        <v>-82.61610208073833</v>
      </c>
      <c r="BY414" s="27">
        <f t="shared" si="139"/>
        <v>41.278382707516741</v>
      </c>
      <c r="BZ414" s="27">
        <f t="shared" si="140"/>
        <v>-94.350486367108203</v>
      </c>
      <c r="CA414" s="27">
        <f t="shared" si="141"/>
        <v>265.6495136328918</v>
      </c>
      <c r="CC414" s="58">
        <f t="shared" si="161"/>
        <v>0</v>
      </c>
      <c r="CD414" s="58">
        <f t="shared" si="162"/>
        <v>0</v>
      </c>
      <c r="CE414" s="58">
        <f t="shared" si="163"/>
        <v>0</v>
      </c>
      <c r="CF414" s="27">
        <f t="shared" si="164"/>
        <v>0</v>
      </c>
      <c r="CG414" s="27">
        <f t="shared" si="165"/>
        <v>0</v>
      </c>
      <c r="CH414" s="27">
        <f t="shared" si="142"/>
        <v>0</v>
      </c>
      <c r="CI414" s="27">
        <f t="shared" si="166"/>
        <v>0</v>
      </c>
      <c r="CJ414" s="27">
        <f t="shared" si="167"/>
        <v>0</v>
      </c>
      <c r="CK414" s="27">
        <f t="shared" si="143"/>
        <v>0</v>
      </c>
      <c r="CL414" s="27">
        <f t="shared" si="168"/>
        <v>0</v>
      </c>
      <c r="CM414" s="27">
        <f t="shared" si="144"/>
        <v>0</v>
      </c>
    </row>
    <row r="415" spans="52:91">
      <c r="AZ415">
        <v>55</v>
      </c>
      <c r="BA415" s="14">
        <f t="shared" si="145"/>
        <v>1000</v>
      </c>
      <c r="BC415" s="17">
        <f t="shared" si="146"/>
        <v>1.7333311593049242E-2</v>
      </c>
      <c r="BD415">
        <f t="shared" si="147"/>
        <v>-0.20549010089831771</v>
      </c>
      <c r="BE415" s="42">
        <f t="shared" si="148"/>
        <v>13.261613888628004</v>
      </c>
      <c r="BF415" s="31">
        <f t="shared" si="149"/>
        <v>-12.128899181341799</v>
      </c>
      <c r="BG415" t="str">
        <f t="shared" si="150"/>
        <v>31999.9534294508-38.6038263146248i</v>
      </c>
      <c r="BH415" t="str">
        <f t="shared" si="151"/>
        <v>99999.999605216-6.28318397519499i</v>
      </c>
      <c r="BI415">
        <f t="shared" si="133"/>
        <v>-12.30848278991898</v>
      </c>
      <c r="BJ415">
        <f t="shared" si="152"/>
        <v>-4.9636348321120301E-2</v>
      </c>
      <c r="BK415">
        <f t="shared" si="153"/>
        <v>-1.7556702340336703E-5</v>
      </c>
      <c r="BL415">
        <f t="shared" si="154"/>
        <v>-0.11519984476498668</v>
      </c>
      <c r="BM415" t="str">
        <f t="shared" si="155"/>
        <v>960000-8841943.12239711i</v>
      </c>
      <c r="BN415" t="str">
        <f t="shared" si="156"/>
        <v>-1293942895.96055i</v>
      </c>
      <c r="BO415" t="str">
        <f t="shared" si="157"/>
        <v>1191266.22687691-8722040.99921874i</v>
      </c>
      <c r="BP415" t="str">
        <f t="shared" si="158"/>
        <v>0.999999905049805-0.000308139880470055i</v>
      </c>
      <c r="BQ415">
        <f t="shared" si="159"/>
        <v>1.1165000000000001E-5</v>
      </c>
      <c r="BR415">
        <f t="shared" si="134"/>
        <v>39.849805289330355</v>
      </c>
      <c r="BS415">
        <f t="shared" si="160"/>
        <v>-82.240272514338969</v>
      </c>
      <c r="BU415" s="27">
        <f t="shared" si="135"/>
        <v>13.278947200221053</v>
      </c>
      <c r="BV415" s="27">
        <f t="shared" si="136"/>
        <v>-12.334389282240117</v>
      </c>
      <c r="BW415">
        <f t="shared" si="137"/>
        <v>27.541304942709033</v>
      </c>
      <c r="BX415">
        <f t="shared" si="138"/>
        <v>-82.405108707425072</v>
      </c>
      <c r="BY415" s="27">
        <f t="shared" si="139"/>
        <v>40.820252142930087</v>
      </c>
      <c r="BZ415" s="27">
        <f t="shared" si="140"/>
        <v>-94.739497989665182</v>
      </c>
      <c r="CA415" s="27">
        <f t="shared" si="141"/>
        <v>265.26050201033479</v>
      </c>
      <c r="CC415" s="58">
        <f t="shared" si="161"/>
        <v>0</v>
      </c>
      <c r="CD415" s="58">
        <f t="shared" si="162"/>
        <v>0</v>
      </c>
      <c r="CE415" s="58">
        <f t="shared" si="163"/>
        <v>0</v>
      </c>
      <c r="CF415" s="27">
        <f t="shared" si="164"/>
        <v>0</v>
      </c>
      <c r="CG415" s="27">
        <f t="shared" si="165"/>
        <v>0</v>
      </c>
      <c r="CH415" s="27">
        <f t="shared" si="142"/>
        <v>0</v>
      </c>
      <c r="CI415" s="27">
        <f t="shared" si="166"/>
        <v>0</v>
      </c>
      <c r="CJ415" s="27">
        <f t="shared" si="167"/>
        <v>0</v>
      </c>
      <c r="CK415" s="27">
        <f t="shared" si="143"/>
        <v>0</v>
      </c>
      <c r="CL415" s="27">
        <f t="shared" si="168"/>
        <v>0</v>
      </c>
      <c r="CM415" s="27">
        <f t="shared" si="144"/>
        <v>0</v>
      </c>
    </row>
    <row r="416" spans="52:91">
      <c r="AZ416">
        <v>56</v>
      </c>
      <c r="BA416" s="14">
        <f t="shared" si="145"/>
        <v>1500</v>
      </c>
      <c r="BC416" s="17">
        <f t="shared" si="146"/>
        <v>2.5970891534353727E-2</v>
      </c>
      <c r="BD416">
        <f t="shared" si="147"/>
        <v>-0.30854265438656214</v>
      </c>
      <c r="BE416" s="42">
        <f t="shared" si="148"/>
        <v>13.027802231130927</v>
      </c>
      <c r="BF416" s="31">
        <f t="shared" si="149"/>
        <v>-17.866300023235095</v>
      </c>
      <c r="BG416" t="str">
        <f t="shared" si="150"/>
        <v>31999.8952164549-57.9056341322033i</v>
      </c>
      <c r="BH416" t="str">
        <f t="shared" si="151"/>
        <v>99999.999111736-9.42477591628313i</v>
      </c>
      <c r="BI416">
        <f t="shared" si="133"/>
        <v>-12.308487455164519</v>
      </c>
      <c r="BJ416">
        <f t="shared" si="152"/>
        <v>-7.445449376563211E-2</v>
      </c>
      <c r="BK416">
        <f t="shared" si="153"/>
        <v>-3.9502480459864997E-5</v>
      </c>
      <c r="BL416">
        <f t="shared" si="154"/>
        <v>-0.17279947608341781</v>
      </c>
      <c r="BM416" t="str">
        <f t="shared" si="155"/>
        <v>960000-5894628.74826474i</v>
      </c>
      <c r="BN416" t="str">
        <f t="shared" si="156"/>
        <v>-862628597.307035i</v>
      </c>
      <c r="BO416" t="str">
        <f t="shared" si="157"/>
        <v>1054032.51301117-5817864.21598682i</v>
      </c>
      <c r="BP416" t="str">
        <f t="shared" si="158"/>
        <v>0.999999786362087-0.000462209765846449i</v>
      </c>
      <c r="BQ416">
        <f t="shared" si="159"/>
        <v>1.1165000000000001E-5</v>
      </c>
      <c r="BR416">
        <f t="shared" si="134"/>
        <v>36.392705066597479</v>
      </c>
      <c r="BS416">
        <f t="shared" si="160"/>
        <v>-79.757510699578845</v>
      </c>
      <c r="BU416" s="27">
        <f t="shared" si="135"/>
        <v>13.05377312266528</v>
      </c>
      <c r="BV416" s="27">
        <f t="shared" si="136"/>
        <v>-18.174842677621658</v>
      </c>
      <c r="BW416">
        <f t="shared" si="137"/>
        <v>24.0841781089525</v>
      </c>
      <c r="BX416">
        <f t="shared" si="138"/>
        <v>-80.0047646694279</v>
      </c>
      <c r="BY416" s="27">
        <f t="shared" si="139"/>
        <v>37.137951231617777</v>
      </c>
      <c r="BZ416" s="27">
        <f t="shared" si="140"/>
        <v>-98.179607347049554</v>
      </c>
      <c r="CA416" s="27">
        <f t="shared" si="141"/>
        <v>261.82039265295043</v>
      </c>
      <c r="CC416" s="58">
        <f t="shared" si="161"/>
        <v>0</v>
      </c>
      <c r="CD416" s="58">
        <f t="shared" si="162"/>
        <v>0</v>
      </c>
      <c r="CE416" s="58">
        <f t="shared" si="163"/>
        <v>0</v>
      </c>
      <c r="CF416" s="27">
        <f t="shared" si="164"/>
        <v>0</v>
      </c>
      <c r="CG416" s="27">
        <f t="shared" si="165"/>
        <v>0</v>
      </c>
      <c r="CH416" s="27">
        <f t="shared" si="142"/>
        <v>0</v>
      </c>
      <c r="CI416" s="27">
        <f t="shared" si="166"/>
        <v>0</v>
      </c>
      <c r="CJ416" s="27">
        <f t="shared" si="167"/>
        <v>0</v>
      </c>
      <c r="CK416" s="27">
        <f t="shared" si="143"/>
        <v>0</v>
      </c>
      <c r="CL416" s="27">
        <f t="shared" si="168"/>
        <v>0</v>
      </c>
      <c r="CM416" s="27">
        <f t="shared" si="144"/>
        <v>0</v>
      </c>
    </row>
    <row r="417" spans="52:91">
      <c r="AZ417">
        <v>57</v>
      </c>
      <c r="BA417" s="14">
        <f t="shared" si="145"/>
        <v>2000</v>
      </c>
      <c r="BC417" s="17">
        <f t="shared" si="146"/>
        <v>3.4588886946685236E-2</v>
      </c>
      <c r="BD417">
        <f t="shared" si="147"/>
        <v>-0.41180013800951787</v>
      </c>
      <c r="BE417" s="42">
        <f t="shared" si="148"/>
        <v>12.720271370845936</v>
      </c>
      <c r="BF417" s="31">
        <f t="shared" si="149"/>
        <v>-23.255537016868818</v>
      </c>
      <c r="BG417" t="str">
        <f t="shared" si="150"/>
        <v>31999.8137186164-77.2073155429596i</v>
      </c>
      <c r="BH417" t="str">
        <f t="shared" si="151"/>
        <v>99999.998420864-12.56636780156i</v>
      </c>
      <c r="BI417">
        <f t="shared" si="133"/>
        <v>-12.308493986499801</v>
      </c>
      <c r="BJ417">
        <f t="shared" si="152"/>
        <v>-9.9272604750969523E-2</v>
      </c>
      <c r="BK417">
        <f t="shared" si="153"/>
        <v>-7.0226383521371618E-5</v>
      </c>
      <c r="BL417">
        <f t="shared" si="154"/>
        <v>-0.23039875812892907</v>
      </c>
      <c r="BM417" t="str">
        <f t="shared" si="155"/>
        <v>960000-4420971.56119855i</v>
      </c>
      <c r="BN417" t="str">
        <f t="shared" si="156"/>
        <v>-646971447.980276i</v>
      </c>
      <c r="BO417" t="str">
        <f t="shared" si="157"/>
        <v>1005971.13050856-4364685.93254463i</v>
      </c>
      <c r="BP417" t="str">
        <f t="shared" si="158"/>
        <v>0.999999620199328-0.000616279585392511i</v>
      </c>
      <c r="BQ417">
        <f t="shared" si="159"/>
        <v>1.1165000000000001E-5</v>
      </c>
      <c r="BR417">
        <f t="shared" si="134"/>
        <v>33.981014998230037</v>
      </c>
      <c r="BS417">
        <f t="shared" si="160"/>
        <v>-77.056465252806731</v>
      </c>
      <c r="BU417" s="27">
        <f t="shared" si="135"/>
        <v>12.75486025779262</v>
      </c>
      <c r="BV417" s="27">
        <f t="shared" si="136"/>
        <v>-23.667337154878336</v>
      </c>
      <c r="BW417">
        <f t="shared" si="137"/>
        <v>21.672450785346715</v>
      </c>
      <c r="BX417">
        <f t="shared" si="138"/>
        <v>-77.386136615686624</v>
      </c>
      <c r="BY417" s="27">
        <f t="shared" si="139"/>
        <v>34.427311043139333</v>
      </c>
      <c r="BZ417" s="27">
        <f t="shared" si="140"/>
        <v>-101.05347377056496</v>
      </c>
      <c r="CA417" s="27">
        <f t="shared" si="141"/>
        <v>258.94652622943505</v>
      </c>
      <c r="CC417" s="58">
        <f t="shared" si="161"/>
        <v>0</v>
      </c>
      <c r="CD417" s="58">
        <f t="shared" si="162"/>
        <v>0</v>
      </c>
      <c r="CE417" s="58">
        <f t="shared" si="163"/>
        <v>0</v>
      </c>
      <c r="CF417" s="27">
        <f t="shared" si="164"/>
        <v>0</v>
      </c>
      <c r="CG417" s="27">
        <f t="shared" si="165"/>
        <v>0</v>
      </c>
      <c r="CH417" s="27">
        <f t="shared" si="142"/>
        <v>0</v>
      </c>
      <c r="CI417" s="27">
        <f t="shared" si="166"/>
        <v>0</v>
      </c>
      <c r="CJ417" s="27">
        <f t="shared" si="167"/>
        <v>0</v>
      </c>
      <c r="CK417" s="27">
        <f t="shared" si="143"/>
        <v>0</v>
      </c>
      <c r="CL417" s="27">
        <f t="shared" si="168"/>
        <v>0</v>
      </c>
      <c r="CM417" s="27">
        <f t="shared" si="144"/>
        <v>0</v>
      </c>
    </row>
    <row r="418" spans="52:91">
      <c r="AZ418">
        <v>58</v>
      </c>
      <c r="BA418" s="14">
        <f t="shared" si="145"/>
        <v>2500</v>
      </c>
      <c r="BC418" s="17">
        <f t="shared" si="146"/>
        <v>4.3187146857787267E-2</v>
      </c>
      <c r="BD418">
        <f t="shared" si="147"/>
        <v>-0.5152624909279665</v>
      </c>
      <c r="BE418" s="42">
        <f t="shared" si="148"/>
        <v>12.354402556744571</v>
      </c>
      <c r="BF418" s="31">
        <f t="shared" si="149"/>
        <v>-28.241141513793263</v>
      </c>
      <c r="BG418" t="str">
        <f t="shared" si="150"/>
        <v>31999.7089362913-96.5088284127181i</v>
      </c>
      <c r="BH418" t="str">
        <f t="shared" si="151"/>
        <v>99999.9975326-15.7079596124218i</v>
      </c>
      <c r="BI418">
        <f t="shared" si="133"/>
        <v>-12.308502383916311</v>
      </c>
      <c r="BJ418">
        <f t="shared" si="152"/>
        <v>-0.12409066979088049</v>
      </c>
      <c r="BK418">
        <f t="shared" si="153"/>
        <v>-1.0972822522625585E-4</v>
      </c>
      <c r="BL418">
        <f t="shared" si="154"/>
        <v>-0.28799757448380164</v>
      </c>
      <c r="BM418" t="str">
        <f t="shared" si="155"/>
        <v>960000-3536777.24895884i</v>
      </c>
      <c r="BN418" t="str">
        <f t="shared" si="156"/>
        <v>-517577158.384221i</v>
      </c>
      <c r="BO418" t="str">
        <f t="shared" si="157"/>
        <v>983719.76353297-3492625.16270814i</v>
      </c>
      <c r="BP418" t="str">
        <f t="shared" si="158"/>
        <v>0.999999406561577-0.000770349317164844i</v>
      </c>
      <c r="BQ418">
        <f t="shared" si="159"/>
        <v>1.1165000000000001E-5</v>
      </c>
      <c r="BR418">
        <f t="shared" si="134"/>
        <v>32.151755042493299</v>
      </c>
      <c r="BS418">
        <f t="shared" si="160"/>
        <v>-74.313946647820188</v>
      </c>
      <c r="BU418" s="27">
        <f t="shared" si="135"/>
        <v>12.397589703602359</v>
      </c>
      <c r="BV418" s="27">
        <f t="shared" si="136"/>
        <v>-28.756404004721229</v>
      </c>
      <c r="BW418">
        <f t="shared" si="137"/>
        <v>19.84314293035176</v>
      </c>
      <c r="BX418">
        <f t="shared" si="138"/>
        <v>-74.726034892094873</v>
      </c>
      <c r="BY418" s="27">
        <f t="shared" si="139"/>
        <v>32.240732633954117</v>
      </c>
      <c r="BZ418" s="27">
        <f t="shared" si="140"/>
        <v>-103.48243889681611</v>
      </c>
      <c r="CA418" s="27">
        <f t="shared" si="141"/>
        <v>256.51756110318388</v>
      </c>
      <c r="CC418" s="58">
        <f t="shared" si="161"/>
        <v>0</v>
      </c>
      <c r="CD418" s="58">
        <f t="shared" si="162"/>
        <v>0</v>
      </c>
      <c r="CE418" s="58">
        <f t="shared" si="163"/>
        <v>0</v>
      </c>
      <c r="CF418" s="27">
        <f t="shared" si="164"/>
        <v>0</v>
      </c>
      <c r="CG418" s="27">
        <f t="shared" si="165"/>
        <v>0</v>
      </c>
      <c r="CH418" s="27">
        <f t="shared" si="142"/>
        <v>0</v>
      </c>
      <c r="CI418" s="27">
        <f t="shared" si="166"/>
        <v>0</v>
      </c>
      <c r="CJ418" s="27">
        <f t="shared" si="167"/>
        <v>0</v>
      </c>
      <c r="CK418" s="27">
        <f t="shared" si="143"/>
        <v>0</v>
      </c>
      <c r="CL418" s="27">
        <f t="shared" si="168"/>
        <v>0</v>
      </c>
      <c r="CM418" s="27">
        <f t="shared" si="144"/>
        <v>0</v>
      </c>
    </row>
    <row r="419" spans="52:91">
      <c r="AZ419">
        <v>59</v>
      </c>
      <c r="BA419" s="14">
        <f t="shared" si="145"/>
        <v>3000</v>
      </c>
      <c r="BC419" s="17">
        <f t="shared" si="146"/>
        <v>5.176551989803109E-2</v>
      </c>
      <c r="BD419">
        <f t="shared" si="147"/>
        <v>-0.61892964671681838</v>
      </c>
      <c r="BE419" s="42">
        <f t="shared" si="148"/>
        <v>11.94542356740768</v>
      </c>
      <c r="BF419" s="31">
        <f t="shared" si="149"/>
        <v>-32.799690757209085</v>
      </c>
      <c r="BG419" t="str">
        <f t="shared" si="150"/>
        <v>31999.5808699369-115.810130608527i</v>
      </c>
      <c r="BH419" t="str">
        <f t="shared" si="151"/>
        <v>99999.996446944-18.8495513302649i</v>
      </c>
      <c r="BI419">
        <f t="shared" si="133"/>
        <v>-12.308512647403163</v>
      </c>
      <c r="BJ419">
        <f t="shared" si="152"/>
        <v>-0.14890867739923025</v>
      </c>
      <c r="BK419">
        <f t="shared" si="153"/>
        <v>-1.5800776605766429E-4</v>
      </c>
      <c r="BL419">
        <f t="shared" si="154"/>
        <v>-0.3455958087359659</v>
      </c>
      <c r="BM419" t="str">
        <f t="shared" si="155"/>
        <v>960000-2947314.37413237i</v>
      </c>
      <c r="BN419" t="str">
        <f t="shared" si="156"/>
        <v>-431314298.653517i</v>
      </c>
      <c r="BO419" t="str">
        <f t="shared" si="157"/>
        <v>971630.475236237-2911270.93659621i</v>
      </c>
      <c r="BP419" t="str">
        <f t="shared" si="158"/>
        <v>0.999999145448895-0.000924418939220098i</v>
      </c>
      <c r="BQ419">
        <f t="shared" si="159"/>
        <v>1.1165000000000001E-5</v>
      </c>
      <c r="BR419">
        <f t="shared" si="134"/>
        <v>30.697478962854095</v>
      </c>
      <c r="BS419">
        <f t="shared" si="160"/>
        <v>-71.596657963495673</v>
      </c>
      <c r="BU419" s="27">
        <f t="shared" si="135"/>
        <v>11.997189087305712</v>
      </c>
      <c r="BV419" s="27">
        <f t="shared" si="136"/>
        <v>-33.4186204039259</v>
      </c>
      <c r="BW419">
        <f t="shared" si="137"/>
        <v>18.388808307684876</v>
      </c>
      <c r="BX419">
        <f t="shared" si="138"/>
        <v>-72.091162449630872</v>
      </c>
      <c r="BY419" s="27">
        <f t="shared" si="139"/>
        <v>30.385997394990589</v>
      </c>
      <c r="BZ419" s="27">
        <f t="shared" si="140"/>
        <v>-105.50978285355677</v>
      </c>
      <c r="CA419" s="27">
        <f t="shared" si="141"/>
        <v>254.49021714644323</v>
      </c>
      <c r="CC419" s="58">
        <f t="shared" si="161"/>
        <v>0</v>
      </c>
      <c r="CD419" s="58">
        <f t="shared" si="162"/>
        <v>0</v>
      </c>
      <c r="CE419" s="58">
        <f t="shared" si="163"/>
        <v>0</v>
      </c>
      <c r="CF419" s="27">
        <f t="shared" si="164"/>
        <v>0</v>
      </c>
      <c r="CG419" s="27">
        <f t="shared" si="165"/>
        <v>0</v>
      </c>
      <c r="CH419" s="27">
        <f t="shared" si="142"/>
        <v>0</v>
      </c>
      <c r="CI419" s="27">
        <f t="shared" si="166"/>
        <v>0</v>
      </c>
      <c r="CJ419" s="27">
        <f t="shared" si="167"/>
        <v>0</v>
      </c>
      <c r="CK419" s="27">
        <f t="shared" si="143"/>
        <v>0</v>
      </c>
      <c r="CL419" s="27">
        <f t="shared" si="168"/>
        <v>0</v>
      </c>
      <c r="CM419" s="27">
        <f t="shared" si="144"/>
        <v>0</v>
      </c>
    </row>
    <row r="420" spans="52:91">
      <c r="AZ420">
        <v>60</v>
      </c>
      <c r="BA420" s="14">
        <f t="shared" si="145"/>
        <v>3500</v>
      </c>
      <c r="BC420" s="17">
        <f t="shared" si="146"/>
        <v>6.0323854305232912E-2</v>
      </c>
      <c r="BD420">
        <f t="shared" si="147"/>
        <v>-0.72280153332408525</v>
      </c>
      <c r="BE420" s="42">
        <f t="shared" si="148"/>
        <v>11.507035002991071</v>
      </c>
      <c r="BF420" s="31">
        <f t="shared" si="149"/>
        <v>-36.933078079971558</v>
      </c>
      <c r="BG420" t="str">
        <f t="shared" si="150"/>
        <v>31999.4295201123-135.111179998971i</v>
      </c>
      <c r="BH420" t="str">
        <f t="shared" si="151"/>
        <v>99999.9951638961-21.9911429364854i</v>
      </c>
      <c r="BI420">
        <f t="shared" si="133"/>
        <v>-12.308524776946923</v>
      </c>
      <c r="BJ420">
        <f t="shared" si="152"/>
        <v>-0.17372661609003606</v>
      </c>
      <c r="BK420">
        <f t="shared" si="153"/>
        <v>-2.1506471326275403E-4</v>
      </c>
      <c r="BL420">
        <f t="shared" si="154"/>
        <v>-0.40319334448040933</v>
      </c>
      <c r="BM420" t="str">
        <f t="shared" si="155"/>
        <v>960000-2526269.46354203i</v>
      </c>
      <c r="BN420" t="str">
        <f t="shared" si="156"/>
        <v>-369697970.274444i</v>
      </c>
      <c r="BO420" t="str">
        <f t="shared" si="157"/>
        <v>964339.746065941-2496078.1540528i</v>
      </c>
      <c r="BP420" t="str">
        <f t="shared" si="158"/>
        <v>0.999998836861354-0.00107848842961497i</v>
      </c>
      <c r="BQ420">
        <f t="shared" si="159"/>
        <v>1.1165000000000001E-5</v>
      </c>
      <c r="BR420">
        <f t="shared" si="134"/>
        <v>29.506516435191482</v>
      </c>
      <c r="BS420">
        <f t="shared" si="160"/>
        <v>-68.938168341735647</v>
      </c>
      <c r="BU420" s="27">
        <f t="shared" si="135"/>
        <v>11.567358857296304</v>
      </c>
      <c r="BV420" s="27">
        <f t="shared" si="136"/>
        <v>-37.655879613295646</v>
      </c>
      <c r="BW420">
        <f t="shared" si="137"/>
        <v>17.197776593531295</v>
      </c>
      <c r="BX420">
        <f t="shared" si="138"/>
        <v>-69.515088302306097</v>
      </c>
      <c r="BY420" s="27">
        <f t="shared" si="139"/>
        <v>28.7651354508276</v>
      </c>
      <c r="BZ420" s="27">
        <f t="shared" si="140"/>
        <v>-107.17096791560175</v>
      </c>
      <c r="CA420" s="27">
        <f t="shared" si="141"/>
        <v>252.82903208439825</v>
      </c>
      <c r="CC420" s="58">
        <f t="shared" si="161"/>
        <v>0</v>
      </c>
      <c r="CD420" s="58">
        <f t="shared" si="162"/>
        <v>0</v>
      </c>
      <c r="CE420" s="58">
        <f t="shared" si="163"/>
        <v>0</v>
      </c>
      <c r="CF420" s="27">
        <f t="shared" si="164"/>
        <v>0</v>
      </c>
      <c r="CG420" s="27">
        <f t="shared" si="165"/>
        <v>0</v>
      </c>
      <c r="CH420" s="27">
        <f t="shared" si="142"/>
        <v>0</v>
      </c>
      <c r="CI420" s="27">
        <f t="shared" si="166"/>
        <v>0</v>
      </c>
      <c r="CJ420" s="27">
        <f t="shared" si="167"/>
        <v>0</v>
      </c>
      <c r="CK420" s="27">
        <f t="shared" si="143"/>
        <v>0</v>
      </c>
      <c r="CL420" s="27">
        <f t="shared" si="168"/>
        <v>0</v>
      </c>
      <c r="CM420" s="27">
        <f t="shared" si="144"/>
        <v>0</v>
      </c>
    </row>
    <row r="421" spans="52:91">
      <c r="AZ421">
        <v>61</v>
      </c>
      <c r="BA421" s="14">
        <f t="shared" si="145"/>
        <v>4000</v>
      </c>
      <c r="BC421" s="17">
        <f t="shared" si="146"/>
        <v>6.8861997929134236E-2</v>
      </c>
      <c r="BD421">
        <f t="shared" si="147"/>
        <v>-0.82687807302993499</v>
      </c>
      <c r="BE421" s="42">
        <f t="shared" si="148"/>
        <v>11.050728357968509</v>
      </c>
      <c r="BF421" s="31">
        <f t="shared" si="149"/>
        <v>-40.660585563363824</v>
      </c>
      <c r="BG421" t="str">
        <f t="shared" si="150"/>
        <v>31999.2548874784-154.411934454471i</v>
      </c>
      <c r="BH421" t="str">
        <f t="shared" si="151"/>
        <v>99999.9936834562-25.1327344124797i</v>
      </c>
      <c r="BI421">
        <f t="shared" si="133"/>
        <v>-12.308538772531939</v>
      </c>
      <c r="BJ421">
        <f t="shared" si="152"/>
        <v>-0.19854447437748987</v>
      </c>
      <c r="BK421">
        <f t="shared" si="153"/>
        <v>-2.8089872089284029E-4</v>
      </c>
      <c r="BL421">
        <f t="shared" si="154"/>
        <v>-0.46079006532059208</v>
      </c>
      <c r="BM421" t="str">
        <f t="shared" si="155"/>
        <v>960000-2210485.78059928i</v>
      </c>
      <c r="BN421" t="str">
        <f t="shared" si="156"/>
        <v>-323485723.990138i</v>
      </c>
      <c r="BO421" t="str">
        <f t="shared" si="157"/>
        <v>959606.761850248-2184752.14544297i</v>
      </c>
      <c r="BP421" t="str">
        <f t="shared" si="158"/>
        <v>0.999998480799045-0.00123255776640622i</v>
      </c>
      <c r="BQ421">
        <f t="shared" si="159"/>
        <v>1.1165000000000001E-5</v>
      </c>
      <c r="BR421">
        <f t="shared" si="134"/>
        <v>28.511332719788719</v>
      </c>
      <c r="BS421">
        <f t="shared" si="160"/>
        <v>-66.358154428805193</v>
      </c>
      <c r="BU421" s="27">
        <f t="shared" si="135"/>
        <v>11.119590355897644</v>
      </c>
      <c r="BV421" s="27">
        <f t="shared" si="136"/>
        <v>-41.487463636393763</v>
      </c>
      <c r="BW421">
        <f t="shared" si="137"/>
        <v>16.202513048535884</v>
      </c>
      <c r="BX421">
        <f t="shared" si="138"/>
        <v>-67.017488968503272</v>
      </c>
      <c r="BY421" s="27">
        <f t="shared" si="139"/>
        <v>27.322103404433527</v>
      </c>
      <c r="BZ421" s="27">
        <f t="shared" si="140"/>
        <v>-108.50495260489703</v>
      </c>
      <c r="CA421" s="27">
        <f t="shared" si="141"/>
        <v>251.49504739510297</v>
      </c>
      <c r="CC421" s="58">
        <f t="shared" si="161"/>
        <v>0</v>
      </c>
      <c r="CD421" s="58">
        <f t="shared" si="162"/>
        <v>0</v>
      </c>
      <c r="CE421" s="58">
        <f t="shared" si="163"/>
        <v>0</v>
      </c>
      <c r="CF421" s="27">
        <f t="shared" si="164"/>
        <v>0</v>
      </c>
      <c r="CG421" s="27">
        <f t="shared" si="165"/>
        <v>0</v>
      </c>
      <c r="CH421" s="27">
        <f t="shared" si="142"/>
        <v>0</v>
      </c>
      <c r="CI421" s="27">
        <f t="shared" si="166"/>
        <v>0</v>
      </c>
      <c r="CJ421" s="27">
        <f t="shared" si="167"/>
        <v>0</v>
      </c>
      <c r="CK421" s="27">
        <f t="shared" si="143"/>
        <v>0</v>
      </c>
      <c r="CL421" s="27">
        <f t="shared" si="168"/>
        <v>0</v>
      </c>
      <c r="CM421" s="27">
        <f t="shared" si="144"/>
        <v>0</v>
      </c>
    </row>
    <row r="422" spans="52:91">
      <c r="AZ422">
        <v>62</v>
      </c>
      <c r="BA422" s="14">
        <f t="shared" si="145"/>
        <v>4500</v>
      </c>
      <c r="BC422" s="17">
        <f t="shared" si="146"/>
        <v>7.7379798236185918E-2</v>
      </c>
      <c r="BD422">
        <f t="shared" si="147"/>
        <v>-0.93115918240583462</v>
      </c>
      <c r="BE422" s="42">
        <f t="shared" si="148"/>
        <v>10.585638724446135</v>
      </c>
      <c r="BF422" s="31">
        <f t="shared" si="149"/>
        <v>-44.011749791728768</v>
      </c>
      <c r="BG422" t="str">
        <f t="shared" si="150"/>
        <v>31999.0569727974-173.712351847596i</v>
      </c>
      <c r="BH422" t="str">
        <f t="shared" si="151"/>
        <v>99999.9920056244-28.2743257396441i</v>
      </c>
      <c r="BI422">
        <f t="shared" si="133"/>
        <v>-12.308554634139863</v>
      </c>
      <c r="BJ422">
        <f t="shared" si="152"/>
        <v>-0.22336224077599481</v>
      </c>
      <c r="BK422">
        <f t="shared" si="153"/>
        <v>-3.5550938979920794E-4</v>
      </c>
      <c r="BL422">
        <f t="shared" si="154"/>
        <v>-0.51838585486985445</v>
      </c>
      <c r="BM422" t="str">
        <f t="shared" si="155"/>
        <v>960000-1964876.24942158i</v>
      </c>
      <c r="BN422" t="str">
        <f t="shared" si="156"/>
        <v>-287542865.769012i</v>
      </c>
      <c r="BO422" t="str">
        <f t="shared" si="157"/>
        <v>956360.903966436-1942677.39286241i</v>
      </c>
      <c r="BP422" t="str">
        <f t="shared" si="158"/>
        <v>0.999998077262067-0.00138662692765068i</v>
      </c>
      <c r="BQ422">
        <f t="shared" si="159"/>
        <v>1.1165000000000001E-5</v>
      </c>
      <c r="BR422">
        <f t="shared" si="134"/>
        <v>27.667618066587014</v>
      </c>
      <c r="BS422">
        <f t="shared" si="160"/>
        <v>-63.868893245644344</v>
      </c>
      <c r="BU422" s="27">
        <f t="shared" si="135"/>
        <v>10.66301852268232</v>
      </c>
      <c r="BV422" s="27">
        <f t="shared" si="136"/>
        <v>-44.942908974134603</v>
      </c>
      <c r="BW422">
        <f t="shared" si="137"/>
        <v>15.358707923057352</v>
      </c>
      <c r="BX422">
        <f t="shared" si="138"/>
        <v>-64.61064134129019</v>
      </c>
      <c r="BY422" s="27">
        <f t="shared" si="139"/>
        <v>26.021726445739674</v>
      </c>
      <c r="BZ422" s="27">
        <f t="shared" si="140"/>
        <v>-109.55355031542479</v>
      </c>
      <c r="CA422" s="27">
        <f t="shared" si="141"/>
        <v>250.44644968457521</v>
      </c>
      <c r="CC422" s="58">
        <f t="shared" si="161"/>
        <v>0</v>
      </c>
      <c r="CD422" s="58">
        <f t="shared" si="162"/>
        <v>0</v>
      </c>
      <c r="CE422" s="58">
        <f t="shared" si="163"/>
        <v>0</v>
      </c>
      <c r="CF422" s="27">
        <f t="shared" si="164"/>
        <v>0</v>
      </c>
      <c r="CG422" s="27">
        <f t="shared" si="165"/>
        <v>4664.208462960617</v>
      </c>
      <c r="CH422" s="27">
        <f t="shared" si="142"/>
        <v>25.633655061939887</v>
      </c>
      <c r="CI422" s="27">
        <f t="shared" si="166"/>
        <v>0</v>
      </c>
      <c r="CJ422" s="27">
        <f t="shared" si="167"/>
        <v>0</v>
      </c>
      <c r="CK422" s="27">
        <f t="shared" si="143"/>
        <v>0</v>
      </c>
      <c r="CL422" s="27">
        <f t="shared" si="168"/>
        <v>0</v>
      </c>
      <c r="CM422" s="27">
        <f t="shared" si="144"/>
        <v>0</v>
      </c>
    </row>
    <row r="423" spans="52:91">
      <c r="AZ423">
        <v>63</v>
      </c>
      <c r="BA423" s="14">
        <f t="shared" si="145"/>
        <v>5000</v>
      </c>
      <c r="BC423" s="17">
        <f t="shared" si="146"/>
        <v>8.5877102314366155E-2</v>
      </c>
      <c r="BD423">
        <f t="shared" si="147"/>
        <v>-1.0356447722737712</v>
      </c>
      <c r="BE423" s="42">
        <f t="shared" si="148"/>
        <v>10.118722294858994</v>
      </c>
      <c r="BF423" s="31">
        <f t="shared" si="149"/>
        <v>-47.020882787840691</v>
      </c>
      <c r="BG423" t="str">
        <f t="shared" si="150"/>
        <v>31998.8357769335-193.012390053366i</v>
      </c>
      <c r="BH423" t="str">
        <f t="shared" si="151"/>
        <v>99999.9901304007-31.4159168993746i</v>
      </c>
      <c r="BI423">
        <f t="shared" si="133"/>
        <v>-12.30857236175013</v>
      </c>
      <c r="BJ423">
        <f t="shared" si="152"/>
        <v>-0.24817990380019012</v>
      </c>
      <c r="BK423">
        <f t="shared" si="153"/>
        <v>-4.3889626762894703E-4</v>
      </c>
      <c r="BL423">
        <f t="shared" si="154"/>
        <v>-0.57598059675283209</v>
      </c>
      <c r="BM423" t="str">
        <f t="shared" si="155"/>
        <v>960000-1768388.62447942i</v>
      </c>
      <c r="BN423" t="str">
        <f t="shared" si="156"/>
        <v>-258788579.192111i</v>
      </c>
      <c r="BO423" t="str">
        <f t="shared" si="157"/>
        <v>954038.247710771-1749081.71415781i</v>
      </c>
      <c r="BP423" t="str">
        <f t="shared" si="158"/>
        <v>0.999997626250536-0.00154069589140527i</v>
      </c>
      <c r="BQ423">
        <f t="shared" si="159"/>
        <v>1.1165000000000001E-5</v>
      </c>
      <c r="BR423">
        <f t="shared" si="134"/>
        <v>26.944495847958599</v>
      </c>
      <c r="BS423">
        <f t="shared" si="160"/>
        <v>-61.477988285100217</v>
      </c>
      <c r="BU423" s="27">
        <f t="shared" si="135"/>
        <v>10.204599397173361</v>
      </c>
      <c r="BV423" s="27">
        <f t="shared" si="136"/>
        <v>-48.056527560114461</v>
      </c>
      <c r="BW423">
        <f t="shared" si="137"/>
        <v>14.635484589940839</v>
      </c>
      <c r="BX423">
        <f t="shared" si="138"/>
        <v>-62.302148785653237</v>
      </c>
      <c r="BY423" s="27">
        <f t="shared" si="139"/>
        <v>24.840083987114198</v>
      </c>
      <c r="BZ423" s="27">
        <f t="shared" si="140"/>
        <v>-110.35867634576769</v>
      </c>
      <c r="CA423" s="27">
        <f t="shared" si="141"/>
        <v>249.64132365423231</v>
      </c>
      <c r="CC423" s="58">
        <f t="shared" si="161"/>
        <v>0</v>
      </c>
      <c r="CD423" s="58">
        <f t="shared" si="162"/>
        <v>0</v>
      </c>
      <c r="CE423" s="58">
        <f t="shared" si="163"/>
        <v>0</v>
      </c>
      <c r="CF423" s="27">
        <f t="shared" si="164"/>
        <v>0</v>
      </c>
      <c r="CG423" s="27">
        <f t="shared" si="165"/>
        <v>0</v>
      </c>
      <c r="CH423" s="27">
        <f t="shared" si="142"/>
        <v>0</v>
      </c>
      <c r="CI423" s="27">
        <f t="shared" si="166"/>
        <v>0</v>
      </c>
      <c r="CJ423" s="27">
        <f t="shared" si="167"/>
        <v>0</v>
      </c>
      <c r="CK423" s="27">
        <f t="shared" si="143"/>
        <v>0</v>
      </c>
      <c r="CL423" s="27">
        <f t="shared" si="168"/>
        <v>0</v>
      </c>
      <c r="CM423" s="27">
        <f t="shared" si="144"/>
        <v>0</v>
      </c>
    </row>
    <row r="424" spans="52:91">
      <c r="AZ424">
        <v>64</v>
      </c>
      <c r="BA424" s="14">
        <f t="shared" si="145"/>
        <v>5500</v>
      </c>
      <c r="BC424" s="17">
        <f t="shared" si="146"/>
        <v>9.4353756878115744E-2</v>
      </c>
      <c r="BD424">
        <f t="shared" si="147"/>
        <v>-1.140334747665527</v>
      </c>
      <c r="BE424" s="42">
        <f t="shared" si="148"/>
        <v>9.6550835288495733</v>
      </c>
      <c r="BF424" s="31">
        <f t="shared" si="149"/>
        <v>-49.72332944874001</v>
      </c>
      <c r="BG424" t="str">
        <f t="shared" si="150"/>
        <v>31998.5913008523-212.312006949561i</v>
      </c>
      <c r="BH424" t="str">
        <f t="shared" si="151"/>
        <v>99999.9880577851-34.5575078730676i</v>
      </c>
      <c r="BI424">
        <f t="shared" si="133"/>
        <v>-12.308591955339651</v>
      </c>
      <c r="BJ424">
        <f t="shared" si="152"/>
        <v>-0.27299745196498265</v>
      </c>
      <c r="BK424">
        <f t="shared" si="153"/>
        <v>-5.3105884884106476E-4</v>
      </c>
      <c r="BL424">
        <f t="shared" si="154"/>
        <v>-0.63357417460685483</v>
      </c>
      <c r="BM424" t="str">
        <f t="shared" si="155"/>
        <v>960000-1607626.02225402i</v>
      </c>
      <c r="BN424" t="str">
        <f t="shared" si="156"/>
        <v>-235262344.7201i</v>
      </c>
      <c r="BO424" t="str">
        <f t="shared" si="157"/>
        <v>952318.837957386-1590745.19102943i</v>
      </c>
      <c r="BP424" t="str">
        <f t="shared" si="158"/>
        <v>0.99999712776458-0.001694764635727i</v>
      </c>
      <c r="BQ424">
        <f t="shared" si="159"/>
        <v>1.1165000000000001E-5</v>
      </c>
      <c r="BR424">
        <f t="shared" si="134"/>
        <v>26.31943934079581</v>
      </c>
      <c r="BS424">
        <f t="shared" si="160"/>
        <v>-59.189757317662007</v>
      </c>
      <c r="BU424" s="27">
        <f t="shared" si="135"/>
        <v>9.749437285727689</v>
      </c>
      <c r="BV424" s="27">
        <f t="shared" si="136"/>
        <v>-50.863664196405537</v>
      </c>
      <c r="BW424">
        <f t="shared" si="137"/>
        <v>14.010316326607319</v>
      </c>
      <c r="BX424">
        <f t="shared" si="138"/>
        <v>-60.096328944233846</v>
      </c>
      <c r="BY424" s="27">
        <f t="shared" si="139"/>
        <v>23.759753612335007</v>
      </c>
      <c r="BZ424" s="27">
        <f t="shared" si="140"/>
        <v>-110.95999314063938</v>
      </c>
      <c r="CA424" s="27">
        <f t="shared" si="141"/>
        <v>249.04000685936063</v>
      </c>
      <c r="CC424" s="58">
        <f t="shared" si="161"/>
        <v>0</v>
      </c>
      <c r="CD424" s="58">
        <f t="shared" si="162"/>
        <v>0</v>
      </c>
      <c r="CE424" s="58">
        <f t="shared" si="163"/>
        <v>0</v>
      </c>
      <c r="CF424" s="27">
        <f t="shared" si="164"/>
        <v>0</v>
      </c>
      <c r="CG424" s="27">
        <f t="shared" si="165"/>
        <v>0</v>
      </c>
      <c r="CH424" s="27">
        <f t="shared" si="142"/>
        <v>0</v>
      </c>
      <c r="CI424" s="27">
        <f t="shared" si="166"/>
        <v>0</v>
      </c>
      <c r="CJ424" s="27">
        <f t="shared" si="167"/>
        <v>0</v>
      </c>
      <c r="CK424" s="27">
        <f t="shared" si="143"/>
        <v>0</v>
      </c>
      <c r="CL424" s="27">
        <f t="shared" si="168"/>
        <v>0</v>
      </c>
      <c r="CM424" s="27">
        <f t="shared" si="144"/>
        <v>0</v>
      </c>
    </row>
    <row r="425" spans="52:91">
      <c r="AZ425">
        <v>65</v>
      </c>
      <c r="BA425" s="14">
        <f t="shared" si="145"/>
        <v>6000</v>
      </c>
      <c r="BC425" s="17">
        <f t="shared" ref="BC425:BC456" si="169">20*LOG(IMABS(IMDIV(1,IMSUM(1,IMSUM(COMPLEX(0,2*pi*BA425/Wsh),COMPLEX(-BA425/(fsw_sh),0))))))</f>
        <v>0.1028096082731304</v>
      </c>
      <c r="BD425">
        <f t="shared" ref="BD425:BD456" si="170">180/pi*IMARGUMENT(IMDIV(1,IMSUM(1,IMSUM(COMPLEX(0,2*pi*BA425/Wsh),COMPLEX(-BA425/(fsw_sh),0)))))</f>
        <v>-1.2452290077821551</v>
      </c>
      <c r="BE425" s="42">
        <f t="shared" ref="BE425:BE456" si="171">20*LOG(IMABS(IMPRODUCT(A_INTCOMP2VOUT,IMDIV(COMPLEX(1, 2*pi*BA425/Wesr_zero),COMPLEX(1, 2*pi*BA425/Wload_pole)))))</f>
        <v>9.198337453786646</v>
      </c>
      <c r="BF425" s="31">
        <f t="shared" ref="BF425:BF456" si="172">180/pi*IMARGUMENT(IMPRODUCT(A_INTCOMP2VOUT,IMDIV(COMPLEX(1, 2*pi*BA425/Wesr_zero),COMPLEX(1, 2*pi*BA425/Wload_pole))))</f>
        <v>-52.153167614649242</v>
      </c>
      <c r="BG425" t="str">
        <f t="shared" ref="BG425:BG456" si="173">IMDIV(IMPRODUCT(COMPLEX(R.fb_bot,0),IMDIV(COMPLEX(1,0),COMPLEX(0,2*pi*BA425*C.fb_bot))),IMSUM(COMPLEX(R.fb_bot,0),IMDIV(COMPLEX(1,0),COMPLEX(0,2*pi*BA425*C.fb_bot))) )</f>
        <v>31998.3235456211-231.611160417027i</v>
      </c>
      <c r="BH425" t="str">
        <f t="shared" ref="BH425:BH456" si="174">IMSUM(COMPLEX(R.fb_top1,0),IMDIV(IMPRODUCT(COMPLEX(R.fb_top2,0),IMDIV(COMPLEX(1,0),COMPLEX(0,2*pi*BA425*C.fb_top))),IMSUM(COMPLEX(R.fb_top2,0),IMDIV(COMPLEX(1,0),COMPLEX(0,2*pi*BA425*C.fb_top))) ))</f>
        <v>99999.9857877776-37.6990986421195i</v>
      </c>
      <c r="BI425">
        <f t="shared" si="133"/>
        <v>-12.308613414883018</v>
      </c>
      <c r="BJ425">
        <f t="shared" ref="BJ425:BJ456" si="175">180/pi*IMARGUMENT(IMDIV(BG425,IMSUM(BG425,BH425)))</f>
        <v>-0.2978148737855818</v>
      </c>
      <c r="BK425">
        <f t="shared" ref="BK425:BK456" si="176">20*LOG(IMABS(IMDIV(A.fb_buf,IMSUM(COMPLEX(1,0),COMPLEX(0,2*pi*BA425*R.fb_buf*C.fb_buf)))))</f>
        <v>-6.3199657471683544E-4</v>
      </c>
      <c r="BL425">
        <f t="shared" ref="BL425:BL456" si="177">180/pi*IMARGUMENT(IMDIV(A.fb_buf,IMSUM(COMPLEX(1,0),COMPLEX(0,2*pi*BA425*R.fb_buf*C.fb_buf))))</f>
        <v>-0.69116647208337201</v>
      </c>
      <c r="BM425" t="str">
        <f t="shared" ref="BM425:BM456" si="178">IMSUM(COMPLEX(R.comp,0),IMDIV(COMPLEX(1,0),COMPLEX(0,2*pi*BA425*C.comp)))</f>
        <v>960000-1473657.18706618i</v>
      </c>
      <c r="BN425" t="str">
        <f t="shared" ref="BN425:BN456" si="179">IMDIV(COMPLEX(1,0),COMPLEX(0,2*pi*BA425*C.hf))</f>
        <v>-215657149.326759i</v>
      </c>
      <c r="BO425" t="str">
        <f t="shared" ref="BO425:BO456" si="180">IMDIV(COMPLEX(1,0),IMSUM(IMDIV(COMPLEX(1,0),BM425),IMSUM(IMDIV(COMPLEX(1,0),BN425),IMDIV(COMPLEX(1,0),COMPLEX(R.eaout,0)))))</f>
        <v>951010.177817135-1458853.9426242i</v>
      </c>
      <c r="BP425" t="str">
        <f t="shared" ref="BP425:BP456" si="181">IMDIV(IMDIV(COMPLEX(1,0),COMPLEX(0,2*pi*BA425*0.00000000000226)),IMSUM(COMPLEX(21700,0),IMDIV(COMPLEX(1,0),COMPLEX(0,2*pi*BA425*0.00000000000226))) )</f>
        <v>0.999996581804341-0.001848833138673i</v>
      </c>
      <c r="BQ425">
        <f t="shared" ref="BQ425:BQ456" si="182">GM*A.comp_buffer</f>
        <v>1.1165000000000001E-5</v>
      </c>
      <c r="BR425">
        <f t="shared" si="134"/>
        <v>25.775418678420081</v>
      </c>
      <c r="BS425">
        <f t="shared" ref="BS425:BS456" si="183">180/pi*IMARGUMENT(IMPRODUCT(BQ425,IMPRODUCT(BO425,BP425)) )</f>
        <v>-57.006073161009027</v>
      </c>
      <c r="BU425" s="27">
        <f t="shared" si="135"/>
        <v>9.3011470620597763</v>
      </c>
      <c r="BV425" s="27">
        <f t="shared" si="136"/>
        <v>-53.398396622431399</v>
      </c>
      <c r="BW425">
        <f t="shared" si="137"/>
        <v>13.466173266962347</v>
      </c>
      <c r="BX425">
        <f t="shared" si="138"/>
        <v>-57.995054506877977</v>
      </c>
      <c r="BY425" s="27">
        <f t="shared" si="139"/>
        <v>22.767320329022123</v>
      </c>
      <c r="BZ425" s="27">
        <f t="shared" si="140"/>
        <v>-111.39345112930937</v>
      </c>
      <c r="CA425" s="27">
        <f t="shared" si="141"/>
        <v>248.60654887069063</v>
      </c>
      <c r="CC425" s="58">
        <f t="shared" ref="CC425:CC456" si="184">IF(AND(BY426&lt;$CC$356,BY425&gt;=$CC$356),(($CC$356-BY425)/(BY426-BY425)*(BA426-BA425)+BA425),0)</f>
        <v>0</v>
      </c>
      <c r="CD425" s="58">
        <f t="shared" ref="CD425:CD456" si="185">IF(AND(BA426&gt;$CD$356,BA425&lt;=$CD$356),(($CD$356-BA425)/(BA426-BA425)*(BZ426-BZ425)+BZ425),0)</f>
        <v>0</v>
      </c>
      <c r="CE425" s="58">
        <f t="shared" ref="CE425:CE456" si="186">IF(AND(BZ426&lt;$CE$356,BZ425&gt;=$CE$356),(($CE$356-BZ425)/(BZ426-BZ425)*(BA426-BA425)+BA425),0)</f>
        <v>0</v>
      </c>
      <c r="CF425" s="27">
        <f t="shared" ref="CF425:CF456" si="187">IF(AND(BA426&gt;$CF$356,BA425&lt;=$CF$356),(($CF$356-BA425)/(BA426-BA425)*(BY426-BY425)+BY425),0)</f>
        <v>0</v>
      </c>
      <c r="CG425" s="27">
        <f t="shared" ref="CG425:CG456" si="188">IF(AND(BF426&lt;$CG$356,BF425&gt;=$CG$356),(($CG$356-BF425)/(BF426-BF425)*(BA426-BA425)+BA425),0)</f>
        <v>0</v>
      </c>
      <c r="CH425" s="27">
        <f t="shared" si="142"/>
        <v>0</v>
      </c>
      <c r="CI425" s="27">
        <f t="shared" ref="CI425:CI456" si="189">IF(AND(BF426&gt;$CI$356,BF425&lt;=$CI$356),(($CI$356-BF425)/(BF426-BF425)*(BA426-BA425)+BA425),0)</f>
        <v>0</v>
      </c>
      <c r="CJ425" s="27">
        <f t="shared" ref="CJ425:CJ456" si="190">IF(AND(BX426&gt;$CJ$356,BX425&lt;=$CJ$356),(($CJ$356-BX425)/(BX426-BX425)*(BA426-BA425)+BA425),0)</f>
        <v>0</v>
      </c>
      <c r="CK425" s="27">
        <f t="shared" si="143"/>
        <v>0</v>
      </c>
      <c r="CL425" s="27">
        <f t="shared" ref="CL425:CL456" si="191">IF(AND(BX426&lt;$CL$356,BX425&gt;=$CL$356),(($CL$356-BX425)/(BX426-BX425)*(BA426-BA425)+BA425),0)</f>
        <v>0</v>
      </c>
      <c r="CM425" s="27">
        <f t="shared" si="144"/>
        <v>0</v>
      </c>
    </row>
    <row r="426" spans="52:91">
      <c r="AZ426">
        <v>66</v>
      </c>
      <c r="BA426" s="14">
        <f t="shared" si="145"/>
        <v>6500</v>
      </c>
      <c r="BC426" s="17">
        <f t="shared" si="169"/>
        <v>0.11124450248170173</v>
      </c>
      <c r="BD426">
        <f t="shared" si="170"/>
        <v>-1.3503274459534194</v>
      </c>
      <c r="BE426" s="42">
        <f t="shared" si="171"/>
        <v>8.750945784306591</v>
      </c>
      <c r="BF426" s="31">
        <f t="shared" si="172"/>
        <v>-54.341959106841479</v>
      </c>
      <c r="BG426" t="str">
        <f t="shared" si="173"/>
        <v>31998.0325124086-250.90980833998i</v>
      </c>
      <c r="BH426" t="str">
        <f t="shared" si="174"/>
        <v>99999.9833203783-40.8406891879263i</v>
      </c>
      <c r="BI426">
        <f t="shared" ref="BI426:BI487" si="192">20*LOG(IMABS(IMDIV(BG426,IMSUM(BG426,BH426))))</f>
        <v>-12.30863674035222</v>
      </c>
      <c r="BJ426">
        <f t="shared" si="175"/>
        <v>-0.32263215777751675</v>
      </c>
      <c r="BK426">
        <f t="shared" si="176"/>
        <v>-7.4170883337306977E-4</v>
      </c>
      <c r="BL426">
        <f t="shared" si="177"/>
        <v>-0.74875737284935451</v>
      </c>
      <c r="BM426" t="str">
        <f t="shared" si="178"/>
        <v>960000-1360298.94190725i</v>
      </c>
      <c r="BN426" t="str">
        <f t="shared" si="179"/>
        <v>-199068137.840085i</v>
      </c>
      <c r="BO426" t="str">
        <f t="shared" si="180"/>
        <v>949990.820378404-1347305.74163353i</v>
      </c>
      <c r="BP426" t="str">
        <f t="shared" si="181"/>
        <v>0.999995988369976-0.00200290137830046i</v>
      </c>
      <c r="BQ426">
        <f t="shared" si="182"/>
        <v>1.1165000000000001E-5</v>
      </c>
      <c r="BR426">
        <f t="shared" ref="BR426:BR487" si="193">20*LOG(IMABS(IMPRODUCT(BQ426,IMPRODUCT(BO426,BP426)) ))</f>
        <v>25.299196751619</v>
      </c>
      <c r="BS426">
        <f t="shared" si="183"/>
        <v>-54.926948363566318</v>
      </c>
      <c r="BU426" s="27">
        <f t="shared" ref="BU426:BU487" si="194">BC426+BE426</f>
        <v>8.8621902867882927</v>
      </c>
      <c r="BV426" s="27">
        <f t="shared" ref="BV426:BV487" si="195">BD426+BF426</f>
        <v>-55.692286552794897</v>
      </c>
      <c r="BW426">
        <f t="shared" ref="BW426:BW487" si="196">BI426+BK426+BR426</f>
        <v>12.989818302433406</v>
      </c>
      <c r="BX426">
        <f t="shared" ref="BX426:BX487" si="197">BJ426+BL426+BS426</f>
        <v>-55.998337894193192</v>
      </c>
      <c r="BY426" s="27">
        <f t="shared" ref="BY426:BY487" si="198">BU426+BW426</f>
        <v>21.852008589221697</v>
      </c>
      <c r="BZ426" s="27">
        <f t="shared" ref="BZ426:BZ487" si="199">BV426+BX426</f>
        <v>-111.6906244469881</v>
      </c>
      <c r="CA426" s="27">
        <f t="shared" ref="CA426:CA487" si="200">BZ426+360</f>
        <v>248.3093755530119</v>
      </c>
      <c r="CC426" s="58">
        <f t="shared" si="184"/>
        <v>0</v>
      </c>
      <c r="CD426" s="58">
        <f t="shared" si="185"/>
        <v>0</v>
      </c>
      <c r="CE426" s="58">
        <f t="shared" si="186"/>
        <v>0</v>
      </c>
      <c r="CF426" s="27">
        <f t="shared" si="187"/>
        <v>0</v>
      </c>
      <c r="CG426" s="27">
        <f t="shared" si="188"/>
        <v>0</v>
      </c>
      <c r="CH426" s="27">
        <f t="shared" ref="CH426:CH486" si="201">IF(AND(BF427&lt;$CG$356,BF426&gt;=$CG$356),(($CG$356-BF426)/(BF427-BF426)*(BY427-BY426)+BY426),0)</f>
        <v>0</v>
      </c>
      <c r="CI426" s="27">
        <f t="shared" si="189"/>
        <v>0</v>
      </c>
      <c r="CJ426" s="27">
        <f t="shared" si="190"/>
        <v>0</v>
      </c>
      <c r="CK426" s="27">
        <f t="shared" ref="CK426:CK486" si="202">IF(AND(BX427&gt;$CJ$356,BX426&lt;=$CJ$356),(($CJ$356-BX426)/(BX427-BX426)*(BY427-BY426)+BY426),0)</f>
        <v>0</v>
      </c>
      <c r="CL426" s="27">
        <f t="shared" si="191"/>
        <v>0</v>
      </c>
      <c r="CM426" s="27">
        <f t="shared" ref="CM426:CM486" si="203">IF(AND(BX427&lt;$CL$356,BX426&gt;=$CL$356),(($CL$356-BX426)/(BX427-BX426)*(BY427-BY426)+BY426),0)</f>
        <v>0</v>
      </c>
    </row>
    <row r="427" spans="52:91">
      <c r="AZ427">
        <v>67</v>
      </c>
      <c r="BA427" s="14">
        <f t="shared" si="145"/>
        <v>7000</v>
      </c>
      <c r="BC427" s="17">
        <f t="shared" si="169"/>
        <v>0.11965828512774707</v>
      </c>
      <c r="BD427">
        <f t="shared" si="170"/>
        <v>-1.4556299495974228</v>
      </c>
      <c r="BE427" s="42">
        <f t="shared" si="171"/>
        <v>8.3145015330833054</v>
      </c>
      <c r="BF427" s="31">
        <f t="shared" si="172"/>
        <v>-56.318199215180165</v>
      </c>
      <c r="BG427" t="str">
        <f t="shared" si="173"/>
        <v>31997.7182024853-270.207908606314i</v>
      </c>
      <c r="BH427" t="str">
        <f t="shared" si="174"/>
        <v>99999.9806555872-43.9822794918846i</v>
      </c>
      <c r="BI427">
        <f t="shared" si="192"/>
        <v>-12.308661931717001</v>
      </c>
      <c r="BJ427">
        <f t="shared" si="175"/>
        <v>-0.34744929245668127</v>
      </c>
      <c r="BK427">
        <f t="shared" si="176"/>
        <v>-8.6019495978119701E-4</v>
      </c>
      <c r="BL427">
        <f t="shared" si="177"/>
        <v>-0.80634676058870847</v>
      </c>
      <c r="BM427" t="str">
        <f t="shared" si="178"/>
        <v>960000-1263134.73177102i</v>
      </c>
      <c r="BN427" t="str">
        <f t="shared" si="179"/>
        <v>-184848985.137222i</v>
      </c>
      <c r="BO427" t="str">
        <f t="shared" si="180"/>
        <v>949181.074242957-1251741.685173i</v>
      </c>
      <c r="BP427" t="str">
        <f t="shared" si="181"/>
        <v>0.999995347461652-0.00215696933266678i</v>
      </c>
      <c r="BQ427">
        <f t="shared" si="182"/>
        <v>1.1165000000000001E-5</v>
      </c>
      <c r="BR427">
        <f t="shared" si="193"/>
        <v>24.880257387264912</v>
      </c>
      <c r="BS427">
        <f t="shared" si="183"/>
        <v>-52.950980010493026</v>
      </c>
      <c r="BU427" s="27">
        <f t="shared" si="194"/>
        <v>8.434159818211052</v>
      </c>
      <c r="BV427" s="27">
        <f t="shared" si="195"/>
        <v>-57.773829164777588</v>
      </c>
      <c r="BW427">
        <f t="shared" si="196"/>
        <v>12.57073526058813</v>
      </c>
      <c r="BX427">
        <f t="shared" si="197"/>
        <v>-54.104776063538417</v>
      </c>
      <c r="BY427" s="27">
        <f t="shared" si="198"/>
        <v>21.00489507879918</v>
      </c>
      <c r="BZ427" s="27">
        <f t="shared" si="199"/>
        <v>-111.878605228316</v>
      </c>
      <c r="CA427" s="27">
        <f t="shared" si="200"/>
        <v>248.12139477168398</v>
      </c>
      <c r="CC427" s="58">
        <f t="shared" si="184"/>
        <v>0</v>
      </c>
      <c r="CD427" s="58">
        <f t="shared" si="185"/>
        <v>0</v>
      </c>
      <c r="CE427" s="58">
        <f t="shared" si="186"/>
        <v>0</v>
      </c>
      <c r="CF427" s="27">
        <f t="shared" si="187"/>
        <v>0</v>
      </c>
      <c r="CG427" s="27">
        <f t="shared" si="188"/>
        <v>0</v>
      </c>
      <c r="CH427" s="27">
        <f t="shared" si="201"/>
        <v>0</v>
      </c>
      <c r="CI427" s="27">
        <f t="shared" si="189"/>
        <v>0</v>
      </c>
      <c r="CJ427" s="27">
        <f t="shared" si="190"/>
        <v>0</v>
      </c>
      <c r="CK427" s="27">
        <f t="shared" si="202"/>
        <v>0</v>
      </c>
      <c r="CL427" s="27">
        <f t="shared" si="191"/>
        <v>0</v>
      </c>
      <c r="CM427" s="27">
        <f t="shared" si="203"/>
        <v>0</v>
      </c>
    </row>
    <row r="428" spans="52:91">
      <c r="AZ428">
        <v>68</v>
      </c>
      <c r="BA428" s="14">
        <f t="shared" si="145"/>
        <v>7500</v>
      </c>
      <c r="BC428" s="17">
        <f t="shared" si="169"/>
        <v>0.12805080148175599</v>
      </c>
      <c r="BD428">
        <f t="shared" si="170"/>
        <v>-1.5611364001804324</v>
      </c>
      <c r="BE428" s="42">
        <f t="shared" si="171"/>
        <v>7.8899572205789417</v>
      </c>
      <c r="BF428" s="31">
        <f t="shared" si="172"/>
        <v>-58.107195801626375</v>
      </c>
      <c r="BG428" t="str">
        <f t="shared" si="173"/>
        <v>31997.3806172232-289.505419107908i</v>
      </c>
      <c r="BH428" t="str">
        <f t="shared" si="174"/>
        <v>99999.9777934043-47.1238695353904i</v>
      </c>
      <c r="BI428">
        <f t="shared" si="192"/>
        <v>-12.308688988944443</v>
      </c>
      <c r="BJ428">
        <f t="shared" si="175"/>
        <v>-0.37226626633934717</v>
      </c>
      <c r="BK428">
        <f t="shared" si="176"/>
        <v>-9.8745423575647665E-4</v>
      </c>
      <c r="BL428">
        <f t="shared" si="177"/>
        <v>-0.86393451900367824</v>
      </c>
      <c r="BM428" t="str">
        <f t="shared" si="178"/>
        <v>960000-1178925.74965295i</v>
      </c>
      <c r="BN428" t="str">
        <f t="shared" si="179"/>
        <v>-172525719.461407i</v>
      </c>
      <c r="BO428" t="str">
        <f t="shared" si="180"/>
        <v>948526.889929012-1168965.14751531i</v>
      </c>
      <c r="BP428" t="str">
        <f t="shared" si="181"/>
        <v>0.999994659079552-0.00231103697982941i</v>
      </c>
      <c r="BQ428">
        <f t="shared" si="182"/>
        <v>1.1165000000000001E-5</v>
      </c>
      <c r="BR428">
        <f t="shared" si="193"/>
        <v>24.510100698645804</v>
      </c>
      <c r="BS428">
        <f t="shared" si="183"/>
        <v>-51.075704458603866</v>
      </c>
      <c r="BU428" s="27">
        <f t="shared" si="194"/>
        <v>8.0180080220606982</v>
      </c>
      <c r="BV428" s="27">
        <f t="shared" si="195"/>
        <v>-59.668332201806805</v>
      </c>
      <c r="BW428">
        <f t="shared" si="196"/>
        <v>12.200424255465604</v>
      </c>
      <c r="BX428">
        <f t="shared" si="197"/>
        <v>-52.311905243946889</v>
      </c>
      <c r="BY428" s="27">
        <f t="shared" si="198"/>
        <v>20.218432277526304</v>
      </c>
      <c r="BZ428" s="27">
        <f t="shared" si="199"/>
        <v>-111.98023744575369</v>
      </c>
      <c r="CA428" s="27">
        <f t="shared" si="200"/>
        <v>248.01976255424631</v>
      </c>
      <c r="CC428" s="58">
        <f t="shared" si="184"/>
        <v>0</v>
      </c>
      <c r="CD428" s="58">
        <f t="shared" si="185"/>
        <v>0</v>
      </c>
      <c r="CE428" s="58">
        <f t="shared" si="186"/>
        <v>0</v>
      </c>
      <c r="CF428" s="27">
        <f t="shared" si="187"/>
        <v>0</v>
      </c>
      <c r="CG428" s="27">
        <f t="shared" si="188"/>
        <v>0</v>
      </c>
      <c r="CH428" s="27">
        <f t="shared" si="201"/>
        <v>0</v>
      </c>
      <c r="CI428" s="27">
        <f t="shared" si="189"/>
        <v>0</v>
      </c>
      <c r="CJ428" s="27">
        <f t="shared" si="190"/>
        <v>0</v>
      </c>
      <c r="CK428" s="27">
        <f t="shared" si="202"/>
        <v>0</v>
      </c>
      <c r="CL428" s="27">
        <f t="shared" si="191"/>
        <v>0</v>
      </c>
      <c r="CM428" s="27">
        <f t="shared" si="203"/>
        <v>0</v>
      </c>
    </row>
    <row r="429" spans="52:91">
      <c r="AZ429">
        <v>69</v>
      </c>
      <c r="BA429" s="14">
        <f t="shared" si="145"/>
        <v>8000</v>
      </c>
      <c r="BC429" s="17">
        <f t="shared" si="169"/>
        <v>0.13642189646656136</v>
      </c>
      <c r="BD429">
        <f t="shared" si="170"/>
        <v>-1.666846673176603</v>
      </c>
      <c r="BE429" s="42">
        <f t="shared" si="171"/>
        <v>7.4778015714141617</v>
      </c>
      <c r="BF429" s="31">
        <f t="shared" si="172"/>
        <v>-59.731191976983808</v>
      </c>
      <c r="BG429" t="str">
        <f t="shared" si="173"/>
        <v>31997.0197580957-308.802297740929i</v>
      </c>
      <c r="BH429" t="str">
        <f t="shared" si="174"/>
        <v>99999.9747338296-50.2654592998402i</v>
      </c>
      <c r="BI429">
        <f t="shared" si="192"/>
        <v>-12.308717911999569</v>
      </c>
      <c r="BJ429">
        <f t="shared" si="175"/>
        <v>-0.39708306794220771</v>
      </c>
      <c r="BK429">
        <f t="shared" si="176"/>
        <v>-1.1234858900022089E-3</v>
      </c>
      <c r="BL429">
        <f t="shared" si="177"/>
        <v>-0.92152053181624027</v>
      </c>
      <c r="BM429" t="str">
        <f t="shared" si="178"/>
        <v>960000-1105242.89029964i</v>
      </c>
      <c r="BN429" t="str">
        <f t="shared" si="179"/>
        <v>-161742861.995069i</v>
      </c>
      <c r="BO429" t="str">
        <f t="shared" si="180"/>
        <v>947990.560499925-1096578.60141433i</v>
      </c>
      <c r="BP429" t="str">
        <f t="shared" si="181"/>
        <v>0.999993923223873-0.00246510429784602i</v>
      </c>
      <c r="BQ429">
        <f t="shared" si="182"/>
        <v>1.1165000000000001E-5</v>
      </c>
      <c r="BR429">
        <f t="shared" si="193"/>
        <v>24.181761583925685</v>
      </c>
      <c r="BS429">
        <f t="shared" si="183"/>
        <v>-49.297885419148528</v>
      </c>
      <c r="BU429" s="27">
        <f t="shared" si="194"/>
        <v>7.6142234678807235</v>
      </c>
      <c r="BV429" s="27">
        <f t="shared" si="195"/>
        <v>-61.398038650160409</v>
      </c>
      <c r="BW429">
        <f t="shared" si="196"/>
        <v>11.871920186036114</v>
      </c>
      <c r="BX429">
        <f t="shared" si="197"/>
        <v>-50.616489018906975</v>
      </c>
      <c r="BY429" s="27">
        <f t="shared" si="198"/>
        <v>19.486143653916837</v>
      </c>
      <c r="BZ429" s="27">
        <f t="shared" si="199"/>
        <v>-112.01452766906738</v>
      </c>
      <c r="CA429" s="27">
        <f t="shared" si="200"/>
        <v>247.98547233093262</v>
      </c>
      <c r="CC429" s="58">
        <f t="shared" si="184"/>
        <v>0</v>
      </c>
      <c r="CD429" s="58">
        <f t="shared" si="185"/>
        <v>0</v>
      </c>
      <c r="CE429" s="58">
        <f t="shared" si="186"/>
        <v>0</v>
      </c>
      <c r="CF429" s="27">
        <f t="shared" si="187"/>
        <v>0</v>
      </c>
      <c r="CG429" s="27">
        <f t="shared" si="188"/>
        <v>0</v>
      </c>
      <c r="CH429" s="27">
        <f t="shared" si="201"/>
        <v>0</v>
      </c>
      <c r="CI429" s="27">
        <f t="shared" si="189"/>
        <v>0</v>
      </c>
      <c r="CJ429" s="27">
        <f t="shared" si="190"/>
        <v>0</v>
      </c>
      <c r="CK429" s="27">
        <f t="shared" si="202"/>
        <v>0</v>
      </c>
      <c r="CL429" s="27">
        <f t="shared" si="191"/>
        <v>0</v>
      </c>
      <c r="CM429" s="27">
        <f t="shared" si="203"/>
        <v>0</v>
      </c>
    </row>
    <row r="430" spans="52:91">
      <c r="AZ430">
        <v>70</v>
      </c>
      <c r="BA430" s="14">
        <f t="shared" si="145"/>
        <v>8500</v>
      </c>
      <c r="BC430" s="17">
        <f t="shared" si="169"/>
        <v>0.14477141466234908</v>
      </c>
      <c r="BD430">
        <f t="shared" si="170"/>
        <v>-1.7727606380280703</v>
      </c>
      <c r="BE430" s="42">
        <f t="shared" si="171"/>
        <v>7.0781931509421883</v>
      </c>
      <c r="BF430" s="31">
        <f t="shared" si="172"/>
        <v>-61.209612083255315</v>
      </c>
      <c r="BG430" t="str">
        <f t="shared" si="173"/>
        <v>31996.6356266785-328.09850240615i</v>
      </c>
      <c r="BH430" t="str">
        <f t="shared" si="174"/>
        <v>99999.9714768633-53.40704876663i</v>
      </c>
      <c r="BI430">
        <f t="shared" si="192"/>
        <v>-12.308748700844575</v>
      </c>
      <c r="BJ430">
        <f t="shared" si="175"/>
        <v>-0.42189968578240561</v>
      </c>
      <c r="BK430">
        <f t="shared" si="176"/>
        <v>-1.2682890981047879E-3</v>
      </c>
      <c r="BL430">
        <f t="shared" si="177"/>
        <v>-0.97910468276955465</v>
      </c>
      <c r="BM430" t="str">
        <f t="shared" si="178"/>
        <v>960000-1040228.60263495i</v>
      </c>
      <c r="BN430" t="str">
        <f t="shared" si="179"/>
        <v>-152228575.995359i</v>
      </c>
      <c r="BO430" t="str">
        <f t="shared" si="180"/>
        <v>947545.131556643-1032748.60777359i</v>
      </c>
      <c r="BP430" t="str">
        <f t="shared" si="181"/>
        <v>0.999993139894825-0.00261917126477439i</v>
      </c>
      <c r="BQ430">
        <f t="shared" si="182"/>
        <v>1.1165000000000001E-5</v>
      </c>
      <c r="BR430">
        <f t="shared" si="193"/>
        <v>23.889469352629579</v>
      </c>
      <c r="BS430">
        <f t="shared" si="183"/>
        <v>-47.613748173464046</v>
      </c>
      <c r="BU430" s="27">
        <f t="shared" si="194"/>
        <v>7.2229645656045376</v>
      </c>
      <c r="BV430" s="27">
        <f t="shared" si="195"/>
        <v>-62.982372721283383</v>
      </c>
      <c r="BW430">
        <f t="shared" si="196"/>
        <v>11.579452362686899</v>
      </c>
      <c r="BX430">
        <f t="shared" si="197"/>
        <v>-49.014752542016005</v>
      </c>
      <c r="BY430" s="27">
        <f t="shared" si="198"/>
        <v>18.802416928291436</v>
      </c>
      <c r="BZ430" s="27">
        <f t="shared" si="199"/>
        <v>-111.99712526329938</v>
      </c>
      <c r="CA430" s="27">
        <f t="shared" si="200"/>
        <v>248.00287473670062</v>
      </c>
      <c r="CC430" s="58">
        <f t="shared" si="184"/>
        <v>0</v>
      </c>
      <c r="CD430" s="58">
        <f t="shared" si="185"/>
        <v>0</v>
      </c>
      <c r="CE430" s="58">
        <f t="shared" si="186"/>
        <v>0</v>
      </c>
      <c r="CF430" s="27">
        <f t="shared" si="187"/>
        <v>0</v>
      </c>
      <c r="CG430" s="27">
        <f t="shared" si="188"/>
        <v>0</v>
      </c>
      <c r="CH430" s="27">
        <f t="shared" si="201"/>
        <v>0</v>
      </c>
      <c r="CI430" s="27">
        <f t="shared" si="189"/>
        <v>0</v>
      </c>
      <c r="CJ430" s="27">
        <f t="shared" si="190"/>
        <v>0</v>
      </c>
      <c r="CK430" s="27">
        <f t="shared" si="202"/>
        <v>0</v>
      </c>
      <c r="CL430" s="27">
        <f t="shared" si="191"/>
        <v>0</v>
      </c>
      <c r="CM430" s="27">
        <f t="shared" si="203"/>
        <v>0</v>
      </c>
    </row>
    <row r="431" spans="52:91">
      <c r="AZ431">
        <v>71</v>
      </c>
      <c r="BA431" s="14">
        <f t="shared" si="145"/>
        <v>9000</v>
      </c>
      <c r="BC431" s="17">
        <f t="shared" si="169"/>
        <v>0.15309920031219612</v>
      </c>
      <c r="BD431">
        <f t="shared" si="170"/>
        <v>-1.8788781581050682</v>
      </c>
      <c r="BE431" s="42">
        <f t="shared" si="171"/>
        <v>6.6910597924610826</v>
      </c>
      <c r="BF431" s="31">
        <f t="shared" si="172"/>
        <v>-62.559357515285519</v>
      </c>
      <c r="BG431" t="str">
        <f t="shared" si="173"/>
        <v>31996.2282246475-347.393991009232i</v>
      </c>
      <c r="BH431" t="str">
        <f t="shared" si="174"/>
        <v>99999.9680225053-56.5486379171566i</v>
      </c>
      <c r="BI431">
        <f t="shared" si="192"/>
        <v>-12.308781355439528</v>
      </c>
      <c r="BJ431">
        <f t="shared" si="175"/>
        <v>-0.44671610837755954</v>
      </c>
      <c r="BK431">
        <f t="shared" si="176"/>
        <v>-1.4218629825673622E-3</v>
      </c>
      <c r="BL431">
        <f t="shared" si="177"/>
        <v>-1.0366868556293298</v>
      </c>
      <c r="BM431" t="str">
        <f t="shared" si="178"/>
        <v>960000-982438.12471079i</v>
      </c>
      <c r="BN431" t="str">
        <f t="shared" si="179"/>
        <v>-143771432.884506i</v>
      </c>
      <c r="BO431" t="str">
        <f t="shared" si="180"/>
        <v>947170.921163685-976049.135449561i</v>
      </c>
      <c r="BP431" t="str">
        <f t="shared" si="181"/>
        <v>0.999992309092629-0.00277323785867247i</v>
      </c>
      <c r="BQ431">
        <f t="shared" si="182"/>
        <v>1.1165000000000001E-5</v>
      </c>
      <c r="BR431">
        <f t="shared" si="193"/>
        <v>23.628399859079764</v>
      </c>
      <c r="BS431">
        <f t="shared" si="183"/>
        <v>-46.019168425355183</v>
      </c>
      <c r="BU431" s="27">
        <f t="shared" si="194"/>
        <v>6.8441589927732789</v>
      </c>
      <c r="BV431" s="27">
        <f t="shared" si="195"/>
        <v>-64.438235673390594</v>
      </c>
      <c r="BW431">
        <f t="shared" si="196"/>
        <v>11.318196640657668</v>
      </c>
      <c r="BX431">
        <f t="shared" si="197"/>
        <v>-47.502571389362075</v>
      </c>
      <c r="BY431" s="27">
        <f t="shared" si="198"/>
        <v>18.162355633430948</v>
      </c>
      <c r="BZ431" s="27">
        <f t="shared" si="199"/>
        <v>-111.94080706275267</v>
      </c>
      <c r="CA431" s="27">
        <f t="shared" si="200"/>
        <v>248.05919293724733</v>
      </c>
      <c r="CC431" s="58">
        <f t="shared" si="184"/>
        <v>0</v>
      </c>
      <c r="CD431" s="58">
        <f t="shared" si="185"/>
        <v>0</v>
      </c>
      <c r="CE431" s="58">
        <f t="shared" si="186"/>
        <v>0</v>
      </c>
      <c r="CF431" s="27">
        <f t="shared" si="187"/>
        <v>0</v>
      </c>
      <c r="CG431" s="27">
        <f t="shared" si="188"/>
        <v>0</v>
      </c>
      <c r="CH431" s="27">
        <f t="shared" si="201"/>
        <v>0</v>
      </c>
      <c r="CI431" s="27">
        <f t="shared" si="189"/>
        <v>0</v>
      </c>
      <c r="CJ431" s="27">
        <f t="shared" si="190"/>
        <v>0</v>
      </c>
      <c r="CK431" s="27">
        <f t="shared" si="202"/>
        <v>0</v>
      </c>
      <c r="CL431" s="27">
        <f t="shared" si="191"/>
        <v>0</v>
      </c>
      <c r="CM431" s="27">
        <f t="shared" si="203"/>
        <v>0</v>
      </c>
    </row>
    <row r="432" spans="52:91">
      <c r="AZ432">
        <v>72</v>
      </c>
      <c r="BA432" s="14">
        <f t="shared" si="145"/>
        <v>9500</v>
      </c>
      <c r="BC432" s="17">
        <f t="shared" si="169"/>
        <v>0.16140509732773534</v>
      </c>
      <c r="BD432">
        <f t="shared" si="170"/>
        <v>-1.9851990906661499</v>
      </c>
      <c r="BE432" s="42">
        <f t="shared" si="171"/>
        <v>6.316171688706592</v>
      </c>
      <c r="BF432" s="31">
        <f t="shared" si="172"/>
        <v>-63.795110011720318</v>
      </c>
      <c r="BG432" t="str">
        <f t="shared" si="173"/>
        <v>31995.7975537812-366.688721461055i</v>
      </c>
      <c r="BH432" t="str">
        <f t="shared" si="174"/>
        <v>99999.9643707556-59.6902267328158i</v>
      </c>
      <c r="BI432">
        <f t="shared" si="192"/>
        <v>-12.308815875741875</v>
      </c>
      <c r="BJ432">
        <f t="shared" si="175"/>
        <v>-0.47153232424578345</v>
      </c>
      <c r="BK432">
        <f t="shared" si="176"/>
        <v>-1.5842066127962648E-3</v>
      </c>
      <c r="BL432">
        <f t="shared" si="177"/>
        <v>-1.0942669341852329</v>
      </c>
      <c r="BM432" t="str">
        <f t="shared" si="178"/>
        <v>960000-930730.854989169i</v>
      </c>
      <c r="BN432" t="str">
        <f t="shared" si="179"/>
        <v>-136204515.364269i</v>
      </c>
      <c r="BO432" t="str">
        <f t="shared" si="180"/>
        <v>946853.286302333-925354.355293949i</v>
      </c>
      <c r="BP432" t="str">
        <f t="shared" si="181"/>
        <v>0.999991430817524-0.00292730405759841i</v>
      </c>
      <c r="BQ432">
        <f t="shared" si="182"/>
        <v>1.1165000000000001E-5</v>
      </c>
      <c r="BR432">
        <f t="shared" si="193"/>
        <v>23.39449028597712</v>
      </c>
      <c r="BS432">
        <f t="shared" si="183"/>
        <v>-44.509822523606132</v>
      </c>
      <c r="BU432" s="27">
        <f t="shared" si="194"/>
        <v>6.4775767860343274</v>
      </c>
      <c r="BV432" s="27">
        <f t="shared" si="195"/>
        <v>-65.780309102386468</v>
      </c>
      <c r="BW432">
        <f t="shared" si="196"/>
        <v>11.08409020362245</v>
      </c>
      <c r="BX432">
        <f t="shared" si="197"/>
        <v>-46.075621782037146</v>
      </c>
      <c r="BY432" s="27">
        <f t="shared" si="198"/>
        <v>17.561666989656779</v>
      </c>
      <c r="BZ432" s="27">
        <f t="shared" si="199"/>
        <v>-111.85593088442361</v>
      </c>
      <c r="CA432" s="27">
        <f t="shared" si="200"/>
        <v>248.14406911557637</v>
      </c>
      <c r="CC432" s="58">
        <f t="shared" si="184"/>
        <v>0</v>
      </c>
      <c r="CD432" s="58">
        <f t="shared" si="185"/>
        <v>0</v>
      </c>
      <c r="CE432" s="58">
        <f t="shared" si="186"/>
        <v>0</v>
      </c>
      <c r="CF432" s="27">
        <f t="shared" si="187"/>
        <v>0</v>
      </c>
      <c r="CG432" s="27">
        <f t="shared" si="188"/>
        <v>0</v>
      </c>
      <c r="CH432" s="27">
        <f t="shared" si="201"/>
        <v>0</v>
      </c>
      <c r="CI432" s="27">
        <f t="shared" si="189"/>
        <v>0</v>
      </c>
      <c r="CJ432" s="27">
        <f t="shared" si="190"/>
        <v>9899.5256018469572</v>
      </c>
      <c r="CK432" s="27">
        <f t="shared" si="202"/>
        <v>17.110128462726198</v>
      </c>
      <c r="CL432" s="27">
        <f t="shared" si="191"/>
        <v>0</v>
      </c>
      <c r="CM432" s="27">
        <f t="shared" si="203"/>
        <v>0</v>
      </c>
    </row>
    <row r="433" spans="52:91">
      <c r="AZ433">
        <v>73</v>
      </c>
      <c r="BA433" s="14">
        <f t="shared" si="145"/>
        <v>10000</v>
      </c>
      <c r="BC433" s="17">
        <f t="shared" si="169"/>
        <v>0.1696889492948141</v>
      </c>
      <c r="BD433">
        <f t="shared" si="170"/>
        <v>-2.0917232868186098</v>
      </c>
      <c r="BE433" s="42">
        <f t="shared" si="171"/>
        <v>5.9531946165585481</v>
      </c>
      <c r="BF433" s="31">
        <f t="shared" si="172"/>
        <v>-64.929619712045039</v>
      </c>
      <c r="BG433" t="str">
        <f t="shared" si="173"/>
        <v>31995.3436159591-385.982651678009i</v>
      </c>
      <c r="BH433" t="str">
        <f t="shared" si="174"/>
        <v>99999.9605216144-62.8318151950039i</v>
      </c>
      <c r="BI433">
        <f t="shared" si="192"/>
        <v>-12.308852261706688</v>
      </c>
      <c r="BJ433">
        <f t="shared" si="175"/>
        <v>-0.49634832190573325</v>
      </c>
      <c r="BK433">
        <f t="shared" si="176"/>
        <v>-1.7553190051790997E-3</v>
      </c>
      <c r="BL433">
        <f t="shared" si="177"/>
        <v>-1.1518448022523242</v>
      </c>
      <c r="BM433" t="str">
        <f t="shared" si="178"/>
        <v>960000-884194.312239711i</v>
      </c>
      <c r="BN433" t="str">
        <f t="shared" si="179"/>
        <v>-129394289.596055i</v>
      </c>
      <c r="BO433" t="str">
        <f t="shared" si="180"/>
        <v>946581.150507833-879763.593826671i</v>
      </c>
      <c r="BP433" t="str">
        <f t="shared" si="181"/>
        <v>0.999990505069758-0.00308136983961052i</v>
      </c>
      <c r="BQ433">
        <f t="shared" si="182"/>
        <v>1.1165000000000001E-5</v>
      </c>
      <c r="BR433">
        <f t="shared" si="193"/>
        <v>23.184297647740181</v>
      </c>
      <c r="BS433">
        <f t="shared" si="183"/>
        <v>-43.081304933811495</v>
      </c>
      <c r="BU433" s="27">
        <f t="shared" si="194"/>
        <v>6.1228835658533622</v>
      </c>
      <c r="BV433" s="27">
        <f t="shared" si="195"/>
        <v>-67.021342998863645</v>
      </c>
      <c r="BW433">
        <f t="shared" si="196"/>
        <v>10.873690067028313</v>
      </c>
      <c r="BX433">
        <f t="shared" si="197"/>
        <v>-44.72949805796955</v>
      </c>
      <c r="BY433" s="27">
        <f t="shared" si="198"/>
        <v>16.996573632881677</v>
      </c>
      <c r="BZ433" s="27">
        <f t="shared" si="199"/>
        <v>-111.7508410568332</v>
      </c>
      <c r="CA433" s="27">
        <f t="shared" si="200"/>
        <v>248.2491589431668</v>
      </c>
      <c r="CC433" s="58">
        <f t="shared" si="184"/>
        <v>0</v>
      </c>
      <c r="CD433" s="58">
        <f t="shared" si="185"/>
        <v>0</v>
      </c>
      <c r="CE433" s="58">
        <f t="shared" si="186"/>
        <v>0</v>
      </c>
      <c r="CF433" s="27">
        <f t="shared" si="187"/>
        <v>0</v>
      </c>
      <c r="CG433" s="27">
        <f t="shared" si="188"/>
        <v>0</v>
      </c>
      <c r="CH433" s="27">
        <f t="shared" si="201"/>
        <v>0</v>
      </c>
      <c r="CI433" s="27">
        <f t="shared" si="189"/>
        <v>0</v>
      </c>
      <c r="CJ433" s="27">
        <f t="shared" si="190"/>
        <v>0</v>
      </c>
      <c r="CK433" s="27">
        <f t="shared" si="202"/>
        <v>0</v>
      </c>
      <c r="CL433" s="27">
        <f t="shared" si="191"/>
        <v>0</v>
      </c>
      <c r="CM433" s="27">
        <f t="shared" si="203"/>
        <v>0</v>
      </c>
    </row>
    <row r="434" spans="52:91">
      <c r="AZ434">
        <v>74</v>
      </c>
      <c r="BA434" s="14">
        <f t="shared" si="145"/>
        <v>15000</v>
      </c>
      <c r="BC434" s="17">
        <f t="shared" si="169"/>
        <v>0.25128035881531569</v>
      </c>
      <c r="BD434">
        <f t="shared" si="170"/>
        <v>-3.1681075129527847</v>
      </c>
      <c r="BE434" s="42">
        <f t="shared" si="171"/>
        <v>2.8826113612424864</v>
      </c>
      <c r="BF434" s="31">
        <f t="shared" si="172"/>
        <v>-72.569481079250622</v>
      </c>
      <c r="BG434" t="str">
        <f t="shared" si="173"/>
        <v>31989.5250411982-578.868687090594i</v>
      </c>
      <c r="BH434" t="str">
        <f t="shared" si="174"/>
        <v>99999.9111736762-94.2476762831798i</v>
      </c>
      <c r="BI434">
        <f t="shared" si="192"/>
        <v>-12.309318721182317</v>
      </c>
      <c r="BJ434">
        <f t="shared" si="175"/>
        <v>-0.74449377159719987</v>
      </c>
      <c r="BK434">
        <f t="shared" si="176"/>
        <v>-3.9484705539835473E-3</v>
      </c>
      <c r="BL434">
        <f t="shared" si="177"/>
        <v>-1.7274763663019259</v>
      </c>
      <c r="BM434" t="str">
        <f t="shared" si="178"/>
        <v>960000-589462.874826474i</v>
      </c>
      <c r="BN434" t="str">
        <f t="shared" si="179"/>
        <v>-86262859.7307035i</v>
      </c>
      <c r="BO434" t="str">
        <f t="shared" si="180"/>
        <v>945143.561727599-592290.718791492i</v>
      </c>
      <c r="BP434" t="str">
        <f t="shared" si="181"/>
        <v>0.999978636660509-0.00462199990245747i</v>
      </c>
      <c r="BQ434">
        <f t="shared" si="182"/>
        <v>1.1165000000000001E-5</v>
      </c>
      <c r="BR434">
        <f t="shared" si="193"/>
        <v>21.905650892997173</v>
      </c>
      <c r="BS434">
        <f t="shared" si="183"/>
        <v>-32.338865257681029</v>
      </c>
      <c r="BU434" s="27">
        <f t="shared" si="194"/>
        <v>3.133891720057802</v>
      </c>
      <c r="BV434" s="27">
        <f t="shared" si="195"/>
        <v>-75.737588592203409</v>
      </c>
      <c r="BW434">
        <f t="shared" si="196"/>
        <v>9.5923837012608733</v>
      </c>
      <c r="BX434">
        <f t="shared" si="197"/>
        <v>-34.810835395580156</v>
      </c>
      <c r="BY434" s="27">
        <f t="shared" si="198"/>
        <v>12.726275421318675</v>
      </c>
      <c r="BZ434" s="27">
        <f t="shared" si="199"/>
        <v>-110.54842398778356</v>
      </c>
      <c r="CA434" s="27">
        <f t="shared" si="200"/>
        <v>249.45157601221644</v>
      </c>
      <c r="CC434" s="58">
        <f t="shared" si="184"/>
        <v>0</v>
      </c>
      <c r="CD434" s="58">
        <f t="shared" si="185"/>
        <v>0</v>
      </c>
      <c r="CE434" s="58">
        <f t="shared" si="186"/>
        <v>0</v>
      </c>
      <c r="CF434" s="27">
        <f t="shared" si="187"/>
        <v>0</v>
      </c>
      <c r="CG434" s="27">
        <f t="shared" si="188"/>
        <v>0</v>
      </c>
      <c r="CH434" s="27">
        <f t="shared" si="201"/>
        <v>0</v>
      </c>
      <c r="CI434" s="27">
        <f t="shared" si="189"/>
        <v>0</v>
      </c>
      <c r="CJ434" s="27">
        <f t="shared" si="190"/>
        <v>0</v>
      </c>
      <c r="CK434" s="27">
        <f t="shared" si="202"/>
        <v>0</v>
      </c>
      <c r="CL434" s="27">
        <f t="shared" si="191"/>
        <v>0</v>
      </c>
      <c r="CM434" s="27">
        <f t="shared" si="203"/>
        <v>0</v>
      </c>
    </row>
    <row r="435" spans="52:91">
      <c r="AZ435">
        <v>75</v>
      </c>
      <c r="BA435" s="14">
        <f t="shared" si="145"/>
        <v>20000</v>
      </c>
      <c r="BC435" s="17">
        <f t="shared" si="169"/>
        <v>0.33049301847599771</v>
      </c>
      <c r="BD435">
        <f t="shared" si="170"/>
        <v>-4.264607149298012</v>
      </c>
      <c r="BE435" s="42">
        <f t="shared" si="171"/>
        <v>0.55357495302712378</v>
      </c>
      <c r="BF435" s="31">
        <f t="shared" si="172"/>
        <v>-76.630227610472431</v>
      </c>
      <c r="BG435" t="str">
        <f t="shared" si="173"/>
        <v>31981.3825910057-771.62845975175i</v>
      </c>
      <c r="BH435" t="str">
        <f t="shared" si="174"/>
        <v>99999.8420866447-125.663481560266i</v>
      </c>
      <c r="BI435">
        <f t="shared" si="192"/>
        <v>-12.309971679517249</v>
      </c>
      <c r="BJ435">
        <f t="shared" si="175"/>
        <v>-0.99260477610364994</v>
      </c>
      <c r="BK435">
        <f t="shared" si="176"/>
        <v>-7.0170232720752953E-3</v>
      </c>
      <c r="BL435">
        <f t="shared" si="177"/>
        <v>-2.3027593203915679</v>
      </c>
      <c r="BM435" t="str">
        <f t="shared" si="178"/>
        <v>960000-442097.156119855i</v>
      </c>
      <c r="BN435" t="str">
        <f t="shared" si="179"/>
        <v>-64697144.7980276i</v>
      </c>
      <c r="BO435" t="str">
        <f t="shared" si="180"/>
        <v>944573.550878238-450285.752210738i</v>
      </c>
      <c r="BP435" t="str">
        <f t="shared" si="181"/>
        <v>0.999962021360845-0.00616256413987119i</v>
      </c>
      <c r="BQ435">
        <f t="shared" si="182"/>
        <v>1.1165000000000001E-5</v>
      </c>
      <c r="BR435">
        <f t="shared" si="193"/>
        <v>21.351057400174717</v>
      </c>
      <c r="BS435">
        <f t="shared" si="183"/>
        <v>-25.840613625106432</v>
      </c>
      <c r="BU435" s="27">
        <f t="shared" si="194"/>
        <v>0.88406797150312144</v>
      </c>
      <c r="BV435" s="27">
        <f t="shared" si="195"/>
        <v>-80.894834759770447</v>
      </c>
      <c r="BW435">
        <f t="shared" si="196"/>
        <v>9.0340686973853934</v>
      </c>
      <c r="BX435">
        <f t="shared" si="197"/>
        <v>-29.135977721601648</v>
      </c>
      <c r="BY435" s="27">
        <f t="shared" si="198"/>
        <v>9.9181366688885149</v>
      </c>
      <c r="BZ435" s="27">
        <f t="shared" si="199"/>
        <v>-110.0308124813721</v>
      </c>
      <c r="CA435" s="27">
        <f t="shared" si="200"/>
        <v>249.9691875186279</v>
      </c>
      <c r="CC435" s="58">
        <f t="shared" si="184"/>
        <v>0</v>
      </c>
      <c r="CD435" s="58">
        <f t="shared" si="185"/>
        <v>0</v>
      </c>
      <c r="CE435" s="58">
        <f t="shared" si="186"/>
        <v>0</v>
      </c>
      <c r="CF435" s="27">
        <f t="shared" si="187"/>
        <v>0</v>
      </c>
      <c r="CG435" s="27">
        <f t="shared" si="188"/>
        <v>0</v>
      </c>
      <c r="CH435" s="27">
        <f t="shared" si="201"/>
        <v>0</v>
      </c>
      <c r="CI435" s="27">
        <f t="shared" si="189"/>
        <v>0</v>
      </c>
      <c r="CJ435" s="27">
        <f t="shared" si="190"/>
        <v>0</v>
      </c>
      <c r="CK435" s="27">
        <f t="shared" si="202"/>
        <v>0</v>
      </c>
      <c r="CL435" s="27">
        <f t="shared" si="191"/>
        <v>0</v>
      </c>
      <c r="CM435" s="27">
        <f t="shared" si="203"/>
        <v>0</v>
      </c>
    </row>
    <row r="436" spans="52:91">
      <c r="AZ436">
        <v>76</v>
      </c>
      <c r="BA436" s="14">
        <f t="shared" si="145"/>
        <v>25000</v>
      </c>
      <c r="BC436" s="17">
        <f t="shared" si="169"/>
        <v>0.40716611081034504</v>
      </c>
      <c r="BD436">
        <f t="shared" si="170"/>
        <v>-5.3809658166007441</v>
      </c>
      <c r="BE436" s="42">
        <f t="shared" si="171"/>
        <v>-1.3037187760306415</v>
      </c>
      <c r="BF436" s="31">
        <f t="shared" si="172"/>
        <v>-79.109071310018578</v>
      </c>
      <c r="BG436" t="str">
        <f t="shared" si="173"/>
        <v>31970.9198152028-964.220024871195i</v>
      </c>
      <c r="BH436" t="str">
        <f t="shared" si="174"/>
        <v>99999.7532606014-157.07921242274i</v>
      </c>
      <c r="BI436">
        <f t="shared" si="192"/>
        <v>-12.310811051824473</v>
      </c>
      <c r="BJ436">
        <f t="shared" si="175"/>
        <v>-1.2406698675720997</v>
      </c>
      <c r="BK436">
        <f t="shared" si="176"/>
        <v>-1.0959122209750897E-2</v>
      </c>
      <c r="BL436">
        <f t="shared" si="177"/>
        <v>-2.8775781174755442</v>
      </c>
      <c r="BM436" t="str">
        <f t="shared" si="178"/>
        <v>960000-353677.724895884i</v>
      </c>
      <c r="BN436" t="str">
        <f t="shared" si="179"/>
        <v>-51757715.8384221i</v>
      </c>
      <c r="BO436" t="str">
        <f t="shared" si="180"/>
        <v>944236.391487542-366467.882990616i</v>
      </c>
      <c r="BP436" t="str">
        <f t="shared" si="181"/>
        <v>0.999940659644007-0.00770304061490151i</v>
      </c>
      <c r="BQ436">
        <f t="shared" si="182"/>
        <v>1.1165000000000001E-5</v>
      </c>
      <c r="BR436">
        <f t="shared" si="193"/>
        <v>21.067886999241598</v>
      </c>
      <c r="BS436">
        <f t="shared" si="183"/>
        <v>-21.653120148789622</v>
      </c>
      <c r="BU436" s="27">
        <f t="shared" si="194"/>
        <v>-0.89655266522029642</v>
      </c>
      <c r="BV436" s="27">
        <f t="shared" si="195"/>
        <v>-84.490037126619328</v>
      </c>
      <c r="BW436">
        <f t="shared" si="196"/>
        <v>8.7461168252073733</v>
      </c>
      <c r="BX436">
        <f t="shared" si="197"/>
        <v>-25.771368133837264</v>
      </c>
      <c r="BY436" s="27">
        <f t="shared" si="198"/>
        <v>7.8495641599870769</v>
      </c>
      <c r="BZ436" s="27">
        <f t="shared" si="199"/>
        <v>-110.2614052604566</v>
      </c>
      <c r="CA436" s="27">
        <f t="shared" si="200"/>
        <v>249.7385947395434</v>
      </c>
      <c r="CC436" s="58">
        <f t="shared" si="184"/>
        <v>0</v>
      </c>
      <c r="CD436" s="58">
        <f t="shared" si="185"/>
        <v>0</v>
      </c>
      <c r="CE436" s="58">
        <f t="shared" si="186"/>
        <v>0</v>
      </c>
      <c r="CF436" s="27">
        <f t="shared" si="187"/>
        <v>0</v>
      </c>
      <c r="CG436" s="27">
        <f t="shared" si="188"/>
        <v>0</v>
      </c>
      <c r="CH436" s="27">
        <f t="shared" si="201"/>
        <v>0</v>
      </c>
      <c r="CI436" s="27">
        <f t="shared" si="189"/>
        <v>0</v>
      </c>
      <c r="CJ436" s="27">
        <f t="shared" si="190"/>
        <v>0</v>
      </c>
      <c r="CK436" s="27">
        <f t="shared" si="202"/>
        <v>0</v>
      </c>
      <c r="CL436" s="27">
        <f t="shared" si="191"/>
        <v>0</v>
      </c>
      <c r="CM436" s="27">
        <f t="shared" si="203"/>
        <v>0</v>
      </c>
    </row>
    <row r="437" spans="52:91">
      <c r="AZ437">
        <v>77</v>
      </c>
      <c r="BA437" s="14">
        <f t="shared" si="145"/>
        <v>30000</v>
      </c>
      <c r="BC437" s="17">
        <f t="shared" si="169"/>
        <v>0.48113702231122385</v>
      </c>
      <c r="BD437">
        <f t="shared" si="170"/>
        <v>-6.5168574972945876</v>
      </c>
      <c r="BE437" s="42">
        <f t="shared" si="171"/>
        <v>-2.8427134974591262</v>
      </c>
      <c r="BF437" s="31">
        <f t="shared" si="172"/>
        <v>-80.762055723959307</v>
      </c>
      <c r="BG437" t="str">
        <f t="shared" si="173"/>
        <v>31958.1412712111-1156.60155977288i</v>
      </c>
      <c r="BH437" t="str">
        <f t="shared" si="174"/>
        <v>99999.6446956518-188.494850267221i</v>
      </c>
      <c r="BI437">
        <f t="shared" si="192"/>
        <v>-12.311836729026435</v>
      </c>
      <c r="BJ437">
        <f t="shared" si="175"/>
        <v>-1.4886775900311358</v>
      </c>
      <c r="BK437">
        <f t="shared" si="176"/>
        <v>-1.5772388839729808E-2</v>
      </c>
      <c r="BL437">
        <f t="shared" si="177"/>
        <v>-3.4518177704787574</v>
      </c>
      <c r="BM437" t="str">
        <f t="shared" si="178"/>
        <v>960000-294731.437413237i</v>
      </c>
      <c r="BN437" t="str">
        <f t="shared" si="179"/>
        <v>-43131429.8653518i</v>
      </c>
      <c r="BO437" t="str">
        <f t="shared" si="180"/>
        <v>943975.476404037-311742.869328139i</v>
      </c>
      <c r="BP437" t="str">
        <f t="shared" si="181"/>
        <v>0.999914552118394-0.00924340739476426i</v>
      </c>
      <c r="BQ437">
        <f t="shared" si="182"/>
        <v>1.1165000000000001E-5</v>
      </c>
      <c r="BR437">
        <f t="shared" si="193"/>
        <v>20.905574132619105</v>
      </c>
      <c r="BS437">
        <f t="shared" si="183"/>
        <v>-18.805173177115122</v>
      </c>
      <c r="BU437" s="27">
        <f t="shared" si="194"/>
        <v>-2.3615764751479023</v>
      </c>
      <c r="BV437" s="27">
        <f t="shared" si="195"/>
        <v>-87.278913221253902</v>
      </c>
      <c r="BW437">
        <f t="shared" si="196"/>
        <v>8.5779650147529392</v>
      </c>
      <c r="BX437">
        <f t="shared" si="197"/>
        <v>-23.745668537625015</v>
      </c>
      <c r="BY437" s="27">
        <f t="shared" si="198"/>
        <v>6.2163885396050365</v>
      </c>
      <c r="BZ437" s="27">
        <f t="shared" si="199"/>
        <v>-111.02458175887892</v>
      </c>
      <c r="CA437" s="27">
        <f t="shared" si="200"/>
        <v>248.97541824112108</v>
      </c>
      <c r="CC437" s="58">
        <f t="shared" si="184"/>
        <v>0</v>
      </c>
      <c r="CD437" s="58">
        <f t="shared" si="185"/>
        <v>0</v>
      </c>
      <c r="CE437" s="58">
        <f t="shared" si="186"/>
        <v>0</v>
      </c>
      <c r="CF437" s="27">
        <f t="shared" si="187"/>
        <v>0</v>
      </c>
      <c r="CG437" s="27">
        <f t="shared" si="188"/>
        <v>0</v>
      </c>
      <c r="CH437" s="27">
        <f t="shared" si="201"/>
        <v>0</v>
      </c>
      <c r="CI437" s="27">
        <f t="shared" si="189"/>
        <v>0</v>
      </c>
      <c r="CJ437" s="27">
        <f t="shared" si="190"/>
        <v>0</v>
      </c>
      <c r="CK437" s="27">
        <f t="shared" si="202"/>
        <v>0</v>
      </c>
      <c r="CL437" s="27">
        <f t="shared" si="191"/>
        <v>0</v>
      </c>
      <c r="CM437" s="27">
        <f t="shared" si="203"/>
        <v>0</v>
      </c>
    </row>
    <row r="438" spans="52:91">
      <c r="AZ438">
        <v>78</v>
      </c>
      <c r="BA438" s="14">
        <f t="shared" si="145"/>
        <v>35000</v>
      </c>
      <c r="BC438" s="17">
        <f t="shared" si="169"/>
        <v>0.5522421358635532</v>
      </c>
      <c r="BD438">
        <f t="shared" si="170"/>
        <v>-7.671883300786372</v>
      </c>
      <c r="BE438" s="42">
        <f t="shared" si="171"/>
        <v>-4.1544724447018915</v>
      </c>
      <c r="BF438" s="31">
        <f t="shared" si="172"/>
        <v>-81.932304258010575</v>
      </c>
      <c r="BG438" t="str">
        <f t="shared" si="173"/>
        <v>31943.0525190956-1348.73139407423i</v>
      </c>
      <c r="BH438" t="str">
        <f t="shared" si="174"/>
        <v>99999.5163919243-219.910376490517i</v>
      </c>
      <c r="BI438">
        <f t="shared" si="192"/>
        <v>-12.31304857790178</v>
      </c>
      <c r="BJ438">
        <f t="shared" si="175"/>
        <v>-1.7366165023469504</v>
      </c>
      <c r="BK438">
        <f t="shared" si="176"/>
        <v>-2.1453925825840089E-2</v>
      </c>
      <c r="BL438">
        <f t="shared" si="177"/>
        <v>-4.0253639891185085</v>
      </c>
      <c r="BM438" t="str">
        <f t="shared" si="178"/>
        <v>960000-252626.946354203i</v>
      </c>
      <c r="BN438" t="str">
        <f t="shared" si="179"/>
        <v>-36969797.0274444i</v>
      </c>
      <c r="BO438" t="str">
        <f t="shared" si="180"/>
        <v>943737.161490872-273641.507496256i</v>
      </c>
      <c r="BP438" t="str">
        <f t="shared" si="181"/>
        <v>0.999883699527513-0.0107836425518818i</v>
      </c>
      <c r="BQ438">
        <f t="shared" si="182"/>
        <v>1.1165000000000001E-5</v>
      </c>
      <c r="BR438">
        <f t="shared" si="193"/>
        <v>20.804279946758495</v>
      </c>
      <c r="BS438">
        <f t="shared" si="183"/>
        <v>-16.78770043494276</v>
      </c>
      <c r="BU438" s="27">
        <f t="shared" si="194"/>
        <v>-3.6022303088383385</v>
      </c>
      <c r="BV438" s="27">
        <f t="shared" si="195"/>
        <v>-89.604187558796951</v>
      </c>
      <c r="BW438">
        <f t="shared" si="196"/>
        <v>8.4697774430308748</v>
      </c>
      <c r="BX438">
        <f t="shared" si="197"/>
        <v>-22.549680926408218</v>
      </c>
      <c r="BY438" s="27">
        <f t="shared" si="198"/>
        <v>4.8675471341925363</v>
      </c>
      <c r="BZ438" s="27">
        <f t="shared" si="199"/>
        <v>-112.15386848520517</v>
      </c>
      <c r="CA438" s="27">
        <f t="shared" si="200"/>
        <v>247.84613151479482</v>
      </c>
      <c r="CC438" s="58">
        <f t="shared" si="184"/>
        <v>0</v>
      </c>
      <c r="CD438" s="58">
        <f t="shared" si="185"/>
        <v>0</v>
      </c>
      <c r="CE438" s="58">
        <f t="shared" si="186"/>
        <v>0</v>
      </c>
      <c r="CF438" s="27">
        <f t="shared" si="187"/>
        <v>0</v>
      </c>
      <c r="CG438" s="27">
        <f t="shared" si="188"/>
        <v>0</v>
      </c>
      <c r="CH438" s="27">
        <f t="shared" si="201"/>
        <v>0</v>
      </c>
      <c r="CI438" s="27">
        <f t="shared" si="189"/>
        <v>0</v>
      </c>
      <c r="CJ438" s="27">
        <f t="shared" si="190"/>
        <v>0</v>
      </c>
      <c r="CK438" s="27">
        <f t="shared" si="202"/>
        <v>0</v>
      </c>
      <c r="CL438" s="27">
        <f t="shared" si="191"/>
        <v>0</v>
      </c>
      <c r="CM438" s="27">
        <f t="shared" si="203"/>
        <v>0</v>
      </c>
    </row>
    <row r="439" spans="52:91">
      <c r="AZ439">
        <v>79</v>
      </c>
      <c r="BA439" s="14">
        <f t="shared" si="145"/>
        <v>40000</v>
      </c>
      <c r="BC439" s="17">
        <f t="shared" si="169"/>
        <v>0.62031770443712164</v>
      </c>
      <c r="BD439">
        <f t="shared" si="170"/>
        <v>-8.8455686373901692</v>
      </c>
      <c r="BE439" s="42">
        <f t="shared" si="171"/>
        <v>-5.2965367181555365</v>
      </c>
      <c r="BF439" s="31">
        <f t="shared" si="172"/>
        <v>-82.796775250177177</v>
      </c>
      <c r="BG439" t="str">
        <f t="shared" si="173"/>
        <v>31925.6601155262-1540.56803963376i</v>
      </c>
      <c r="BH439" t="str">
        <f t="shared" si="174"/>
        <v>99999.368349571-251.325772489652i</v>
      </c>
      <c r="BI439">
        <f t="shared" si="192"/>
        <v>-12.314446441143009</v>
      </c>
      <c r="BJ439">
        <f t="shared" si="175"/>
        <v>-1.9844751811697547</v>
      </c>
      <c r="BK439">
        <f t="shared" si="176"/>
        <v>-2.8000322810573616E-2</v>
      </c>
      <c r="BL439">
        <f t="shared" si="177"/>
        <v>-4.5981033146385952</v>
      </c>
      <c r="BM439" t="str">
        <f t="shared" si="178"/>
        <v>960000-221048.578059928i</v>
      </c>
      <c r="BN439" t="str">
        <f t="shared" si="179"/>
        <v>-32348572.3990138i</v>
      </c>
      <c r="BO439" t="str">
        <f t="shared" si="180"/>
        <v>943499.056206316-245929.034152409i</v>
      </c>
      <c r="BP439" t="str">
        <f t="shared" si="181"/>
        <v>0.999848102749932-0.0123237241649231i</v>
      </c>
      <c r="BQ439">
        <f t="shared" si="182"/>
        <v>1.1165000000000001E-5</v>
      </c>
      <c r="BR439">
        <f t="shared" si="193"/>
        <v>20.736819830480279</v>
      </c>
      <c r="BS439">
        <f t="shared" si="183"/>
        <v>-15.315608319442525</v>
      </c>
      <c r="BU439" s="27">
        <f t="shared" si="194"/>
        <v>-4.6762190137184145</v>
      </c>
      <c r="BV439" s="27">
        <f t="shared" si="195"/>
        <v>-91.64234388756735</v>
      </c>
      <c r="BW439">
        <f t="shared" si="196"/>
        <v>8.3943730665266969</v>
      </c>
      <c r="BX439">
        <f t="shared" si="197"/>
        <v>-21.898186815250874</v>
      </c>
      <c r="BY439" s="27">
        <f t="shared" si="198"/>
        <v>3.7181540528082824</v>
      </c>
      <c r="BZ439" s="27">
        <f t="shared" si="199"/>
        <v>-113.54053070281822</v>
      </c>
      <c r="CA439" s="27">
        <f t="shared" si="200"/>
        <v>246.45946929718178</v>
      </c>
      <c r="CC439" s="58">
        <f t="shared" si="184"/>
        <v>0</v>
      </c>
      <c r="CD439" s="58">
        <f t="shared" si="185"/>
        <v>0</v>
      </c>
      <c r="CE439" s="58">
        <f t="shared" si="186"/>
        <v>0</v>
      </c>
      <c r="CF439" s="27">
        <f t="shared" si="187"/>
        <v>0</v>
      </c>
      <c r="CG439" s="27">
        <f t="shared" si="188"/>
        <v>0</v>
      </c>
      <c r="CH439" s="27">
        <f t="shared" si="201"/>
        <v>0</v>
      </c>
      <c r="CI439" s="27">
        <f t="shared" si="189"/>
        <v>0</v>
      </c>
      <c r="CJ439" s="27">
        <f t="shared" si="190"/>
        <v>0</v>
      </c>
      <c r="CK439" s="27">
        <f t="shared" si="202"/>
        <v>0</v>
      </c>
      <c r="CL439" s="27">
        <f t="shared" si="191"/>
        <v>0</v>
      </c>
      <c r="CM439" s="27">
        <f t="shared" si="203"/>
        <v>0</v>
      </c>
    </row>
    <row r="440" spans="52:91">
      <c r="AZ440">
        <v>80</v>
      </c>
      <c r="BA440" s="14">
        <f t="shared" si="145"/>
        <v>45000</v>
      </c>
      <c r="BC440" s="17">
        <f t="shared" si="169"/>
        <v>0.68520080194787281</v>
      </c>
      <c r="BD440">
        <f t="shared" si="170"/>
        <v>-10.037360886102588</v>
      </c>
      <c r="BE440" s="42">
        <f t="shared" si="171"/>
        <v>-6.307313178277103</v>
      </c>
      <c r="BF440" s="31">
        <f t="shared" si="172"/>
        <v>-83.45563774876112</v>
      </c>
      <c r="BG440" t="str">
        <f t="shared" si="173"/>
        <v>31905.9716066709-1732.07022022214i</v>
      </c>
      <c r="BH440" t="str">
        <f t="shared" si="174"/>
        <v>99999.2005687671-282.741019661911i</v>
      </c>
      <c r="BI440">
        <f t="shared" si="192"/>
        <v>-12.316030137424054</v>
      </c>
      <c r="BJ440">
        <f t="shared" si="175"/>
        <v>-2.2322422238686714</v>
      </c>
      <c r="BK440">
        <f t="shared" si="176"/>
        <v>-3.5407663196936022E-2</v>
      </c>
      <c r="BL440">
        <f t="shared" si="177"/>
        <v>-5.1699232520640095</v>
      </c>
      <c r="BM440" t="str">
        <f t="shared" si="178"/>
        <v>960000-196487.624942158i</v>
      </c>
      <c r="BN440" t="str">
        <f t="shared" si="179"/>
        <v>-28754286.5769012i</v>
      </c>
      <c r="BO440" t="str">
        <f t="shared" si="180"/>
        <v>943250.481970952-225141.560977756i</v>
      </c>
      <c r="BP440" t="str">
        <f t="shared" si="181"/>
        <v>0.999807762799213-0.0138636303198436i</v>
      </c>
      <c r="BQ440">
        <f t="shared" si="182"/>
        <v>1.1165000000000001E-5</v>
      </c>
      <c r="BR440">
        <f t="shared" si="193"/>
        <v>20.689512875434318</v>
      </c>
      <c r="BS440">
        <f t="shared" si="183"/>
        <v>-14.219008409641338</v>
      </c>
      <c r="BU440" s="27">
        <f t="shared" si="194"/>
        <v>-5.6221123763292304</v>
      </c>
      <c r="BV440" s="27">
        <f t="shared" si="195"/>
        <v>-93.49299863486371</v>
      </c>
      <c r="BW440">
        <f t="shared" si="196"/>
        <v>8.338075074813327</v>
      </c>
      <c r="BX440">
        <f t="shared" si="197"/>
        <v>-21.62117388557402</v>
      </c>
      <c r="BY440" s="27">
        <f t="shared" si="198"/>
        <v>2.7159626984840965</v>
      </c>
      <c r="BZ440" s="27">
        <f t="shared" si="199"/>
        <v>-115.11417252043773</v>
      </c>
      <c r="CA440" s="27">
        <f t="shared" si="200"/>
        <v>244.88582747956227</v>
      </c>
      <c r="CC440" s="58">
        <f t="shared" si="184"/>
        <v>0</v>
      </c>
      <c r="CD440" s="58">
        <f t="shared" si="185"/>
        <v>0</v>
      </c>
      <c r="CE440" s="58">
        <f t="shared" si="186"/>
        <v>0</v>
      </c>
      <c r="CF440" s="27">
        <f t="shared" si="187"/>
        <v>0</v>
      </c>
      <c r="CG440" s="27">
        <f t="shared" si="188"/>
        <v>0</v>
      </c>
      <c r="CH440" s="27">
        <f t="shared" si="201"/>
        <v>0</v>
      </c>
      <c r="CI440" s="27">
        <f t="shared" si="189"/>
        <v>0</v>
      </c>
      <c r="CJ440" s="27">
        <f t="shared" si="190"/>
        <v>0</v>
      </c>
      <c r="CK440" s="27">
        <f t="shared" si="202"/>
        <v>0</v>
      </c>
      <c r="CL440" s="27">
        <f t="shared" si="191"/>
        <v>0</v>
      </c>
      <c r="CM440" s="27">
        <f t="shared" si="203"/>
        <v>0</v>
      </c>
    </row>
    <row r="441" spans="52:91">
      <c r="AZ441">
        <v>81</v>
      </c>
      <c r="BA441" s="14">
        <f t="shared" si="145"/>
        <v>50000</v>
      </c>
      <c r="BC441" s="17">
        <f t="shared" si="169"/>
        <v>0.7467303450853815</v>
      </c>
      <c r="BD441">
        <f t="shared" si="170"/>
        <v>-11.246627641649875</v>
      </c>
      <c r="BE441" s="42">
        <f t="shared" si="171"/>
        <v>-7.2136156515607999</v>
      </c>
      <c r="BF441" s="31">
        <f t="shared" si="172"/>
        <v>-83.96973260247384</v>
      </c>
      <c r="BG441" t="str">
        <f t="shared" si="173"/>
        <v>31883.9955200345-1923.1969008725i</v>
      </c>
      <c r="BH441" t="str">
        <f t="shared" si="174"/>
        <v>99999.0130497114-314.156099404869i</v>
      </c>
      <c r="BI441">
        <f t="shared" si="192"/>
        <v>-12.317799461477952</v>
      </c>
      <c r="BJ441">
        <f t="shared" si="175"/>
        <v>-2.4799062514533317</v>
      </c>
      <c r="BK441">
        <f t="shared" si="176"/>
        <v>-4.3671531896911836E-2</v>
      </c>
      <c r="BL441">
        <f t="shared" si="177"/>
        <v>-5.7407123995982854</v>
      </c>
      <c r="BM441" t="str">
        <f t="shared" si="178"/>
        <v>960000-176838.862447942i</v>
      </c>
      <c r="BN441" t="str">
        <f t="shared" si="179"/>
        <v>-25878857.919211i</v>
      </c>
      <c r="BO441" t="str">
        <f t="shared" si="180"/>
        <v>942985.833128035-209200.641265914i</v>
      </c>
      <c r="BP441" t="str">
        <f t="shared" si="181"/>
        <v>0.999762680823843-0.0154033391109241i</v>
      </c>
      <c r="BQ441">
        <f t="shared" si="182"/>
        <v>1.1165000000000001E-5</v>
      </c>
      <c r="BR441">
        <f t="shared" si="193"/>
        <v>20.654900569592243</v>
      </c>
      <c r="BS441">
        <f t="shared" si="183"/>
        <v>-13.391127373836417</v>
      </c>
      <c r="BU441" s="27">
        <f t="shared" si="194"/>
        <v>-6.4668853064754188</v>
      </c>
      <c r="BV441" s="27">
        <f t="shared" si="195"/>
        <v>-95.21636024412372</v>
      </c>
      <c r="BW441">
        <f t="shared" si="196"/>
        <v>8.2934295762173793</v>
      </c>
      <c r="BX441">
        <f t="shared" si="197"/>
        <v>-21.611746024888035</v>
      </c>
      <c r="BY441" s="27">
        <f t="shared" si="198"/>
        <v>1.8265442697419605</v>
      </c>
      <c r="BZ441" s="27">
        <f t="shared" si="199"/>
        <v>-116.82810626901176</v>
      </c>
      <c r="CA441" s="27">
        <f t="shared" si="200"/>
        <v>243.17189373098824</v>
      </c>
      <c r="CC441" s="58">
        <f t="shared" si="184"/>
        <v>0</v>
      </c>
      <c r="CD441" s="58">
        <f t="shared" si="185"/>
        <v>0</v>
      </c>
      <c r="CE441" s="58">
        <f t="shared" si="186"/>
        <v>0</v>
      </c>
      <c r="CF441" s="27">
        <f t="shared" si="187"/>
        <v>0</v>
      </c>
      <c r="CG441" s="27">
        <f t="shared" si="188"/>
        <v>0</v>
      </c>
      <c r="CH441" s="27">
        <f t="shared" si="201"/>
        <v>0</v>
      </c>
      <c r="CI441" s="27">
        <f t="shared" si="189"/>
        <v>0</v>
      </c>
      <c r="CJ441" s="27">
        <f t="shared" si="190"/>
        <v>0</v>
      </c>
      <c r="CK441" s="27">
        <f t="shared" si="202"/>
        <v>0</v>
      </c>
      <c r="CL441" s="27">
        <f t="shared" si="191"/>
        <v>0</v>
      </c>
      <c r="CM441" s="27">
        <f t="shared" si="203"/>
        <v>0</v>
      </c>
    </row>
    <row r="442" spans="52:91">
      <c r="AZ442">
        <v>82</v>
      </c>
      <c r="BA442" s="14">
        <f t="shared" si="145"/>
        <v>55000</v>
      </c>
      <c r="BC442" s="17">
        <f t="shared" si="169"/>
        <v>0.80474817767757334</v>
      </c>
      <c r="BD442">
        <f t="shared" si="170"/>
        <v>-12.472655624098518</v>
      </c>
      <c r="BE442" s="42">
        <f t="shared" si="171"/>
        <v>-8.0348644460102534</v>
      </c>
      <c r="BF442" s="31">
        <f t="shared" si="172"/>
        <v>-84.37810481190229</v>
      </c>
      <c r="BG442" t="str">
        <f t="shared" si="173"/>
        <v>31859.7413552586-2113.90731686639i</v>
      </c>
      <c r="BH442" t="str">
        <f t="shared" si="174"/>
        <v>99998.8057926259-345.570993116433i</v>
      </c>
      <c r="BI442">
        <f t="shared" si="192"/>
        <v>-12.319754184185287</v>
      </c>
      <c r="BJ442">
        <f t="shared" si="175"/>
        <v>-2.7274559114802606</v>
      </c>
      <c r="BK442">
        <f t="shared" si="176"/>
        <v>-5.2787024014203487E-2</v>
      </c>
      <c r="BL442">
        <f t="shared" si="177"/>
        <v>-6.3103605748011686</v>
      </c>
      <c r="BM442" t="str">
        <f t="shared" si="178"/>
        <v>960000-160762.602225402i</v>
      </c>
      <c r="BN442" t="str">
        <f t="shared" si="179"/>
        <v>-23526234.47201i</v>
      </c>
      <c r="BO442" t="str">
        <f t="shared" si="180"/>
        <v>942701.948488575-196783.525437557i</v>
      </c>
      <c r="BP442" t="str">
        <f t="shared" si="181"/>
        <v>0.999712858107148-0.0169428286418081i</v>
      </c>
      <c r="BQ442">
        <f t="shared" si="182"/>
        <v>1.1165000000000001E-5</v>
      </c>
      <c r="BR442">
        <f t="shared" si="193"/>
        <v>20.628648441921822</v>
      </c>
      <c r="BS442">
        <f t="shared" si="183"/>
        <v>-12.76178761696988</v>
      </c>
      <c r="BU442" s="27">
        <f t="shared" si="194"/>
        <v>-7.2301162683326803</v>
      </c>
      <c r="BV442" s="27">
        <f t="shared" si="195"/>
        <v>-96.850760436000812</v>
      </c>
      <c r="BW442">
        <f t="shared" si="196"/>
        <v>8.2561072337223305</v>
      </c>
      <c r="BX442">
        <f t="shared" si="197"/>
        <v>-21.799604103251308</v>
      </c>
      <c r="BY442" s="27">
        <f t="shared" si="198"/>
        <v>1.0259909653896502</v>
      </c>
      <c r="BZ442" s="27">
        <f t="shared" si="199"/>
        <v>-118.65036453925212</v>
      </c>
      <c r="CA442" s="27">
        <f t="shared" si="200"/>
        <v>241.34963546074789</v>
      </c>
      <c r="CC442" s="58">
        <f t="shared" si="184"/>
        <v>0</v>
      </c>
      <c r="CD442" s="58">
        <f t="shared" si="185"/>
        <v>0</v>
      </c>
      <c r="CE442" s="58">
        <f t="shared" si="186"/>
        <v>0</v>
      </c>
      <c r="CF442" s="27">
        <f t="shared" si="187"/>
        <v>0</v>
      </c>
      <c r="CG442" s="27">
        <f t="shared" si="188"/>
        <v>0</v>
      </c>
      <c r="CH442" s="27">
        <f t="shared" si="201"/>
        <v>0</v>
      </c>
      <c r="CI442" s="27">
        <f t="shared" si="189"/>
        <v>0</v>
      </c>
      <c r="CJ442" s="27">
        <f t="shared" si="190"/>
        <v>0</v>
      </c>
      <c r="CK442" s="27">
        <f t="shared" si="202"/>
        <v>0</v>
      </c>
      <c r="CL442" s="27">
        <f t="shared" si="191"/>
        <v>0</v>
      </c>
      <c r="CM442" s="27">
        <f t="shared" si="203"/>
        <v>0</v>
      </c>
    </row>
    <row r="443" spans="52:91">
      <c r="AZ443">
        <v>83</v>
      </c>
      <c r="BA443" s="14">
        <f t="shared" si="145"/>
        <v>60000</v>
      </c>
      <c r="BC443" s="17">
        <f t="shared" si="169"/>
        <v>0.85910020687484934</v>
      </c>
      <c r="BD443">
        <f t="shared" si="170"/>
        <v>-13.714650329534832</v>
      </c>
      <c r="BE443" s="42">
        <f t="shared" si="171"/>
        <v>-8.7855574622651584</v>
      </c>
      <c r="BF443" s="31">
        <f t="shared" si="172"/>
        <v>-84.706943020921585</v>
      </c>
      <c r="BG443" t="str">
        <f t="shared" si="173"/>
        <v>31833.2195739029-2304.16100231309i</v>
      </c>
      <c r="BH443" t="str">
        <f t="shared" si="174"/>
        <v>99998.578797756-376.98568219488i</v>
      </c>
      <c r="BI443">
        <f t="shared" si="192"/>
        <v>-12.321894052672208</v>
      </c>
      <c r="BJ443">
        <f t="shared" si="175"/>
        <v>-2.9748798809421504</v>
      </c>
      <c r="BK443">
        <f t="shared" si="176"/>
        <v>-6.2748754426021736E-2</v>
      </c>
      <c r="BL443">
        <f t="shared" si="177"/>
        <v>-6.8787589372021039</v>
      </c>
      <c r="BM443" t="str">
        <f t="shared" si="178"/>
        <v>960000-147365.718706618i</v>
      </c>
      <c r="BN443" t="str">
        <f t="shared" si="179"/>
        <v>-21565714.9326759i</v>
      </c>
      <c r="BO443" t="str">
        <f t="shared" si="180"/>
        <v>942396.945786277-187008.288143581i</v>
      </c>
      <c r="BP443" t="str">
        <f t="shared" si="181"/>
        <v>0.999658296067207-0.0184820770265398i</v>
      </c>
      <c r="BQ443">
        <f t="shared" si="182"/>
        <v>1.1165000000000001E-5</v>
      </c>
      <c r="BR443">
        <f t="shared" si="193"/>
        <v>20.608103012240552</v>
      </c>
      <c r="BS443">
        <f t="shared" si="183"/>
        <v>-12.283095681770405</v>
      </c>
      <c r="BU443" s="27">
        <f t="shared" si="194"/>
        <v>-7.926457255390309</v>
      </c>
      <c r="BV443" s="27">
        <f t="shared" si="195"/>
        <v>-98.421593350456419</v>
      </c>
      <c r="BW443">
        <f t="shared" si="196"/>
        <v>8.223460205142322</v>
      </c>
      <c r="BX443">
        <f t="shared" si="197"/>
        <v>-22.13673449991466</v>
      </c>
      <c r="BY443" s="27">
        <f t="shared" si="198"/>
        <v>0.29700294975201302</v>
      </c>
      <c r="BZ443" s="27">
        <f t="shared" si="199"/>
        <v>-120.55832785037109</v>
      </c>
      <c r="CA443" s="27">
        <f t="shared" si="200"/>
        <v>239.44167214962891</v>
      </c>
      <c r="CC443" s="58">
        <f t="shared" si="184"/>
        <v>62215.243945567483</v>
      </c>
      <c r="CD443" s="58">
        <f t="shared" si="185"/>
        <v>-121.43429908030261</v>
      </c>
      <c r="CE443" s="58">
        <f t="shared" si="186"/>
        <v>0</v>
      </c>
      <c r="CF443" s="27">
        <f t="shared" si="187"/>
        <v>0</v>
      </c>
      <c r="CG443" s="27">
        <f t="shared" si="188"/>
        <v>0</v>
      </c>
      <c r="CH443" s="27">
        <f t="shared" si="201"/>
        <v>0</v>
      </c>
      <c r="CI443" s="27">
        <f t="shared" si="189"/>
        <v>0</v>
      </c>
      <c r="CJ443" s="27">
        <f t="shared" si="190"/>
        <v>0</v>
      </c>
      <c r="CK443" s="27">
        <f t="shared" si="202"/>
        <v>0</v>
      </c>
      <c r="CL443" s="27">
        <f t="shared" si="191"/>
        <v>0</v>
      </c>
      <c r="CM443" s="27">
        <f t="shared" si="203"/>
        <v>0</v>
      </c>
    </row>
    <row r="444" spans="52:91">
      <c r="AZ444">
        <v>84</v>
      </c>
      <c r="BA444" s="14">
        <f t="shared" si="145"/>
        <v>65000</v>
      </c>
      <c r="BC444" s="17">
        <f t="shared" si="169"/>
        <v>0.90963757817718716</v>
      </c>
      <c r="BD444">
        <f t="shared" si="170"/>
        <v>-14.971736492651688</v>
      </c>
      <c r="BE444" s="42">
        <f t="shared" si="171"/>
        <v>-9.4767950114531256</v>
      </c>
      <c r="BF444" s="31">
        <f t="shared" si="172"/>
        <v>-84.974460049184088</v>
      </c>
      <c r="BG444" t="str">
        <f t="shared" si="173"/>
        <v>31804.4415882265-2493.91781828067i</v>
      </c>
      <c r="BH444" t="str">
        <f t="shared" si="174"/>
        <v>99998.3320653707-408.400148038885i</v>
      </c>
      <c r="BI444">
        <f t="shared" si="192"/>
        <v>-12.324218790418541</v>
      </c>
      <c r="BJ444">
        <f t="shared" si="175"/>
        <v>-3.2221668691382837</v>
      </c>
      <c r="BK444">
        <f t="shared" si="176"/>
        <v>-7.3550868225104787E-2</v>
      </c>
      <c r="BL444">
        <f t="shared" si="177"/>
        <v>-7.4458001070235529</v>
      </c>
      <c r="BM444" t="str">
        <f t="shared" si="178"/>
        <v>960000-136029.894190725i</v>
      </c>
      <c r="BN444" t="str">
        <f t="shared" si="179"/>
        <v>-19906813.7840085i</v>
      </c>
      <c r="BO444" t="str">
        <f t="shared" si="180"/>
        <v>942069.657415314-179264.281092217i</v>
      </c>
      <c r="BP444" t="str">
        <f t="shared" si="181"/>
        <v>0.99959899625675-0.020021062390599i</v>
      </c>
      <c r="BQ444">
        <f t="shared" si="182"/>
        <v>1.1165000000000001E-5</v>
      </c>
      <c r="BR444">
        <f t="shared" si="193"/>
        <v>20.591568318425967</v>
      </c>
      <c r="BS444">
        <f t="shared" si="183"/>
        <v>-11.921308275559202</v>
      </c>
      <c r="BU444" s="27">
        <f t="shared" si="194"/>
        <v>-8.5671574332759377</v>
      </c>
      <c r="BV444" s="27">
        <f t="shared" si="195"/>
        <v>-99.946196541835775</v>
      </c>
      <c r="BW444">
        <f t="shared" si="196"/>
        <v>8.1937986597823205</v>
      </c>
      <c r="BX444">
        <f t="shared" si="197"/>
        <v>-22.589275251721038</v>
      </c>
      <c r="BY444" s="27">
        <f t="shared" si="198"/>
        <v>-0.37335877349361724</v>
      </c>
      <c r="BZ444" s="27">
        <f t="shared" si="199"/>
        <v>-122.53547179355681</v>
      </c>
      <c r="CA444" s="27">
        <f t="shared" si="200"/>
        <v>237.46452820644319</v>
      </c>
      <c r="CC444" s="58">
        <f t="shared" si="184"/>
        <v>0</v>
      </c>
      <c r="CD444" s="58">
        <f t="shared" si="185"/>
        <v>0</v>
      </c>
      <c r="CE444" s="58">
        <f t="shared" si="186"/>
        <v>0</v>
      </c>
      <c r="CF444" s="27">
        <f t="shared" si="187"/>
        <v>0</v>
      </c>
      <c r="CG444" s="27">
        <f t="shared" si="188"/>
        <v>0</v>
      </c>
      <c r="CH444" s="27">
        <f t="shared" si="201"/>
        <v>0</v>
      </c>
      <c r="CI444" s="27">
        <f t="shared" si="189"/>
        <v>0</v>
      </c>
      <c r="CJ444" s="27">
        <f t="shared" si="190"/>
        <v>0</v>
      </c>
      <c r="CK444" s="27">
        <f t="shared" si="202"/>
        <v>0</v>
      </c>
      <c r="CL444" s="27">
        <f t="shared" si="191"/>
        <v>0</v>
      </c>
      <c r="CM444" s="27">
        <f t="shared" si="203"/>
        <v>0</v>
      </c>
    </row>
    <row r="445" spans="52:91">
      <c r="AZ445">
        <v>85</v>
      </c>
      <c r="BA445" s="14">
        <f t="shared" ref="BA445:BA487" si="204">BA427*10</f>
        <v>70000</v>
      </c>
      <c r="BC445" s="17">
        <f t="shared" si="169"/>
        <v>0.95621787416859327</v>
      </c>
      <c r="BD445">
        <f t="shared" si="170"/>
        <v>-16.242959421454241</v>
      </c>
      <c r="BE445" s="42">
        <f t="shared" si="171"/>
        <v>-10.11725965465353</v>
      </c>
      <c r="BF445" s="31">
        <f t="shared" si="172"/>
        <v>-85.193710178573099</v>
      </c>
      <c r="BG445" t="str">
        <f t="shared" si="173"/>
        <v>31773.4197489933-2683.13798043861i</v>
      </c>
      <c r="BH445" t="str">
        <f t="shared" si="174"/>
        <v>99998.0655957622-439.81437204757i</v>
      </c>
      <c r="BI445">
        <f t="shared" si="192"/>
        <v>-12.326728097376105</v>
      </c>
      <c r="BJ445">
        <f t="shared" si="175"/>
        <v>-3.4693056205244099</v>
      </c>
      <c r="BK445">
        <f t="shared" si="176"/>
        <v>-8.5187051979968148E-2</v>
      </c>
      <c r="BL445">
        <f t="shared" si="177"/>
        <v>-8.0113782797100708</v>
      </c>
      <c r="BM445" t="str">
        <f t="shared" si="178"/>
        <v>960000-126313.473177102i</v>
      </c>
      <c r="BN445" t="str">
        <f t="shared" si="179"/>
        <v>-18484898.5137222i</v>
      </c>
      <c r="BO445" t="str">
        <f t="shared" si="180"/>
        <v>941719.337397391-173115.248871457i</v>
      </c>
      <c r="BP445" t="str">
        <f t="shared" si="181"/>
        <v>0.999534960363042-0.0215597628719374i</v>
      </c>
      <c r="BQ445">
        <f t="shared" si="182"/>
        <v>1.1165000000000001E-5</v>
      </c>
      <c r="BR445">
        <f t="shared" si="193"/>
        <v>20.577920377939446</v>
      </c>
      <c r="BS445">
        <f t="shared" si="183"/>
        <v>-11.651996034680812</v>
      </c>
      <c r="BU445" s="27">
        <f t="shared" si="194"/>
        <v>-9.1610417804849362</v>
      </c>
      <c r="BV445" s="27">
        <f t="shared" si="195"/>
        <v>-101.43666960002734</v>
      </c>
      <c r="BW445">
        <f t="shared" si="196"/>
        <v>8.1660052285833729</v>
      </c>
      <c r="BX445">
        <f t="shared" si="197"/>
        <v>-23.132679934915295</v>
      </c>
      <c r="BY445" s="27">
        <f t="shared" si="198"/>
        <v>-0.99503655190156337</v>
      </c>
      <c r="BZ445" s="27">
        <f t="shared" si="199"/>
        <v>-124.56934953494263</v>
      </c>
      <c r="CA445" s="27">
        <f t="shared" si="200"/>
        <v>235.43065046505737</v>
      </c>
      <c r="CC445" s="58">
        <f t="shared" si="184"/>
        <v>0</v>
      </c>
      <c r="CD445" s="58">
        <f t="shared" si="185"/>
        <v>0</v>
      </c>
      <c r="CE445" s="58">
        <f t="shared" si="186"/>
        <v>0</v>
      </c>
      <c r="CF445" s="27">
        <f t="shared" si="187"/>
        <v>0</v>
      </c>
      <c r="CG445" s="27">
        <f t="shared" si="188"/>
        <v>0</v>
      </c>
      <c r="CH445" s="27">
        <f t="shared" si="201"/>
        <v>0</v>
      </c>
      <c r="CI445" s="27">
        <f t="shared" si="189"/>
        <v>0</v>
      </c>
      <c r="CJ445" s="27">
        <f t="shared" si="190"/>
        <v>0</v>
      </c>
      <c r="CK445" s="27">
        <f t="shared" si="202"/>
        <v>0</v>
      </c>
      <c r="CL445" s="27">
        <f t="shared" si="191"/>
        <v>0</v>
      </c>
      <c r="CM445" s="27">
        <f t="shared" si="203"/>
        <v>0</v>
      </c>
    </row>
    <row r="446" spans="52:91">
      <c r="AZ446">
        <v>86</v>
      </c>
      <c r="BA446" s="14">
        <f t="shared" si="204"/>
        <v>75000</v>
      </c>
      <c r="BC446" s="17">
        <f t="shared" si="169"/>
        <v>0.99870631987845582</v>
      </c>
      <c r="BD446">
        <f t="shared" si="170"/>
        <v>-17.527287250685408</v>
      </c>
      <c r="BE446" s="42">
        <f t="shared" si="171"/>
        <v>-10.713868077243482</v>
      </c>
      <c r="BF446" s="31">
        <f t="shared" si="172"/>
        <v>-85.374292537920638</v>
      </c>
      <c r="BG446" t="str">
        <f t="shared" si="173"/>
        <v>31740.1673323233-2871.78208617279i</v>
      </c>
      <c r="BH446" t="str">
        <f t="shared" si="174"/>
        <v>99997.779389246-471.228335620529i</v>
      </c>
      <c r="BI446">
        <f t="shared" si="192"/>
        <v>-12.32942165009656</v>
      </c>
      <c r="BJ446">
        <f t="shared" si="175"/>
        <v>-3.7162849175399271</v>
      </c>
      <c r="BK446">
        <f t="shared" si="176"/>
        <v>-9.765054576900857E-2</v>
      </c>
      <c r="BL446">
        <f t="shared" si="177"/>
        <v>-8.5753893359796614</v>
      </c>
      <c r="BM446" t="str">
        <f t="shared" si="178"/>
        <v>960000-117892.574965295i</v>
      </c>
      <c r="BN446" t="str">
        <f t="shared" si="179"/>
        <v>-17252571.9461407i</v>
      </c>
      <c r="BO446" t="str">
        <f t="shared" si="180"/>
        <v>941345.500193221-168241.198421356i</v>
      </c>
      <c r="BP446" t="str">
        <f t="shared" si="181"/>
        <v>0.999466190207771-0.0230981566220108i</v>
      </c>
      <c r="BQ446">
        <f t="shared" si="182"/>
        <v>1.1165000000000001E-5</v>
      </c>
      <c r="BR446">
        <f t="shared" si="193"/>
        <v>20.56639091997258</v>
      </c>
      <c r="BS446">
        <f t="shared" si="183"/>
        <v>-11.457053183932311</v>
      </c>
      <c r="BU446" s="27">
        <f t="shared" si="194"/>
        <v>-9.715161757365026</v>
      </c>
      <c r="BV446" s="27">
        <f t="shared" si="195"/>
        <v>-102.90157978860604</v>
      </c>
      <c r="BW446">
        <f t="shared" si="196"/>
        <v>8.139318724107012</v>
      </c>
      <c r="BX446">
        <f t="shared" si="197"/>
        <v>-23.748727437451898</v>
      </c>
      <c r="BY446" s="27">
        <f t="shared" si="198"/>
        <v>-1.575843033258014</v>
      </c>
      <c r="BZ446" s="27">
        <f t="shared" si="199"/>
        <v>-126.65030722605795</v>
      </c>
      <c r="CA446" s="27">
        <f t="shared" si="200"/>
        <v>233.34969277394205</v>
      </c>
      <c r="CC446" s="58">
        <f t="shared" si="184"/>
        <v>0</v>
      </c>
      <c r="CD446" s="58">
        <f t="shared" si="185"/>
        <v>0</v>
      </c>
      <c r="CE446" s="58">
        <f t="shared" si="186"/>
        <v>0</v>
      </c>
      <c r="CF446" s="27">
        <f t="shared" si="187"/>
        <v>0</v>
      </c>
      <c r="CG446" s="27">
        <f t="shared" si="188"/>
        <v>0</v>
      </c>
      <c r="CH446" s="27">
        <f t="shared" si="201"/>
        <v>0</v>
      </c>
      <c r="CI446" s="27">
        <f t="shared" si="189"/>
        <v>0</v>
      </c>
      <c r="CJ446" s="27">
        <f t="shared" si="190"/>
        <v>0</v>
      </c>
      <c r="CK446" s="27">
        <f t="shared" si="202"/>
        <v>0</v>
      </c>
      <c r="CL446" s="27">
        <f t="shared" si="191"/>
        <v>0</v>
      </c>
      <c r="CM446" s="27">
        <f t="shared" si="203"/>
        <v>0</v>
      </c>
    </row>
    <row r="447" spans="52:91">
      <c r="AZ447">
        <v>87</v>
      </c>
      <c r="BA447" s="14">
        <f t="shared" si="204"/>
        <v>80000</v>
      </c>
      <c r="BC447" s="17">
        <f t="shared" si="169"/>
        <v>1.0369769760400718</v>
      </c>
      <c r="BD447">
        <f t="shared" si="170"/>
        <v>-18.823614144173824</v>
      </c>
      <c r="BE447" s="42">
        <f t="shared" si="171"/>
        <v>-11.272217934243029</v>
      </c>
      <c r="BF447" s="31">
        <f t="shared" si="172"/>
        <v>-85.523422070785287</v>
      </c>
      <c r="BG447" t="str">
        <f t="shared" si="173"/>
        <v>31704.698525619-3059.81114113525i</v>
      </c>
      <c r="BH447" t="str">
        <f t="shared" si="174"/>
        <v>99997.473446161-502.642020157875i</v>
      </c>
      <c r="BI447">
        <f t="shared" si="192"/>
        <v>-12.332299101868813</v>
      </c>
      <c r="BJ447">
        <f t="shared" si="175"/>
        <v>-3.9630935834109078</v>
      </c>
      <c r="BK447">
        <f t="shared" si="176"/>
        <v>-0.11093415594124469</v>
      </c>
      <c r="BL447">
        <f t="shared" si="177"/>
        <v>-9.1377309471386585</v>
      </c>
      <c r="BM447" t="str">
        <f t="shared" si="178"/>
        <v>960000-110524.289029964i</v>
      </c>
      <c r="BN447" t="str">
        <f t="shared" si="179"/>
        <v>-16174286.1995069i</v>
      </c>
      <c r="BO447" t="str">
        <f t="shared" si="180"/>
        <v>940947.827671039-164402.067456718i</v>
      </c>
      <c r="BP447" t="str">
        <f t="shared" si="181"/>
        <v>0.999392687746913-0.0246362218068126i</v>
      </c>
      <c r="BQ447">
        <f t="shared" si="182"/>
        <v>1.1165000000000001E-5</v>
      </c>
      <c r="BR447">
        <f t="shared" si="193"/>
        <v>20.556440654028812</v>
      </c>
      <c r="BS447">
        <f t="shared" si="183"/>
        <v>-11.322784416258829</v>
      </c>
      <c r="BU447" s="27">
        <f t="shared" si="194"/>
        <v>-10.235240958202958</v>
      </c>
      <c r="BV447" s="27">
        <f t="shared" si="195"/>
        <v>-104.3470362149591</v>
      </c>
      <c r="BW447">
        <f t="shared" si="196"/>
        <v>8.1132073962187548</v>
      </c>
      <c r="BX447">
        <f t="shared" si="197"/>
        <v>-24.423608946808393</v>
      </c>
      <c r="BY447" s="27">
        <f t="shared" si="198"/>
        <v>-2.1220335619842032</v>
      </c>
      <c r="BZ447" s="27">
        <f t="shared" si="199"/>
        <v>-128.7706451617675</v>
      </c>
      <c r="CA447" s="27">
        <f t="shared" si="200"/>
        <v>231.2293548382325</v>
      </c>
      <c r="CC447" s="58">
        <f t="shared" si="184"/>
        <v>0</v>
      </c>
      <c r="CD447" s="58">
        <f t="shared" si="185"/>
        <v>0</v>
      </c>
      <c r="CE447" s="58">
        <f t="shared" si="186"/>
        <v>0</v>
      </c>
      <c r="CF447" s="27">
        <f t="shared" si="187"/>
        <v>0</v>
      </c>
      <c r="CG447" s="27">
        <f t="shared" si="188"/>
        <v>0</v>
      </c>
      <c r="CH447" s="27">
        <f t="shared" si="201"/>
        <v>0</v>
      </c>
      <c r="CI447" s="27">
        <f t="shared" si="189"/>
        <v>0</v>
      </c>
      <c r="CJ447" s="27">
        <f t="shared" si="190"/>
        <v>0</v>
      </c>
      <c r="CK447" s="27">
        <f t="shared" si="202"/>
        <v>0</v>
      </c>
      <c r="CL447" s="27">
        <f t="shared" si="191"/>
        <v>0</v>
      </c>
      <c r="CM447" s="27">
        <f t="shared" si="203"/>
        <v>0</v>
      </c>
    </row>
    <row r="448" spans="52:91">
      <c r="AZ448">
        <v>88</v>
      </c>
      <c r="BA448" s="14">
        <f t="shared" si="204"/>
        <v>85000</v>
      </c>
      <c r="BC448" s="17">
        <f t="shared" si="169"/>
        <v>1.070913900277042</v>
      </c>
      <c r="BD448">
        <f t="shared" si="170"/>
        <v>-20.13076445740381</v>
      </c>
      <c r="BE448" s="42">
        <f t="shared" si="171"/>
        <v>-11.796902207204653</v>
      </c>
      <c r="BF448" s="31">
        <f t="shared" si="172"/>
        <v>-85.646625787375854</v>
      </c>
      <c r="BG448" t="str">
        <f t="shared" si="173"/>
        <v>31667.0284125914-3247.18658519249i</v>
      </c>
      <c r="BH448" t="str">
        <f t="shared" si="174"/>
        <v>99997.1477668695-534.055407060265i</v>
      </c>
      <c r="BI448">
        <f t="shared" si="192"/>
        <v>-12.335360082866318</v>
      </c>
      <c r="BJ448">
        <f t="shared" si="175"/>
        <v>-4.2097204849275389</v>
      </c>
      <c r="BK448">
        <f t="shared" si="176"/>
        <v>-0.12503026855447191</v>
      </c>
      <c r="BL448">
        <f t="shared" si="177"/>
        <v>-9.6983026754238555</v>
      </c>
      <c r="BM448" t="str">
        <f t="shared" si="178"/>
        <v>960000-104022.860263495i</v>
      </c>
      <c r="BN448" t="str">
        <f t="shared" si="179"/>
        <v>-15222857.5995359i</v>
      </c>
      <c r="BO448" t="str">
        <f t="shared" si="180"/>
        <v>940526.113174807-161414.215811842i</v>
      </c>
      <c r="BP448" t="str">
        <f t="shared" si="181"/>
        <v>0.999314455070595-0.0261739366079038i</v>
      </c>
      <c r="BQ448">
        <f t="shared" si="182"/>
        <v>1.1165000000000001E-5</v>
      </c>
      <c r="BR448">
        <f t="shared" si="193"/>
        <v>20.547682160120363</v>
      </c>
      <c r="BS448">
        <f t="shared" si="183"/>
        <v>-11.238643869027122</v>
      </c>
      <c r="BU448" s="27">
        <f t="shared" si="194"/>
        <v>-10.725988306927611</v>
      </c>
      <c r="BV448" s="27">
        <f t="shared" si="195"/>
        <v>-105.77739024477967</v>
      </c>
      <c r="BW448">
        <f t="shared" si="196"/>
        <v>8.0872918086995735</v>
      </c>
      <c r="BX448">
        <f t="shared" si="197"/>
        <v>-25.146667029378516</v>
      </c>
      <c r="BY448" s="27">
        <f t="shared" si="198"/>
        <v>-2.6386964982280379</v>
      </c>
      <c r="BZ448" s="27">
        <f t="shared" si="199"/>
        <v>-130.92405727415817</v>
      </c>
      <c r="CA448" s="27">
        <f t="shared" si="200"/>
        <v>229.07594272584183</v>
      </c>
      <c r="CC448" s="58">
        <f t="shared" si="184"/>
        <v>0</v>
      </c>
      <c r="CD448" s="58">
        <f t="shared" si="185"/>
        <v>0</v>
      </c>
      <c r="CE448" s="58">
        <f t="shared" si="186"/>
        <v>0</v>
      </c>
      <c r="CF448" s="27">
        <f t="shared" si="187"/>
        <v>0</v>
      </c>
      <c r="CG448" s="27">
        <f t="shared" si="188"/>
        <v>0</v>
      </c>
      <c r="CH448" s="27">
        <f t="shared" si="201"/>
        <v>0</v>
      </c>
      <c r="CI448" s="27">
        <f t="shared" si="189"/>
        <v>0</v>
      </c>
      <c r="CJ448" s="27">
        <f t="shared" si="190"/>
        <v>0</v>
      </c>
      <c r="CK448" s="27">
        <f t="shared" si="202"/>
        <v>0</v>
      </c>
      <c r="CL448" s="27">
        <f t="shared" si="191"/>
        <v>0</v>
      </c>
      <c r="CM448" s="27">
        <f t="shared" si="203"/>
        <v>0</v>
      </c>
    </row>
    <row r="449" spans="52:91">
      <c r="AZ449">
        <v>89</v>
      </c>
      <c r="BA449" s="14">
        <f t="shared" si="204"/>
        <v>90000</v>
      </c>
      <c r="BC449" s="17">
        <f t="shared" si="169"/>
        <v>1.1004122554964135</v>
      </c>
      <c r="BD449">
        <f t="shared" si="170"/>
        <v>-21.447497850692418</v>
      </c>
      <c r="BE449" s="42">
        <f t="shared" si="171"/>
        <v>-12.291735434463135</v>
      </c>
      <c r="BF449" s="31">
        <f t="shared" si="172"/>
        <v>-85.748208698512073</v>
      </c>
      <c r="BG449" t="str">
        <f t="shared" si="173"/>
        <v>31627.172957415-3433.87031773702i</v>
      </c>
      <c r="BH449" t="str">
        <f t="shared" si="174"/>
        <v>99996.8023517574-565.468477728953i</v>
      </c>
      <c r="BI449">
        <f t="shared" si="192"/>
        <v>-12.338604200303864</v>
      </c>
      <c r="BJ449">
        <f t="shared" si="175"/>
        <v>-4.4561545351934306</v>
      </c>
      <c r="BK449">
        <f t="shared" si="176"/>
        <v>-0.13993086343990743</v>
      </c>
      <c r="BL449">
        <f t="shared" si="177"/>
        <v>-10.25700606916328</v>
      </c>
      <c r="BM449" t="str">
        <f t="shared" si="178"/>
        <v>960000-98243.812471079i</v>
      </c>
      <c r="BN449" t="str">
        <f t="shared" si="179"/>
        <v>-14377143.2884506i</v>
      </c>
      <c r="BO449" t="str">
        <f t="shared" si="180"/>
        <v>940080.22669391-159134.753020189i</v>
      </c>
      <c r="BP449" t="str">
        <f t="shared" si="181"/>
        <v>0.999231494402948-0.0277112792234429i</v>
      </c>
      <c r="BQ449">
        <f t="shared" si="182"/>
        <v>1.1165000000000001E-5</v>
      </c>
      <c r="BR449">
        <f t="shared" si="193"/>
        <v>20.539831411338028</v>
      </c>
      <c r="BS449">
        <f t="shared" si="183"/>
        <v>-11.196381802213979</v>
      </c>
      <c r="BU449" s="27">
        <f t="shared" si="194"/>
        <v>-11.191323178966721</v>
      </c>
      <c r="BV449" s="27">
        <f t="shared" si="195"/>
        <v>-107.19570654920449</v>
      </c>
      <c r="BW449">
        <f t="shared" si="196"/>
        <v>8.0612963475942561</v>
      </c>
      <c r="BX449">
        <f t="shared" si="197"/>
        <v>-25.90954240657069</v>
      </c>
      <c r="BY449" s="27">
        <f t="shared" si="198"/>
        <v>-3.1300268313724651</v>
      </c>
      <c r="BZ449" s="27">
        <f t="shared" si="199"/>
        <v>-133.10524895577518</v>
      </c>
      <c r="CA449" s="27">
        <f t="shared" si="200"/>
        <v>226.89475104422482</v>
      </c>
      <c r="CC449" s="58">
        <f t="shared" si="184"/>
        <v>0</v>
      </c>
      <c r="CD449" s="58">
        <f t="shared" si="185"/>
        <v>0</v>
      </c>
      <c r="CE449" s="58">
        <f t="shared" si="186"/>
        <v>0</v>
      </c>
      <c r="CF449" s="27">
        <f t="shared" si="187"/>
        <v>0</v>
      </c>
      <c r="CG449" s="27">
        <f t="shared" si="188"/>
        <v>0</v>
      </c>
      <c r="CH449" s="27">
        <f t="shared" si="201"/>
        <v>0</v>
      </c>
      <c r="CI449" s="27">
        <f t="shared" si="189"/>
        <v>0</v>
      </c>
      <c r="CJ449" s="27">
        <f t="shared" si="190"/>
        <v>0</v>
      </c>
      <c r="CK449" s="27">
        <f t="shared" si="202"/>
        <v>0</v>
      </c>
      <c r="CL449" s="27">
        <f t="shared" si="191"/>
        <v>0</v>
      </c>
      <c r="CM449" s="27">
        <f t="shared" si="203"/>
        <v>0</v>
      </c>
    </row>
    <row r="450" spans="52:91">
      <c r="AZ450">
        <v>90</v>
      </c>
      <c r="BA450" s="14">
        <f t="shared" si="204"/>
        <v>95000</v>
      </c>
      <c r="BC450" s="17">
        <f t="shared" si="169"/>
        <v>1.1253793445890943</v>
      </c>
      <c r="BD450">
        <f t="shared" si="170"/>
        <v>-22.772515321040586</v>
      </c>
      <c r="BE450" s="42">
        <f t="shared" si="171"/>
        <v>-12.759919811197291</v>
      </c>
      <c r="BF450" s="31">
        <f t="shared" si="172"/>
        <v>-85.831573604536914</v>
      </c>
      <c r="BG450" t="str">
        <f t="shared" si="173"/>
        <v>31585.1489880466-3619.82472232982i</v>
      </c>
      <c r="BH450" t="str">
        <f t="shared" si="174"/>
        <v>99996.4372012336-596.881213565807i</v>
      </c>
      <c r="BI450">
        <f t="shared" si="192"/>
        <v>-12.342031038603288</v>
      </c>
      <c r="BJ450">
        <f t="shared" si="175"/>
        <v>-4.7023846963459519</v>
      </c>
      <c r="BK450">
        <f t="shared" si="176"/>
        <v>-0.15562752884044845</v>
      </c>
      <c r="BL450">
        <f t="shared" si="177"/>
        <v>-10.813744752569102</v>
      </c>
      <c r="BM450" t="str">
        <f t="shared" si="178"/>
        <v>960000-93073.0854989169i</v>
      </c>
      <c r="BN450" t="str">
        <f t="shared" si="179"/>
        <v>-13620451.5364269i</v>
      </c>
      <c r="BO450" t="str">
        <f t="shared" si="180"/>
        <v>939610.092498576-157450.815097357i</v>
      </c>
      <c r="BP450" t="str">
        <f t="shared" si="181"/>
        <v>0.999143808101944-0.0292482278692132i</v>
      </c>
      <c r="BQ450">
        <f t="shared" si="182"/>
        <v>1.1165000000000001E-5</v>
      </c>
      <c r="BR450">
        <f t="shared" si="193"/>
        <v>20.532676409769699</v>
      </c>
      <c r="BS450">
        <f t="shared" si="183"/>
        <v>-11.189453572225421</v>
      </c>
      <c r="BU450" s="27">
        <f t="shared" si="194"/>
        <v>-11.634540466608197</v>
      </c>
      <c r="BV450" s="27">
        <f t="shared" si="195"/>
        <v>-108.6040889255775</v>
      </c>
      <c r="BW450">
        <f t="shared" si="196"/>
        <v>8.0350178423259635</v>
      </c>
      <c r="BX450">
        <f t="shared" si="197"/>
        <v>-26.705583021140477</v>
      </c>
      <c r="BY450" s="27">
        <f t="shared" si="198"/>
        <v>-3.5995226242822334</v>
      </c>
      <c r="BZ450" s="27">
        <f t="shared" si="199"/>
        <v>-135.30967194671797</v>
      </c>
      <c r="CA450" s="27">
        <f t="shared" si="200"/>
        <v>224.69032805328203</v>
      </c>
      <c r="CC450" s="58">
        <f t="shared" si="184"/>
        <v>0</v>
      </c>
      <c r="CD450" s="58">
        <f t="shared" si="185"/>
        <v>0</v>
      </c>
      <c r="CE450" s="58">
        <f t="shared" si="186"/>
        <v>0</v>
      </c>
      <c r="CF450" s="27">
        <f t="shared" si="187"/>
        <v>0</v>
      </c>
      <c r="CG450" s="27">
        <f t="shared" si="188"/>
        <v>0</v>
      </c>
      <c r="CH450" s="27">
        <f t="shared" si="201"/>
        <v>0</v>
      </c>
      <c r="CI450" s="27">
        <f t="shared" si="189"/>
        <v>0</v>
      </c>
      <c r="CJ450" s="27">
        <f t="shared" si="190"/>
        <v>0</v>
      </c>
      <c r="CK450" s="27">
        <f t="shared" si="202"/>
        <v>0</v>
      </c>
      <c r="CL450" s="27">
        <f t="shared" si="191"/>
        <v>0</v>
      </c>
      <c r="CM450" s="27">
        <f t="shared" si="203"/>
        <v>0</v>
      </c>
    </row>
    <row r="451" spans="52:91">
      <c r="AZ451">
        <v>91</v>
      </c>
      <c r="BA451" s="14">
        <f t="shared" si="204"/>
        <v>100000</v>
      </c>
      <c r="BC451" s="17">
        <f t="shared" si="169"/>
        <v>1.1457355509805676</v>
      </c>
      <c r="BD451">
        <f t="shared" si="170"/>
        <v>-24.104466097779863</v>
      </c>
      <c r="BE451" s="42">
        <f t="shared" si="171"/>
        <v>-13.204169326360951</v>
      </c>
      <c r="BF451" s="31">
        <f t="shared" si="172"/>
        <v>-85.899445524723333</v>
      </c>
      <c r="BG451" t="str">
        <f t="shared" si="173"/>
        <v>31540.9741787334-3805.01269064124i</v>
      </c>
      <c r="BH451" t="str">
        <f t="shared" si="174"/>
        <v>99996.0523157305-628.293595973361i</v>
      </c>
      <c r="BI451">
        <f t="shared" si="192"/>
        <v>-12.345640159568541</v>
      </c>
      <c r="BJ451">
        <f t="shared" si="175"/>
        <v>-4.9483999822458307</v>
      </c>
      <c r="BK451">
        <f t="shared" si="176"/>
        <v>-0.17211147656914741</v>
      </c>
      <c r="BL451">
        <f t="shared" si="177"/>
        <v>-11.368424510004861</v>
      </c>
      <c r="BM451" t="str">
        <f t="shared" si="178"/>
        <v>960000-88419.4312239711i</v>
      </c>
      <c r="BN451" t="str">
        <f t="shared" si="179"/>
        <v>-12939428.9596055i</v>
      </c>
      <c r="BO451" t="str">
        <f t="shared" si="180"/>
        <v>939115.674386721-156272.058307346i</v>
      </c>
      <c r="BP451" t="str">
        <f t="shared" si="181"/>
        <v>0.999051398659236-0.0307847607796489i</v>
      </c>
      <c r="BQ451">
        <f t="shared" si="182"/>
        <v>1.1165000000000001E-5</v>
      </c>
      <c r="BR451">
        <f t="shared" si="193"/>
        <v>20.526056372950361</v>
      </c>
      <c r="BS451">
        <f t="shared" si="183"/>
        <v>-11.212601703247874</v>
      </c>
      <c r="BU451" s="27">
        <f t="shared" si="194"/>
        <v>-12.058433775380383</v>
      </c>
      <c r="BV451" s="27">
        <f t="shared" si="195"/>
        <v>-110.0039116225032</v>
      </c>
      <c r="BW451">
        <f t="shared" si="196"/>
        <v>8.0083047368126721</v>
      </c>
      <c r="BX451">
        <f t="shared" si="197"/>
        <v>-27.529426195498566</v>
      </c>
      <c r="BY451" s="27">
        <f t="shared" si="198"/>
        <v>-4.0501290385677109</v>
      </c>
      <c r="BZ451" s="27">
        <f t="shared" si="199"/>
        <v>-137.53333781800177</v>
      </c>
      <c r="CA451" s="27">
        <f t="shared" si="200"/>
        <v>222.46666218199823</v>
      </c>
      <c r="CC451" s="58">
        <f t="shared" si="184"/>
        <v>0</v>
      </c>
      <c r="CD451" s="58">
        <f t="shared" si="185"/>
        <v>0</v>
      </c>
      <c r="CE451" s="58">
        <f t="shared" si="186"/>
        <v>0</v>
      </c>
      <c r="CF451" s="27">
        <f t="shared" si="187"/>
        <v>0</v>
      </c>
      <c r="CG451" s="27">
        <f t="shared" si="188"/>
        <v>0</v>
      </c>
      <c r="CH451" s="27">
        <f t="shared" si="201"/>
        <v>0</v>
      </c>
      <c r="CI451" s="27">
        <f t="shared" si="189"/>
        <v>0</v>
      </c>
      <c r="CJ451" s="27">
        <f t="shared" si="190"/>
        <v>0</v>
      </c>
      <c r="CK451" s="27">
        <f t="shared" si="202"/>
        <v>0</v>
      </c>
      <c r="CL451" s="27">
        <f t="shared" si="191"/>
        <v>0</v>
      </c>
      <c r="CM451" s="27">
        <f t="shared" si="203"/>
        <v>0</v>
      </c>
    </row>
    <row r="452" spans="52:91">
      <c r="AZ452">
        <v>92</v>
      </c>
      <c r="BA452" s="14">
        <f t="shared" si="204"/>
        <v>150000</v>
      </c>
      <c r="BC452" s="17">
        <f t="shared" si="169"/>
        <v>1.088755466566675</v>
      </c>
      <c r="BD452">
        <f t="shared" si="170"/>
        <v>-37.488114613080938</v>
      </c>
      <c r="BE452" s="42">
        <f t="shared" si="171"/>
        <v>-16.717365855853963</v>
      </c>
      <c r="BF452" s="31">
        <f t="shared" si="172"/>
        <v>-86.066414903621805</v>
      </c>
      <c r="BG452" t="str">
        <f t="shared" si="173"/>
        <v>30985.3846614873-5606.9819464004i</v>
      </c>
      <c r="BH452" t="str">
        <f t="shared" si="174"/>
        <v>99991.1181486779-942.393890540826i</v>
      </c>
      <c r="BI452">
        <f t="shared" si="192"/>
        <v>-12.391644735422274</v>
      </c>
      <c r="BJ452">
        <f t="shared" si="175"/>
        <v>-7.3943599456897831</v>
      </c>
      <c r="BK452">
        <f t="shared" si="176"/>
        <v>-0.37808125395274883</v>
      </c>
      <c r="BL452">
        <f t="shared" si="177"/>
        <v>-16.782938087752154</v>
      </c>
      <c r="BM452" t="str">
        <f t="shared" si="178"/>
        <v>960000-58946.2874826474i</v>
      </c>
      <c r="BN452" t="str">
        <f t="shared" si="179"/>
        <v>-8626285.97307035i</v>
      </c>
      <c r="BO452" t="str">
        <f t="shared" si="180"/>
        <v>932842.791659988-160982.130861256i</v>
      </c>
      <c r="BP452" t="str">
        <f t="shared" si="181"/>
        <v>0.997868174798587-0.0461224513954321i</v>
      </c>
      <c r="BQ452">
        <f t="shared" si="182"/>
        <v>1.1165000000000001E-5</v>
      </c>
      <c r="BR452">
        <f t="shared" si="193"/>
        <v>20.471523964872368</v>
      </c>
      <c r="BS452">
        <f t="shared" si="183"/>
        <v>-12.43757147992677</v>
      </c>
      <c r="BU452" s="27">
        <f t="shared" si="194"/>
        <v>-15.628610389287289</v>
      </c>
      <c r="BV452" s="27">
        <f t="shared" si="195"/>
        <v>-123.55452951670274</v>
      </c>
      <c r="BW452">
        <f t="shared" si="196"/>
        <v>7.701797975497346</v>
      </c>
      <c r="BX452">
        <f t="shared" si="197"/>
        <v>-36.614869513368703</v>
      </c>
      <c r="BY452" s="27">
        <f t="shared" si="198"/>
        <v>-7.9268124137899427</v>
      </c>
      <c r="BZ452" s="27">
        <f t="shared" si="199"/>
        <v>-160.16939903007145</v>
      </c>
      <c r="CA452" s="27">
        <f t="shared" si="200"/>
        <v>199.83060096992855</v>
      </c>
      <c r="CC452" s="58">
        <f t="shared" si="184"/>
        <v>0</v>
      </c>
      <c r="CD452" s="58">
        <f t="shared" si="185"/>
        <v>0</v>
      </c>
      <c r="CE452" s="58">
        <f t="shared" si="186"/>
        <v>195314.68212569092</v>
      </c>
      <c r="CF452" s="27">
        <f t="shared" si="187"/>
        <v>-10.989646160381447</v>
      </c>
      <c r="CG452" s="27">
        <f t="shared" si="188"/>
        <v>0</v>
      </c>
      <c r="CH452" s="27">
        <f t="shared" si="201"/>
        <v>0</v>
      </c>
      <c r="CI452" s="27">
        <f t="shared" si="189"/>
        <v>0</v>
      </c>
      <c r="CJ452" s="27">
        <f t="shared" si="190"/>
        <v>0</v>
      </c>
      <c r="CK452" s="27">
        <f t="shared" si="202"/>
        <v>0</v>
      </c>
      <c r="CL452" s="27">
        <f t="shared" si="191"/>
        <v>193617.0837955157</v>
      </c>
      <c r="CM452" s="27">
        <f t="shared" si="203"/>
        <v>-10.874904950470803</v>
      </c>
    </row>
    <row r="453" spans="52:91">
      <c r="AZ453">
        <v>93</v>
      </c>
      <c r="BA453" s="14">
        <f t="shared" si="204"/>
        <v>200000</v>
      </c>
      <c r="BC453" s="17">
        <f t="shared" si="169"/>
        <v>0.59253775557938615</v>
      </c>
      <c r="BD453">
        <f t="shared" si="170"/>
        <v>-50.032024544798972</v>
      </c>
      <c r="BE453" s="42">
        <f t="shared" si="171"/>
        <v>-19.209526809788493</v>
      </c>
      <c r="BF453" s="31">
        <f t="shared" si="172"/>
        <v>-85.791284717885091</v>
      </c>
      <c r="BG453" t="str">
        <f t="shared" si="173"/>
        <v>30239.6509944333-7296.04958568219i</v>
      </c>
      <c r="BH453" t="str">
        <f t="shared" si="174"/>
        <v>99984.2111328058-1256.43839128453i</v>
      </c>
      <c r="BI453">
        <f t="shared" si="192"/>
        <v>-12.455235786809975</v>
      </c>
      <c r="BJ453">
        <f t="shared" si="175"/>
        <v>-9.8072291103823233</v>
      </c>
      <c r="BK453">
        <f t="shared" si="176"/>
        <v>-0.65095309481955144</v>
      </c>
      <c r="BL453">
        <f t="shared" si="177"/>
        <v>-21.906236645349484</v>
      </c>
      <c r="BM453" t="str">
        <f t="shared" si="178"/>
        <v>960000-44209.7156119855i</v>
      </c>
      <c r="BN453" t="str">
        <f t="shared" si="179"/>
        <v>-6469714.47980276i</v>
      </c>
      <c r="BO453" t="str">
        <f t="shared" si="180"/>
        <v>924214.058207786-179432.182847694i</v>
      </c>
      <c r="BP453" t="str">
        <f t="shared" si="181"/>
        <v>0.996216362128817-0.0613948039791861i</v>
      </c>
      <c r="BQ453">
        <f t="shared" si="182"/>
        <v>1.1165000000000001E-5</v>
      </c>
      <c r="BR453">
        <f t="shared" si="193"/>
        <v>20.416849653333099</v>
      </c>
      <c r="BS453">
        <f t="shared" si="183"/>
        <v>-14.513612732842819</v>
      </c>
      <c r="BU453" s="27">
        <f t="shared" si="194"/>
        <v>-18.616989054209107</v>
      </c>
      <c r="BV453" s="27">
        <f t="shared" si="195"/>
        <v>-135.82330926268406</v>
      </c>
      <c r="BW453">
        <f t="shared" si="196"/>
        <v>7.3106607717035725</v>
      </c>
      <c r="BX453">
        <f t="shared" si="197"/>
        <v>-46.227078488574627</v>
      </c>
      <c r="BY453" s="27">
        <f t="shared" si="198"/>
        <v>-11.306328282505534</v>
      </c>
      <c r="BZ453" s="27">
        <f t="shared" si="199"/>
        <v>-182.05038775125868</v>
      </c>
      <c r="CA453" s="27">
        <f t="shared" si="200"/>
        <v>177.94961224874132</v>
      </c>
      <c r="CC453" s="58">
        <f t="shared" si="184"/>
        <v>0</v>
      </c>
      <c r="CD453" s="58">
        <f t="shared" si="185"/>
        <v>0</v>
      </c>
      <c r="CE453" s="58">
        <f t="shared" si="186"/>
        <v>0</v>
      </c>
      <c r="CF453" s="27">
        <f t="shared" si="187"/>
        <v>0</v>
      </c>
      <c r="CG453" s="27">
        <f t="shared" si="188"/>
        <v>0</v>
      </c>
      <c r="CH453" s="27">
        <f t="shared" si="201"/>
        <v>0</v>
      </c>
      <c r="CI453" s="27">
        <f t="shared" si="189"/>
        <v>0</v>
      </c>
      <c r="CJ453" s="27">
        <f t="shared" si="190"/>
        <v>0</v>
      </c>
      <c r="CK453" s="27">
        <f t="shared" si="202"/>
        <v>0</v>
      </c>
      <c r="CL453" s="27">
        <f t="shared" si="191"/>
        <v>0</v>
      </c>
      <c r="CM453" s="27">
        <f t="shared" si="203"/>
        <v>0</v>
      </c>
    </row>
    <row r="454" spans="52:91">
      <c r="AZ454">
        <v>94</v>
      </c>
      <c r="BA454" s="14">
        <f t="shared" si="204"/>
        <v>250000</v>
      </c>
      <c r="BC454" s="17">
        <f t="shared" si="169"/>
        <v>-0.21487389972645185</v>
      </c>
      <c r="BD454">
        <f t="shared" si="170"/>
        <v>-60.805070062779919</v>
      </c>
      <c r="BE454" s="42">
        <f t="shared" si="171"/>
        <v>-21.140730848812463</v>
      </c>
      <c r="BF454" s="31">
        <f t="shared" si="172"/>
        <v>-85.339751252349203</v>
      </c>
      <c r="BG454" t="str">
        <f t="shared" si="173"/>
        <v>29332.0119275365-8846.32454548354i</v>
      </c>
      <c r="BH454" t="str">
        <f t="shared" si="174"/>
        <v>99975.3320858252-1570.40851739086i</v>
      </c>
      <c r="BI454">
        <f t="shared" si="192"/>
        <v>-12.535638351495955</v>
      </c>
      <c r="BJ454">
        <f t="shared" si="175"/>
        <v>-12.177253053087219</v>
      </c>
      <c r="BK454">
        <f t="shared" si="176"/>
        <v>-0.97833822533466497</v>
      </c>
      <c r="BL454">
        <f t="shared" si="177"/>
        <v>-26.686610871056637</v>
      </c>
      <c r="BM454" t="str">
        <f t="shared" si="178"/>
        <v>960000-35367.7724895884i</v>
      </c>
      <c r="BN454" t="str">
        <f t="shared" si="179"/>
        <v>-5175771.58384221i</v>
      </c>
      <c r="BO454" t="str">
        <f t="shared" si="180"/>
        <v>913355.477365307-202657.58923735i</v>
      </c>
      <c r="BP454" t="str">
        <f t="shared" si="181"/>
        <v>0.994100621451828-0.0765805189386789i</v>
      </c>
      <c r="BQ454">
        <f t="shared" si="182"/>
        <v>1.1165000000000001E-5</v>
      </c>
      <c r="BR454">
        <f t="shared" si="193"/>
        <v>20.35298936541508</v>
      </c>
      <c r="BS454">
        <f t="shared" si="183"/>
        <v>-16.915339794871802</v>
      </c>
      <c r="BU454" s="27">
        <f t="shared" si="194"/>
        <v>-21.355604748538916</v>
      </c>
      <c r="BV454" s="27">
        <f t="shared" si="195"/>
        <v>-146.14482131512912</v>
      </c>
      <c r="BW454">
        <f t="shared" si="196"/>
        <v>6.8390127885844603</v>
      </c>
      <c r="BX454">
        <f t="shared" si="197"/>
        <v>-55.779203719015655</v>
      </c>
      <c r="BY454" s="27">
        <f t="shared" si="198"/>
        <v>-14.516591959954456</v>
      </c>
      <c r="BZ454" s="27">
        <f t="shared" si="199"/>
        <v>-201.92402503414479</v>
      </c>
      <c r="CA454" s="27">
        <f t="shared" si="200"/>
        <v>158.07597496585521</v>
      </c>
      <c r="CC454" s="58">
        <f t="shared" si="184"/>
        <v>0</v>
      </c>
      <c r="CD454" s="58">
        <f t="shared" si="185"/>
        <v>0</v>
      </c>
      <c r="CE454" s="58">
        <f t="shared" si="186"/>
        <v>0</v>
      </c>
      <c r="CF454" s="27">
        <f t="shared" si="187"/>
        <v>0</v>
      </c>
      <c r="CG454" s="27">
        <f t="shared" si="188"/>
        <v>0</v>
      </c>
      <c r="CH454" s="27">
        <f t="shared" si="201"/>
        <v>0</v>
      </c>
      <c r="CI454" s="27">
        <f t="shared" si="189"/>
        <v>0</v>
      </c>
      <c r="CJ454" s="27">
        <f t="shared" si="190"/>
        <v>0</v>
      </c>
      <c r="CK454" s="27">
        <f t="shared" si="202"/>
        <v>0</v>
      </c>
      <c r="CL454" s="27">
        <f t="shared" si="191"/>
        <v>0</v>
      </c>
      <c r="CM454" s="27">
        <f t="shared" si="203"/>
        <v>0</v>
      </c>
    </row>
    <row r="455" spans="52:91">
      <c r="AZ455">
        <v>95</v>
      </c>
      <c r="BA455" s="14">
        <f t="shared" si="204"/>
        <v>300000</v>
      </c>
      <c r="BC455" s="17">
        <f t="shared" si="169"/>
        <v>-1.1827734866206656</v>
      </c>
      <c r="BD455">
        <f t="shared" si="170"/>
        <v>-69.56913973404032</v>
      </c>
      <c r="BE455" s="42">
        <f t="shared" si="171"/>
        <v>-22.716389562903849</v>
      </c>
      <c r="BF455" s="31">
        <f t="shared" si="172"/>
        <v>-84.800651183267007</v>
      </c>
      <c r="BG455" t="str">
        <f t="shared" si="173"/>
        <v>28294.0493668407-10239.938972752i</v>
      </c>
      <c r="BH455" t="str">
        <f t="shared" si="174"/>
        <v>99964.4820586638-1884.28570271785i</v>
      </c>
      <c r="BI455">
        <f t="shared" si="192"/>
        <v>-12.631909904538574</v>
      </c>
      <c r="BJ455">
        <f t="shared" si="175"/>
        <v>-14.49567143653748</v>
      </c>
      <c r="BK455">
        <f t="shared" si="176"/>
        <v>-1.3476117721412053</v>
      </c>
      <c r="BL455">
        <f t="shared" si="177"/>
        <v>-31.097784032425064</v>
      </c>
      <c r="BM455" t="str">
        <f t="shared" si="178"/>
        <v>960000-29473.1437413237i</v>
      </c>
      <c r="BN455" t="str">
        <f t="shared" si="179"/>
        <v>-4313142.98653517i</v>
      </c>
      <c r="BO455" t="str">
        <f t="shared" si="180"/>
        <v>900426.854116522-227538.463424823i</v>
      </c>
      <c r="BP455" t="str">
        <f t="shared" si="181"/>
        <v>0.991526888770507-0.0916587017995886i</v>
      </c>
      <c r="BQ455">
        <f t="shared" si="182"/>
        <v>1.1165000000000001E-5</v>
      </c>
      <c r="BR455">
        <f t="shared" si="193"/>
        <v>20.278023393647693</v>
      </c>
      <c r="BS455">
        <f t="shared" si="183"/>
        <v>-19.463313756895211</v>
      </c>
      <c r="BU455" s="27">
        <f t="shared" si="194"/>
        <v>-23.899163049524514</v>
      </c>
      <c r="BV455" s="27">
        <f t="shared" si="195"/>
        <v>-154.36979091730734</v>
      </c>
      <c r="BW455">
        <f t="shared" si="196"/>
        <v>6.2985017169679143</v>
      </c>
      <c r="BX455">
        <f t="shared" si="197"/>
        <v>-65.056769225857749</v>
      </c>
      <c r="BY455" s="27">
        <f t="shared" si="198"/>
        <v>-17.600661332556598</v>
      </c>
      <c r="BZ455" s="27">
        <f t="shared" si="199"/>
        <v>-219.42656014316509</v>
      </c>
      <c r="CA455" s="27">
        <f t="shared" si="200"/>
        <v>140.57343985683491</v>
      </c>
      <c r="CC455" s="58">
        <f t="shared" si="184"/>
        <v>0</v>
      </c>
      <c r="CD455" s="58">
        <f t="shared" si="185"/>
        <v>0</v>
      </c>
      <c r="CE455" s="58">
        <f t="shared" si="186"/>
        <v>0</v>
      </c>
      <c r="CF455" s="27">
        <f t="shared" si="187"/>
        <v>0</v>
      </c>
      <c r="CG455" s="27">
        <f t="shared" si="188"/>
        <v>0</v>
      </c>
      <c r="CH455" s="27">
        <f t="shared" si="201"/>
        <v>0</v>
      </c>
      <c r="CI455" s="27">
        <f t="shared" si="189"/>
        <v>0</v>
      </c>
      <c r="CJ455" s="27">
        <f t="shared" si="190"/>
        <v>0</v>
      </c>
      <c r="CK455" s="27">
        <f t="shared" si="202"/>
        <v>0</v>
      </c>
      <c r="CL455" s="27">
        <f t="shared" si="191"/>
        <v>0</v>
      </c>
      <c r="CM455" s="27">
        <f t="shared" si="203"/>
        <v>0</v>
      </c>
    </row>
    <row r="456" spans="52:91">
      <c r="AZ456">
        <v>96</v>
      </c>
      <c r="BA456" s="14">
        <f t="shared" si="204"/>
        <v>350000</v>
      </c>
      <c r="BC456" s="17">
        <f t="shared" si="169"/>
        <v>-2.1995450227094087</v>
      </c>
      <c r="BD456">
        <f t="shared" si="170"/>
        <v>-76.532953870014069</v>
      </c>
      <c r="BE456" s="42">
        <f t="shared" si="171"/>
        <v>-24.046192800820123</v>
      </c>
      <c r="BF456" s="31">
        <f t="shared" si="172"/>
        <v>-84.212205461351559</v>
      </c>
      <c r="BG456" t="str">
        <f t="shared" si="173"/>
        <v>27158.2734393869-11467.0368383411i</v>
      </c>
      <c r="BH456" t="str">
        <f t="shared" si="174"/>
        <v>99951.6623351552-2198.05139945177i</v>
      </c>
      <c r="BI456">
        <f t="shared" si="192"/>
        <v>-12.74297460653607</v>
      </c>
      <c r="BJ456">
        <f t="shared" si="175"/>
        <v>-16.754855117552541</v>
      </c>
      <c r="BK456">
        <f t="shared" si="176"/>
        <v>-1.7470424484591007</v>
      </c>
      <c r="BL456">
        <f t="shared" si="177"/>
        <v>-35.134694854019919</v>
      </c>
      <c r="BM456" t="str">
        <f t="shared" si="178"/>
        <v>960000-25262.6946354203i</v>
      </c>
      <c r="BN456" t="str">
        <f t="shared" si="179"/>
        <v>-3696979.70274444i</v>
      </c>
      <c r="BO456" t="str">
        <f t="shared" si="180"/>
        <v>885612.306309309-252647.157352173i</v>
      </c>
      <c r="BP456" t="str">
        <f t="shared" si="181"/>
        <v>0.988502333966561-0.106608956984031i</v>
      </c>
      <c r="BQ456">
        <f t="shared" si="182"/>
        <v>1.1165000000000001E-5</v>
      </c>
      <c r="BR456">
        <f t="shared" si="193"/>
        <v>20.191625682905752</v>
      </c>
      <c r="BS456">
        <f t="shared" si="183"/>
        <v>-22.077872434396383</v>
      </c>
      <c r="BU456" s="27">
        <f t="shared" si="194"/>
        <v>-26.245737823529531</v>
      </c>
      <c r="BV456" s="27">
        <f t="shared" si="195"/>
        <v>-160.74515933136564</v>
      </c>
      <c r="BW456">
        <f t="shared" si="196"/>
        <v>5.7016086279105807</v>
      </c>
      <c r="BX456">
        <f t="shared" si="197"/>
        <v>-73.967422405968847</v>
      </c>
      <c r="BY456" s="27">
        <f t="shared" si="198"/>
        <v>-20.54412919561895</v>
      </c>
      <c r="BZ456" s="27">
        <f t="shared" si="199"/>
        <v>-234.71258173733449</v>
      </c>
      <c r="CA456" s="27">
        <f t="shared" si="200"/>
        <v>125.28741826266551</v>
      </c>
      <c r="CC456" s="58">
        <f t="shared" si="184"/>
        <v>0</v>
      </c>
      <c r="CD456" s="58">
        <f t="shared" si="185"/>
        <v>0</v>
      </c>
      <c r="CE456" s="58">
        <f t="shared" si="186"/>
        <v>0</v>
      </c>
      <c r="CF456" s="27">
        <f t="shared" si="187"/>
        <v>0</v>
      </c>
      <c r="CG456" s="27">
        <f t="shared" si="188"/>
        <v>0</v>
      </c>
      <c r="CH456" s="27">
        <f t="shared" si="201"/>
        <v>0</v>
      </c>
      <c r="CI456" s="27">
        <f t="shared" si="189"/>
        <v>0</v>
      </c>
      <c r="CJ456" s="27">
        <f t="shared" si="190"/>
        <v>0</v>
      </c>
      <c r="CK456" s="27">
        <f t="shared" si="202"/>
        <v>0</v>
      </c>
      <c r="CL456" s="27">
        <f t="shared" si="191"/>
        <v>0</v>
      </c>
      <c r="CM456" s="27">
        <f t="shared" si="203"/>
        <v>0</v>
      </c>
    </row>
    <row r="457" spans="52:91">
      <c r="AZ457">
        <v>97</v>
      </c>
      <c r="BA457" s="14">
        <f t="shared" si="204"/>
        <v>400000</v>
      </c>
      <c r="BC457" s="17">
        <f t="shared" ref="BC457:BC487" si="205">20*LOG(IMABS(IMDIV(1,IMSUM(1,IMSUM(COMPLEX(0,2*pi*BA457/Wsh),COMPLEX(-BA457/(fsw_sh),0))))))</f>
        <v>-3.2011420570744575</v>
      </c>
      <c r="BD457">
        <f t="shared" ref="BD457:BD487" si="206">180/pi*IMARGUMENT(IMDIV(1,IMSUM(1,IMSUM(COMPLEX(0,2*pi*BA457/Wsh),COMPLEX(-BA457/(fsw_sh),0)))))</f>
        <v>-82.047753539825763</v>
      </c>
      <c r="BE457" s="42">
        <f t="shared" ref="BE457:BE487" si="207">20*LOG(IMABS(IMPRODUCT(A_INTCOMP2VOUT,IMDIV(COMPLEX(1, 2*pi*BA457/Wesr_zero),COMPLEX(1, 2*pi*BA457/Wload_pole)))))</f>
        <v>-25.195656115591497</v>
      </c>
      <c r="BF457" s="31">
        <f t="shared" ref="BF457:BF487" si="208">180/pi*IMARGUMENT(IMPRODUCT(A_INTCOMP2VOUT,IMDIV(COMPLEX(1, 2*pi*BA457/Wesr_zero),COMPLEX(1, 2*pi*BA457/Wload_pole))))</f>
        <v>-83.593638552441007</v>
      </c>
      <c r="BG457" t="str">
        <f t="shared" ref="BG457:BG487" si="209">IMDIV(IMPRODUCT(COMPLEX(R.fb_bot,0),IMDIV(COMPLEX(1,0),COMPLEX(0,2*pi*BA457*C.fb_bot))),IMSUM(COMPLEX(R.fb_bot,0),IMDIV(COMPLEX(1,0),COMPLEX(0,2*pi*BA457*C.fb_bot))) )</f>
        <v>25956.0529882222-12525.055245216i</v>
      </c>
      <c r="BH457" t="str">
        <f t="shared" ref="BH457:BH487" si="210">IMSUM(COMPLEX(R.fb_top1,0),IMDIV(IMPRODUCT(COMPLEX(R.fb_top2,0),IMDIV(COMPLEX(1,0),COMPLEX(0,2*pi*BA457*C.fb_top))),IMSUM(COMPLEX(R.fb_top2,0),IMDIV(COMPLEX(1,0),COMPLEX(0,2*pi*BA457*C.fb_top))) ))</f>
        <v>99936.8744316596-2511.68708175605i</v>
      </c>
      <c r="BI457">
        <f t="shared" si="192"/>
        <v>-12.86765938847827</v>
      </c>
      <c r="BJ457">
        <f t="shared" ref="BJ457:BJ487" si="211">180/pi*IMARGUMENT(IMDIV(BG457,IMSUM(BG457,BH457)))</f>
        <v>-18.948386617071176</v>
      </c>
      <c r="BK457">
        <f t="shared" ref="BK457:BK487" si="212">20*LOG(IMABS(IMDIV(A.fb_buf,IMSUM(COMPLEX(1,0),COMPLEX(0,2*pi*BA457*R.fb_buf*C.fb_buf)))))</f>
        <v>-2.1664458333088223</v>
      </c>
      <c r="BL457">
        <f t="shared" ref="BL457:BL487" si="213">180/pi*IMARGUMENT(IMDIV(A.fb_buf,IMSUM(COMPLEX(1,0),COMPLEX(0,2*pi*BA457*R.fb_buf*C.fb_buf))))</f>
        <v>-38.80790355612956</v>
      </c>
      <c r="BM457" t="str">
        <f t="shared" ref="BM457:BM487" si="214">IMSUM(COMPLEX(R.comp,0),IMDIV(COMPLEX(1,0),COMPLEX(0,2*pi*BA457*C.comp)))</f>
        <v>960000-22104.8578059928i</v>
      </c>
      <c r="BN457" t="str">
        <f t="shared" ref="BN457:BN487" si="215">IMDIV(COMPLEX(1,0),COMPLEX(0,2*pi*BA457*C.hf))</f>
        <v>-3234857.23990138i</v>
      </c>
      <c r="BO457" t="str">
        <f t="shared" ref="BO457:BO487" si="216">IMDIV(COMPLEX(1,0),IMSUM(IMDIV(COMPLEX(1,0),BM457),IMSUM(IMDIV(COMPLEX(1,0),BN457),IMDIV(COMPLEX(1,0),COMPLEX(R.eaout,0)))))</f>
        <v>869113.37042527-277211.633643069i</v>
      </c>
      <c r="BP457" t="str">
        <f t="shared" ref="BP457:BP487" si="217">IMDIV(IMDIV(COMPLEX(1,0),COMPLEX(0,2*pi*BA457*0.00000000000226)),IMSUM(COMPLEX(21700,0),IMDIV(COMPLEX(1,0),COMPLEX(0,2*pi*BA457*0.00000000000226))) )</f>
        <v>0.985035311402789-0.121411476773819i</v>
      </c>
      <c r="BQ457">
        <f t="shared" ref="BQ457:BQ487" si="218">GM*A.comp_buffer</f>
        <v>1.1165000000000001E-5</v>
      </c>
      <c r="BR457">
        <f t="shared" si="193"/>
        <v>20.093992307040139</v>
      </c>
      <c r="BS457">
        <f t="shared" ref="BS457:BS487" si="219">180/pi*IMARGUMENT(IMPRODUCT(BQ457,IMPRODUCT(BO457,BP457)) )</f>
        <v>-24.717168679610459</v>
      </c>
      <c r="BU457" s="27">
        <f t="shared" si="194"/>
        <v>-28.396798172665953</v>
      </c>
      <c r="BV457" s="27">
        <f t="shared" si="195"/>
        <v>-165.64139209226676</v>
      </c>
      <c r="BW457">
        <f t="shared" si="196"/>
        <v>5.0598870852530471</v>
      </c>
      <c r="BX457">
        <f t="shared" si="197"/>
        <v>-82.473458852811206</v>
      </c>
      <c r="BY457" s="27">
        <f t="shared" si="198"/>
        <v>-23.336911087412908</v>
      </c>
      <c r="BZ457" s="27">
        <f t="shared" si="199"/>
        <v>-248.11485094507796</v>
      </c>
      <c r="CA457" s="27">
        <f t="shared" si="200"/>
        <v>111.88514905492204</v>
      </c>
      <c r="CC457" s="58">
        <f t="shared" ref="CC457:CC486" si="220">IF(AND(BY458&lt;$CC$356,BY457&gt;=$CC$356),(($CC$356-BY457)/(BY458-BY457)*(BA458-BA457)+BA457),0)</f>
        <v>0</v>
      </c>
      <c r="CD457" s="58">
        <f t="shared" ref="CD457:CD486" si="221">IF(AND(BA458&gt;$CD$356,BA457&lt;=$CD$356),(($CD$356-BA457)/(BA458-BA457)*(BZ458-BZ457)+BZ457),0)</f>
        <v>0</v>
      </c>
      <c r="CE457" s="58">
        <f t="shared" ref="CE457:CE486" si="222">IF(AND(BZ458&lt;$CE$356,BZ457&gt;=$CE$356),(($CE$356-BZ457)/(BZ458-BZ457)*(BA458-BA457)+BA457),0)</f>
        <v>0</v>
      </c>
      <c r="CF457" s="27">
        <f t="shared" ref="CF457:CF486" si="223">IF(AND(BA458&gt;$CF$356,BA457&lt;=$CF$356),(($CF$356-BA457)/(BA458-BA457)*(BY458-BY457)+BY457),0)</f>
        <v>0</v>
      </c>
      <c r="CG457" s="27">
        <f t="shared" ref="CG457:CG486" si="224">IF(AND(BF458&lt;$CG$356,BF457&gt;=$CG$356),(($CG$356-BF457)/(BF458-BF457)*(BA458-BA457)+BA457),0)</f>
        <v>0</v>
      </c>
      <c r="CH457" s="27">
        <f t="shared" si="201"/>
        <v>0</v>
      </c>
      <c r="CI457" s="27">
        <f t="shared" ref="CI457:CI486" si="225">IF(AND(BF458&gt;$CI$356,BF457&lt;=$CI$356),(($CI$356-BF457)/(BF458-BF457)*(BA458-BA457)+BA457),0)</f>
        <v>0</v>
      </c>
      <c r="CJ457" s="27">
        <f t="shared" ref="CJ457:CJ486" si="226">IF(AND(BX458&gt;$CJ$356,BX457&lt;=$CJ$356),(($CJ$356-BX457)/(BX458-BX457)*(BA458-BA457)+BA457),0)</f>
        <v>0</v>
      </c>
      <c r="CK457" s="27">
        <f t="shared" si="202"/>
        <v>0</v>
      </c>
      <c r="CL457" s="27">
        <f t="shared" ref="CL457:CL486" si="227">IF(AND(BX458&lt;$CL$356,BX457&gt;=$CL$356),(($CL$356-BX457)/(BX458-BX457)*(BA458-BA457)+BA457),0)</f>
        <v>0</v>
      </c>
      <c r="CM457" s="27">
        <f t="shared" si="203"/>
        <v>0</v>
      </c>
    </row>
    <row r="458" spans="52:91">
      <c r="AZ458">
        <v>98</v>
      </c>
      <c r="BA458" s="14">
        <f t="shared" si="204"/>
        <v>450000</v>
      </c>
      <c r="BC458" s="17">
        <f t="shared" si="205"/>
        <v>-4.1569699179762809</v>
      </c>
      <c r="BD458">
        <f t="shared" si="206"/>
        <v>-86.447367696245578</v>
      </c>
      <c r="BE458" s="42">
        <f t="shared" si="207"/>
        <v>-26.207056725761042</v>
      </c>
      <c r="BF458" s="31">
        <f t="shared" si="208"/>
        <v>-82.955726894635703</v>
      </c>
      <c r="BG458" t="str">
        <f t="shared" si="209"/>
        <v>24716.0610095192-13417.5363043422i</v>
      </c>
      <c r="BH458" t="str">
        <f t="shared" si="210"/>
        <v>99920.120096615-2825.17424941109i</v>
      </c>
      <c r="BI458">
        <f t="shared" si="192"/>
        <v>-13.004729629636778</v>
      </c>
      <c r="BJ458">
        <f t="shared" si="211"/>
        <v>-21.07108641198198</v>
      </c>
      <c r="BK458">
        <f t="shared" si="212"/>
        <v>-2.5974294836846301</v>
      </c>
      <c r="BL458">
        <f t="shared" si="213"/>
        <v>-42.138126251988076</v>
      </c>
      <c r="BM458" t="str">
        <f t="shared" si="214"/>
        <v>960000-19648.7624942158i</v>
      </c>
      <c r="BN458" t="str">
        <f t="shared" si="215"/>
        <v>-2875428.65769012i</v>
      </c>
      <c r="BO458" t="str">
        <f t="shared" si="216"/>
        <v>851142.54580334-300770.174719221i</v>
      </c>
      <c r="BP458" t="str">
        <f t="shared" si="217"/>
        <v>0.981135303077806-0.136047124674607i</v>
      </c>
      <c r="BQ458">
        <f t="shared" si="218"/>
        <v>1.1165000000000001E-5</v>
      </c>
      <c r="BR458">
        <f t="shared" si="193"/>
        <v>19.98554049529303</v>
      </c>
      <c r="BS458">
        <f t="shared" si="219"/>
        <v>-27.356463963419028</v>
      </c>
      <c r="BU458" s="27">
        <f t="shared" si="194"/>
        <v>-30.364026643737322</v>
      </c>
      <c r="BV458" s="27">
        <f t="shared" si="195"/>
        <v>-169.40309459088127</v>
      </c>
      <c r="BW458">
        <f t="shared" si="196"/>
        <v>4.3833813819716223</v>
      </c>
      <c r="BX458">
        <f t="shared" si="197"/>
        <v>-90.565676627389081</v>
      </c>
      <c r="BY458" s="27">
        <f t="shared" si="198"/>
        <v>-25.980645261765702</v>
      </c>
      <c r="BZ458" s="27">
        <f t="shared" si="199"/>
        <v>-259.96877121827038</v>
      </c>
      <c r="CA458" s="27">
        <f t="shared" si="200"/>
        <v>100.03122878172962</v>
      </c>
      <c r="CC458" s="58">
        <f t="shared" si="220"/>
        <v>0</v>
      </c>
      <c r="CD458" s="58">
        <f t="shared" si="221"/>
        <v>0</v>
      </c>
      <c r="CE458" s="58">
        <f t="shared" si="222"/>
        <v>0</v>
      </c>
      <c r="CF458" s="27">
        <f t="shared" si="223"/>
        <v>0</v>
      </c>
      <c r="CG458" s="27">
        <f t="shared" si="224"/>
        <v>0</v>
      </c>
      <c r="CH458" s="27">
        <f t="shared" si="201"/>
        <v>0</v>
      </c>
      <c r="CI458" s="27">
        <f t="shared" si="225"/>
        <v>0</v>
      </c>
      <c r="CJ458" s="27">
        <f t="shared" si="226"/>
        <v>0</v>
      </c>
      <c r="CK458" s="27">
        <f t="shared" si="202"/>
        <v>0</v>
      </c>
      <c r="CL458" s="27">
        <f t="shared" si="227"/>
        <v>0</v>
      </c>
      <c r="CM458" s="27">
        <f t="shared" si="203"/>
        <v>0</v>
      </c>
    </row>
    <row r="459" spans="52:91">
      <c r="AZ459">
        <v>99</v>
      </c>
      <c r="BA459" s="14">
        <f t="shared" si="204"/>
        <v>500000</v>
      </c>
      <c r="BC459" s="17">
        <f t="shared" si="205"/>
        <v>-5.0554118068559619</v>
      </c>
      <c r="BD459">
        <f t="shared" si="206"/>
        <v>-90.000018723972232</v>
      </c>
      <c r="BE459" s="42">
        <f t="shared" si="207"/>
        <v>-27.109271728692249</v>
      </c>
      <c r="BF459" s="31">
        <f t="shared" si="208"/>
        <v>-82.305020058425768</v>
      </c>
      <c r="BG459" t="str">
        <f t="shared" si="209"/>
        <v>23463.2842030474-14152.7166616358i</v>
      </c>
      <c r="BH459" t="str">
        <f t="shared" si="210"/>
        <v>99901.4013100213-3138.49443144352i</v>
      </c>
      <c r="BI459">
        <f t="shared" si="192"/>
        <v>-13.152922555128114</v>
      </c>
      <c r="BJ459">
        <f t="shared" si="211"/>
        <v>-23.118991239637211</v>
      </c>
      <c r="BK459">
        <f t="shared" si="212"/>
        <v>-3.0333584536726681</v>
      </c>
      <c r="BL459">
        <f t="shared" si="213"/>
        <v>-45.151710565770642</v>
      </c>
      <c r="BM459" t="str">
        <f t="shared" si="214"/>
        <v>960000-17683.8862447942i</v>
      </c>
      <c r="BN459" t="str">
        <f t="shared" si="215"/>
        <v>-2587885.7919211i</v>
      </c>
      <c r="BO459" t="str">
        <f t="shared" si="216"/>
        <v>831917.20624381-323032.617534328i</v>
      </c>
      <c r="BP459" t="str">
        <f t="shared" si="217"/>
        <v>0.976812855043953-0.150497512487197i</v>
      </c>
      <c r="BQ459">
        <f t="shared" si="218"/>
        <v>1.1165000000000001E-5</v>
      </c>
      <c r="BR459">
        <f t="shared" si="193"/>
        <v>19.866798727548755</v>
      </c>
      <c r="BS459">
        <f t="shared" si="219"/>
        <v>-29.979835831443648</v>
      </c>
      <c r="BU459" s="27">
        <f t="shared" si="194"/>
        <v>-32.164683535548214</v>
      </c>
      <c r="BV459" s="27">
        <f t="shared" si="195"/>
        <v>-172.30503878239801</v>
      </c>
      <c r="BW459">
        <f t="shared" si="196"/>
        <v>3.6805177187479714</v>
      </c>
      <c r="BX459">
        <f t="shared" si="197"/>
        <v>-98.250537636851504</v>
      </c>
      <c r="BY459" s="27">
        <f t="shared" si="198"/>
        <v>-28.484165816800243</v>
      </c>
      <c r="BZ459" s="27">
        <f t="shared" si="199"/>
        <v>-270.55557641924952</v>
      </c>
      <c r="CA459" s="27">
        <f t="shared" si="200"/>
        <v>89.444423580750481</v>
      </c>
      <c r="CC459" s="58">
        <f t="shared" si="220"/>
        <v>0</v>
      </c>
      <c r="CD459" s="58">
        <f t="shared" si="221"/>
        <v>0</v>
      </c>
      <c r="CE459" s="58">
        <f t="shared" si="222"/>
        <v>0</v>
      </c>
      <c r="CF459" s="27">
        <f t="shared" si="223"/>
        <v>0</v>
      </c>
      <c r="CG459" s="27">
        <f t="shared" si="224"/>
        <v>0</v>
      </c>
      <c r="CH459" s="27">
        <f t="shared" si="201"/>
        <v>0</v>
      </c>
      <c r="CI459" s="27">
        <f t="shared" si="225"/>
        <v>0</v>
      </c>
      <c r="CJ459" s="27">
        <f t="shared" si="226"/>
        <v>0</v>
      </c>
      <c r="CK459" s="27">
        <f t="shared" si="202"/>
        <v>0</v>
      </c>
      <c r="CL459" s="27">
        <f t="shared" si="227"/>
        <v>0</v>
      </c>
      <c r="CM459" s="27">
        <f t="shared" si="203"/>
        <v>0</v>
      </c>
    </row>
    <row r="460" spans="52:91">
      <c r="AZ460">
        <v>100</v>
      </c>
      <c r="BA460" s="14">
        <f t="shared" si="204"/>
        <v>550000</v>
      </c>
      <c r="BC460" s="17">
        <f t="shared" si="205"/>
        <v>-5.8944572613652921</v>
      </c>
      <c r="BD460">
        <f t="shared" si="206"/>
        <v>-92.907964638916411</v>
      </c>
      <c r="BE460" s="42">
        <f t="shared" si="207"/>
        <v>-27.922905291345348</v>
      </c>
      <c r="BF460" s="31">
        <f t="shared" si="208"/>
        <v>-81.645759830484636</v>
      </c>
      <c r="BG460" t="str">
        <f t="shared" si="209"/>
        <v>22218.5520914491-14742.1033060393i</v>
      </c>
      <c r="BH460" t="str">
        <f t="shared" si="210"/>
        <v>99880.7202828559-3451.62918974343i</v>
      </c>
      <c r="BI460">
        <f t="shared" si="192"/>
        <v>-13.310976965645644</v>
      </c>
      <c r="BJ460">
        <f t="shared" si="211"/>
        <v>-25.089293059391988</v>
      </c>
      <c r="BK460">
        <f t="shared" si="212"/>
        <v>-3.4691659567887752</v>
      </c>
      <c r="BL460">
        <f t="shared" si="213"/>
        <v>-47.877297715110245</v>
      </c>
      <c r="BM460" t="str">
        <f t="shared" si="214"/>
        <v>960000-16076.2602225402i</v>
      </c>
      <c r="BN460" t="str">
        <f t="shared" si="215"/>
        <v>-2352623.447201i</v>
      </c>
      <c r="BO460" t="str">
        <f t="shared" si="216"/>
        <v>811654.054399685-343816.034336286i</v>
      </c>
      <c r="BP460" t="str">
        <f t="shared" si="217"/>
        <v>0.972079507867829-0.164745070491557i</v>
      </c>
      <c r="BQ460">
        <f t="shared" si="218"/>
        <v>1.1165000000000001E-5</v>
      </c>
      <c r="BR460">
        <f t="shared" si="193"/>
        <v>19.738356612385182</v>
      </c>
      <c r="BS460">
        <f t="shared" si="219"/>
        <v>-32.576401235973208</v>
      </c>
      <c r="BU460" s="27">
        <f t="shared" si="194"/>
        <v>-33.817362552710641</v>
      </c>
      <c r="BV460" s="27">
        <f t="shared" si="195"/>
        <v>-174.55372446940106</v>
      </c>
      <c r="BW460">
        <f t="shared" si="196"/>
        <v>2.9582136899507638</v>
      </c>
      <c r="BX460">
        <f t="shared" si="197"/>
        <v>-105.54299201047544</v>
      </c>
      <c r="BY460" s="27">
        <f t="shared" si="198"/>
        <v>-30.859148862759877</v>
      </c>
      <c r="BZ460" s="27">
        <f t="shared" si="199"/>
        <v>-280.09671647987648</v>
      </c>
      <c r="CA460" s="27">
        <f t="shared" si="200"/>
        <v>79.903283520123523</v>
      </c>
      <c r="CC460" s="58">
        <f t="shared" si="220"/>
        <v>0</v>
      </c>
      <c r="CD460" s="58">
        <f t="shared" si="221"/>
        <v>0</v>
      </c>
      <c r="CE460" s="58">
        <f t="shared" si="222"/>
        <v>0</v>
      </c>
      <c r="CF460" s="27">
        <f t="shared" si="223"/>
        <v>0</v>
      </c>
      <c r="CG460" s="27">
        <f t="shared" si="224"/>
        <v>0</v>
      </c>
      <c r="CH460" s="27">
        <f t="shared" si="201"/>
        <v>0</v>
      </c>
      <c r="CI460" s="27">
        <f t="shared" si="225"/>
        <v>0</v>
      </c>
      <c r="CJ460" s="27">
        <f t="shared" si="226"/>
        <v>0</v>
      </c>
      <c r="CK460" s="27">
        <f t="shared" si="202"/>
        <v>0</v>
      </c>
      <c r="CL460" s="27">
        <f t="shared" si="227"/>
        <v>0</v>
      </c>
      <c r="CM460" s="27">
        <f t="shared" si="203"/>
        <v>0</v>
      </c>
    </row>
    <row r="461" spans="52:91">
      <c r="AZ461">
        <v>101</v>
      </c>
      <c r="BA461" s="14">
        <f t="shared" si="204"/>
        <v>600000</v>
      </c>
      <c r="BC461" s="17">
        <f t="shared" si="205"/>
        <v>-6.6765395662110762</v>
      </c>
      <c r="BD461">
        <f t="shared" si="206"/>
        <v>-95.320489570899724</v>
      </c>
      <c r="BE461" s="42">
        <f t="shared" si="207"/>
        <v>-28.663176612524033</v>
      </c>
      <c r="BF461" s="31">
        <f t="shared" si="208"/>
        <v>-80.980839780346813</v>
      </c>
      <c r="BG461" t="str">
        <f t="shared" si="209"/>
        <v>20998.4853106717-15199.1823661341i</v>
      </c>
      <c r="BH461" t="str">
        <f t="shared" si="210"/>
        <v>99858.0794564213-3764.56012266789i</v>
      </c>
      <c r="BI461">
        <f t="shared" si="192"/>
        <v>-13.477658430366082</v>
      </c>
      <c r="BJ461">
        <f t="shared" si="211"/>
        <v>-26.980248464734917</v>
      </c>
      <c r="BK461">
        <f t="shared" si="212"/>
        <v>-3.9011018522913234</v>
      </c>
      <c r="BL461">
        <f t="shared" si="213"/>
        <v>-50.343582452109693</v>
      </c>
      <c r="BM461" t="str">
        <f t="shared" si="214"/>
        <v>960000-14736.5718706618i</v>
      </c>
      <c r="BN461" t="str">
        <f t="shared" si="215"/>
        <v>-2156571.49326759i</v>
      </c>
      <c r="BO461" t="str">
        <f t="shared" si="216"/>
        <v>790564.287781852-363010.991790793i</v>
      </c>
      <c r="BP461" t="str">
        <f t="shared" si="217"/>
        <v>0.966947721966524-0.178773110255077i</v>
      </c>
      <c r="BQ461">
        <f t="shared" si="218"/>
        <v>1.1165000000000001E-5</v>
      </c>
      <c r="BR461">
        <f t="shared" si="193"/>
        <v>19.600837101581391</v>
      </c>
      <c r="BS461">
        <f t="shared" si="219"/>
        <v>-35.13841781489257</v>
      </c>
      <c r="BU461" s="27">
        <f t="shared" si="194"/>
        <v>-35.33971617873511</v>
      </c>
      <c r="BV461" s="27">
        <f t="shared" si="195"/>
        <v>-176.30132935124652</v>
      </c>
      <c r="BW461">
        <f t="shared" si="196"/>
        <v>2.2220768189239841</v>
      </c>
      <c r="BX461">
        <f t="shared" si="197"/>
        <v>-112.46224873173719</v>
      </c>
      <c r="BY461" s="27">
        <f t="shared" si="198"/>
        <v>-33.117639359811122</v>
      </c>
      <c r="BZ461" s="27">
        <f t="shared" si="199"/>
        <v>-288.76357808298371</v>
      </c>
      <c r="CA461" s="27">
        <f t="shared" si="200"/>
        <v>71.236421917016287</v>
      </c>
      <c r="CC461" s="58">
        <f t="shared" si="220"/>
        <v>0</v>
      </c>
      <c r="CD461" s="58">
        <f t="shared" si="221"/>
        <v>0</v>
      </c>
      <c r="CE461" s="58">
        <f t="shared" si="222"/>
        <v>0</v>
      </c>
      <c r="CF461" s="27">
        <f t="shared" si="223"/>
        <v>0</v>
      </c>
      <c r="CG461" s="27">
        <f t="shared" si="224"/>
        <v>0</v>
      </c>
      <c r="CH461" s="27">
        <f t="shared" si="201"/>
        <v>0</v>
      </c>
      <c r="CI461" s="27">
        <f t="shared" si="225"/>
        <v>0</v>
      </c>
      <c r="CJ461" s="27">
        <f t="shared" si="226"/>
        <v>0</v>
      </c>
      <c r="CK461" s="27">
        <f t="shared" si="202"/>
        <v>0</v>
      </c>
      <c r="CL461" s="27">
        <f t="shared" si="227"/>
        <v>0</v>
      </c>
      <c r="CM461" s="27">
        <f t="shared" si="203"/>
        <v>0</v>
      </c>
    </row>
    <row r="462" spans="52:91">
      <c r="AZ462">
        <v>102</v>
      </c>
      <c r="BA462" s="14">
        <f t="shared" si="204"/>
        <v>650000</v>
      </c>
      <c r="BC462" s="17">
        <f t="shared" si="205"/>
        <v>-7.4058953688739004</v>
      </c>
      <c r="BD462">
        <f t="shared" si="206"/>
        <v>-97.347528861170474</v>
      </c>
      <c r="BE462" s="42">
        <f t="shared" si="207"/>
        <v>-29.341648422549401</v>
      </c>
      <c r="BF462" s="31">
        <f t="shared" si="208"/>
        <v>-80.312321880442042</v>
      </c>
      <c r="BG462" t="str">
        <f t="shared" si="209"/>
        <v>19815.7423600733-15538.3432270479i</v>
      </c>
      <c r="BH462" t="str">
        <f t="shared" si="210"/>
        <v>99833.481501626-4077.26886862953i</v>
      </c>
      <c r="BI462">
        <f t="shared" si="192"/>
        <v>-13.651779557481682</v>
      </c>
      <c r="BJ462">
        <f t="shared" si="211"/>
        <v>-28.79106835339104</v>
      </c>
      <c r="BK462">
        <f t="shared" si="212"/>
        <v>-4.3264762536441124</v>
      </c>
      <c r="BL462">
        <f t="shared" si="213"/>
        <v>-52.577945088108315</v>
      </c>
      <c r="BM462" t="str">
        <f t="shared" si="214"/>
        <v>960000-13602.9894190725i</v>
      </c>
      <c r="BN462" t="str">
        <f t="shared" si="215"/>
        <v>-1990681.37840085i</v>
      </c>
      <c r="BO462" t="str">
        <f t="shared" si="216"/>
        <v>768849.58844103-380561.670469276i</v>
      </c>
      <c r="BP462" t="str">
        <f t="shared" si="217"/>
        <v>0.961430798690782-0.192565879686893i</v>
      </c>
      <c r="BQ462">
        <f t="shared" si="218"/>
        <v>1.1165000000000001E-5</v>
      </c>
      <c r="BR462">
        <f t="shared" si="193"/>
        <v>19.454878515762868</v>
      </c>
      <c r="BS462">
        <f t="shared" si="219"/>
        <v>-37.660248153236992</v>
      </c>
      <c r="BU462" s="27">
        <f t="shared" si="194"/>
        <v>-36.747543791423304</v>
      </c>
      <c r="BV462" s="27">
        <f t="shared" si="195"/>
        <v>-177.6598507416125</v>
      </c>
      <c r="BW462">
        <f t="shared" si="196"/>
        <v>1.476622704637073</v>
      </c>
      <c r="BX462">
        <f t="shared" si="197"/>
        <v>-119.02926159473635</v>
      </c>
      <c r="BY462" s="27">
        <f t="shared" si="198"/>
        <v>-35.270921086786231</v>
      </c>
      <c r="BZ462" s="27">
        <f t="shared" si="199"/>
        <v>-296.68911233634884</v>
      </c>
      <c r="CA462" s="27">
        <f t="shared" si="200"/>
        <v>63.310887663651158</v>
      </c>
      <c r="CC462" s="58">
        <f t="shared" si="220"/>
        <v>0</v>
      </c>
      <c r="CD462" s="58">
        <f t="shared" si="221"/>
        <v>0</v>
      </c>
      <c r="CE462" s="58">
        <f t="shared" si="222"/>
        <v>0</v>
      </c>
      <c r="CF462" s="27">
        <f t="shared" si="223"/>
        <v>0</v>
      </c>
      <c r="CG462" s="27">
        <f t="shared" si="224"/>
        <v>0</v>
      </c>
      <c r="CH462" s="27">
        <f t="shared" si="201"/>
        <v>0</v>
      </c>
      <c r="CI462" s="27">
        <f t="shared" si="225"/>
        <v>0</v>
      </c>
      <c r="CJ462" s="27">
        <f t="shared" si="226"/>
        <v>0</v>
      </c>
      <c r="CK462" s="27">
        <f t="shared" si="202"/>
        <v>0</v>
      </c>
      <c r="CL462" s="27">
        <f t="shared" si="227"/>
        <v>0</v>
      </c>
      <c r="CM462" s="27">
        <f t="shared" si="203"/>
        <v>0</v>
      </c>
    </row>
    <row r="463" spans="52:91">
      <c r="AZ463">
        <v>103</v>
      </c>
      <c r="BA463" s="14">
        <f t="shared" si="204"/>
        <v>700000</v>
      </c>
      <c r="BC463" s="17">
        <f t="shared" si="205"/>
        <v>-8.0872751097661357</v>
      </c>
      <c r="BD463">
        <f t="shared" si="206"/>
        <v>-99.070588275404759</v>
      </c>
      <c r="BE463" s="42">
        <f t="shared" si="207"/>
        <v>-29.967313303456645</v>
      </c>
      <c r="BF463" s="31">
        <f t="shared" si="208"/>
        <v>-79.64173162623797</v>
      </c>
      <c r="BG463" t="str">
        <f t="shared" si="209"/>
        <v>18679.4496228376-15774.0467134682i</v>
      </c>
      <c r="BH463" t="str">
        <f t="shared" si="210"/>
        <v>99806.9293181983-4389.73710966864i</v>
      </c>
      <c r="BI463">
        <f t="shared" si="192"/>
        <v>-13.832215360125513</v>
      </c>
      <c r="BJ463">
        <f t="shared" si="211"/>
        <v>-30.521796823691922</v>
      </c>
      <c r="BK463">
        <f t="shared" si="212"/>
        <v>-4.7434278237108805</v>
      </c>
      <c r="BL463">
        <f t="shared" si="213"/>
        <v>-54.605711592833934</v>
      </c>
      <c r="BM463" t="str">
        <f t="shared" si="214"/>
        <v>960000-12631.3473177102i</v>
      </c>
      <c r="BN463" t="str">
        <f t="shared" si="215"/>
        <v>-1848489.85137222i</v>
      </c>
      <c r="BO463" t="str">
        <f t="shared" si="216"/>
        <v>746698.984243446-396452.814921021i</v>
      </c>
      <c r="BP463" t="str">
        <f t="shared" si="217"/>
        <v>0.955542798048694-0.206108610072376i</v>
      </c>
      <c r="BQ463">
        <f t="shared" si="218"/>
        <v>1.1165000000000001E-5</v>
      </c>
      <c r="BR463">
        <f t="shared" si="193"/>
        <v>19.30112166512307</v>
      </c>
      <c r="BS463">
        <f t="shared" si="219"/>
        <v>-40.13775274742823</v>
      </c>
      <c r="BU463" s="27">
        <f t="shared" si="194"/>
        <v>-38.054588413222781</v>
      </c>
      <c r="BV463" s="27">
        <f t="shared" si="195"/>
        <v>-178.71231990164273</v>
      </c>
      <c r="BW463">
        <f t="shared" si="196"/>
        <v>0.72547848128667525</v>
      </c>
      <c r="BX463">
        <f t="shared" si="197"/>
        <v>-125.26526116395408</v>
      </c>
      <c r="BY463" s="27">
        <f t="shared" si="198"/>
        <v>-37.329109931936102</v>
      </c>
      <c r="BZ463" s="27">
        <f t="shared" si="199"/>
        <v>-303.97758106559684</v>
      </c>
      <c r="CA463" s="27">
        <f t="shared" si="200"/>
        <v>56.022418934403163</v>
      </c>
      <c r="CC463" s="58">
        <f t="shared" si="220"/>
        <v>0</v>
      </c>
      <c r="CD463" s="58">
        <f t="shared" si="221"/>
        <v>0</v>
      </c>
      <c r="CE463" s="58">
        <f t="shared" si="222"/>
        <v>0</v>
      </c>
      <c r="CF463" s="27">
        <f t="shared" si="223"/>
        <v>0</v>
      </c>
      <c r="CG463" s="27">
        <f t="shared" si="224"/>
        <v>0</v>
      </c>
      <c r="CH463" s="27">
        <f t="shared" si="201"/>
        <v>0</v>
      </c>
      <c r="CI463" s="27">
        <f t="shared" si="225"/>
        <v>0</v>
      </c>
      <c r="CJ463" s="27">
        <f t="shared" si="226"/>
        <v>0</v>
      </c>
      <c r="CK463" s="27">
        <f t="shared" si="202"/>
        <v>0</v>
      </c>
      <c r="CL463" s="27">
        <f t="shared" si="227"/>
        <v>0</v>
      </c>
      <c r="CM463" s="27">
        <f t="shared" si="203"/>
        <v>0</v>
      </c>
    </row>
    <row r="464" spans="52:91">
      <c r="AZ464">
        <v>104</v>
      </c>
      <c r="BA464" s="14">
        <f t="shared" si="204"/>
        <v>750000</v>
      </c>
      <c r="BC464" s="17">
        <f t="shared" si="205"/>
        <v>-8.7253435323032686</v>
      </c>
      <c r="BD464">
        <f t="shared" si="206"/>
        <v>-100.55075517818703</v>
      </c>
      <c r="BE464" s="42">
        <f t="shared" si="207"/>
        <v>-30.54730441567985</v>
      </c>
      <c r="BF464" s="31">
        <f t="shared" si="208"/>
        <v>-78.970235018470106</v>
      </c>
      <c r="BG464" t="str">
        <f t="shared" si="209"/>
        <v>17595.7194936612-15920.2286195127i</v>
      </c>
      <c r="BH464" t="str">
        <f t="shared" si="210"/>
        <v>99778.426033833-4701.94657500721i</v>
      </c>
      <c r="BI464">
        <f t="shared" si="192"/>
        <v>-14.017914036945125</v>
      </c>
      <c r="BJ464">
        <f t="shared" si="211"/>
        <v>-32.173186890438188</v>
      </c>
      <c r="BK464">
        <f t="shared" si="212"/>
        <v>-5.150728262339026</v>
      </c>
      <c r="BL464">
        <f t="shared" si="213"/>
        <v>-56.44983366292999</v>
      </c>
      <c r="BM464" t="str">
        <f t="shared" si="214"/>
        <v>960000-11789.2574965295i</v>
      </c>
      <c r="BN464" t="str">
        <f t="shared" si="215"/>
        <v>-1725257.19461407i</v>
      </c>
      <c r="BO464" t="str">
        <f t="shared" si="216"/>
        <v>724286.571873212-410700.342102131i</v>
      </c>
      <c r="BP464" t="str">
        <f t="shared" si="217"/>
        <v>0.949298453970497-0.219387554933549i</v>
      </c>
      <c r="BQ464">
        <f t="shared" si="218"/>
        <v>1.1165000000000001E-5</v>
      </c>
      <c r="BR464">
        <f t="shared" si="193"/>
        <v>19.140200103883487</v>
      </c>
      <c r="BS464">
        <f t="shared" si="219"/>
        <v>-42.567909908785573</v>
      </c>
      <c r="BU464" s="27">
        <f t="shared" si="194"/>
        <v>-39.272647947983117</v>
      </c>
      <c r="BV464" s="27">
        <f t="shared" si="195"/>
        <v>-179.52099019665712</v>
      </c>
      <c r="BW464">
        <f t="shared" si="196"/>
        <v>-2.8442195400664616E-2</v>
      </c>
      <c r="BX464">
        <f t="shared" si="197"/>
        <v>-131.19093046215374</v>
      </c>
      <c r="BY464" s="27">
        <f t="shared" si="198"/>
        <v>-39.301090143383782</v>
      </c>
      <c r="BZ464" s="27">
        <f t="shared" si="199"/>
        <v>-310.71192065881087</v>
      </c>
      <c r="CA464" s="27">
        <f t="shared" si="200"/>
        <v>49.288079341189132</v>
      </c>
      <c r="CC464" s="58">
        <f t="shared" si="220"/>
        <v>0</v>
      </c>
      <c r="CD464" s="58">
        <f t="shared" si="221"/>
        <v>0</v>
      </c>
      <c r="CE464" s="58">
        <f t="shared" si="222"/>
        <v>0</v>
      </c>
      <c r="CF464" s="27">
        <f t="shared" si="223"/>
        <v>0</v>
      </c>
      <c r="CG464" s="27">
        <f t="shared" si="224"/>
        <v>0</v>
      </c>
      <c r="CH464" s="27">
        <f t="shared" si="201"/>
        <v>0</v>
      </c>
      <c r="CI464" s="27">
        <f t="shared" si="225"/>
        <v>0</v>
      </c>
      <c r="CJ464" s="27">
        <f t="shared" si="226"/>
        <v>0</v>
      </c>
      <c r="CK464" s="27">
        <f t="shared" si="202"/>
        <v>0</v>
      </c>
      <c r="CL464" s="27">
        <f t="shared" si="227"/>
        <v>0</v>
      </c>
      <c r="CM464" s="27">
        <f t="shared" si="203"/>
        <v>0</v>
      </c>
    </row>
    <row r="465" spans="52:91">
      <c r="AZ465">
        <v>105</v>
      </c>
      <c r="BA465" s="14">
        <f t="shared" si="204"/>
        <v>800000</v>
      </c>
      <c r="BC465" s="17">
        <f t="shared" si="205"/>
        <v>-9.3244243384272494</v>
      </c>
      <c r="BD465">
        <f t="shared" si="206"/>
        <v>-101.83438929258946</v>
      </c>
      <c r="BE465" s="42">
        <f t="shared" si="207"/>
        <v>-31.087376423511962</v>
      </c>
      <c r="BF465" s="31">
        <f t="shared" si="208"/>
        <v>-78.298749096137485</v>
      </c>
      <c r="BG465" t="str">
        <f t="shared" si="209"/>
        <v>16568.1865750291-15989.9081928557i</v>
      </c>
      <c r="BH465" t="str">
        <f t="shared" si="210"/>
        <v>99747.9750032731-5013.87904458372i</v>
      </c>
      <c r="BI465">
        <f t="shared" si="192"/>
        <v>-14.207903684002401</v>
      </c>
      <c r="BJ465">
        <f t="shared" si="211"/>
        <v>-33.746578993406388</v>
      </c>
      <c r="BK465">
        <f t="shared" si="212"/>
        <v>-5.5476243114341095</v>
      </c>
      <c r="BL465">
        <f t="shared" si="213"/>
        <v>-58.13083152612149</v>
      </c>
      <c r="BM465" t="str">
        <f t="shared" si="214"/>
        <v>960000-11052.4289029964i</v>
      </c>
      <c r="BN465" t="str">
        <f t="shared" si="215"/>
        <v>-1617428.61995069i</v>
      </c>
      <c r="BO465" t="str">
        <f t="shared" si="216"/>
        <v>701770.045763512-423344.101488589i</v>
      </c>
      <c r="BP465" t="str">
        <f t="shared" si="217"/>
        <v>0.942713088007162-0.232390020670345i</v>
      </c>
      <c r="BQ465">
        <f t="shared" si="218"/>
        <v>1.1165000000000001E-5</v>
      </c>
      <c r="BR465">
        <f t="shared" si="193"/>
        <v>18.97273261298626</v>
      </c>
      <c r="BS465">
        <f t="shared" si="219"/>
        <v>-44.948562562323474</v>
      </c>
      <c r="BU465" s="27">
        <f t="shared" si="194"/>
        <v>-40.411800761939212</v>
      </c>
      <c r="BV465" s="27">
        <f t="shared" si="195"/>
        <v>-180.13313838872693</v>
      </c>
      <c r="BW465">
        <f t="shared" si="196"/>
        <v>-0.78279538245024938</v>
      </c>
      <c r="BX465">
        <f t="shared" si="197"/>
        <v>-136.82597308185134</v>
      </c>
      <c r="BY465" s="27">
        <f t="shared" si="198"/>
        <v>-41.194596144389465</v>
      </c>
      <c r="BZ465" s="27">
        <f t="shared" si="199"/>
        <v>-316.95911147057825</v>
      </c>
      <c r="CA465" s="27">
        <f t="shared" si="200"/>
        <v>43.04088852942175</v>
      </c>
      <c r="CC465" s="58">
        <f t="shared" si="220"/>
        <v>0</v>
      </c>
      <c r="CD465" s="58">
        <f t="shared" si="221"/>
        <v>0</v>
      </c>
      <c r="CE465" s="58">
        <f t="shared" si="222"/>
        <v>0</v>
      </c>
      <c r="CF465" s="27">
        <f t="shared" si="223"/>
        <v>0</v>
      </c>
      <c r="CG465" s="27">
        <f t="shared" si="224"/>
        <v>0</v>
      </c>
      <c r="CH465" s="27">
        <f t="shared" si="201"/>
        <v>0</v>
      </c>
      <c r="CI465" s="27">
        <f t="shared" si="225"/>
        <v>0</v>
      </c>
      <c r="CJ465" s="27">
        <f t="shared" si="226"/>
        <v>0</v>
      </c>
      <c r="CK465" s="27">
        <f t="shared" si="202"/>
        <v>0</v>
      </c>
      <c r="CL465" s="27">
        <f t="shared" si="227"/>
        <v>0</v>
      </c>
      <c r="CM465" s="27">
        <f t="shared" si="203"/>
        <v>0</v>
      </c>
    </row>
    <row r="466" spans="52:91">
      <c r="AZ466">
        <v>106</v>
      </c>
      <c r="BA466" s="14">
        <f t="shared" si="204"/>
        <v>850000</v>
      </c>
      <c r="BC466" s="17">
        <f t="shared" si="205"/>
        <v>-9.8884129633907101</v>
      </c>
      <c r="BD466">
        <f t="shared" si="206"/>
        <v>-102.95712941271451</v>
      </c>
      <c r="BE466" s="42">
        <f t="shared" si="207"/>
        <v>-31.592240383134495</v>
      </c>
      <c r="BF466" s="31">
        <f t="shared" si="208"/>
        <v>-77.628013388082437</v>
      </c>
      <c r="BG466" t="str">
        <f t="shared" si="209"/>
        <v>15598.5159455516-15994.9620366547i</v>
      </c>
      <c r="BH466" t="str">
        <f t="shared" si="210"/>
        <v>99715.5798073254-5325.51635256693i</v>
      </c>
      <c r="BI466">
        <f t="shared" si="192"/>
        <v>-14.401295559220326</v>
      </c>
      <c r="BJ466">
        <f t="shared" si="211"/>
        <v>-35.243786636835587</v>
      </c>
      <c r="BK466">
        <f t="shared" si="212"/>
        <v>-5.9337137011457397</v>
      </c>
      <c r="BL466">
        <f t="shared" si="213"/>
        <v>-59.666889502796316</v>
      </c>
      <c r="BM466" t="str">
        <f t="shared" si="214"/>
        <v>960000-10402.2860263495i</v>
      </c>
      <c r="BN466" t="str">
        <f t="shared" si="215"/>
        <v>-1522285.75995359i</v>
      </c>
      <c r="BO466" t="str">
        <f t="shared" si="216"/>
        <v>679289.944849376-434442.041487109i</v>
      </c>
      <c r="BP466" t="str">
        <f t="shared" si="217"/>
        <v>0.935802522333697-0.245104389041869i</v>
      </c>
      <c r="BQ466">
        <f t="shared" si="218"/>
        <v>1.1165000000000001E-5</v>
      </c>
      <c r="BR466">
        <f t="shared" si="193"/>
        <v>18.799317432884429</v>
      </c>
      <c r="BS466">
        <f t="shared" si="219"/>
        <v>-47.278239668351191</v>
      </c>
      <c r="BU466" s="27">
        <f t="shared" si="194"/>
        <v>-41.480653346525202</v>
      </c>
      <c r="BV466" s="27">
        <f t="shared" si="195"/>
        <v>-180.58514280079694</v>
      </c>
      <c r="BW466">
        <f t="shared" si="196"/>
        <v>-1.5356918274816351</v>
      </c>
      <c r="BX466">
        <f t="shared" si="197"/>
        <v>-142.18891580798311</v>
      </c>
      <c r="BY466" s="27">
        <f t="shared" si="198"/>
        <v>-43.016345174006837</v>
      </c>
      <c r="BZ466" s="27">
        <f t="shared" si="199"/>
        <v>-322.77405860878002</v>
      </c>
      <c r="CA466" s="27">
        <f t="shared" si="200"/>
        <v>37.225941391219976</v>
      </c>
      <c r="CC466" s="58">
        <f t="shared" si="220"/>
        <v>0</v>
      </c>
      <c r="CD466" s="58">
        <f t="shared" si="221"/>
        <v>0</v>
      </c>
      <c r="CE466" s="58">
        <f t="shared" si="222"/>
        <v>0</v>
      </c>
      <c r="CF466" s="27">
        <f t="shared" si="223"/>
        <v>0</v>
      </c>
      <c r="CG466" s="27">
        <f t="shared" si="224"/>
        <v>0</v>
      </c>
      <c r="CH466" s="27">
        <f t="shared" si="201"/>
        <v>0</v>
      </c>
      <c r="CI466" s="27">
        <f t="shared" si="225"/>
        <v>0</v>
      </c>
      <c r="CJ466" s="27">
        <f t="shared" si="226"/>
        <v>0</v>
      </c>
      <c r="CK466" s="27">
        <f t="shared" si="202"/>
        <v>0</v>
      </c>
      <c r="CL466" s="27">
        <f t="shared" si="227"/>
        <v>0</v>
      </c>
      <c r="CM466" s="27">
        <f t="shared" si="203"/>
        <v>0</v>
      </c>
    </row>
    <row r="467" spans="52:91">
      <c r="AZ467">
        <v>107</v>
      </c>
      <c r="BA467" s="14">
        <f t="shared" si="204"/>
        <v>900000</v>
      </c>
      <c r="BC467" s="17">
        <f t="shared" si="205"/>
        <v>-10.420768885791885</v>
      </c>
      <c r="BD467">
        <f t="shared" si="206"/>
        <v>-103.94672058657545</v>
      </c>
      <c r="BE467" s="42">
        <f t="shared" si="207"/>
        <v>-32.065802767835741</v>
      </c>
      <c r="BF467" s="31">
        <f t="shared" si="208"/>
        <v>-76.958637488955461</v>
      </c>
      <c r="BG467" t="str">
        <f t="shared" si="209"/>
        <v>14686.8573204137-15946.0232127966i</v>
      </c>
      <c r="BH467" t="str">
        <f t="shared" si="210"/>
        <v>99681.244251811-5636.84039084765i</v>
      </c>
      <c r="BI467">
        <f t="shared" si="192"/>
        <v>-14.597284550672827</v>
      </c>
      <c r="BJ467">
        <f t="shared" si="211"/>
        <v>-36.666992005950007</v>
      </c>
      <c r="BK467">
        <f t="shared" si="212"/>
        <v>-6.3088496655408646</v>
      </c>
      <c r="BL467">
        <f t="shared" si="213"/>
        <v>-61.074031658321871</v>
      </c>
      <c r="BM467" t="str">
        <f t="shared" si="214"/>
        <v>960000-9824.3812471079i</v>
      </c>
      <c r="BN467" t="str">
        <f t="shared" si="215"/>
        <v>-1437714.32884506i</v>
      </c>
      <c r="BO467" t="str">
        <f t="shared" si="216"/>
        <v>656969.509929712-444065.397164263i</v>
      </c>
      <c r="BP467" t="str">
        <f t="shared" si="217"/>
        <v>0.928582992893676-0.257520131644692i</v>
      </c>
      <c r="BQ467">
        <f t="shared" si="218"/>
        <v>1.1165000000000001E-5</v>
      </c>
      <c r="BR467">
        <f t="shared" si="193"/>
        <v>18.620527947307654</v>
      </c>
      <c r="BS467">
        <f t="shared" si="219"/>
        <v>-49.556023753715145</v>
      </c>
      <c r="BU467" s="27">
        <f t="shared" si="194"/>
        <v>-42.486571653627628</v>
      </c>
      <c r="BV467" s="27">
        <f t="shared" si="195"/>
        <v>-180.9053580755309</v>
      </c>
      <c r="BW467">
        <f t="shared" si="196"/>
        <v>-2.2856062689060366</v>
      </c>
      <c r="BX467">
        <f t="shared" si="197"/>
        <v>-147.29704741798702</v>
      </c>
      <c r="BY467" s="27">
        <f t="shared" si="198"/>
        <v>-44.772177922533665</v>
      </c>
      <c r="BZ467" s="27">
        <f t="shared" si="199"/>
        <v>-328.20240549351792</v>
      </c>
      <c r="CA467" s="27">
        <f t="shared" si="200"/>
        <v>31.797594506482085</v>
      </c>
      <c r="CC467" s="58">
        <f t="shared" si="220"/>
        <v>0</v>
      </c>
      <c r="CD467" s="58">
        <f t="shared" si="221"/>
        <v>0</v>
      </c>
      <c r="CE467" s="58">
        <f t="shared" si="222"/>
        <v>0</v>
      </c>
      <c r="CF467" s="27">
        <f t="shared" si="223"/>
        <v>0</v>
      </c>
      <c r="CG467" s="27">
        <f t="shared" si="224"/>
        <v>0</v>
      </c>
      <c r="CH467" s="27">
        <f t="shared" si="201"/>
        <v>0</v>
      </c>
      <c r="CI467" s="27">
        <f t="shared" si="225"/>
        <v>0</v>
      </c>
      <c r="CJ467" s="27">
        <f t="shared" si="226"/>
        <v>0</v>
      </c>
      <c r="CK467" s="27">
        <f t="shared" si="202"/>
        <v>0</v>
      </c>
      <c r="CL467" s="27">
        <f t="shared" si="227"/>
        <v>0</v>
      </c>
      <c r="CM467" s="27">
        <f t="shared" si="203"/>
        <v>0</v>
      </c>
    </row>
    <row r="468" spans="52:91">
      <c r="AZ468">
        <v>108</v>
      </c>
      <c r="BA468" s="14">
        <f t="shared" si="204"/>
        <v>950000</v>
      </c>
      <c r="BC468" s="17">
        <f t="shared" si="205"/>
        <v>-10.924543195064725</v>
      </c>
      <c r="BD468">
        <f t="shared" si="206"/>
        <v>-104.82502429837299</v>
      </c>
      <c r="BE468" s="42">
        <f t="shared" si="207"/>
        <v>-32.511339778378876</v>
      </c>
      <c r="BF468" s="31">
        <f t="shared" si="208"/>
        <v>-76.291133563600525</v>
      </c>
      <c r="BG468" t="str">
        <f t="shared" si="209"/>
        <v>13832.233570856-15852.4694829757i</v>
      </c>
      <c r="BH468" t="str">
        <f t="shared" si="210"/>
        <v>99644.9723664519-5947.83311250667i</v>
      </c>
      <c r="BI468">
        <f t="shared" si="192"/>
        <v>-14.795147476183171</v>
      </c>
      <c r="BJ468">
        <f t="shared" si="211"/>
        <v>-38.018653145655165</v>
      </c>
      <c r="BK468">
        <f t="shared" si="212"/>
        <v>-6.6730684876822446</v>
      </c>
      <c r="BL468">
        <f t="shared" si="213"/>
        <v>-62.366331820964682</v>
      </c>
      <c r="BM468" t="str">
        <f t="shared" si="214"/>
        <v>960000-9307.30854989169i</v>
      </c>
      <c r="BN468" t="str">
        <f t="shared" si="215"/>
        <v>-1362045.15364269i</v>
      </c>
      <c r="BO468" t="str">
        <f t="shared" si="216"/>
        <v>634915.036797078-452294.687447802i</v>
      </c>
      <c r="BP468" t="str">
        <f t="shared" si="217"/>
        <v>0.921071063475866-0.2696278166349i</v>
      </c>
      <c r="BQ468">
        <f t="shared" si="218"/>
        <v>1.1165000000000001E-5</v>
      </c>
      <c r="BR468">
        <f t="shared" si="193"/>
        <v>18.436909596257966</v>
      </c>
      <c r="BS468">
        <f t="shared" si="219"/>
        <v>-51.781448416007656</v>
      </c>
      <c r="BU468" s="27">
        <f t="shared" si="194"/>
        <v>-43.435882973443597</v>
      </c>
      <c r="BV468" s="27">
        <f t="shared" si="195"/>
        <v>-181.11615786197353</v>
      </c>
      <c r="BW468">
        <f t="shared" si="196"/>
        <v>-3.0313063676074492</v>
      </c>
      <c r="BX468">
        <f t="shared" si="197"/>
        <v>-152.1664333826275</v>
      </c>
      <c r="BY468" s="27">
        <f t="shared" si="198"/>
        <v>-46.467189341051046</v>
      </c>
      <c r="BZ468" s="27">
        <f t="shared" si="199"/>
        <v>-333.28259124460101</v>
      </c>
      <c r="CA468" s="27">
        <f t="shared" si="200"/>
        <v>26.717408755398992</v>
      </c>
      <c r="CC468" s="58">
        <f t="shared" si="220"/>
        <v>0</v>
      </c>
      <c r="CD468" s="58">
        <f t="shared" si="221"/>
        <v>0</v>
      </c>
      <c r="CE468" s="58">
        <f t="shared" si="222"/>
        <v>0</v>
      </c>
      <c r="CF468" s="27">
        <f t="shared" si="223"/>
        <v>0</v>
      </c>
      <c r="CG468" s="27">
        <f t="shared" si="224"/>
        <v>0</v>
      </c>
      <c r="CH468" s="27">
        <f t="shared" si="201"/>
        <v>0</v>
      </c>
      <c r="CI468" s="27">
        <f t="shared" si="225"/>
        <v>0</v>
      </c>
      <c r="CJ468" s="27">
        <f t="shared" si="226"/>
        <v>0</v>
      </c>
      <c r="CK468" s="27">
        <f t="shared" si="202"/>
        <v>0</v>
      </c>
      <c r="CL468" s="27">
        <f t="shared" si="227"/>
        <v>0</v>
      </c>
      <c r="CM468" s="27">
        <f t="shared" si="203"/>
        <v>0</v>
      </c>
    </row>
    <row r="469" spans="52:91">
      <c r="AZ469" s="54">
        <v>109</v>
      </c>
      <c r="BA469" s="55">
        <f t="shared" si="204"/>
        <v>1000000</v>
      </c>
      <c r="BB469" s="54"/>
      <c r="BC469" s="17">
        <f t="shared" si="205"/>
        <v>-11.402419526087908</v>
      </c>
      <c r="BD469">
        <f t="shared" si="206"/>
        <v>-105.60946251703018</v>
      </c>
      <c r="BE469" s="56">
        <f t="shared" si="207"/>
        <v>-32.931626883433424</v>
      </c>
      <c r="BF469" s="57">
        <f t="shared" si="208"/>
        <v>-75.625939062585431</v>
      </c>
      <c r="BG469" s="54" t="str">
        <f t="shared" si="209"/>
        <v>13032.8618915608-15722.4709077628i</v>
      </c>
      <c r="BH469" s="54" t="str">
        <f t="shared" si="210"/>
        <v>99606.7684036929-6258.47653525789i</v>
      </c>
      <c r="BI469" s="54">
        <f t="shared" si="192"/>
        <v>-14.994239783225328</v>
      </c>
      <c r="BJ469" s="54">
        <f t="shared" si="211"/>
        <v>-39.301423290597512</v>
      </c>
      <c r="BK469" s="54">
        <f t="shared" si="212"/>
        <v>-7.0265351014652673</v>
      </c>
      <c r="BL469" s="54">
        <f t="shared" si="213"/>
        <v>-63.556130595709391</v>
      </c>
      <c r="BM469" s="54" t="str">
        <f t="shared" si="214"/>
        <v>960000-8841.94312239711i</v>
      </c>
      <c r="BN469" s="54" t="str">
        <f t="shared" si="215"/>
        <v>-1293942.89596055i</v>
      </c>
      <c r="BO469" s="54" t="str">
        <f t="shared" si="216"/>
        <v>613216.611752319-459216.392758729i</v>
      </c>
      <c r="BP469" s="54" t="str">
        <f t="shared" si="217"/>
        <v>0.913283541458634-0.281419108021132i</v>
      </c>
      <c r="BQ469" s="54">
        <f t="shared" si="218"/>
        <v>1.1165000000000001E-5</v>
      </c>
      <c r="BR469" s="54">
        <f t="shared" si="193"/>
        <v>18.248977832406162</v>
      </c>
      <c r="BS469" s="54">
        <f t="shared" si="219"/>
        <v>-53.954416354949174</v>
      </c>
      <c r="BT469" s="54"/>
      <c r="BU469" s="53">
        <f t="shared" si="194"/>
        <v>-44.334046409521335</v>
      </c>
      <c r="BV469" s="53">
        <f t="shared" si="195"/>
        <v>-181.2354015796156</v>
      </c>
      <c r="BW469" s="54">
        <f t="shared" si="196"/>
        <v>-3.771797052284434</v>
      </c>
      <c r="BX469" s="54">
        <f t="shared" si="197"/>
        <v>-156.81197024125606</v>
      </c>
      <c r="BY469" s="53">
        <f t="shared" si="198"/>
        <v>-48.105843461805769</v>
      </c>
      <c r="BZ469" s="53">
        <f t="shared" si="199"/>
        <v>-338.04737182087166</v>
      </c>
      <c r="CA469" s="27">
        <f t="shared" si="200"/>
        <v>21.95262817912834</v>
      </c>
      <c r="CC469" s="58">
        <f t="shared" si="220"/>
        <v>0</v>
      </c>
      <c r="CD469" s="58">
        <f t="shared" si="221"/>
        <v>0</v>
      </c>
      <c r="CE469" s="58">
        <f t="shared" si="222"/>
        <v>0</v>
      </c>
      <c r="CF469" s="27">
        <f t="shared" si="223"/>
        <v>0</v>
      </c>
      <c r="CG469" s="27">
        <f t="shared" si="224"/>
        <v>0</v>
      </c>
      <c r="CH469" s="27">
        <f t="shared" si="201"/>
        <v>0</v>
      </c>
      <c r="CI469" s="27">
        <f t="shared" si="225"/>
        <v>0</v>
      </c>
      <c r="CJ469" s="27">
        <f t="shared" si="226"/>
        <v>0</v>
      </c>
      <c r="CK469" s="27">
        <f t="shared" si="202"/>
        <v>0</v>
      </c>
      <c r="CL469" s="27">
        <f t="shared" si="227"/>
        <v>0</v>
      </c>
      <c r="CM469" s="27">
        <f t="shared" si="203"/>
        <v>0</v>
      </c>
    </row>
    <row r="470" spans="52:91">
      <c r="AZ470">
        <v>110</v>
      </c>
      <c r="BA470" s="14">
        <f t="shared" si="204"/>
        <v>1500000</v>
      </c>
      <c r="BC470" s="17">
        <f t="shared" si="205"/>
        <v>-15.162173573341033</v>
      </c>
      <c r="BD470">
        <f t="shared" si="206"/>
        <v>-110.4308977139041</v>
      </c>
      <c r="BE470" s="42">
        <f t="shared" si="207"/>
        <v>-36.142282567191337</v>
      </c>
      <c r="BF470" s="31">
        <f t="shared" si="208"/>
        <v>-69.166502153750159</v>
      </c>
      <c r="BG470" t="str">
        <f t="shared" si="209"/>
        <v>7486.2618194633-13546.8174193525i</v>
      </c>
      <c r="BH470" t="str">
        <f t="shared" si="210"/>
        <v>99119.5566351816-9341.79618505903i</v>
      </c>
      <c r="BI470">
        <f t="shared" si="192"/>
        <v>-16.957189821547281</v>
      </c>
      <c r="BJ470">
        <f t="shared" si="211"/>
        <v>-48.956402335398856</v>
      </c>
      <c r="BK470">
        <f t="shared" si="212"/>
        <v>-10.041417550747472</v>
      </c>
      <c r="BL470">
        <f t="shared" si="213"/>
        <v>-71.655894535897332</v>
      </c>
      <c r="BM470" t="str">
        <f t="shared" si="214"/>
        <v>960000-5894.62874826474i</v>
      </c>
      <c r="BN470" t="str">
        <f t="shared" si="215"/>
        <v>-862628.597307035i</v>
      </c>
      <c r="BO470" t="str">
        <f t="shared" si="216"/>
        <v>426394.148741881-475682.623420223i</v>
      </c>
      <c r="BP470" t="str">
        <f t="shared" si="217"/>
        <v>0.823968954369897-0.380846578827322i</v>
      </c>
      <c r="BQ470">
        <f t="shared" si="218"/>
        <v>1.1165000000000001E-5</v>
      </c>
      <c r="BR470">
        <f t="shared" si="193"/>
        <v>16.223799230139285</v>
      </c>
      <c r="BS470">
        <f t="shared" si="219"/>
        <v>-72.934328831196851</v>
      </c>
      <c r="BU470" s="27">
        <f t="shared" si="194"/>
        <v>-51.304456140532366</v>
      </c>
      <c r="BV470" s="27">
        <f t="shared" si="195"/>
        <v>-179.59739986765425</v>
      </c>
      <c r="BW470">
        <f t="shared" si="196"/>
        <v>-10.774808142155468</v>
      </c>
      <c r="BX470">
        <f t="shared" si="197"/>
        <v>-193.54662570249303</v>
      </c>
      <c r="BY470" s="27">
        <f t="shared" si="198"/>
        <v>-62.079264282687831</v>
      </c>
      <c r="BZ470" s="27">
        <f t="shared" si="199"/>
        <v>-373.14402557014728</v>
      </c>
      <c r="CA470" s="27">
        <f t="shared" si="200"/>
        <v>-13.144025570147278</v>
      </c>
      <c r="CC470" s="58">
        <f t="shared" si="220"/>
        <v>0</v>
      </c>
      <c r="CD470" s="58">
        <f t="shared" si="221"/>
        <v>0</v>
      </c>
      <c r="CE470" s="58">
        <f t="shared" si="222"/>
        <v>0</v>
      </c>
      <c r="CF470" s="27">
        <f t="shared" si="223"/>
        <v>0</v>
      </c>
      <c r="CG470" s="27">
        <f t="shared" si="224"/>
        <v>0</v>
      </c>
      <c r="CH470" s="27">
        <f t="shared" si="201"/>
        <v>0</v>
      </c>
      <c r="CI470" s="27">
        <f t="shared" si="225"/>
        <v>0</v>
      </c>
      <c r="CJ470" s="27">
        <f t="shared" si="226"/>
        <v>0</v>
      </c>
      <c r="CK470" s="27">
        <f t="shared" si="202"/>
        <v>0</v>
      </c>
      <c r="CL470" s="27">
        <f t="shared" si="227"/>
        <v>0</v>
      </c>
      <c r="CM470" s="27">
        <f t="shared" si="203"/>
        <v>0</v>
      </c>
    </row>
    <row r="471" spans="52:91">
      <c r="AZ471">
        <v>111</v>
      </c>
      <c r="BA471" s="14">
        <f t="shared" si="204"/>
        <v>2000000</v>
      </c>
      <c r="BC471" s="17">
        <f t="shared" si="205"/>
        <v>-17.799292306183908</v>
      </c>
      <c r="BD471">
        <f t="shared" si="206"/>
        <v>-112.73731198069503</v>
      </c>
      <c r="BE471" s="42">
        <f t="shared" si="207"/>
        <v>-38.239826735218415</v>
      </c>
      <c r="BF471" s="31">
        <f t="shared" si="208"/>
        <v>-63.18026854771707</v>
      </c>
      <c r="BG471" t="str">
        <f t="shared" si="209"/>
        <v>4691.16924286297-11318.5841387707i</v>
      </c>
      <c r="BH471" t="str">
        <f t="shared" si="210"/>
        <v>98445.4129966396-12371.0128762776i</v>
      </c>
      <c r="BI471">
        <f t="shared" si="192"/>
        <v>-18.727230196823307</v>
      </c>
      <c r="BJ471">
        <f t="shared" si="211"/>
        <v>-54.551686795751749</v>
      </c>
      <c r="BK471">
        <f t="shared" si="212"/>
        <v>-12.347792268763724</v>
      </c>
      <c r="BL471">
        <f t="shared" si="213"/>
        <v>-76.034994877752709</v>
      </c>
      <c r="BM471" t="str">
        <f t="shared" si="214"/>
        <v>960000-4420.97156119855i</v>
      </c>
      <c r="BN471" t="str">
        <f t="shared" si="215"/>
        <v>-646971.447980276i</v>
      </c>
      <c r="BO471" t="str">
        <f t="shared" si="216"/>
        <v>298904.360797409-443533.188063445i</v>
      </c>
      <c r="BP471" t="str">
        <f t="shared" si="217"/>
        <v>0.724742287799273-0.446644046277065i</v>
      </c>
      <c r="BQ471">
        <f t="shared" si="218"/>
        <v>1.1165000000000001E-5</v>
      </c>
      <c r="BR471">
        <f t="shared" si="193"/>
        <v>14.123665505288187</v>
      </c>
      <c r="BS471">
        <f t="shared" si="219"/>
        <v>-87.668025774711978</v>
      </c>
      <c r="BU471" s="27">
        <f t="shared" si="194"/>
        <v>-56.039119041402323</v>
      </c>
      <c r="BV471" s="27">
        <f t="shared" si="195"/>
        <v>-175.91758052841209</v>
      </c>
      <c r="BW471">
        <f t="shared" si="196"/>
        <v>-16.951356960298845</v>
      </c>
      <c r="BX471">
        <f t="shared" si="197"/>
        <v>-218.25470744821644</v>
      </c>
      <c r="BY471" s="27">
        <f t="shared" si="198"/>
        <v>-72.990476001701168</v>
      </c>
      <c r="BZ471" s="27">
        <f t="shared" si="199"/>
        <v>-394.17228797662852</v>
      </c>
      <c r="CA471" s="27">
        <f t="shared" si="200"/>
        <v>-34.172287976628525</v>
      </c>
      <c r="CC471" s="58">
        <f t="shared" si="220"/>
        <v>0</v>
      </c>
      <c r="CD471" s="58">
        <f t="shared" si="221"/>
        <v>0</v>
      </c>
      <c r="CE471" s="58">
        <f t="shared" si="222"/>
        <v>0</v>
      </c>
      <c r="CF471" s="27">
        <f t="shared" si="223"/>
        <v>0</v>
      </c>
      <c r="CG471" s="27">
        <f t="shared" si="224"/>
        <v>0</v>
      </c>
      <c r="CH471" s="27">
        <f t="shared" si="201"/>
        <v>0</v>
      </c>
      <c r="CI471" s="27">
        <f t="shared" si="225"/>
        <v>0</v>
      </c>
      <c r="CJ471" s="27">
        <f t="shared" si="226"/>
        <v>0</v>
      </c>
      <c r="CK471" s="27">
        <f t="shared" si="202"/>
        <v>0</v>
      </c>
      <c r="CL471" s="27">
        <f t="shared" si="227"/>
        <v>0</v>
      </c>
      <c r="CM471" s="27">
        <f t="shared" si="203"/>
        <v>0</v>
      </c>
    </row>
    <row r="472" spans="52:91">
      <c r="AZ472">
        <v>112</v>
      </c>
      <c r="BA472" s="14">
        <f t="shared" si="204"/>
        <v>2500000</v>
      </c>
      <c r="BC472" s="17">
        <f t="shared" si="205"/>
        <v>-19.825972594773265</v>
      </c>
      <c r="BD472">
        <f t="shared" si="206"/>
        <v>-114.08525064361177</v>
      </c>
      <c r="BE472" s="42">
        <f t="shared" si="207"/>
        <v>-39.711287173821532</v>
      </c>
      <c r="BF472" s="31">
        <f t="shared" si="208"/>
        <v>-57.751598258232754</v>
      </c>
      <c r="BG472" t="str">
        <f t="shared" si="209"/>
        <v>3169.62747848954-9559.36927622682i</v>
      </c>
      <c r="BH472" t="str">
        <f t="shared" si="210"/>
        <v>97592.0145608815-15329.7146104174i</v>
      </c>
      <c r="BI472">
        <f t="shared" si="192"/>
        <v>-20.261532619063019</v>
      </c>
      <c r="BJ472">
        <f t="shared" si="211"/>
        <v>-57.781024762450706</v>
      </c>
      <c r="BK472">
        <f t="shared" si="212"/>
        <v>-14.193968624490758</v>
      </c>
      <c r="BL472">
        <f t="shared" si="213"/>
        <v>-78.748288377034839</v>
      </c>
      <c r="BM472" t="str">
        <f t="shared" si="214"/>
        <v>960000-3536.77724895884i</v>
      </c>
      <c r="BN472" t="str">
        <f t="shared" si="215"/>
        <v>-517577.158384221i</v>
      </c>
      <c r="BO472" t="str">
        <f t="shared" si="216"/>
        <v>215905.473627509-400018.659660285i</v>
      </c>
      <c r="BP472" t="str">
        <f t="shared" si="217"/>
        <v>0.627573532047838-0.483451128782258i</v>
      </c>
      <c r="BQ472">
        <f t="shared" si="218"/>
        <v>1.1165000000000001E-5</v>
      </c>
      <c r="BR472">
        <f t="shared" si="193"/>
        <v>12.085756629973535</v>
      </c>
      <c r="BS472">
        <f t="shared" si="219"/>
        <v>-99.25142581068117</v>
      </c>
      <c r="BU472" s="27">
        <f t="shared" si="194"/>
        <v>-59.537259768594794</v>
      </c>
      <c r="BV472" s="27">
        <f t="shared" si="195"/>
        <v>-171.83684890184452</v>
      </c>
      <c r="BW472">
        <f t="shared" si="196"/>
        <v>-22.369744613580242</v>
      </c>
      <c r="BX472">
        <f t="shared" si="197"/>
        <v>-235.78073895016672</v>
      </c>
      <c r="BY472" s="27">
        <f t="shared" si="198"/>
        <v>-81.907004382175032</v>
      </c>
      <c r="BZ472" s="27">
        <f t="shared" si="199"/>
        <v>-407.61758785201124</v>
      </c>
      <c r="CA472" s="27">
        <f t="shared" si="200"/>
        <v>-47.617587852011241</v>
      </c>
      <c r="CC472" s="58">
        <f t="shared" si="220"/>
        <v>0</v>
      </c>
      <c r="CD472" s="58">
        <f t="shared" si="221"/>
        <v>0</v>
      </c>
      <c r="CE472" s="58">
        <f t="shared" si="222"/>
        <v>0</v>
      </c>
      <c r="CF472" s="27">
        <f t="shared" si="223"/>
        <v>0</v>
      </c>
      <c r="CG472" s="27">
        <f t="shared" si="224"/>
        <v>0</v>
      </c>
      <c r="CH472" s="27">
        <f t="shared" si="201"/>
        <v>0</v>
      </c>
      <c r="CI472" s="27">
        <f t="shared" si="225"/>
        <v>0</v>
      </c>
      <c r="CJ472" s="27">
        <f t="shared" si="226"/>
        <v>0</v>
      </c>
      <c r="CK472" s="27">
        <f t="shared" si="202"/>
        <v>0</v>
      </c>
      <c r="CL472" s="27">
        <f t="shared" si="227"/>
        <v>0</v>
      </c>
      <c r="CM472" s="27">
        <f t="shared" si="203"/>
        <v>0</v>
      </c>
    </row>
    <row r="473" spans="52:91">
      <c r="AZ473">
        <v>113</v>
      </c>
      <c r="BA473" s="14">
        <f t="shared" si="204"/>
        <v>3000000</v>
      </c>
      <c r="BC473" s="17">
        <f t="shared" si="205"/>
        <v>-21.470694838959705</v>
      </c>
      <c r="BD473">
        <f t="shared" si="206"/>
        <v>-114.96848741610603</v>
      </c>
      <c r="BE473" s="42">
        <f t="shared" si="207"/>
        <v>-40.785162404571139</v>
      </c>
      <c r="BF473" s="31">
        <f t="shared" si="208"/>
        <v>-52.895612554390063</v>
      </c>
      <c r="BG473" t="str">
        <f t="shared" si="209"/>
        <v>2269.82775651477-8214.76537487394i</v>
      </c>
      <c r="BH473" t="str">
        <f t="shared" si="210"/>
        <v>96568.8544214767-18202.7964299805i</v>
      </c>
      <c r="BI473">
        <f t="shared" si="192"/>
        <v>-21.586782092616392</v>
      </c>
      <c r="BJ473">
        <f t="shared" si="211"/>
        <v>-59.589767484798685</v>
      </c>
      <c r="BK473">
        <f t="shared" si="212"/>
        <v>-15.726775723558649</v>
      </c>
      <c r="BL473">
        <f t="shared" si="213"/>
        <v>-80.586772122365119</v>
      </c>
      <c r="BM473" t="str">
        <f t="shared" si="214"/>
        <v>960000-2947.31437413237i</v>
      </c>
      <c r="BN473" t="str">
        <f t="shared" si="215"/>
        <v>-431314.298653518i</v>
      </c>
      <c r="BO473" t="str">
        <f t="shared" si="216"/>
        <v>161197.701024251-358172.104933141i</v>
      </c>
      <c r="BP473" t="str">
        <f t="shared" si="217"/>
        <v>0.539213830936173-0.498459903566284i</v>
      </c>
      <c r="BQ473">
        <f t="shared" si="218"/>
        <v>1.1165000000000001E-5</v>
      </c>
      <c r="BR473">
        <f t="shared" si="193"/>
        <v>10.157654629408555</v>
      </c>
      <c r="BS473">
        <f t="shared" si="219"/>
        <v>-108.52048627318389</v>
      </c>
      <c r="BU473" s="27">
        <f t="shared" si="194"/>
        <v>-62.255857243530841</v>
      </c>
      <c r="BV473" s="27">
        <f t="shared" si="195"/>
        <v>-167.86409997049608</v>
      </c>
      <c r="BW473">
        <f t="shared" si="196"/>
        <v>-27.155903186766487</v>
      </c>
      <c r="BX473">
        <f t="shared" si="197"/>
        <v>-248.69702588034772</v>
      </c>
      <c r="BY473" s="27">
        <f t="shared" si="198"/>
        <v>-89.411760430297335</v>
      </c>
      <c r="BZ473" s="27">
        <f t="shared" si="199"/>
        <v>-416.56112585084384</v>
      </c>
      <c r="CA473" s="27">
        <f t="shared" si="200"/>
        <v>-56.561125850843837</v>
      </c>
      <c r="CC473" s="58">
        <f t="shared" si="220"/>
        <v>0</v>
      </c>
      <c r="CD473" s="58">
        <f t="shared" si="221"/>
        <v>0</v>
      </c>
      <c r="CE473" s="58">
        <f t="shared" si="222"/>
        <v>0</v>
      </c>
      <c r="CF473" s="27">
        <f t="shared" si="223"/>
        <v>0</v>
      </c>
      <c r="CG473" s="27">
        <f t="shared" si="224"/>
        <v>0</v>
      </c>
      <c r="CH473" s="27">
        <f t="shared" si="201"/>
        <v>0</v>
      </c>
      <c r="CI473" s="27">
        <f t="shared" si="225"/>
        <v>0</v>
      </c>
      <c r="CJ473" s="27">
        <f t="shared" si="226"/>
        <v>0</v>
      </c>
      <c r="CK473" s="27">
        <f t="shared" si="202"/>
        <v>0</v>
      </c>
      <c r="CL473" s="27">
        <f t="shared" si="227"/>
        <v>0</v>
      </c>
      <c r="CM473" s="27">
        <f t="shared" si="203"/>
        <v>0</v>
      </c>
    </row>
    <row r="474" spans="52:91">
      <c r="AZ474">
        <v>114</v>
      </c>
      <c r="BA474" s="14">
        <f t="shared" si="204"/>
        <v>3500000</v>
      </c>
      <c r="BC474" s="17">
        <f t="shared" si="205"/>
        <v>-22.854252125987106</v>
      </c>
      <c r="BD474">
        <f t="shared" si="206"/>
        <v>-115.59172628296444</v>
      </c>
      <c r="BE474" s="42">
        <f t="shared" si="207"/>
        <v>-41.589920773611922</v>
      </c>
      <c r="BF474" s="31">
        <f t="shared" si="208"/>
        <v>-48.587593709205791</v>
      </c>
      <c r="BG474" t="str">
        <f t="shared" si="209"/>
        <v>1699.61310752121-7176.27582562297i</v>
      </c>
      <c r="BH474" t="str">
        <f t="shared" si="210"/>
        <v>95386.9860161616-20976.6894520739i</v>
      </c>
      <c r="BI474">
        <f t="shared" si="192"/>
        <v>-22.738827293995119</v>
      </c>
      <c r="BJ474">
        <f t="shared" si="211"/>
        <v>-60.504727500027506</v>
      </c>
      <c r="BK474">
        <f t="shared" si="212"/>
        <v>-17.034780110019618</v>
      </c>
      <c r="BL474">
        <f t="shared" si="213"/>
        <v>-81.912283414815974</v>
      </c>
      <c r="BM474" t="str">
        <f t="shared" si="214"/>
        <v>960000-2526.26946354203i</v>
      </c>
      <c r="BN474" t="str">
        <f t="shared" si="215"/>
        <v>-369697.970274444i</v>
      </c>
      <c r="BO474" t="str">
        <f t="shared" si="216"/>
        <v>124049.942551984-321452.236132666i</v>
      </c>
      <c r="BP474" t="str">
        <f t="shared" si="217"/>
        <v>0.462290929227027-0.498575998200313i</v>
      </c>
      <c r="BQ474">
        <f t="shared" si="218"/>
        <v>1.1165000000000001E-5</v>
      </c>
      <c r="BR474">
        <f t="shared" si="193"/>
        <v>8.3515645276416546</v>
      </c>
      <c r="BS474">
        <f t="shared" si="219"/>
        <v>-116.06081014213436</v>
      </c>
      <c r="BU474" s="27">
        <f t="shared" si="194"/>
        <v>-64.444172899599025</v>
      </c>
      <c r="BV474" s="27">
        <f t="shared" si="195"/>
        <v>-164.17931999217024</v>
      </c>
      <c r="BW474">
        <f t="shared" si="196"/>
        <v>-31.422042876373084</v>
      </c>
      <c r="BX474">
        <f t="shared" si="197"/>
        <v>-258.47782105697786</v>
      </c>
      <c r="BY474" s="27">
        <f t="shared" si="198"/>
        <v>-95.866215775972108</v>
      </c>
      <c r="BZ474" s="27">
        <f t="shared" si="199"/>
        <v>-422.65714104914809</v>
      </c>
      <c r="CA474" s="27">
        <f t="shared" si="200"/>
        <v>-62.657141049148095</v>
      </c>
      <c r="CC474" s="58">
        <f t="shared" si="220"/>
        <v>0</v>
      </c>
      <c r="CD474" s="58">
        <f t="shared" si="221"/>
        <v>0</v>
      </c>
      <c r="CE474" s="58">
        <f t="shared" si="222"/>
        <v>0</v>
      </c>
      <c r="CF474" s="27">
        <f t="shared" si="223"/>
        <v>0</v>
      </c>
      <c r="CG474" s="27">
        <f t="shared" si="224"/>
        <v>0</v>
      </c>
      <c r="CH474" s="27">
        <f t="shared" si="201"/>
        <v>0</v>
      </c>
      <c r="CI474" s="27">
        <f t="shared" si="225"/>
        <v>3971325.5539909797</v>
      </c>
      <c r="CJ474" s="27">
        <f t="shared" si="226"/>
        <v>0</v>
      </c>
      <c r="CK474" s="27">
        <f t="shared" si="202"/>
        <v>0</v>
      </c>
      <c r="CL474" s="27">
        <f t="shared" si="227"/>
        <v>0</v>
      </c>
      <c r="CM474" s="27">
        <f t="shared" si="203"/>
        <v>0</v>
      </c>
    </row>
    <row r="475" spans="52:91">
      <c r="AZ475">
        <v>115</v>
      </c>
      <c r="BA475" s="14">
        <f t="shared" si="204"/>
        <v>4000000</v>
      </c>
      <c r="BC475" s="17">
        <f t="shared" si="205"/>
        <v>-24.048073199251295</v>
      </c>
      <c r="BD475">
        <f t="shared" si="206"/>
        <v>-116.05494039065596</v>
      </c>
      <c r="BE475" s="42">
        <f t="shared" si="207"/>
        <v>-42.205388832308167</v>
      </c>
      <c r="BF475" s="31">
        <f t="shared" si="208"/>
        <v>-44.781738415738666</v>
      </c>
      <c r="BG475" t="str">
        <f t="shared" si="209"/>
        <v>1317.66907572283-6358.39277097715i</v>
      </c>
      <c r="BH475" t="str">
        <f t="shared" si="210"/>
        <v>94058.7382362051-23639.5343658365i</v>
      </c>
      <c r="BI475">
        <f t="shared" si="192"/>
        <v>-23.74893146083555</v>
      </c>
      <c r="BJ475">
        <f t="shared" si="211"/>
        <v>-60.832675925709438</v>
      </c>
      <c r="BK475">
        <f t="shared" si="212"/>
        <v>-18.174424837875307</v>
      </c>
      <c r="BL475">
        <f t="shared" si="213"/>
        <v>-82.912247227102782</v>
      </c>
      <c r="BM475" t="str">
        <f t="shared" si="214"/>
        <v>960000-2210.48578059928i</v>
      </c>
      <c r="BN475" t="str">
        <f t="shared" si="215"/>
        <v>-323485.723990138i</v>
      </c>
      <c r="BO475" t="str">
        <f t="shared" si="216"/>
        <v>97993.3188051066-290137.948154641i</v>
      </c>
      <c r="BP475" t="str">
        <f t="shared" si="217"/>
        <v>0.396950898920575-0.489265656639338i</v>
      </c>
      <c r="BQ475">
        <f t="shared" si="218"/>
        <v>1.1165000000000001E-5</v>
      </c>
      <c r="BR475">
        <f t="shared" si="193"/>
        <v>6.6657706674128967</v>
      </c>
      <c r="BS475">
        <f t="shared" si="219"/>
        <v>-122.28466266701216</v>
      </c>
      <c r="BU475" s="27">
        <f t="shared" si="194"/>
        <v>-66.253462031559465</v>
      </c>
      <c r="BV475" s="27">
        <f t="shared" si="195"/>
        <v>-160.83667880639462</v>
      </c>
      <c r="BW475">
        <f t="shared" si="196"/>
        <v>-35.257585631297957</v>
      </c>
      <c r="BX475">
        <f t="shared" si="197"/>
        <v>-266.02958581982438</v>
      </c>
      <c r="BY475" s="27">
        <f t="shared" si="198"/>
        <v>-101.51104766285742</v>
      </c>
      <c r="BZ475" s="27">
        <f t="shared" si="199"/>
        <v>-426.86626462621899</v>
      </c>
      <c r="CA475" s="27">
        <f t="shared" si="200"/>
        <v>-66.866264626218992</v>
      </c>
      <c r="CC475" s="58">
        <f t="shared" si="220"/>
        <v>0</v>
      </c>
      <c r="CD475" s="58">
        <f t="shared" si="221"/>
        <v>0</v>
      </c>
      <c r="CE475" s="58">
        <f t="shared" si="222"/>
        <v>0</v>
      </c>
      <c r="CF475" s="27">
        <f t="shared" si="223"/>
        <v>0</v>
      </c>
      <c r="CG475" s="27">
        <f t="shared" si="224"/>
        <v>0</v>
      </c>
      <c r="CH475" s="27">
        <f t="shared" si="201"/>
        <v>0</v>
      </c>
      <c r="CI475" s="27">
        <f t="shared" si="225"/>
        <v>0</v>
      </c>
      <c r="CJ475" s="27">
        <f t="shared" si="226"/>
        <v>0</v>
      </c>
      <c r="CK475" s="27">
        <f t="shared" si="202"/>
        <v>0</v>
      </c>
      <c r="CL475" s="27">
        <f t="shared" si="227"/>
        <v>0</v>
      </c>
      <c r="CM475" s="27">
        <f t="shared" si="203"/>
        <v>0</v>
      </c>
    </row>
    <row r="476" spans="52:91">
      <c r="AZ476">
        <v>116</v>
      </c>
      <c r="BA476" s="14">
        <f t="shared" si="204"/>
        <v>4500000</v>
      </c>
      <c r="BC476" s="17">
        <f t="shared" si="205"/>
        <v>-25.097851166290251</v>
      </c>
      <c r="BD476">
        <f t="shared" si="206"/>
        <v>-116.41270709224122</v>
      </c>
      <c r="BE476" s="42">
        <f t="shared" si="207"/>
        <v>-42.684162315651349</v>
      </c>
      <c r="BF476" s="31">
        <f t="shared" si="208"/>
        <v>-41.423766646197564</v>
      </c>
      <c r="BG476" t="str">
        <f t="shared" si="209"/>
        <v>1050.19717471817-5701.17492146975i</v>
      </c>
      <c r="BH476" t="str">
        <f t="shared" si="210"/>
        <v>92597.414312705-26181.2966422932i</v>
      </c>
      <c r="BI476">
        <f t="shared" si="192"/>
        <v>-24.642006801376727</v>
      </c>
      <c r="BJ476">
        <f t="shared" si="211"/>
        <v>-60.761505024145507</v>
      </c>
      <c r="BK476">
        <f t="shared" si="212"/>
        <v>-19.183575743810479</v>
      </c>
      <c r="BL476">
        <f t="shared" si="213"/>
        <v>-83.693040200428868</v>
      </c>
      <c r="BM476" t="str">
        <f t="shared" si="214"/>
        <v>960000-1964.87624942158i</v>
      </c>
      <c r="BN476" t="str">
        <f t="shared" si="215"/>
        <v>-287542.865769012i</v>
      </c>
      <c r="BO476" t="str">
        <f t="shared" si="216"/>
        <v>79150.9546249129-263600.115083999i</v>
      </c>
      <c r="BP476" t="str">
        <f t="shared" si="217"/>
        <v>0.342144508984616-0.474427701506027i</v>
      </c>
      <c r="BQ476">
        <f t="shared" si="218"/>
        <v>1.1165000000000001E-5</v>
      </c>
      <c r="BR476">
        <f t="shared" si="193"/>
        <v>5.0930906040238799</v>
      </c>
      <c r="BS476">
        <f t="shared" si="219"/>
        <v>-127.48851127092969</v>
      </c>
      <c r="BU476" s="27">
        <f t="shared" si="194"/>
        <v>-67.782013481941604</v>
      </c>
      <c r="BV476" s="27">
        <f t="shared" si="195"/>
        <v>-157.83647373843877</v>
      </c>
      <c r="BW476">
        <f t="shared" si="196"/>
        <v>-38.732491941163325</v>
      </c>
      <c r="BX476">
        <f t="shared" si="197"/>
        <v>-271.94305649550404</v>
      </c>
      <c r="BY476" s="27">
        <f t="shared" si="198"/>
        <v>-106.51450542310494</v>
      </c>
      <c r="BZ476" s="27">
        <f t="shared" si="199"/>
        <v>-429.77953023394281</v>
      </c>
      <c r="CA476" s="27">
        <f t="shared" si="200"/>
        <v>-69.779530233942808</v>
      </c>
      <c r="CC476" s="58">
        <f t="shared" si="220"/>
        <v>0</v>
      </c>
      <c r="CD476" s="58">
        <f t="shared" si="221"/>
        <v>0</v>
      </c>
      <c r="CE476" s="58">
        <f t="shared" si="222"/>
        <v>0</v>
      </c>
      <c r="CF476" s="27">
        <f t="shared" si="223"/>
        <v>0</v>
      </c>
      <c r="CG476" s="27">
        <f t="shared" si="224"/>
        <v>0</v>
      </c>
      <c r="CH476" s="27">
        <f t="shared" si="201"/>
        <v>0</v>
      </c>
      <c r="CI476" s="27">
        <f t="shared" si="225"/>
        <v>0</v>
      </c>
      <c r="CJ476" s="27">
        <f t="shared" si="226"/>
        <v>0</v>
      </c>
      <c r="CK476" s="27">
        <f t="shared" si="202"/>
        <v>0</v>
      </c>
      <c r="CL476" s="27">
        <f t="shared" si="227"/>
        <v>0</v>
      </c>
      <c r="CM476" s="27">
        <f t="shared" si="203"/>
        <v>0</v>
      </c>
    </row>
    <row r="477" spans="52:91">
      <c r="AZ477">
        <v>117</v>
      </c>
      <c r="BA477" s="14">
        <f t="shared" si="204"/>
        <v>5000000</v>
      </c>
      <c r="BC477" s="17">
        <f t="shared" si="205"/>
        <v>-26.034565824551372</v>
      </c>
      <c r="BD477">
        <f t="shared" si="206"/>
        <v>-116.69733288273082</v>
      </c>
      <c r="BE477" s="42">
        <f t="shared" si="207"/>
        <v>-43.062202921727646</v>
      </c>
      <c r="BF477" s="31">
        <f t="shared" si="208"/>
        <v>-38.45864527136866</v>
      </c>
      <c r="BG477" t="str">
        <f t="shared" si="209"/>
        <v>855.997321963199-5163.25313030595i</v>
      </c>
      <c r="BH477" t="str">
        <f t="shared" si="210"/>
        <v>91016.9871665936-28593.8238746673i</v>
      </c>
      <c r="BI477">
        <f t="shared" si="192"/>
        <v>-25.437515352815971</v>
      </c>
      <c r="BJ477">
        <f t="shared" si="211"/>
        <v>-60.411819043496564</v>
      </c>
      <c r="BK477">
        <f t="shared" si="212"/>
        <v>-20.088755932303627</v>
      </c>
      <c r="BL477">
        <f t="shared" si="213"/>
        <v>-84.319386548590501</v>
      </c>
      <c r="BM477" t="str">
        <f t="shared" si="214"/>
        <v>960000-1768.38862447942i</v>
      </c>
      <c r="BN477" t="str">
        <f t="shared" si="215"/>
        <v>-258788.579192111i</v>
      </c>
      <c r="BO477" t="str">
        <f t="shared" si="216"/>
        <v>65149.9899621198-241051.800397494i</v>
      </c>
      <c r="BP477" t="str">
        <f t="shared" si="217"/>
        <v>0.296405628328862-0.456672017780633i</v>
      </c>
      <c r="BQ477">
        <f t="shared" si="218"/>
        <v>1.1165000000000001E-5</v>
      </c>
      <c r="BR477">
        <f t="shared" si="193"/>
        <v>3.6244378331816556</v>
      </c>
      <c r="BS477">
        <f t="shared" si="219"/>
        <v>-131.89000978549007</v>
      </c>
      <c r="BU477" s="27">
        <f t="shared" si="194"/>
        <v>-69.096768746279025</v>
      </c>
      <c r="BV477" s="27">
        <f t="shared" si="195"/>
        <v>-155.15597815409947</v>
      </c>
      <c r="BW477">
        <f t="shared" si="196"/>
        <v>-41.901833451937947</v>
      </c>
      <c r="BX477">
        <f t="shared" si="197"/>
        <v>-276.62121537757713</v>
      </c>
      <c r="BY477" s="27">
        <f t="shared" si="198"/>
        <v>-110.99860219821697</v>
      </c>
      <c r="BZ477" s="27">
        <f t="shared" si="199"/>
        <v>-431.77719353167663</v>
      </c>
      <c r="CA477" s="27">
        <f t="shared" si="200"/>
        <v>-71.77719353167663</v>
      </c>
      <c r="CC477" s="58">
        <f t="shared" si="220"/>
        <v>0</v>
      </c>
      <c r="CD477" s="58">
        <f t="shared" si="221"/>
        <v>0</v>
      </c>
      <c r="CE477" s="58">
        <f t="shared" si="222"/>
        <v>0</v>
      </c>
      <c r="CF477" s="27">
        <f t="shared" si="223"/>
        <v>0</v>
      </c>
      <c r="CG477" s="27">
        <f t="shared" si="224"/>
        <v>0</v>
      </c>
      <c r="CH477" s="27">
        <f t="shared" si="201"/>
        <v>0</v>
      </c>
      <c r="CI477" s="27">
        <f t="shared" si="225"/>
        <v>0</v>
      </c>
      <c r="CJ477" s="27">
        <f t="shared" si="226"/>
        <v>0</v>
      </c>
      <c r="CK477" s="27">
        <f t="shared" si="202"/>
        <v>0</v>
      </c>
      <c r="CL477" s="27">
        <f t="shared" si="227"/>
        <v>0</v>
      </c>
      <c r="CM477" s="27">
        <f t="shared" si="203"/>
        <v>0</v>
      </c>
    </row>
    <row r="478" spans="52:91">
      <c r="AZ478">
        <v>118</v>
      </c>
      <c r="BA478" s="14">
        <f t="shared" si="204"/>
        <v>5500000</v>
      </c>
      <c r="BC478" s="17">
        <f t="shared" si="205"/>
        <v>-26.880182146748488</v>
      </c>
      <c r="BD478">
        <f t="shared" si="206"/>
        <v>-116.92915619115645</v>
      </c>
      <c r="BE478" s="42">
        <f t="shared" si="207"/>
        <v>-43.364742537515362</v>
      </c>
      <c r="BF478" s="31">
        <f t="shared" si="208"/>
        <v>-35.834762971893703</v>
      </c>
      <c r="BG478" t="str">
        <f t="shared" si="209"/>
        <v>710.735426222401-4715.7596199371i</v>
      </c>
      <c r="BH478" t="str">
        <f t="shared" si="210"/>
        <v>89331.8028309441-30870.8484831198i</v>
      </c>
      <c r="BI478">
        <f t="shared" si="192"/>
        <v>-26.150700363662295</v>
      </c>
      <c r="BJ478">
        <f t="shared" si="211"/>
        <v>-59.864268640277132</v>
      </c>
      <c r="BK478">
        <f t="shared" si="212"/>
        <v>-20.909218483229942</v>
      </c>
      <c r="BL478">
        <f t="shared" si="213"/>
        <v>-84.832873694358213</v>
      </c>
      <c r="BM478" t="str">
        <f t="shared" si="214"/>
        <v>960000-1607.62602225402i</v>
      </c>
      <c r="BN478" t="str">
        <f t="shared" si="215"/>
        <v>-235262.3447201i</v>
      </c>
      <c r="BO478" t="str">
        <f t="shared" si="216"/>
        <v>54495.5928973085-221774.918121589i</v>
      </c>
      <c r="BP478" t="str">
        <f t="shared" si="217"/>
        <v>0.258248210913376-0.437671192190458i</v>
      </c>
      <c r="BQ478">
        <f t="shared" si="218"/>
        <v>1.1165000000000001E-5</v>
      </c>
      <c r="BR478">
        <f t="shared" si="193"/>
        <v>2.2504143264168661</v>
      </c>
      <c r="BS478">
        <f t="shared" si="219"/>
        <v>-135.65179746691857</v>
      </c>
      <c r="BU478" s="27">
        <f t="shared" si="194"/>
        <v>-70.24492468426385</v>
      </c>
      <c r="BV478" s="27">
        <f t="shared" si="195"/>
        <v>-152.76391916305016</v>
      </c>
      <c r="BW478">
        <f t="shared" si="196"/>
        <v>-44.809504520475372</v>
      </c>
      <c r="BX478">
        <f t="shared" si="197"/>
        <v>-280.34893980155391</v>
      </c>
      <c r="BY478" s="27">
        <f t="shared" si="198"/>
        <v>-115.05442920473922</v>
      </c>
      <c r="BZ478" s="27">
        <f t="shared" si="199"/>
        <v>-433.11285896460407</v>
      </c>
      <c r="CA478" s="27">
        <f t="shared" si="200"/>
        <v>-73.112858964604072</v>
      </c>
      <c r="CC478" s="58">
        <f t="shared" si="220"/>
        <v>0</v>
      </c>
      <c r="CD478" s="58">
        <f t="shared" si="221"/>
        <v>0</v>
      </c>
      <c r="CE478" s="58">
        <f t="shared" si="222"/>
        <v>0</v>
      </c>
      <c r="CF478" s="27">
        <f t="shared" si="223"/>
        <v>0</v>
      </c>
      <c r="CG478" s="27">
        <f t="shared" si="224"/>
        <v>0</v>
      </c>
      <c r="CH478" s="27">
        <f t="shared" si="201"/>
        <v>0</v>
      </c>
      <c r="CI478" s="27">
        <f t="shared" si="225"/>
        <v>0</v>
      </c>
      <c r="CJ478" s="27">
        <f t="shared" si="226"/>
        <v>0</v>
      </c>
      <c r="CK478" s="27">
        <f t="shared" si="202"/>
        <v>0</v>
      </c>
      <c r="CL478" s="27">
        <f t="shared" si="227"/>
        <v>0</v>
      </c>
      <c r="CM478" s="27">
        <f t="shared" si="203"/>
        <v>0</v>
      </c>
    </row>
    <row r="479" spans="52:91">
      <c r="AZ479">
        <v>119</v>
      </c>
      <c r="BA479" s="14">
        <f t="shared" si="204"/>
        <v>6000000</v>
      </c>
      <c r="BC479" s="17">
        <f t="shared" si="205"/>
        <v>-27.650835878849186</v>
      </c>
      <c r="BD479">
        <f t="shared" si="206"/>
        <v>-117.12161740854764</v>
      </c>
      <c r="BE479" s="42">
        <f t="shared" si="207"/>
        <v>-43.609840947737972</v>
      </c>
      <c r="BF479" s="31">
        <f t="shared" si="208"/>
        <v>-33.505805221639427</v>
      </c>
      <c r="BG479" t="str">
        <f t="shared" si="209"/>
        <v>599.341352508807-4338.1693401082i</v>
      </c>
      <c r="BH479" t="str">
        <f t="shared" si="210"/>
        <v>87556.3018795051-33007.9413041086i</v>
      </c>
      <c r="BI479">
        <f t="shared" si="192"/>
        <v>-26.793627103469881</v>
      </c>
      <c r="BJ479">
        <f t="shared" si="211"/>
        <v>-59.174708003424847</v>
      </c>
      <c r="BK479">
        <f t="shared" si="212"/>
        <v>-21.65935968958135</v>
      </c>
      <c r="BL479">
        <f t="shared" si="213"/>
        <v>-85.261419870313674</v>
      </c>
      <c r="BM479" t="str">
        <f t="shared" si="214"/>
        <v>960000-1473.65718706618i</v>
      </c>
      <c r="BN479" t="str">
        <f t="shared" si="215"/>
        <v>-215657.149326759i</v>
      </c>
      <c r="BO479" t="str">
        <f t="shared" si="216"/>
        <v>46217.5126077312-205171.732001527i</v>
      </c>
      <c r="BP479" t="str">
        <f t="shared" si="217"/>
        <v>0.226336140974785-0.418459188288927i</v>
      </c>
      <c r="BQ479">
        <f t="shared" si="218"/>
        <v>1.1165000000000001E-5</v>
      </c>
      <c r="BR479">
        <f t="shared" si="193"/>
        <v>0.96203010532781186</v>
      </c>
      <c r="BS479">
        <f t="shared" si="219"/>
        <v>-138.89726457031094</v>
      </c>
      <c r="BU479" s="27">
        <f t="shared" si="194"/>
        <v>-71.260676826587158</v>
      </c>
      <c r="BV479" s="27">
        <f t="shared" si="195"/>
        <v>-150.62742263018706</v>
      </c>
      <c r="BW479">
        <f t="shared" si="196"/>
        <v>-47.490956687723418</v>
      </c>
      <c r="BX479">
        <f t="shared" si="197"/>
        <v>-283.33339244404942</v>
      </c>
      <c r="BY479" s="27">
        <f t="shared" si="198"/>
        <v>-118.75163351431058</v>
      </c>
      <c r="BZ479" s="27">
        <f t="shared" si="199"/>
        <v>-433.96081507423651</v>
      </c>
      <c r="CA479" s="27">
        <f t="shared" si="200"/>
        <v>-73.960815074236507</v>
      </c>
      <c r="CC479" s="58">
        <f t="shared" si="220"/>
        <v>0</v>
      </c>
      <c r="CD479" s="58">
        <f t="shared" si="221"/>
        <v>0</v>
      </c>
      <c r="CE479" s="58">
        <f t="shared" si="222"/>
        <v>0</v>
      </c>
      <c r="CF479" s="27">
        <f t="shared" si="223"/>
        <v>0</v>
      </c>
      <c r="CG479" s="27">
        <f t="shared" si="224"/>
        <v>0</v>
      </c>
      <c r="CH479" s="27">
        <f t="shared" si="201"/>
        <v>0</v>
      </c>
      <c r="CI479" s="27">
        <f t="shared" si="225"/>
        <v>0</v>
      </c>
      <c r="CJ479" s="27">
        <f t="shared" si="226"/>
        <v>0</v>
      </c>
      <c r="CK479" s="27">
        <f t="shared" si="202"/>
        <v>0</v>
      </c>
      <c r="CL479" s="27">
        <f t="shared" si="227"/>
        <v>0</v>
      </c>
      <c r="CM479" s="27">
        <f t="shared" si="203"/>
        <v>0</v>
      </c>
    </row>
    <row r="480" spans="52:91">
      <c r="AZ480">
        <v>120</v>
      </c>
      <c r="BA480" s="14">
        <f t="shared" si="204"/>
        <v>6500000</v>
      </c>
      <c r="BC480" s="17">
        <f t="shared" si="205"/>
        <v>-28.358727211090518</v>
      </c>
      <c r="BD480">
        <f t="shared" si="206"/>
        <v>-117.28395374459765</v>
      </c>
      <c r="BE480" s="42">
        <f t="shared" si="207"/>
        <v>-43.810641696731338</v>
      </c>
      <c r="BF480" s="31">
        <f t="shared" si="208"/>
        <v>-31.431279890793792</v>
      </c>
      <c r="BG480" t="str">
        <f t="shared" si="209"/>
        <v>512.100226223318-4015.58969485781i</v>
      </c>
      <c r="BH480" t="str">
        <f t="shared" si="210"/>
        <v>85704.7667324462-35002.4232387074i</v>
      </c>
      <c r="BI480">
        <f t="shared" si="192"/>
        <v>-27.375971845549859</v>
      </c>
      <c r="BJ480">
        <f t="shared" si="211"/>
        <v>-58.382979631916889</v>
      </c>
      <c r="BK480">
        <f t="shared" si="212"/>
        <v>-22.350215286275926</v>
      </c>
      <c r="BL480">
        <f t="shared" si="213"/>
        <v>-85.624453318345346</v>
      </c>
      <c r="BM480" t="str">
        <f t="shared" si="214"/>
        <v>960000-1360.29894190725i</v>
      </c>
      <c r="BN480" t="str">
        <f t="shared" si="215"/>
        <v>-199068.137840085i</v>
      </c>
      <c r="BO480" t="str">
        <f t="shared" si="216"/>
        <v>39667.8479481883-190760.918338012i</v>
      </c>
      <c r="BP480" t="str">
        <f t="shared" si="217"/>
        <v>0.199535237830443-0.399651006122081i</v>
      </c>
      <c r="BQ480">
        <f t="shared" si="218"/>
        <v>1.1165000000000001E-5</v>
      </c>
      <c r="BR480">
        <f t="shared" si="193"/>
        <v>-0.24899372795597816</v>
      </c>
      <c r="BS480">
        <f t="shared" si="219"/>
        <v>-141.72129621238034</v>
      </c>
      <c r="BU480" s="27">
        <f t="shared" si="194"/>
        <v>-72.169368907821848</v>
      </c>
      <c r="BV480" s="27">
        <f t="shared" si="195"/>
        <v>-148.71523363539146</v>
      </c>
      <c r="BW480">
        <f t="shared" si="196"/>
        <v>-49.975180859781759</v>
      </c>
      <c r="BX480">
        <f t="shared" si="197"/>
        <v>-285.72872916264259</v>
      </c>
      <c r="BY480" s="27">
        <f t="shared" si="198"/>
        <v>-122.14454976760361</v>
      </c>
      <c r="BZ480" s="27">
        <f t="shared" si="199"/>
        <v>-434.44396279803402</v>
      </c>
      <c r="CA480" s="27">
        <f t="shared" si="200"/>
        <v>-74.443962798034022</v>
      </c>
      <c r="CC480" s="58">
        <f t="shared" si="220"/>
        <v>0</v>
      </c>
      <c r="CD480" s="58">
        <f t="shared" si="221"/>
        <v>0</v>
      </c>
      <c r="CE480" s="58">
        <f t="shared" si="222"/>
        <v>0</v>
      </c>
      <c r="CF480" s="27">
        <f t="shared" si="223"/>
        <v>0</v>
      </c>
      <c r="CG480" s="27">
        <f t="shared" si="224"/>
        <v>0</v>
      </c>
      <c r="CH480" s="27">
        <f t="shared" si="201"/>
        <v>0</v>
      </c>
      <c r="CI480" s="27">
        <f t="shared" si="225"/>
        <v>0</v>
      </c>
      <c r="CJ480" s="27">
        <f t="shared" si="226"/>
        <v>0</v>
      </c>
      <c r="CK480" s="27">
        <f t="shared" si="202"/>
        <v>0</v>
      </c>
      <c r="CL480" s="27">
        <f t="shared" si="227"/>
        <v>0</v>
      </c>
      <c r="CM480" s="27">
        <f t="shared" si="203"/>
        <v>0</v>
      </c>
    </row>
    <row r="481" spans="52:91">
      <c r="AZ481">
        <v>121</v>
      </c>
      <c r="BA481" s="14">
        <f t="shared" si="204"/>
        <v>7000000</v>
      </c>
      <c r="BC481" s="17">
        <f t="shared" si="205"/>
        <v>-29.013303691485941</v>
      </c>
      <c r="BD481">
        <f t="shared" si="206"/>
        <v>-117.42272265956788</v>
      </c>
      <c r="BE481" s="42">
        <f t="shared" si="207"/>
        <v>-43.976852141962404</v>
      </c>
      <c r="BF481" s="31">
        <f t="shared" si="208"/>
        <v>-29.576326567797974</v>
      </c>
      <c r="BG481" t="str">
        <f t="shared" si="209"/>
        <v>442.531373510974-3737.00012520868i</v>
      </c>
      <c r="BH481" t="str">
        <f t="shared" si="210"/>
        <v>83791.1004704235-36853.243127271i</v>
      </c>
      <c r="BI481">
        <f t="shared" si="192"/>
        <v>-27.905601050067546</v>
      </c>
      <c r="BJ481">
        <f t="shared" si="211"/>
        <v>-57.518216583490613</v>
      </c>
      <c r="BK481">
        <f t="shared" si="212"/>
        <v>-22.990425222404923</v>
      </c>
      <c r="BL481">
        <f t="shared" si="213"/>
        <v>-85.935906374520485</v>
      </c>
      <c r="BM481" t="str">
        <f t="shared" si="214"/>
        <v>960000-1263.13473177102i</v>
      </c>
      <c r="BN481" t="str">
        <f t="shared" si="215"/>
        <v>-184848.985137222i</v>
      </c>
      <c r="BO481" t="str">
        <f t="shared" si="216"/>
        <v>34402.5086257132-178159.041242699i</v>
      </c>
      <c r="BP481" t="str">
        <f t="shared" si="217"/>
        <v>0.176910992716954-0.381593361279852i</v>
      </c>
      <c r="BQ481">
        <f t="shared" si="218"/>
        <v>1.1165000000000001E-5</v>
      </c>
      <c r="BR481">
        <f t="shared" si="193"/>
        <v>-1.390128034886877</v>
      </c>
      <c r="BS481">
        <f t="shared" si="219"/>
        <v>-144.19776141935697</v>
      </c>
      <c r="BU481" s="27">
        <f t="shared" si="194"/>
        <v>-72.990155833448341</v>
      </c>
      <c r="BV481" s="27">
        <f t="shared" si="195"/>
        <v>-146.99904922736584</v>
      </c>
      <c r="BW481">
        <f t="shared" si="196"/>
        <v>-52.286154307359347</v>
      </c>
      <c r="BX481">
        <f t="shared" si="197"/>
        <v>-287.65188437736811</v>
      </c>
      <c r="BY481" s="27">
        <f t="shared" si="198"/>
        <v>-125.27631014080768</v>
      </c>
      <c r="BZ481" s="27">
        <f t="shared" si="199"/>
        <v>-434.65093360473395</v>
      </c>
      <c r="CA481" s="27">
        <f t="shared" si="200"/>
        <v>-74.65093360473395</v>
      </c>
      <c r="CC481" s="58">
        <f t="shared" si="220"/>
        <v>0</v>
      </c>
      <c r="CD481" s="58">
        <f t="shared" si="221"/>
        <v>0</v>
      </c>
      <c r="CE481" s="58">
        <f t="shared" si="222"/>
        <v>0</v>
      </c>
      <c r="CF481" s="27">
        <f t="shared" si="223"/>
        <v>0</v>
      </c>
      <c r="CG481" s="27">
        <f t="shared" si="224"/>
        <v>0</v>
      </c>
      <c r="CH481" s="27">
        <f t="shared" si="201"/>
        <v>0</v>
      </c>
      <c r="CI481" s="27">
        <f t="shared" si="225"/>
        <v>0</v>
      </c>
      <c r="CJ481" s="27">
        <f t="shared" si="226"/>
        <v>0</v>
      </c>
      <c r="CK481" s="27">
        <f t="shared" si="202"/>
        <v>0</v>
      </c>
      <c r="CL481" s="27">
        <f t="shared" si="227"/>
        <v>0</v>
      </c>
      <c r="CM481" s="27">
        <f t="shared" si="203"/>
        <v>0</v>
      </c>
    </row>
    <row r="482" spans="52:91">
      <c r="AZ482">
        <v>122</v>
      </c>
      <c r="BA482" s="14">
        <f t="shared" si="204"/>
        <v>7500000</v>
      </c>
      <c r="BC482" s="17">
        <f t="shared" si="205"/>
        <v>-29.622029986057619</v>
      </c>
      <c r="BD482">
        <f t="shared" si="206"/>
        <v>-117.54270765702836</v>
      </c>
      <c r="BE482" s="42">
        <f t="shared" si="207"/>
        <v>-44.115738511939227</v>
      </c>
      <c r="BF482" s="31">
        <f t="shared" si="208"/>
        <v>-27.911194120419971</v>
      </c>
      <c r="BG482" t="str">
        <f t="shared" si="209"/>
        <v>386.182334838-3494.09472096494i</v>
      </c>
      <c r="BH482" t="str">
        <f t="shared" si="210"/>
        <v>81828.6405626614-38560.8303843798i</v>
      </c>
      <c r="BI482">
        <f t="shared" si="192"/>
        <v>-28.388994025909806</v>
      </c>
      <c r="BJ482">
        <f t="shared" si="211"/>
        <v>-56.602161925708231</v>
      </c>
      <c r="BK482">
        <f t="shared" si="212"/>
        <v>-23.586877155262354</v>
      </c>
      <c r="BL482">
        <f t="shared" si="213"/>
        <v>-86.2060277629609</v>
      </c>
      <c r="BM482" t="str">
        <f t="shared" si="214"/>
        <v>960000-1178.92574965295i</v>
      </c>
      <c r="BN482" t="str">
        <f t="shared" si="215"/>
        <v>-172525.719461407i</v>
      </c>
      <c r="BO482" t="str">
        <f t="shared" si="216"/>
        <v>30109.8136865623-167060.882517971i</v>
      </c>
      <c r="BP482" t="str">
        <f t="shared" si="217"/>
        <v>0.157705101276445-0.364464267532266i</v>
      </c>
      <c r="BQ482">
        <f t="shared" si="218"/>
        <v>1.1165000000000001E-5</v>
      </c>
      <c r="BR482">
        <f t="shared" si="193"/>
        <v>-2.4680402216513424</v>
      </c>
      <c r="BS482">
        <f t="shared" si="219"/>
        <v>-146.38482746269435</v>
      </c>
      <c r="BU482" s="27">
        <f t="shared" si="194"/>
        <v>-73.737768497996854</v>
      </c>
      <c r="BV482" s="27">
        <f t="shared" si="195"/>
        <v>-145.45390177744832</v>
      </c>
      <c r="BW482">
        <f t="shared" si="196"/>
        <v>-54.443911402823502</v>
      </c>
      <c r="BX482">
        <f t="shared" si="197"/>
        <v>-289.19301715136351</v>
      </c>
      <c r="BY482" s="27">
        <f t="shared" si="198"/>
        <v>-128.18167990082037</v>
      </c>
      <c r="BZ482" s="27">
        <f t="shared" si="199"/>
        <v>-434.64691892881183</v>
      </c>
      <c r="CA482" s="27">
        <f t="shared" si="200"/>
        <v>-74.646918928811829</v>
      </c>
      <c r="CC482" s="58">
        <f t="shared" si="220"/>
        <v>0</v>
      </c>
      <c r="CD482" s="58">
        <f t="shared" si="221"/>
        <v>0</v>
      </c>
      <c r="CE482" s="58">
        <f t="shared" si="222"/>
        <v>0</v>
      </c>
      <c r="CF482" s="27">
        <f t="shared" si="223"/>
        <v>0</v>
      </c>
      <c r="CG482" s="27">
        <f t="shared" si="224"/>
        <v>0</v>
      </c>
      <c r="CH482" s="27">
        <f t="shared" si="201"/>
        <v>0</v>
      </c>
      <c r="CI482" s="27">
        <f t="shared" si="225"/>
        <v>0</v>
      </c>
      <c r="CJ482" s="27">
        <f t="shared" si="226"/>
        <v>0</v>
      </c>
      <c r="CK482" s="27">
        <f t="shared" si="202"/>
        <v>0</v>
      </c>
      <c r="CL482" s="27">
        <f t="shared" si="227"/>
        <v>0</v>
      </c>
      <c r="CM482" s="27">
        <f t="shared" si="203"/>
        <v>0</v>
      </c>
    </row>
    <row r="483" spans="52:91">
      <c r="AZ483">
        <v>123</v>
      </c>
      <c r="BA483" s="14">
        <f t="shared" si="204"/>
        <v>8000000</v>
      </c>
      <c r="BC483" s="17">
        <f t="shared" si="205"/>
        <v>-30.190906263137677</v>
      </c>
      <c r="BD483">
        <f t="shared" si="206"/>
        <v>-117.64748002092857</v>
      </c>
      <c r="BE483" s="42">
        <f t="shared" si="207"/>
        <v>-44.232807700821049</v>
      </c>
      <c r="BF483" s="31">
        <f t="shared" si="208"/>
        <v>-26.410603245798381</v>
      </c>
      <c r="BG483" t="str">
        <f t="shared" si="209"/>
        <v>339.914813576726-3280.50788049142i</v>
      </c>
      <c r="BH483" t="str">
        <f t="shared" si="210"/>
        <v>79830.0088590708-40126.9307506537i</v>
      </c>
      <c r="BI483">
        <f t="shared" si="192"/>
        <v>-28.831552839277663</v>
      </c>
      <c r="BJ483">
        <f t="shared" si="211"/>
        <v>-55.651316317209037</v>
      </c>
      <c r="BK483">
        <f t="shared" si="212"/>
        <v>-24.145148417573694</v>
      </c>
      <c r="BL483">
        <f t="shared" si="213"/>
        <v>-86.442523021461014</v>
      </c>
      <c r="BM483" t="str">
        <f t="shared" si="214"/>
        <v>960000-1105.24289029964i</v>
      </c>
      <c r="BN483" t="str">
        <f t="shared" si="215"/>
        <v>-161742.861995069i</v>
      </c>
      <c r="BO483" t="str">
        <f t="shared" si="216"/>
        <v>26566.2959111751-157222.518656843i</v>
      </c>
      <c r="BP483" t="str">
        <f t="shared" si="217"/>
        <v>0.141306544681009-0.348337487375854i</v>
      </c>
      <c r="BQ483">
        <f t="shared" si="218"/>
        <v>1.1165000000000001E-5</v>
      </c>
      <c r="BR483">
        <f t="shared" si="193"/>
        <v>-3.4886462843698056</v>
      </c>
      <c r="BS483">
        <f t="shared" si="219"/>
        <v>-148.32878725205555</v>
      </c>
      <c r="BU483" s="27">
        <f t="shared" si="194"/>
        <v>-74.423713963958733</v>
      </c>
      <c r="BV483" s="27">
        <f t="shared" si="195"/>
        <v>-144.05808326672695</v>
      </c>
      <c r="BW483">
        <f t="shared" si="196"/>
        <v>-56.465347541221163</v>
      </c>
      <c r="BX483">
        <f t="shared" si="197"/>
        <v>-290.4226265907256</v>
      </c>
      <c r="BY483" s="27">
        <f t="shared" si="198"/>
        <v>-130.88906150517988</v>
      </c>
      <c r="BZ483" s="27">
        <f t="shared" si="199"/>
        <v>-434.48070985745255</v>
      </c>
      <c r="CA483" s="27">
        <f t="shared" si="200"/>
        <v>-74.480709857452553</v>
      </c>
      <c r="CC483" s="58">
        <f t="shared" si="220"/>
        <v>0</v>
      </c>
      <c r="CD483" s="58">
        <f t="shared" si="221"/>
        <v>0</v>
      </c>
      <c r="CE483" s="58">
        <f t="shared" si="222"/>
        <v>0</v>
      </c>
      <c r="CF483" s="27">
        <f t="shared" si="223"/>
        <v>0</v>
      </c>
      <c r="CG483" s="27">
        <f t="shared" si="224"/>
        <v>0</v>
      </c>
      <c r="CH483" s="27">
        <f t="shared" si="201"/>
        <v>0</v>
      </c>
      <c r="CI483" s="27">
        <f t="shared" si="225"/>
        <v>0</v>
      </c>
      <c r="CJ483" s="27">
        <f t="shared" si="226"/>
        <v>0</v>
      </c>
      <c r="CK483" s="27">
        <f t="shared" si="202"/>
        <v>0</v>
      </c>
      <c r="CL483" s="27">
        <f t="shared" si="227"/>
        <v>0</v>
      </c>
      <c r="CM483" s="27">
        <f t="shared" si="203"/>
        <v>0</v>
      </c>
    </row>
    <row r="484" spans="52:91">
      <c r="AZ484">
        <v>124</v>
      </c>
      <c r="BA484" s="14">
        <f t="shared" si="204"/>
        <v>8500000</v>
      </c>
      <c r="BC484" s="17">
        <f t="shared" si="205"/>
        <v>-30.724827632359407</v>
      </c>
      <c r="BD484">
        <f t="shared" si="206"/>
        <v>-117.73975985524324</v>
      </c>
      <c r="BE484" s="42">
        <f t="shared" si="207"/>
        <v>-44.332281886315073</v>
      </c>
      <c r="BF484" s="31">
        <f t="shared" si="208"/>
        <v>-25.053107185792602</v>
      </c>
      <c r="BG484" t="str">
        <f t="shared" si="209"/>
        <v>301.466669700038-3091.28634672707i</v>
      </c>
      <c r="BH484" t="str">
        <f t="shared" si="210"/>
        <v>77806.9974213063-41554.4329092753i</v>
      </c>
      <c r="BI484">
        <f t="shared" si="192"/>
        <v>-29.237831692336208</v>
      </c>
      <c r="BJ484">
        <f t="shared" si="211"/>
        <v>-54.678369278510537</v>
      </c>
      <c r="BK484">
        <f t="shared" si="212"/>
        <v>-24.669817422087498</v>
      </c>
      <c r="BL484">
        <f t="shared" si="213"/>
        <v>-86.651296415910835</v>
      </c>
      <c r="BM484" t="str">
        <f t="shared" si="214"/>
        <v>960000-1040.22860263495i</v>
      </c>
      <c r="BN484" t="str">
        <f t="shared" si="215"/>
        <v>-152228.575995359i</v>
      </c>
      <c r="BO484" t="str">
        <f t="shared" si="216"/>
        <v>23608.627194903-148447.788982704i</v>
      </c>
      <c r="BP484" t="str">
        <f t="shared" si="217"/>
        <v>0.127223998962761-0.333223728222773i</v>
      </c>
      <c r="BQ484">
        <f t="shared" si="218"/>
        <v>1.1165000000000001E-5</v>
      </c>
      <c r="BR484">
        <f t="shared" si="193"/>
        <v>-4.4571819994539865</v>
      </c>
      <c r="BS484">
        <f t="shared" si="219"/>
        <v>-150.06685181255926</v>
      </c>
      <c r="BU484" s="27">
        <f t="shared" si="194"/>
        <v>-75.05710951867448</v>
      </c>
      <c r="BV484" s="27">
        <f t="shared" si="195"/>
        <v>-142.79286704103583</v>
      </c>
      <c r="BW484">
        <f t="shared" si="196"/>
        <v>-58.364831113877692</v>
      </c>
      <c r="BX484">
        <f t="shared" si="197"/>
        <v>-291.39651750698067</v>
      </c>
      <c r="BY484" s="27">
        <f t="shared" si="198"/>
        <v>-133.42194063255218</v>
      </c>
      <c r="BZ484" s="27">
        <f t="shared" si="199"/>
        <v>-434.18938454801651</v>
      </c>
      <c r="CA484" s="27">
        <f t="shared" si="200"/>
        <v>-74.189384548016506</v>
      </c>
      <c r="CC484" s="58">
        <f t="shared" si="220"/>
        <v>0</v>
      </c>
      <c r="CD484" s="58">
        <f t="shared" si="221"/>
        <v>0</v>
      </c>
      <c r="CE484" s="58">
        <f t="shared" si="222"/>
        <v>0</v>
      </c>
      <c r="CF484" s="27">
        <f t="shared" si="223"/>
        <v>0</v>
      </c>
      <c r="CG484" s="27">
        <f t="shared" si="224"/>
        <v>0</v>
      </c>
      <c r="CH484" s="27">
        <f t="shared" si="201"/>
        <v>0</v>
      </c>
      <c r="CI484" s="27">
        <f t="shared" si="225"/>
        <v>0</v>
      </c>
      <c r="CJ484" s="27">
        <f t="shared" si="226"/>
        <v>0</v>
      </c>
      <c r="CK484" s="27">
        <f t="shared" si="202"/>
        <v>0</v>
      </c>
      <c r="CL484" s="27">
        <f t="shared" si="227"/>
        <v>0</v>
      </c>
      <c r="CM484" s="27">
        <f t="shared" si="203"/>
        <v>0</v>
      </c>
    </row>
    <row r="485" spans="52:91">
      <c r="AZ485">
        <v>125</v>
      </c>
      <c r="BA485" s="14">
        <f t="shared" si="204"/>
        <v>9000000</v>
      </c>
      <c r="BC485" s="17">
        <f t="shared" si="205"/>
        <v>-31.227839721609229</v>
      </c>
      <c r="BD485">
        <f t="shared" si="206"/>
        <v>-117.8216553655232</v>
      </c>
      <c r="BE485" s="42">
        <f t="shared" si="207"/>
        <v>-44.41743358444274</v>
      </c>
      <c r="BF485" s="31">
        <f t="shared" si="208"/>
        <v>-23.820503752361684</v>
      </c>
      <c r="BG485" t="str">
        <f t="shared" si="209"/>
        <v>269.174760227104-2922.52241663328i</v>
      </c>
      <c r="BH485" t="str">
        <f t="shared" si="210"/>
        <v>75770.4883379985-42847.1927997749i</v>
      </c>
      <c r="BI485">
        <f t="shared" si="192"/>
        <v>-29.61170864145917</v>
      </c>
      <c r="BJ485">
        <f t="shared" si="211"/>
        <v>-53.693179131094816</v>
      </c>
      <c r="BK485">
        <f t="shared" si="212"/>
        <v>-25.164688043791944</v>
      </c>
      <c r="BL485">
        <f t="shared" si="213"/>
        <v>-86.836947705399737</v>
      </c>
      <c r="BM485" t="str">
        <f t="shared" si="214"/>
        <v>960000-982.43812471079i</v>
      </c>
      <c r="BN485" t="str">
        <f t="shared" si="215"/>
        <v>-143771.432884506i</v>
      </c>
      <c r="BO485" t="str">
        <f t="shared" si="216"/>
        <v>21115.3482220679-140577.791535464i</v>
      </c>
      <c r="BP485" t="str">
        <f t="shared" si="217"/>
        <v>0.115062001164588-0.319096751867813i</v>
      </c>
      <c r="BQ485">
        <f t="shared" si="218"/>
        <v>1.1165000000000001E-5</v>
      </c>
      <c r="BR485">
        <f t="shared" si="193"/>
        <v>-5.3782786053629019</v>
      </c>
      <c r="BS485">
        <f t="shared" si="219"/>
        <v>-151.62921192205857</v>
      </c>
      <c r="BU485" s="27">
        <f t="shared" si="194"/>
        <v>-75.645273306051962</v>
      </c>
      <c r="BV485" s="27">
        <f t="shared" si="195"/>
        <v>-141.64215911788489</v>
      </c>
      <c r="BW485">
        <f t="shared" si="196"/>
        <v>-60.154675290614016</v>
      </c>
      <c r="BX485">
        <f t="shared" si="197"/>
        <v>-292.15933875855313</v>
      </c>
      <c r="BY485" s="27">
        <f t="shared" si="198"/>
        <v>-135.79994859666598</v>
      </c>
      <c r="BZ485" s="27">
        <f t="shared" si="199"/>
        <v>-433.80149787643802</v>
      </c>
      <c r="CA485" s="27">
        <f t="shared" si="200"/>
        <v>-73.80149787643802</v>
      </c>
      <c r="CC485" s="58">
        <f t="shared" si="220"/>
        <v>0</v>
      </c>
      <c r="CD485" s="58">
        <f t="shared" si="221"/>
        <v>0</v>
      </c>
      <c r="CE485" s="58">
        <f t="shared" si="222"/>
        <v>0</v>
      </c>
      <c r="CF485" s="27">
        <f t="shared" si="223"/>
        <v>0</v>
      </c>
      <c r="CG485" s="27">
        <f t="shared" si="224"/>
        <v>0</v>
      </c>
      <c r="CH485" s="27">
        <f t="shared" si="201"/>
        <v>0</v>
      </c>
      <c r="CI485" s="27">
        <f t="shared" si="225"/>
        <v>0</v>
      </c>
      <c r="CJ485" s="27">
        <f t="shared" si="226"/>
        <v>0</v>
      </c>
      <c r="CK485" s="27">
        <f t="shared" si="202"/>
        <v>0</v>
      </c>
      <c r="CL485" s="27">
        <f t="shared" si="227"/>
        <v>0</v>
      </c>
      <c r="CM485" s="27">
        <f t="shared" si="203"/>
        <v>0</v>
      </c>
    </row>
    <row r="486" spans="52:91">
      <c r="AZ486">
        <v>126</v>
      </c>
      <c r="BA486" s="14">
        <f t="shared" si="204"/>
        <v>9500000</v>
      </c>
      <c r="BC486" s="17">
        <f t="shared" si="205"/>
        <v>-31.703324427345215</v>
      </c>
      <c r="BD486">
        <f t="shared" si="206"/>
        <v>-117.89482573090214</v>
      </c>
      <c r="BE486" s="42">
        <f t="shared" si="207"/>
        <v>-44.490825228347823</v>
      </c>
      <c r="BF486" s="31">
        <f t="shared" si="208"/>
        <v>-22.697318853600258</v>
      </c>
      <c r="BG486" t="str">
        <f t="shared" si="209"/>
        <v>241.79467277425-2771.09452473098i</v>
      </c>
      <c r="BH486" t="str">
        <f t="shared" si="210"/>
        <v>73730.404608453-44009.8613621892i</v>
      </c>
      <c r="BI486">
        <f t="shared" si="192"/>
        <v>-29.956515718752264</v>
      </c>
      <c r="BJ486">
        <f t="shared" si="211"/>
        <v>-52.703460645781625</v>
      </c>
      <c r="BK486">
        <f t="shared" si="212"/>
        <v>-25.632954528581489</v>
      </c>
      <c r="BL486">
        <f t="shared" si="213"/>
        <v>-87.003113245531438</v>
      </c>
      <c r="BM486" t="str">
        <f t="shared" si="214"/>
        <v>960000-930.730854989169i</v>
      </c>
      <c r="BN486" t="str">
        <f t="shared" si="215"/>
        <v>-136204.515364269i</v>
      </c>
      <c r="BO486" t="str">
        <f t="shared" si="216"/>
        <v>18994.7104285233-133482.820234822i</v>
      </c>
      <c r="BP486" t="str">
        <f t="shared" si="217"/>
        <v>0.104501333187256-0.30590979806038i</v>
      </c>
      <c r="BQ486">
        <f t="shared" si="218"/>
        <v>1.1165000000000001E-5</v>
      </c>
      <c r="BR486">
        <f t="shared" si="193"/>
        <v>-6.2560356976027158</v>
      </c>
      <c r="BS486">
        <f t="shared" si="219"/>
        <v>-153.04057708767269</v>
      </c>
      <c r="BU486" s="27">
        <f t="shared" si="194"/>
        <v>-76.194149655693039</v>
      </c>
      <c r="BV486" s="27">
        <f t="shared" si="195"/>
        <v>-140.59214458450239</v>
      </c>
      <c r="BW486">
        <f t="shared" si="196"/>
        <v>-61.845505944936463</v>
      </c>
      <c r="BX486">
        <f t="shared" si="197"/>
        <v>-292.74715097898576</v>
      </c>
      <c r="BY486" s="27">
        <f t="shared" si="198"/>
        <v>-138.03965560062949</v>
      </c>
      <c r="BZ486" s="27">
        <f t="shared" si="199"/>
        <v>-433.33929556348812</v>
      </c>
      <c r="CA486" s="27">
        <f t="shared" si="200"/>
        <v>-73.339295563488122</v>
      </c>
      <c r="CC486" s="58">
        <f t="shared" si="220"/>
        <v>0</v>
      </c>
      <c r="CD486" s="58">
        <f t="shared" si="221"/>
        <v>0</v>
      </c>
      <c r="CE486" s="58">
        <f t="shared" si="222"/>
        <v>0</v>
      </c>
      <c r="CF486" s="27">
        <f t="shared" si="223"/>
        <v>0</v>
      </c>
      <c r="CG486" s="27">
        <f t="shared" si="224"/>
        <v>0</v>
      </c>
      <c r="CH486" s="27">
        <f t="shared" si="201"/>
        <v>0</v>
      </c>
      <c r="CI486" s="27">
        <f t="shared" si="225"/>
        <v>0</v>
      </c>
      <c r="CJ486" s="27">
        <f t="shared" si="226"/>
        <v>0</v>
      </c>
      <c r="CK486" s="27">
        <f t="shared" si="202"/>
        <v>0</v>
      </c>
      <c r="CL486" s="27">
        <f t="shared" si="227"/>
        <v>0</v>
      </c>
      <c r="CM486" s="27">
        <f t="shared" si="203"/>
        <v>0</v>
      </c>
    </row>
    <row r="487" spans="52:91">
      <c r="AZ487">
        <v>127</v>
      </c>
      <c r="BA487" s="14">
        <f t="shared" si="204"/>
        <v>10000000</v>
      </c>
      <c r="BC487" s="17">
        <f t="shared" si="205"/>
        <v>-32.154137538946152</v>
      </c>
      <c r="BD487">
        <f t="shared" si="206"/>
        <v>-117.96059459030438</v>
      </c>
      <c r="BE487" s="42">
        <f t="shared" si="207"/>
        <v>-44.554482536074033</v>
      </c>
      <c r="BF487" s="31">
        <f t="shared" si="208"/>
        <v>-21.670364673024274</v>
      </c>
      <c r="BG487" t="str">
        <f t="shared" si="209"/>
        <v>218.380577112131-2634.48066820168i</v>
      </c>
      <c r="BH487" t="str">
        <f t="shared" si="210"/>
        <v>71695.6884761569-45047.7202702373i</v>
      </c>
      <c r="BI487">
        <f t="shared" si="192"/>
        <v>-30.275138751167901</v>
      </c>
      <c r="BJ487">
        <f t="shared" si="211"/>
        <v>-51.715278596606325</v>
      </c>
      <c r="BK487">
        <f t="shared" si="212"/>
        <v>-26.077324841905725</v>
      </c>
      <c r="BL487">
        <f t="shared" si="213"/>
        <v>-87.152705465876124</v>
      </c>
      <c r="BM487" t="str">
        <f t="shared" si="214"/>
        <v>960000-884.194312239711i</v>
      </c>
      <c r="BN487" t="str">
        <f t="shared" si="215"/>
        <v>-129394.289596055i</v>
      </c>
      <c r="BO487" t="str">
        <f t="shared" si="216"/>
        <v>17176.4179918571-127056.19001249i</v>
      </c>
      <c r="BP487" t="str">
        <f t="shared" si="217"/>
        <v>0.0952832831380414-0.293605822647435i</v>
      </c>
      <c r="BQ487">
        <f t="shared" si="218"/>
        <v>1.1165000000000001E-5</v>
      </c>
      <c r="BR487">
        <f t="shared" si="193"/>
        <v>-7.094088044165602</v>
      </c>
      <c r="BS487">
        <f t="shared" si="219"/>
        <v>-154.32133642545116</v>
      </c>
      <c r="BU487" s="27">
        <f t="shared" si="194"/>
        <v>-76.708620075020178</v>
      </c>
      <c r="BV487" s="27">
        <f t="shared" si="195"/>
        <v>-139.63095926332866</v>
      </c>
      <c r="BW487">
        <f t="shared" si="196"/>
        <v>-63.446551637239224</v>
      </c>
      <c r="BX487">
        <f t="shared" si="197"/>
        <v>-293.18932048793363</v>
      </c>
      <c r="BY487" s="27">
        <f t="shared" si="198"/>
        <v>-140.1551717122594</v>
      </c>
      <c r="BZ487" s="27">
        <f t="shared" si="199"/>
        <v>-432.82027975126232</v>
      </c>
      <c r="CA487" s="27">
        <f t="shared" si="200"/>
        <v>-72.820279751262319</v>
      </c>
      <c r="CC487" s="58"/>
      <c r="CD487" s="58"/>
      <c r="CE487" s="58"/>
      <c r="CF487" s="27"/>
      <c r="CG487" s="27"/>
      <c r="CH487" s="27"/>
      <c r="CI487" s="27"/>
      <c r="CJ487" s="27"/>
      <c r="CK487" s="27"/>
      <c r="CL487" s="27"/>
      <c r="CM487" s="27"/>
    </row>
  </sheetData>
  <phoneticPr fontId="59"/>
  <conditionalFormatting sqref="AO225">
    <cfRule type="cellIs" dxfId="0" priority="1" operator="greaterThan">
      <formula>145</formula>
    </cfRule>
  </conditionalFormatting>
  <pageMargins left="0.7" right="0.7" top="0.75" bottom="0.75" header="0.3" footer="0.3"/>
  <pageSetup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C3BA1-BAAE-48CB-9837-6248523B0E37}">
  <sheetPr codeName="Sheet2"/>
  <dimension ref="A1:D769"/>
  <sheetViews>
    <sheetView topLeftCell="A13" workbookViewId="0">
      <selection activeCell="F4" sqref="F4"/>
    </sheetView>
  </sheetViews>
  <sheetFormatPr defaultRowHeight="14.5"/>
  <cols>
    <col min="3" max="3" width="27.453125" bestFit="1" customWidth="1"/>
  </cols>
  <sheetData>
    <row r="1" spans="1:4">
      <c r="A1">
        <v>1</v>
      </c>
    </row>
    <row r="2" spans="1:4">
      <c r="A2">
        <v>1.02</v>
      </c>
      <c r="C2" s="5" t="s">
        <v>273</v>
      </c>
      <c r="D2" s="5" t="s">
        <v>5</v>
      </c>
    </row>
    <row r="3" spans="1:4">
      <c r="A3">
        <v>1.05</v>
      </c>
      <c r="C3" t="s">
        <v>433</v>
      </c>
      <c r="D3">
        <v>2</v>
      </c>
    </row>
    <row r="4" spans="1:4">
      <c r="A4">
        <v>1.0699999999999998</v>
      </c>
      <c r="C4" t="s">
        <v>434</v>
      </c>
      <c r="D4">
        <v>3</v>
      </c>
    </row>
    <row r="5" spans="1:4">
      <c r="A5">
        <v>1.1000000000000001</v>
      </c>
    </row>
    <row r="6" spans="1:4">
      <c r="A6">
        <v>1.1300000000000001</v>
      </c>
    </row>
    <row r="7" spans="1:4">
      <c r="A7">
        <v>1.1499999999999999</v>
      </c>
      <c r="C7" s="5" t="s">
        <v>272</v>
      </c>
      <c r="D7" s="5" t="s">
        <v>5</v>
      </c>
    </row>
    <row r="8" spans="1:4">
      <c r="A8">
        <v>1.1800000000000002</v>
      </c>
      <c r="C8" s="44" t="s">
        <v>274</v>
      </c>
      <c r="D8">
        <v>1</v>
      </c>
    </row>
    <row r="9" spans="1:4">
      <c r="A9">
        <v>1.21</v>
      </c>
      <c r="C9" s="44" t="s">
        <v>357</v>
      </c>
      <c r="D9">
        <v>2</v>
      </c>
    </row>
    <row r="10" spans="1:4">
      <c r="A10">
        <v>1.24</v>
      </c>
      <c r="C10" s="44" t="s">
        <v>275</v>
      </c>
      <c r="D10">
        <v>4</v>
      </c>
    </row>
    <row r="11" spans="1:4">
      <c r="A11">
        <v>1.27</v>
      </c>
      <c r="C11" s="44" t="s">
        <v>276</v>
      </c>
      <c r="D11">
        <v>6</v>
      </c>
    </row>
    <row r="12" spans="1:4">
      <c r="A12">
        <v>1.3</v>
      </c>
    </row>
    <row r="13" spans="1:4">
      <c r="A13">
        <v>1.33</v>
      </c>
      <c r="C13" s="60" t="s">
        <v>277</v>
      </c>
      <c r="D13" s="5" t="s">
        <v>5</v>
      </c>
    </row>
    <row r="14" spans="1:4">
      <c r="A14">
        <v>1.3699999999999999</v>
      </c>
      <c r="C14" s="44" t="s">
        <v>15</v>
      </c>
      <c r="D14">
        <v>1</v>
      </c>
    </row>
    <row r="15" spans="1:4">
      <c r="A15">
        <v>1.4</v>
      </c>
      <c r="C15" s="44" t="s">
        <v>278</v>
      </c>
      <c r="D15">
        <v>0</v>
      </c>
    </row>
    <row r="16" spans="1:4">
      <c r="A16">
        <v>1.4300000000000002</v>
      </c>
    </row>
    <row r="17" spans="1:4">
      <c r="A17">
        <v>1.47</v>
      </c>
      <c r="C17" s="60" t="s">
        <v>279</v>
      </c>
      <c r="D17" s="5" t="s">
        <v>5</v>
      </c>
    </row>
    <row r="18" spans="1:4">
      <c r="A18">
        <v>1.5</v>
      </c>
      <c r="C18" s="44" t="s">
        <v>280</v>
      </c>
      <c r="D18">
        <v>1</v>
      </c>
    </row>
    <row r="19" spans="1:4">
      <c r="A19">
        <v>1.54</v>
      </c>
      <c r="C19" s="44" t="s">
        <v>281</v>
      </c>
      <c r="D19">
        <v>0</v>
      </c>
    </row>
    <row r="20" spans="1:4">
      <c r="A20">
        <v>1.58</v>
      </c>
    </row>
    <row r="21" spans="1:4">
      <c r="A21">
        <v>1.6199999999999999</v>
      </c>
      <c r="C21" s="5" t="s">
        <v>284</v>
      </c>
      <c r="D21" s="5" t="s">
        <v>5</v>
      </c>
    </row>
    <row r="22" spans="1:4">
      <c r="A22">
        <v>1.65</v>
      </c>
      <c r="C22" t="s">
        <v>287</v>
      </c>
      <c r="D22">
        <v>1</v>
      </c>
    </row>
    <row r="23" spans="1:4">
      <c r="A23">
        <v>1.69</v>
      </c>
      <c r="C23" t="s">
        <v>288</v>
      </c>
      <c r="D23">
        <v>0</v>
      </c>
    </row>
    <row r="24" spans="1:4">
      <c r="A24">
        <v>1.7399999999999998</v>
      </c>
    </row>
    <row r="25" spans="1:4">
      <c r="A25">
        <v>1.78</v>
      </c>
      <c r="C25" s="5" t="s">
        <v>289</v>
      </c>
      <c r="D25" s="5" t="s">
        <v>5</v>
      </c>
    </row>
    <row r="26" spans="1:4">
      <c r="A26">
        <v>1.8199999999999998</v>
      </c>
      <c r="C26" t="s">
        <v>285</v>
      </c>
      <c r="D26">
        <v>1</v>
      </c>
    </row>
    <row r="27" spans="1:4">
      <c r="A27">
        <v>1.8699999999999999</v>
      </c>
      <c r="C27" t="s">
        <v>286</v>
      </c>
      <c r="D27">
        <v>0</v>
      </c>
    </row>
    <row r="28" spans="1:4">
      <c r="A28">
        <v>1.9100000000000001</v>
      </c>
    </row>
    <row r="29" spans="1:4">
      <c r="A29">
        <v>1.9600000000000002</v>
      </c>
    </row>
    <row r="30" spans="1:4">
      <c r="A30">
        <v>2</v>
      </c>
    </row>
    <row r="31" spans="1:4">
      <c r="A31">
        <v>2.0499999999999998</v>
      </c>
    </row>
    <row r="32" spans="1:4">
      <c r="A32">
        <v>2.1</v>
      </c>
    </row>
    <row r="33" spans="1:1">
      <c r="A33">
        <v>2.15</v>
      </c>
    </row>
    <row r="34" spans="1:1">
      <c r="A34">
        <v>2.21</v>
      </c>
    </row>
    <row r="35" spans="1:1">
      <c r="A35">
        <v>2.2600000000000002</v>
      </c>
    </row>
    <row r="36" spans="1:1">
      <c r="A36">
        <v>2.3199999999999998</v>
      </c>
    </row>
    <row r="37" spans="1:1">
      <c r="A37">
        <v>2.37</v>
      </c>
    </row>
    <row r="38" spans="1:1">
      <c r="A38">
        <v>2.4300000000000002</v>
      </c>
    </row>
    <row r="39" spans="1:1">
      <c r="A39">
        <v>2.4899999999999998</v>
      </c>
    </row>
    <row r="40" spans="1:1">
      <c r="A40">
        <v>2.5499999999999998</v>
      </c>
    </row>
    <row r="41" spans="1:1">
      <c r="A41">
        <v>2.6100000000000003</v>
      </c>
    </row>
    <row r="42" spans="1:1">
      <c r="A42">
        <v>2.67</v>
      </c>
    </row>
    <row r="43" spans="1:1">
      <c r="A43">
        <v>2.7399999999999998</v>
      </c>
    </row>
    <row r="44" spans="1:1">
      <c r="A44">
        <v>2.8</v>
      </c>
    </row>
    <row r="45" spans="1:1">
      <c r="A45">
        <v>2.87</v>
      </c>
    </row>
    <row r="46" spans="1:1">
      <c r="A46">
        <v>2.94</v>
      </c>
    </row>
    <row r="47" spans="1:1">
      <c r="A47">
        <v>3.0100000000000002</v>
      </c>
    </row>
    <row r="48" spans="1:1">
      <c r="A48">
        <v>3.09</v>
      </c>
    </row>
    <row r="49" spans="1:1">
      <c r="A49">
        <v>3.16</v>
      </c>
    </row>
    <row r="50" spans="1:1">
      <c r="A50">
        <v>3.2399999999999998</v>
      </c>
    </row>
    <row r="51" spans="1:1">
      <c r="A51">
        <v>3.3200000000000003</v>
      </c>
    </row>
    <row r="52" spans="1:1">
      <c r="A52">
        <v>3.4</v>
      </c>
    </row>
    <row r="53" spans="1:1">
      <c r="A53">
        <v>3.4799999999999995</v>
      </c>
    </row>
    <row r="54" spans="1:1">
      <c r="A54">
        <v>3.5700000000000003</v>
      </c>
    </row>
    <row r="55" spans="1:1">
      <c r="A55">
        <v>3.65</v>
      </c>
    </row>
    <row r="56" spans="1:1">
      <c r="A56">
        <v>3.7399999999999998</v>
      </c>
    </row>
    <row r="57" spans="1:1">
      <c r="A57">
        <v>3.8299999999999996</v>
      </c>
    </row>
    <row r="58" spans="1:1">
      <c r="A58">
        <v>3.9200000000000004</v>
      </c>
    </row>
    <row r="59" spans="1:1">
      <c r="A59">
        <v>4.0200000000000005</v>
      </c>
    </row>
    <row r="60" spans="1:1">
      <c r="A60">
        <v>4.12</v>
      </c>
    </row>
    <row r="61" spans="1:1">
      <c r="A61">
        <v>4.2200000000000006</v>
      </c>
    </row>
    <row r="62" spans="1:1">
      <c r="A62">
        <v>4.32</v>
      </c>
    </row>
    <row r="63" spans="1:1">
      <c r="A63">
        <v>4.42</v>
      </c>
    </row>
    <row r="64" spans="1:1">
      <c r="A64">
        <v>4.5299999999999994</v>
      </c>
    </row>
    <row r="65" spans="1:1">
      <c r="A65">
        <v>4.6399999999999997</v>
      </c>
    </row>
    <row r="66" spans="1:1">
      <c r="A66">
        <v>4.75</v>
      </c>
    </row>
    <row r="67" spans="1:1">
      <c r="A67">
        <v>4.87</v>
      </c>
    </row>
    <row r="68" spans="1:1">
      <c r="A68">
        <v>4.99</v>
      </c>
    </row>
    <row r="69" spans="1:1">
      <c r="A69">
        <v>5.1100000000000003</v>
      </c>
    </row>
    <row r="70" spans="1:1">
      <c r="A70">
        <v>5.2299999999999995</v>
      </c>
    </row>
    <row r="71" spans="1:1">
      <c r="A71">
        <v>5.36</v>
      </c>
    </row>
    <row r="72" spans="1:1">
      <c r="A72">
        <v>5.49</v>
      </c>
    </row>
    <row r="73" spans="1:1">
      <c r="A73">
        <v>5.62</v>
      </c>
    </row>
    <row r="74" spans="1:1">
      <c r="A74">
        <v>5.76</v>
      </c>
    </row>
    <row r="75" spans="1:1">
      <c r="A75">
        <v>5.9</v>
      </c>
    </row>
    <row r="76" spans="1:1">
      <c r="A76">
        <v>6.04</v>
      </c>
    </row>
    <row r="77" spans="1:1">
      <c r="A77">
        <v>6.1899999999999995</v>
      </c>
    </row>
    <row r="78" spans="1:1">
      <c r="A78">
        <v>6.34</v>
      </c>
    </row>
    <row r="79" spans="1:1">
      <c r="A79">
        <v>6.49</v>
      </c>
    </row>
    <row r="80" spans="1:1">
      <c r="A80">
        <v>6.65</v>
      </c>
    </row>
    <row r="81" spans="1:1">
      <c r="A81">
        <v>6.81</v>
      </c>
    </row>
    <row r="82" spans="1:1">
      <c r="A82">
        <v>6.9799999999999995</v>
      </c>
    </row>
    <row r="83" spans="1:1">
      <c r="A83">
        <v>7.15</v>
      </c>
    </row>
    <row r="84" spans="1:1">
      <c r="A84">
        <v>7.32</v>
      </c>
    </row>
    <row r="85" spans="1:1">
      <c r="A85">
        <v>7.5</v>
      </c>
    </row>
    <row r="86" spans="1:1">
      <c r="A86">
        <v>7.68</v>
      </c>
    </row>
    <row r="87" spans="1:1">
      <c r="A87">
        <v>7.87</v>
      </c>
    </row>
    <row r="88" spans="1:1">
      <c r="A88">
        <v>8.0599999999999987</v>
      </c>
    </row>
    <row r="89" spans="1:1">
      <c r="A89">
        <v>8.25</v>
      </c>
    </row>
    <row r="90" spans="1:1">
      <c r="A90">
        <v>8.4499999999999993</v>
      </c>
    </row>
    <row r="91" spans="1:1">
      <c r="A91">
        <v>8.66</v>
      </c>
    </row>
    <row r="92" spans="1:1">
      <c r="A92">
        <v>8.870000000000001</v>
      </c>
    </row>
    <row r="93" spans="1:1">
      <c r="A93">
        <v>9.09</v>
      </c>
    </row>
    <row r="94" spans="1:1">
      <c r="A94">
        <v>9.3099999999999987</v>
      </c>
    </row>
    <row r="95" spans="1:1">
      <c r="A95">
        <v>9.5299999999999994</v>
      </c>
    </row>
    <row r="96" spans="1:1">
      <c r="A96">
        <v>9.76</v>
      </c>
    </row>
    <row r="97" spans="1:1">
      <c r="A97">
        <f>A1*10</f>
        <v>10</v>
      </c>
    </row>
    <row r="98" spans="1:1">
      <c r="A98">
        <f t="shared" ref="A98:A161" si="0">A2*10</f>
        <v>10.199999999999999</v>
      </c>
    </row>
    <row r="99" spans="1:1">
      <c r="A99">
        <f t="shared" si="0"/>
        <v>10.5</v>
      </c>
    </row>
    <row r="100" spans="1:1">
      <c r="A100">
        <f t="shared" si="0"/>
        <v>10.7</v>
      </c>
    </row>
    <row r="101" spans="1:1">
      <c r="A101">
        <f t="shared" si="0"/>
        <v>11</v>
      </c>
    </row>
    <row r="102" spans="1:1">
      <c r="A102">
        <f t="shared" si="0"/>
        <v>11.3</v>
      </c>
    </row>
    <row r="103" spans="1:1">
      <c r="A103">
        <f t="shared" si="0"/>
        <v>11.5</v>
      </c>
    </row>
    <row r="104" spans="1:1">
      <c r="A104">
        <f t="shared" si="0"/>
        <v>11.8</v>
      </c>
    </row>
    <row r="105" spans="1:1">
      <c r="A105">
        <f t="shared" si="0"/>
        <v>12.1</v>
      </c>
    </row>
    <row r="106" spans="1:1">
      <c r="A106">
        <f t="shared" si="0"/>
        <v>12.4</v>
      </c>
    </row>
    <row r="107" spans="1:1">
      <c r="A107">
        <f t="shared" si="0"/>
        <v>12.7</v>
      </c>
    </row>
    <row r="108" spans="1:1">
      <c r="A108">
        <f t="shared" si="0"/>
        <v>13</v>
      </c>
    </row>
    <row r="109" spans="1:1">
      <c r="A109">
        <f t="shared" si="0"/>
        <v>13.3</v>
      </c>
    </row>
    <row r="110" spans="1:1">
      <c r="A110">
        <f t="shared" si="0"/>
        <v>13.7</v>
      </c>
    </row>
    <row r="111" spans="1:1">
      <c r="A111">
        <f t="shared" si="0"/>
        <v>14</v>
      </c>
    </row>
    <row r="112" spans="1:1">
      <c r="A112">
        <f t="shared" si="0"/>
        <v>14.3</v>
      </c>
    </row>
    <row r="113" spans="1:1">
      <c r="A113">
        <f t="shared" si="0"/>
        <v>14.7</v>
      </c>
    </row>
    <row r="114" spans="1:1">
      <c r="A114">
        <f t="shared" si="0"/>
        <v>15</v>
      </c>
    </row>
    <row r="115" spans="1:1">
      <c r="A115">
        <f t="shared" si="0"/>
        <v>15.4</v>
      </c>
    </row>
    <row r="116" spans="1:1">
      <c r="A116">
        <f t="shared" si="0"/>
        <v>15.8</v>
      </c>
    </row>
    <row r="117" spans="1:1">
      <c r="A117">
        <f t="shared" si="0"/>
        <v>16.2</v>
      </c>
    </row>
    <row r="118" spans="1:1">
      <c r="A118">
        <f t="shared" si="0"/>
        <v>16.5</v>
      </c>
    </row>
    <row r="119" spans="1:1">
      <c r="A119">
        <f t="shared" si="0"/>
        <v>16.899999999999999</v>
      </c>
    </row>
    <row r="120" spans="1:1">
      <c r="A120">
        <f t="shared" si="0"/>
        <v>17.399999999999999</v>
      </c>
    </row>
    <row r="121" spans="1:1">
      <c r="A121">
        <f t="shared" si="0"/>
        <v>17.8</v>
      </c>
    </row>
    <row r="122" spans="1:1">
      <c r="A122">
        <f t="shared" si="0"/>
        <v>18.2</v>
      </c>
    </row>
    <row r="123" spans="1:1">
      <c r="A123">
        <f t="shared" si="0"/>
        <v>18.7</v>
      </c>
    </row>
    <row r="124" spans="1:1">
      <c r="A124">
        <f t="shared" si="0"/>
        <v>19.100000000000001</v>
      </c>
    </row>
    <row r="125" spans="1:1">
      <c r="A125">
        <f t="shared" si="0"/>
        <v>19.600000000000001</v>
      </c>
    </row>
    <row r="126" spans="1:1">
      <c r="A126">
        <f t="shared" si="0"/>
        <v>20</v>
      </c>
    </row>
    <row r="127" spans="1:1">
      <c r="A127">
        <f t="shared" si="0"/>
        <v>20.5</v>
      </c>
    </row>
    <row r="128" spans="1:1">
      <c r="A128">
        <f t="shared" si="0"/>
        <v>21</v>
      </c>
    </row>
    <row r="129" spans="1:1">
      <c r="A129">
        <f t="shared" si="0"/>
        <v>21.5</v>
      </c>
    </row>
    <row r="130" spans="1:1">
      <c r="A130">
        <f t="shared" si="0"/>
        <v>22.1</v>
      </c>
    </row>
    <row r="131" spans="1:1">
      <c r="A131">
        <f t="shared" si="0"/>
        <v>22.6</v>
      </c>
    </row>
    <row r="132" spans="1:1">
      <c r="A132">
        <f t="shared" si="0"/>
        <v>23.2</v>
      </c>
    </row>
    <row r="133" spans="1:1">
      <c r="A133">
        <f t="shared" si="0"/>
        <v>23.700000000000003</v>
      </c>
    </row>
    <row r="134" spans="1:1">
      <c r="A134">
        <f t="shared" si="0"/>
        <v>24.3</v>
      </c>
    </row>
    <row r="135" spans="1:1">
      <c r="A135">
        <f t="shared" si="0"/>
        <v>24.9</v>
      </c>
    </row>
    <row r="136" spans="1:1">
      <c r="A136">
        <f t="shared" si="0"/>
        <v>25.5</v>
      </c>
    </row>
    <row r="137" spans="1:1">
      <c r="A137">
        <f t="shared" si="0"/>
        <v>26.1</v>
      </c>
    </row>
    <row r="138" spans="1:1">
      <c r="A138">
        <f t="shared" si="0"/>
        <v>26.7</v>
      </c>
    </row>
    <row r="139" spans="1:1">
      <c r="A139">
        <f t="shared" si="0"/>
        <v>27.4</v>
      </c>
    </row>
    <row r="140" spans="1:1">
      <c r="A140">
        <f t="shared" si="0"/>
        <v>28</v>
      </c>
    </row>
    <row r="141" spans="1:1">
      <c r="A141">
        <f t="shared" si="0"/>
        <v>28.700000000000003</v>
      </c>
    </row>
    <row r="142" spans="1:1">
      <c r="A142">
        <f t="shared" si="0"/>
        <v>29.4</v>
      </c>
    </row>
    <row r="143" spans="1:1">
      <c r="A143">
        <f t="shared" si="0"/>
        <v>30.1</v>
      </c>
    </row>
    <row r="144" spans="1:1">
      <c r="A144">
        <f t="shared" si="0"/>
        <v>30.9</v>
      </c>
    </row>
    <row r="145" spans="1:1">
      <c r="A145">
        <f t="shared" si="0"/>
        <v>31.6</v>
      </c>
    </row>
    <row r="146" spans="1:1">
      <c r="A146">
        <f t="shared" si="0"/>
        <v>32.4</v>
      </c>
    </row>
    <row r="147" spans="1:1">
      <c r="A147">
        <f t="shared" si="0"/>
        <v>33.200000000000003</v>
      </c>
    </row>
    <row r="148" spans="1:1">
      <c r="A148">
        <f t="shared" si="0"/>
        <v>34</v>
      </c>
    </row>
    <row r="149" spans="1:1">
      <c r="A149">
        <f t="shared" si="0"/>
        <v>34.799999999999997</v>
      </c>
    </row>
    <row r="150" spans="1:1">
      <c r="A150">
        <f t="shared" si="0"/>
        <v>35.700000000000003</v>
      </c>
    </row>
    <row r="151" spans="1:1">
      <c r="A151">
        <f t="shared" si="0"/>
        <v>36.5</v>
      </c>
    </row>
    <row r="152" spans="1:1">
      <c r="A152">
        <f t="shared" si="0"/>
        <v>37.4</v>
      </c>
    </row>
    <row r="153" spans="1:1">
      <c r="A153">
        <f t="shared" si="0"/>
        <v>38.299999999999997</v>
      </c>
    </row>
    <row r="154" spans="1:1">
      <c r="A154">
        <f t="shared" si="0"/>
        <v>39.200000000000003</v>
      </c>
    </row>
    <row r="155" spans="1:1">
      <c r="A155">
        <f t="shared" si="0"/>
        <v>40.200000000000003</v>
      </c>
    </row>
    <row r="156" spans="1:1">
      <c r="A156">
        <f t="shared" si="0"/>
        <v>41.2</v>
      </c>
    </row>
    <row r="157" spans="1:1">
      <c r="A157">
        <f t="shared" si="0"/>
        <v>42.2</v>
      </c>
    </row>
    <row r="158" spans="1:1">
      <c r="A158">
        <f t="shared" si="0"/>
        <v>43.2</v>
      </c>
    </row>
    <row r="159" spans="1:1">
      <c r="A159">
        <f t="shared" si="0"/>
        <v>44.2</v>
      </c>
    </row>
    <row r="160" spans="1:1">
      <c r="A160">
        <f t="shared" si="0"/>
        <v>45.3</v>
      </c>
    </row>
    <row r="161" spans="1:1">
      <c r="A161">
        <f t="shared" si="0"/>
        <v>46.4</v>
      </c>
    </row>
    <row r="162" spans="1:1">
      <c r="A162">
        <f t="shared" ref="A162:A225" si="1">A66*10</f>
        <v>47.5</v>
      </c>
    </row>
    <row r="163" spans="1:1">
      <c r="A163">
        <f t="shared" si="1"/>
        <v>48.7</v>
      </c>
    </row>
    <row r="164" spans="1:1">
      <c r="A164">
        <f t="shared" si="1"/>
        <v>49.900000000000006</v>
      </c>
    </row>
    <row r="165" spans="1:1">
      <c r="A165">
        <f t="shared" si="1"/>
        <v>51.1</v>
      </c>
    </row>
    <row r="166" spans="1:1">
      <c r="A166">
        <f t="shared" si="1"/>
        <v>52.3</v>
      </c>
    </row>
    <row r="167" spans="1:1">
      <c r="A167">
        <f t="shared" si="1"/>
        <v>53.6</v>
      </c>
    </row>
    <row r="168" spans="1:1">
      <c r="A168">
        <f t="shared" si="1"/>
        <v>54.900000000000006</v>
      </c>
    </row>
    <row r="169" spans="1:1">
      <c r="A169">
        <f t="shared" si="1"/>
        <v>56.2</v>
      </c>
    </row>
    <row r="170" spans="1:1">
      <c r="A170">
        <f t="shared" si="1"/>
        <v>57.599999999999994</v>
      </c>
    </row>
    <row r="171" spans="1:1">
      <c r="A171">
        <f t="shared" si="1"/>
        <v>59</v>
      </c>
    </row>
    <row r="172" spans="1:1">
      <c r="A172">
        <f t="shared" si="1"/>
        <v>60.4</v>
      </c>
    </row>
    <row r="173" spans="1:1">
      <c r="A173">
        <f t="shared" si="1"/>
        <v>61.899999999999991</v>
      </c>
    </row>
    <row r="174" spans="1:1">
      <c r="A174">
        <f t="shared" si="1"/>
        <v>63.4</v>
      </c>
    </row>
    <row r="175" spans="1:1">
      <c r="A175">
        <f t="shared" si="1"/>
        <v>64.900000000000006</v>
      </c>
    </row>
    <row r="176" spans="1:1">
      <c r="A176">
        <f t="shared" si="1"/>
        <v>66.5</v>
      </c>
    </row>
    <row r="177" spans="1:1">
      <c r="A177">
        <f t="shared" si="1"/>
        <v>68.099999999999994</v>
      </c>
    </row>
    <row r="178" spans="1:1">
      <c r="A178">
        <f t="shared" si="1"/>
        <v>69.8</v>
      </c>
    </row>
    <row r="179" spans="1:1">
      <c r="A179">
        <f t="shared" si="1"/>
        <v>71.5</v>
      </c>
    </row>
    <row r="180" spans="1:1">
      <c r="A180">
        <f t="shared" si="1"/>
        <v>73.2</v>
      </c>
    </row>
    <row r="181" spans="1:1">
      <c r="A181">
        <f t="shared" si="1"/>
        <v>75</v>
      </c>
    </row>
    <row r="182" spans="1:1">
      <c r="A182">
        <f t="shared" si="1"/>
        <v>76.8</v>
      </c>
    </row>
    <row r="183" spans="1:1">
      <c r="A183">
        <f t="shared" si="1"/>
        <v>78.7</v>
      </c>
    </row>
    <row r="184" spans="1:1">
      <c r="A184">
        <f t="shared" si="1"/>
        <v>80.599999999999994</v>
      </c>
    </row>
    <row r="185" spans="1:1">
      <c r="A185">
        <f t="shared" si="1"/>
        <v>82.5</v>
      </c>
    </row>
    <row r="186" spans="1:1">
      <c r="A186">
        <f t="shared" si="1"/>
        <v>84.5</v>
      </c>
    </row>
    <row r="187" spans="1:1">
      <c r="A187">
        <f t="shared" si="1"/>
        <v>86.6</v>
      </c>
    </row>
    <row r="188" spans="1:1">
      <c r="A188">
        <f t="shared" si="1"/>
        <v>88.700000000000017</v>
      </c>
    </row>
    <row r="189" spans="1:1">
      <c r="A189">
        <f t="shared" si="1"/>
        <v>90.9</v>
      </c>
    </row>
    <row r="190" spans="1:1">
      <c r="A190">
        <f t="shared" si="1"/>
        <v>93.1</v>
      </c>
    </row>
    <row r="191" spans="1:1">
      <c r="A191">
        <f t="shared" si="1"/>
        <v>95.3</v>
      </c>
    </row>
    <row r="192" spans="1:1">
      <c r="A192">
        <f t="shared" si="1"/>
        <v>97.6</v>
      </c>
    </row>
    <row r="193" spans="1:1">
      <c r="A193">
        <f t="shared" si="1"/>
        <v>100</v>
      </c>
    </row>
    <row r="194" spans="1:1">
      <c r="A194">
        <f t="shared" si="1"/>
        <v>102</v>
      </c>
    </row>
    <row r="195" spans="1:1">
      <c r="A195">
        <f t="shared" si="1"/>
        <v>105</v>
      </c>
    </row>
    <row r="196" spans="1:1">
      <c r="A196">
        <f t="shared" si="1"/>
        <v>107</v>
      </c>
    </row>
    <row r="197" spans="1:1">
      <c r="A197">
        <f t="shared" si="1"/>
        <v>110</v>
      </c>
    </row>
    <row r="198" spans="1:1">
      <c r="A198">
        <f t="shared" si="1"/>
        <v>113</v>
      </c>
    </row>
    <row r="199" spans="1:1">
      <c r="A199">
        <f t="shared" si="1"/>
        <v>115</v>
      </c>
    </row>
    <row r="200" spans="1:1">
      <c r="A200">
        <f t="shared" si="1"/>
        <v>118</v>
      </c>
    </row>
    <row r="201" spans="1:1">
      <c r="A201">
        <f t="shared" si="1"/>
        <v>121</v>
      </c>
    </row>
    <row r="202" spans="1:1">
      <c r="A202">
        <f t="shared" si="1"/>
        <v>124</v>
      </c>
    </row>
    <row r="203" spans="1:1">
      <c r="A203">
        <f t="shared" si="1"/>
        <v>127</v>
      </c>
    </row>
    <row r="204" spans="1:1">
      <c r="A204">
        <f t="shared" si="1"/>
        <v>130</v>
      </c>
    </row>
    <row r="205" spans="1:1">
      <c r="A205">
        <f t="shared" si="1"/>
        <v>133</v>
      </c>
    </row>
    <row r="206" spans="1:1">
      <c r="A206">
        <f t="shared" si="1"/>
        <v>137</v>
      </c>
    </row>
    <row r="207" spans="1:1">
      <c r="A207">
        <f t="shared" si="1"/>
        <v>140</v>
      </c>
    </row>
    <row r="208" spans="1:1">
      <c r="A208">
        <f t="shared" si="1"/>
        <v>143</v>
      </c>
    </row>
    <row r="209" spans="1:1">
      <c r="A209">
        <f t="shared" si="1"/>
        <v>147</v>
      </c>
    </row>
    <row r="210" spans="1:1">
      <c r="A210">
        <f t="shared" si="1"/>
        <v>150</v>
      </c>
    </row>
    <row r="211" spans="1:1">
      <c r="A211">
        <f t="shared" si="1"/>
        <v>154</v>
      </c>
    </row>
    <row r="212" spans="1:1">
      <c r="A212">
        <f t="shared" si="1"/>
        <v>158</v>
      </c>
    </row>
    <row r="213" spans="1:1">
      <c r="A213">
        <f t="shared" si="1"/>
        <v>162</v>
      </c>
    </row>
    <row r="214" spans="1:1">
      <c r="A214">
        <f t="shared" si="1"/>
        <v>165</v>
      </c>
    </row>
    <row r="215" spans="1:1">
      <c r="A215">
        <f t="shared" si="1"/>
        <v>169</v>
      </c>
    </row>
    <row r="216" spans="1:1">
      <c r="A216">
        <f t="shared" si="1"/>
        <v>174</v>
      </c>
    </row>
    <row r="217" spans="1:1">
      <c r="A217">
        <f t="shared" si="1"/>
        <v>178</v>
      </c>
    </row>
    <row r="218" spans="1:1">
      <c r="A218">
        <f t="shared" si="1"/>
        <v>182</v>
      </c>
    </row>
    <row r="219" spans="1:1">
      <c r="A219">
        <f t="shared" si="1"/>
        <v>187</v>
      </c>
    </row>
    <row r="220" spans="1:1">
      <c r="A220">
        <f t="shared" si="1"/>
        <v>191</v>
      </c>
    </row>
    <row r="221" spans="1:1">
      <c r="A221">
        <f t="shared" si="1"/>
        <v>196</v>
      </c>
    </row>
    <row r="222" spans="1:1">
      <c r="A222">
        <f t="shared" si="1"/>
        <v>200</v>
      </c>
    </row>
    <row r="223" spans="1:1">
      <c r="A223">
        <f t="shared" si="1"/>
        <v>205</v>
      </c>
    </row>
    <row r="224" spans="1:1">
      <c r="A224">
        <f t="shared" si="1"/>
        <v>210</v>
      </c>
    </row>
    <row r="225" spans="1:1">
      <c r="A225">
        <f t="shared" si="1"/>
        <v>215</v>
      </c>
    </row>
    <row r="226" spans="1:1">
      <c r="A226">
        <f t="shared" ref="A226:A289" si="2">A130*10</f>
        <v>221</v>
      </c>
    </row>
    <row r="227" spans="1:1">
      <c r="A227">
        <f t="shared" si="2"/>
        <v>226</v>
      </c>
    </row>
    <row r="228" spans="1:1">
      <c r="A228">
        <f t="shared" si="2"/>
        <v>232</v>
      </c>
    </row>
    <row r="229" spans="1:1">
      <c r="A229">
        <f t="shared" si="2"/>
        <v>237.00000000000003</v>
      </c>
    </row>
    <row r="230" spans="1:1">
      <c r="A230">
        <f t="shared" si="2"/>
        <v>243</v>
      </c>
    </row>
    <row r="231" spans="1:1">
      <c r="A231">
        <f t="shared" si="2"/>
        <v>249</v>
      </c>
    </row>
    <row r="232" spans="1:1">
      <c r="A232">
        <f t="shared" si="2"/>
        <v>255</v>
      </c>
    </row>
    <row r="233" spans="1:1">
      <c r="A233">
        <f t="shared" si="2"/>
        <v>261</v>
      </c>
    </row>
    <row r="234" spans="1:1">
      <c r="A234">
        <f t="shared" si="2"/>
        <v>267</v>
      </c>
    </row>
    <row r="235" spans="1:1">
      <c r="A235">
        <f t="shared" si="2"/>
        <v>274</v>
      </c>
    </row>
    <row r="236" spans="1:1">
      <c r="A236">
        <f t="shared" si="2"/>
        <v>280</v>
      </c>
    </row>
    <row r="237" spans="1:1">
      <c r="A237">
        <f t="shared" si="2"/>
        <v>287</v>
      </c>
    </row>
    <row r="238" spans="1:1">
      <c r="A238">
        <f t="shared" si="2"/>
        <v>294</v>
      </c>
    </row>
    <row r="239" spans="1:1">
      <c r="A239">
        <f t="shared" si="2"/>
        <v>301</v>
      </c>
    </row>
    <row r="240" spans="1:1">
      <c r="A240">
        <f t="shared" si="2"/>
        <v>309</v>
      </c>
    </row>
    <row r="241" spans="1:1">
      <c r="A241">
        <f t="shared" si="2"/>
        <v>316</v>
      </c>
    </row>
    <row r="242" spans="1:1">
      <c r="A242">
        <f t="shared" si="2"/>
        <v>324</v>
      </c>
    </row>
    <row r="243" spans="1:1">
      <c r="A243">
        <f t="shared" si="2"/>
        <v>332</v>
      </c>
    </row>
    <row r="244" spans="1:1">
      <c r="A244">
        <f t="shared" si="2"/>
        <v>340</v>
      </c>
    </row>
    <row r="245" spans="1:1">
      <c r="A245">
        <f t="shared" si="2"/>
        <v>348</v>
      </c>
    </row>
    <row r="246" spans="1:1">
      <c r="A246">
        <f t="shared" si="2"/>
        <v>357</v>
      </c>
    </row>
    <row r="247" spans="1:1">
      <c r="A247">
        <f t="shared" si="2"/>
        <v>365</v>
      </c>
    </row>
    <row r="248" spans="1:1">
      <c r="A248">
        <f t="shared" si="2"/>
        <v>374</v>
      </c>
    </row>
    <row r="249" spans="1:1">
      <c r="A249">
        <f t="shared" si="2"/>
        <v>383</v>
      </c>
    </row>
    <row r="250" spans="1:1">
      <c r="A250">
        <f t="shared" si="2"/>
        <v>392</v>
      </c>
    </row>
    <row r="251" spans="1:1">
      <c r="A251">
        <f t="shared" si="2"/>
        <v>402</v>
      </c>
    </row>
    <row r="252" spans="1:1">
      <c r="A252">
        <f t="shared" si="2"/>
        <v>412</v>
      </c>
    </row>
    <row r="253" spans="1:1">
      <c r="A253">
        <f t="shared" si="2"/>
        <v>422</v>
      </c>
    </row>
    <row r="254" spans="1:1">
      <c r="A254">
        <f t="shared" si="2"/>
        <v>432</v>
      </c>
    </row>
    <row r="255" spans="1:1">
      <c r="A255">
        <f t="shared" si="2"/>
        <v>442</v>
      </c>
    </row>
    <row r="256" spans="1:1">
      <c r="A256">
        <f t="shared" si="2"/>
        <v>453</v>
      </c>
    </row>
    <row r="257" spans="1:1">
      <c r="A257">
        <f t="shared" si="2"/>
        <v>464</v>
      </c>
    </row>
    <row r="258" spans="1:1">
      <c r="A258">
        <f t="shared" si="2"/>
        <v>475</v>
      </c>
    </row>
    <row r="259" spans="1:1">
      <c r="A259">
        <f t="shared" si="2"/>
        <v>487</v>
      </c>
    </row>
    <row r="260" spans="1:1">
      <c r="A260">
        <f t="shared" si="2"/>
        <v>499.00000000000006</v>
      </c>
    </row>
    <row r="261" spans="1:1">
      <c r="A261">
        <f t="shared" si="2"/>
        <v>511</v>
      </c>
    </row>
    <row r="262" spans="1:1">
      <c r="A262">
        <f t="shared" si="2"/>
        <v>523</v>
      </c>
    </row>
    <row r="263" spans="1:1">
      <c r="A263">
        <f t="shared" si="2"/>
        <v>536</v>
      </c>
    </row>
    <row r="264" spans="1:1">
      <c r="A264">
        <f t="shared" si="2"/>
        <v>549</v>
      </c>
    </row>
    <row r="265" spans="1:1">
      <c r="A265">
        <f t="shared" si="2"/>
        <v>562</v>
      </c>
    </row>
    <row r="266" spans="1:1">
      <c r="A266">
        <f t="shared" si="2"/>
        <v>576</v>
      </c>
    </row>
    <row r="267" spans="1:1">
      <c r="A267">
        <f t="shared" si="2"/>
        <v>590</v>
      </c>
    </row>
    <row r="268" spans="1:1">
      <c r="A268">
        <f t="shared" si="2"/>
        <v>604</v>
      </c>
    </row>
    <row r="269" spans="1:1">
      <c r="A269">
        <f t="shared" si="2"/>
        <v>618.99999999999989</v>
      </c>
    </row>
    <row r="270" spans="1:1">
      <c r="A270">
        <f t="shared" si="2"/>
        <v>634</v>
      </c>
    </row>
    <row r="271" spans="1:1">
      <c r="A271">
        <f t="shared" si="2"/>
        <v>649</v>
      </c>
    </row>
    <row r="272" spans="1:1">
      <c r="A272">
        <f t="shared" si="2"/>
        <v>665</v>
      </c>
    </row>
    <row r="273" spans="1:1">
      <c r="A273">
        <f t="shared" si="2"/>
        <v>681</v>
      </c>
    </row>
    <row r="274" spans="1:1">
      <c r="A274">
        <f t="shared" si="2"/>
        <v>698</v>
      </c>
    </row>
    <row r="275" spans="1:1">
      <c r="A275">
        <f t="shared" si="2"/>
        <v>715</v>
      </c>
    </row>
    <row r="276" spans="1:1">
      <c r="A276">
        <f t="shared" si="2"/>
        <v>732</v>
      </c>
    </row>
    <row r="277" spans="1:1">
      <c r="A277">
        <f t="shared" si="2"/>
        <v>750</v>
      </c>
    </row>
    <row r="278" spans="1:1">
      <c r="A278">
        <f t="shared" si="2"/>
        <v>768</v>
      </c>
    </row>
    <row r="279" spans="1:1">
      <c r="A279">
        <f t="shared" si="2"/>
        <v>787</v>
      </c>
    </row>
    <row r="280" spans="1:1">
      <c r="A280">
        <f t="shared" si="2"/>
        <v>806</v>
      </c>
    </row>
    <row r="281" spans="1:1">
      <c r="A281">
        <f t="shared" si="2"/>
        <v>825</v>
      </c>
    </row>
    <row r="282" spans="1:1">
      <c r="A282">
        <f t="shared" si="2"/>
        <v>845</v>
      </c>
    </row>
    <row r="283" spans="1:1">
      <c r="A283">
        <f t="shared" si="2"/>
        <v>866</v>
      </c>
    </row>
    <row r="284" spans="1:1">
      <c r="A284">
        <f t="shared" si="2"/>
        <v>887.00000000000023</v>
      </c>
    </row>
    <row r="285" spans="1:1">
      <c r="A285">
        <f t="shared" si="2"/>
        <v>909</v>
      </c>
    </row>
    <row r="286" spans="1:1">
      <c r="A286">
        <f t="shared" si="2"/>
        <v>931</v>
      </c>
    </row>
    <row r="287" spans="1:1">
      <c r="A287">
        <f t="shared" si="2"/>
        <v>953</v>
      </c>
    </row>
    <row r="288" spans="1:1">
      <c r="A288">
        <f t="shared" si="2"/>
        <v>976</v>
      </c>
    </row>
    <row r="289" spans="1:1">
      <c r="A289">
        <f t="shared" si="2"/>
        <v>1000</v>
      </c>
    </row>
    <row r="290" spans="1:1">
      <c r="A290">
        <f t="shared" ref="A290:A353" si="3">A194*10</f>
        <v>1020</v>
      </c>
    </row>
    <row r="291" spans="1:1">
      <c r="A291">
        <f t="shared" si="3"/>
        <v>1050</v>
      </c>
    </row>
    <row r="292" spans="1:1">
      <c r="A292">
        <f t="shared" si="3"/>
        <v>1070</v>
      </c>
    </row>
    <row r="293" spans="1:1">
      <c r="A293">
        <f t="shared" si="3"/>
        <v>1100</v>
      </c>
    </row>
    <row r="294" spans="1:1">
      <c r="A294">
        <f t="shared" si="3"/>
        <v>1130</v>
      </c>
    </row>
    <row r="295" spans="1:1">
      <c r="A295">
        <f t="shared" si="3"/>
        <v>1150</v>
      </c>
    </row>
    <row r="296" spans="1:1">
      <c r="A296">
        <f t="shared" si="3"/>
        <v>1180</v>
      </c>
    </row>
    <row r="297" spans="1:1">
      <c r="A297">
        <f t="shared" si="3"/>
        <v>1210</v>
      </c>
    </row>
    <row r="298" spans="1:1">
      <c r="A298">
        <f t="shared" si="3"/>
        <v>1240</v>
      </c>
    </row>
    <row r="299" spans="1:1">
      <c r="A299">
        <f t="shared" si="3"/>
        <v>1270</v>
      </c>
    </row>
    <row r="300" spans="1:1">
      <c r="A300">
        <f t="shared" si="3"/>
        <v>1300</v>
      </c>
    </row>
    <row r="301" spans="1:1">
      <c r="A301">
        <f t="shared" si="3"/>
        <v>1330</v>
      </c>
    </row>
    <row r="302" spans="1:1">
      <c r="A302">
        <f t="shared" si="3"/>
        <v>1370</v>
      </c>
    </row>
    <row r="303" spans="1:1">
      <c r="A303">
        <f t="shared" si="3"/>
        <v>1400</v>
      </c>
    </row>
    <row r="304" spans="1:1">
      <c r="A304">
        <f t="shared" si="3"/>
        <v>1430</v>
      </c>
    </row>
    <row r="305" spans="1:1">
      <c r="A305">
        <f t="shared" si="3"/>
        <v>1470</v>
      </c>
    </row>
    <row r="306" spans="1:1">
      <c r="A306">
        <f t="shared" si="3"/>
        <v>1500</v>
      </c>
    </row>
    <row r="307" spans="1:1">
      <c r="A307">
        <f t="shared" si="3"/>
        <v>1540</v>
      </c>
    </row>
    <row r="308" spans="1:1">
      <c r="A308">
        <f t="shared" si="3"/>
        <v>1580</v>
      </c>
    </row>
    <row r="309" spans="1:1">
      <c r="A309">
        <f t="shared" si="3"/>
        <v>1620</v>
      </c>
    </row>
    <row r="310" spans="1:1">
      <c r="A310">
        <f t="shared" si="3"/>
        <v>1650</v>
      </c>
    </row>
    <row r="311" spans="1:1">
      <c r="A311">
        <f t="shared" si="3"/>
        <v>1690</v>
      </c>
    </row>
    <row r="312" spans="1:1">
      <c r="A312">
        <f t="shared" si="3"/>
        <v>1740</v>
      </c>
    </row>
    <row r="313" spans="1:1">
      <c r="A313">
        <f t="shared" si="3"/>
        <v>1780</v>
      </c>
    </row>
    <row r="314" spans="1:1">
      <c r="A314">
        <f t="shared" si="3"/>
        <v>1820</v>
      </c>
    </row>
    <row r="315" spans="1:1">
      <c r="A315">
        <f t="shared" si="3"/>
        <v>1870</v>
      </c>
    </row>
    <row r="316" spans="1:1">
      <c r="A316">
        <f t="shared" si="3"/>
        <v>1910</v>
      </c>
    </row>
    <row r="317" spans="1:1">
      <c r="A317">
        <f t="shared" si="3"/>
        <v>1960</v>
      </c>
    </row>
    <row r="318" spans="1:1">
      <c r="A318">
        <f t="shared" si="3"/>
        <v>2000</v>
      </c>
    </row>
    <row r="319" spans="1:1">
      <c r="A319">
        <f t="shared" si="3"/>
        <v>2050</v>
      </c>
    </row>
    <row r="320" spans="1:1">
      <c r="A320">
        <f t="shared" si="3"/>
        <v>2100</v>
      </c>
    </row>
    <row r="321" spans="1:1">
      <c r="A321">
        <f t="shared" si="3"/>
        <v>2150</v>
      </c>
    </row>
    <row r="322" spans="1:1">
      <c r="A322">
        <f t="shared" si="3"/>
        <v>2210</v>
      </c>
    </row>
    <row r="323" spans="1:1">
      <c r="A323">
        <f t="shared" si="3"/>
        <v>2260</v>
      </c>
    </row>
    <row r="324" spans="1:1">
      <c r="A324">
        <f t="shared" si="3"/>
        <v>2320</v>
      </c>
    </row>
    <row r="325" spans="1:1">
      <c r="A325">
        <f t="shared" si="3"/>
        <v>2370.0000000000005</v>
      </c>
    </row>
    <row r="326" spans="1:1">
      <c r="A326">
        <f t="shared" si="3"/>
        <v>2430</v>
      </c>
    </row>
    <row r="327" spans="1:1">
      <c r="A327">
        <f t="shared" si="3"/>
        <v>2490</v>
      </c>
    </row>
    <row r="328" spans="1:1">
      <c r="A328">
        <f t="shared" si="3"/>
        <v>2550</v>
      </c>
    </row>
    <row r="329" spans="1:1">
      <c r="A329">
        <f t="shared" si="3"/>
        <v>2610</v>
      </c>
    </row>
    <row r="330" spans="1:1">
      <c r="A330">
        <f t="shared" si="3"/>
        <v>2670</v>
      </c>
    </row>
    <row r="331" spans="1:1">
      <c r="A331">
        <f t="shared" si="3"/>
        <v>2740</v>
      </c>
    </row>
    <row r="332" spans="1:1">
      <c r="A332">
        <f t="shared" si="3"/>
        <v>2800</v>
      </c>
    </row>
    <row r="333" spans="1:1">
      <c r="A333">
        <f t="shared" si="3"/>
        <v>2870</v>
      </c>
    </row>
    <row r="334" spans="1:1">
      <c r="A334">
        <f t="shared" si="3"/>
        <v>2940</v>
      </c>
    </row>
    <row r="335" spans="1:1">
      <c r="A335">
        <f t="shared" si="3"/>
        <v>3010</v>
      </c>
    </row>
    <row r="336" spans="1:1">
      <c r="A336">
        <f t="shared" si="3"/>
        <v>3090</v>
      </c>
    </row>
    <row r="337" spans="1:1">
      <c r="A337">
        <f t="shared" si="3"/>
        <v>3160</v>
      </c>
    </row>
    <row r="338" spans="1:1">
      <c r="A338">
        <f t="shared" si="3"/>
        <v>3240</v>
      </c>
    </row>
    <row r="339" spans="1:1">
      <c r="A339">
        <f t="shared" si="3"/>
        <v>3320</v>
      </c>
    </row>
    <row r="340" spans="1:1">
      <c r="A340">
        <f t="shared" si="3"/>
        <v>3400</v>
      </c>
    </row>
    <row r="341" spans="1:1">
      <c r="A341">
        <f t="shared" si="3"/>
        <v>3480</v>
      </c>
    </row>
    <row r="342" spans="1:1">
      <c r="A342">
        <f t="shared" si="3"/>
        <v>3570</v>
      </c>
    </row>
    <row r="343" spans="1:1">
      <c r="A343">
        <f t="shared" si="3"/>
        <v>3650</v>
      </c>
    </row>
    <row r="344" spans="1:1">
      <c r="A344">
        <f t="shared" si="3"/>
        <v>3740</v>
      </c>
    </row>
    <row r="345" spans="1:1">
      <c r="A345">
        <f t="shared" si="3"/>
        <v>3830</v>
      </c>
    </row>
    <row r="346" spans="1:1">
      <c r="A346">
        <f t="shared" si="3"/>
        <v>3920</v>
      </c>
    </row>
    <row r="347" spans="1:1">
      <c r="A347">
        <f t="shared" si="3"/>
        <v>4020</v>
      </c>
    </row>
    <row r="348" spans="1:1">
      <c r="A348">
        <f t="shared" si="3"/>
        <v>4120</v>
      </c>
    </row>
    <row r="349" spans="1:1">
      <c r="A349">
        <f t="shared" si="3"/>
        <v>4220</v>
      </c>
    </row>
    <row r="350" spans="1:1">
      <c r="A350">
        <f t="shared" si="3"/>
        <v>4320</v>
      </c>
    </row>
    <row r="351" spans="1:1">
      <c r="A351">
        <f t="shared" si="3"/>
        <v>4420</v>
      </c>
    </row>
    <row r="352" spans="1:1">
      <c r="A352">
        <f t="shared" si="3"/>
        <v>4530</v>
      </c>
    </row>
    <row r="353" spans="1:1">
      <c r="A353">
        <f t="shared" si="3"/>
        <v>4640</v>
      </c>
    </row>
    <row r="354" spans="1:1">
      <c r="A354">
        <f t="shared" ref="A354:A417" si="4">A258*10</f>
        <v>4750</v>
      </c>
    </row>
    <row r="355" spans="1:1">
      <c r="A355">
        <f t="shared" si="4"/>
        <v>4870</v>
      </c>
    </row>
    <row r="356" spans="1:1">
      <c r="A356">
        <f t="shared" si="4"/>
        <v>4990.0000000000009</v>
      </c>
    </row>
    <row r="357" spans="1:1">
      <c r="A357">
        <f t="shared" si="4"/>
        <v>5110</v>
      </c>
    </row>
    <row r="358" spans="1:1">
      <c r="A358">
        <f t="shared" si="4"/>
        <v>5230</v>
      </c>
    </row>
    <row r="359" spans="1:1">
      <c r="A359">
        <f t="shared" si="4"/>
        <v>5360</v>
      </c>
    </row>
    <row r="360" spans="1:1">
      <c r="A360">
        <f t="shared" si="4"/>
        <v>5490</v>
      </c>
    </row>
    <row r="361" spans="1:1">
      <c r="A361">
        <f t="shared" si="4"/>
        <v>5620</v>
      </c>
    </row>
    <row r="362" spans="1:1">
      <c r="A362">
        <f t="shared" si="4"/>
        <v>5760</v>
      </c>
    </row>
    <row r="363" spans="1:1">
      <c r="A363">
        <f t="shared" si="4"/>
        <v>5900</v>
      </c>
    </row>
    <row r="364" spans="1:1">
      <c r="A364">
        <f t="shared" si="4"/>
        <v>6040</v>
      </c>
    </row>
    <row r="365" spans="1:1">
      <c r="A365">
        <f t="shared" si="4"/>
        <v>6189.9999999999991</v>
      </c>
    </row>
    <row r="366" spans="1:1">
      <c r="A366">
        <f t="shared" si="4"/>
        <v>6340</v>
      </c>
    </row>
    <row r="367" spans="1:1">
      <c r="A367">
        <f t="shared" si="4"/>
        <v>6490</v>
      </c>
    </row>
    <row r="368" spans="1:1">
      <c r="A368">
        <f t="shared" si="4"/>
        <v>6650</v>
      </c>
    </row>
    <row r="369" spans="1:1">
      <c r="A369">
        <f t="shared" si="4"/>
        <v>6810</v>
      </c>
    </row>
    <row r="370" spans="1:1">
      <c r="A370">
        <f t="shared" si="4"/>
        <v>6980</v>
      </c>
    </row>
    <row r="371" spans="1:1">
      <c r="A371">
        <f t="shared" si="4"/>
        <v>7150</v>
      </c>
    </row>
    <row r="372" spans="1:1">
      <c r="A372">
        <f t="shared" si="4"/>
        <v>7320</v>
      </c>
    </row>
    <row r="373" spans="1:1">
      <c r="A373">
        <f t="shared" si="4"/>
        <v>7500</v>
      </c>
    </row>
    <row r="374" spans="1:1">
      <c r="A374">
        <f t="shared" si="4"/>
        <v>7680</v>
      </c>
    </row>
    <row r="375" spans="1:1">
      <c r="A375">
        <f t="shared" si="4"/>
        <v>7870</v>
      </c>
    </row>
    <row r="376" spans="1:1">
      <c r="A376">
        <f t="shared" si="4"/>
        <v>8060</v>
      </c>
    </row>
    <row r="377" spans="1:1">
      <c r="A377">
        <f t="shared" si="4"/>
        <v>8250</v>
      </c>
    </row>
    <row r="378" spans="1:1">
      <c r="A378">
        <f t="shared" si="4"/>
        <v>8450</v>
      </c>
    </row>
    <row r="379" spans="1:1">
      <c r="A379">
        <f t="shared" si="4"/>
        <v>8660</v>
      </c>
    </row>
    <row r="380" spans="1:1">
      <c r="A380">
        <f t="shared" si="4"/>
        <v>8870.0000000000018</v>
      </c>
    </row>
    <row r="381" spans="1:1">
      <c r="A381">
        <f t="shared" si="4"/>
        <v>9090</v>
      </c>
    </row>
    <row r="382" spans="1:1">
      <c r="A382">
        <f t="shared" si="4"/>
        <v>9310</v>
      </c>
    </row>
    <row r="383" spans="1:1">
      <c r="A383">
        <f t="shared" si="4"/>
        <v>9530</v>
      </c>
    </row>
    <row r="384" spans="1:1">
      <c r="A384">
        <f t="shared" si="4"/>
        <v>9760</v>
      </c>
    </row>
    <row r="385" spans="1:1">
      <c r="A385">
        <f t="shared" si="4"/>
        <v>10000</v>
      </c>
    </row>
    <row r="386" spans="1:1">
      <c r="A386">
        <f t="shared" si="4"/>
        <v>10200</v>
      </c>
    </row>
    <row r="387" spans="1:1">
      <c r="A387">
        <f t="shared" si="4"/>
        <v>10500</v>
      </c>
    </row>
    <row r="388" spans="1:1">
      <c r="A388">
        <f t="shared" si="4"/>
        <v>10700</v>
      </c>
    </row>
    <row r="389" spans="1:1">
      <c r="A389">
        <f t="shared" si="4"/>
        <v>11000</v>
      </c>
    </row>
    <row r="390" spans="1:1">
      <c r="A390">
        <f t="shared" si="4"/>
        <v>11300</v>
      </c>
    </row>
    <row r="391" spans="1:1">
      <c r="A391">
        <f t="shared" si="4"/>
        <v>11500</v>
      </c>
    </row>
    <row r="392" spans="1:1">
      <c r="A392">
        <f t="shared" si="4"/>
        <v>11800</v>
      </c>
    </row>
    <row r="393" spans="1:1">
      <c r="A393">
        <f t="shared" si="4"/>
        <v>12100</v>
      </c>
    </row>
    <row r="394" spans="1:1">
      <c r="A394">
        <f t="shared" si="4"/>
        <v>12400</v>
      </c>
    </row>
    <row r="395" spans="1:1">
      <c r="A395">
        <f t="shared" si="4"/>
        <v>12700</v>
      </c>
    </row>
    <row r="396" spans="1:1">
      <c r="A396">
        <f t="shared" si="4"/>
        <v>13000</v>
      </c>
    </row>
    <row r="397" spans="1:1">
      <c r="A397">
        <f t="shared" si="4"/>
        <v>13300</v>
      </c>
    </row>
    <row r="398" spans="1:1">
      <c r="A398">
        <f t="shared" si="4"/>
        <v>13700</v>
      </c>
    </row>
    <row r="399" spans="1:1">
      <c r="A399">
        <f t="shared" si="4"/>
        <v>14000</v>
      </c>
    </row>
    <row r="400" spans="1:1">
      <c r="A400">
        <f t="shared" si="4"/>
        <v>14300</v>
      </c>
    </row>
    <row r="401" spans="1:1">
      <c r="A401">
        <f t="shared" si="4"/>
        <v>14700</v>
      </c>
    </row>
    <row r="402" spans="1:1">
      <c r="A402">
        <f t="shared" si="4"/>
        <v>15000</v>
      </c>
    </row>
    <row r="403" spans="1:1">
      <c r="A403">
        <f t="shared" si="4"/>
        <v>15400</v>
      </c>
    </row>
    <row r="404" spans="1:1">
      <c r="A404">
        <f t="shared" si="4"/>
        <v>15800</v>
      </c>
    </row>
    <row r="405" spans="1:1">
      <c r="A405">
        <f t="shared" si="4"/>
        <v>16200</v>
      </c>
    </row>
    <row r="406" spans="1:1">
      <c r="A406">
        <f t="shared" si="4"/>
        <v>16500</v>
      </c>
    </row>
    <row r="407" spans="1:1">
      <c r="A407">
        <f t="shared" si="4"/>
        <v>16900</v>
      </c>
    </row>
    <row r="408" spans="1:1">
      <c r="A408">
        <f t="shared" si="4"/>
        <v>17400</v>
      </c>
    </row>
    <row r="409" spans="1:1">
      <c r="A409">
        <f t="shared" si="4"/>
        <v>17800</v>
      </c>
    </row>
    <row r="410" spans="1:1">
      <c r="A410">
        <f t="shared" si="4"/>
        <v>18200</v>
      </c>
    </row>
    <row r="411" spans="1:1">
      <c r="A411">
        <f t="shared" si="4"/>
        <v>18700</v>
      </c>
    </row>
    <row r="412" spans="1:1">
      <c r="A412">
        <f t="shared" si="4"/>
        <v>19100</v>
      </c>
    </row>
    <row r="413" spans="1:1">
      <c r="A413">
        <f t="shared" si="4"/>
        <v>19600</v>
      </c>
    </row>
    <row r="414" spans="1:1">
      <c r="A414">
        <f t="shared" si="4"/>
        <v>20000</v>
      </c>
    </row>
    <row r="415" spans="1:1">
      <c r="A415">
        <f t="shared" si="4"/>
        <v>20500</v>
      </c>
    </row>
    <row r="416" spans="1:1">
      <c r="A416">
        <f t="shared" si="4"/>
        <v>21000</v>
      </c>
    </row>
    <row r="417" spans="1:1">
      <c r="A417">
        <f t="shared" si="4"/>
        <v>21500</v>
      </c>
    </row>
    <row r="418" spans="1:1">
      <c r="A418">
        <f t="shared" ref="A418:A481" si="5">A322*10</f>
        <v>22100</v>
      </c>
    </row>
    <row r="419" spans="1:1">
      <c r="A419">
        <f t="shared" si="5"/>
        <v>22600</v>
      </c>
    </row>
    <row r="420" spans="1:1">
      <c r="A420">
        <f t="shared" si="5"/>
        <v>23200</v>
      </c>
    </row>
    <row r="421" spans="1:1">
      <c r="A421">
        <f t="shared" si="5"/>
        <v>23700.000000000004</v>
      </c>
    </row>
    <row r="422" spans="1:1">
      <c r="A422">
        <f t="shared" si="5"/>
        <v>24300</v>
      </c>
    </row>
    <row r="423" spans="1:1">
      <c r="A423">
        <f t="shared" si="5"/>
        <v>24900</v>
      </c>
    </row>
    <row r="424" spans="1:1">
      <c r="A424">
        <f t="shared" si="5"/>
        <v>25500</v>
      </c>
    </row>
    <row r="425" spans="1:1">
      <c r="A425">
        <f t="shared" si="5"/>
        <v>26100</v>
      </c>
    </row>
    <row r="426" spans="1:1">
      <c r="A426">
        <f t="shared" si="5"/>
        <v>26700</v>
      </c>
    </row>
    <row r="427" spans="1:1">
      <c r="A427">
        <f t="shared" si="5"/>
        <v>27400</v>
      </c>
    </row>
    <row r="428" spans="1:1">
      <c r="A428">
        <f t="shared" si="5"/>
        <v>28000</v>
      </c>
    </row>
    <row r="429" spans="1:1">
      <c r="A429">
        <f t="shared" si="5"/>
        <v>28700</v>
      </c>
    </row>
    <row r="430" spans="1:1">
      <c r="A430">
        <f t="shared" si="5"/>
        <v>29400</v>
      </c>
    </row>
    <row r="431" spans="1:1">
      <c r="A431">
        <f t="shared" si="5"/>
        <v>30100</v>
      </c>
    </row>
    <row r="432" spans="1:1">
      <c r="A432">
        <f t="shared" si="5"/>
        <v>30900</v>
      </c>
    </row>
    <row r="433" spans="1:1">
      <c r="A433">
        <f t="shared" si="5"/>
        <v>31600</v>
      </c>
    </row>
    <row r="434" spans="1:1">
      <c r="A434">
        <f t="shared" si="5"/>
        <v>32400</v>
      </c>
    </row>
    <row r="435" spans="1:1">
      <c r="A435">
        <f t="shared" si="5"/>
        <v>33200</v>
      </c>
    </row>
    <row r="436" spans="1:1">
      <c r="A436">
        <f t="shared" si="5"/>
        <v>34000</v>
      </c>
    </row>
    <row r="437" spans="1:1">
      <c r="A437">
        <f t="shared" si="5"/>
        <v>34800</v>
      </c>
    </row>
    <row r="438" spans="1:1">
      <c r="A438">
        <f t="shared" si="5"/>
        <v>35700</v>
      </c>
    </row>
    <row r="439" spans="1:1">
      <c r="A439">
        <f t="shared" si="5"/>
        <v>36500</v>
      </c>
    </row>
    <row r="440" spans="1:1">
      <c r="A440">
        <f t="shared" si="5"/>
        <v>37400</v>
      </c>
    </row>
    <row r="441" spans="1:1">
      <c r="A441">
        <f t="shared" si="5"/>
        <v>38300</v>
      </c>
    </row>
    <row r="442" spans="1:1">
      <c r="A442">
        <f t="shared" si="5"/>
        <v>39200</v>
      </c>
    </row>
    <row r="443" spans="1:1">
      <c r="A443">
        <f t="shared" si="5"/>
        <v>40200</v>
      </c>
    </row>
    <row r="444" spans="1:1">
      <c r="A444">
        <f t="shared" si="5"/>
        <v>41200</v>
      </c>
    </row>
    <row r="445" spans="1:1">
      <c r="A445">
        <f t="shared" si="5"/>
        <v>42200</v>
      </c>
    </row>
    <row r="446" spans="1:1">
      <c r="A446">
        <f t="shared" si="5"/>
        <v>43200</v>
      </c>
    </row>
    <row r="447" spans="1:1">
      <c r="A447">
        <f t="shared" si="5"/>
        <v>44200</v>
      </c>
    </row>
    <row r="448" spans="1:1">
      <c r="A448">
        <f t="shared" si="5"/>
        <v>45300</v>
      </c>
    </row>
    <row r="449" spans="1:1">
      <c r="A449">
        <f t="shared" si="5"/>
        <v>46400</v>
      </c>
    </row>
    <row r="450" spans="1:1">
      <c r="A450">
        <f t="shared" si="5"/>
        <v>47500</v>
      </c>
    </row>
    <row r="451" spans="1:1">
      <c r="A451">
        <f t="shared" si="5"/>
        <v>48700</v>
      </c>
    </row>
    <row r="452" spans="1:1">
      <c r="A452">
        <f t="shared" si="5"/>
        <v>49900.000000000007</v>
      </c>
    </row>
    <row r="453" spans="1:1">
      <c r="A453">
        <f t="shared" si="5"/>
        <v>51100</v>
      </c>
    </row>
    <row r="454" spans="1:1">
      <c r="A454">
        <f t="shared" si="5"/>
        <v>52300</v>
      </c>
    </row>
    <row r="455" spans="1:1">
      <c r="A455">
        <f t="shared" si="5"/>
        <v>53600</v>
      </c>
    </row>
    <row r="456" spans="1:1">
      <c r="A456">
        <f t="shared" si="5"/>
        <v>54900</v>
      </c>
    </row>
    <row r="457" spans="1:1">
      <c r="A457">
        <f t="shared" si="5"/>
        <v>56200</v>
      </c>
    </row>
    <row r="458" spans="1:1">
      <c r="A458">
        <f t="shared" si="5"/>
        <v>57600</v>
      </c>
    </row>
    <row r="459" spans="1:1">
      <c r="A459">
        <f t="shared" si="5"/>
        <v>59000</v>
      </c>
    </row>
    <row r="460" spans="1:1">
      <c r="A460">
        <f t="shared" si="5"/>
        <v>60400</v>
      </c>
    </row>
    <row r="461" spans="1:1">
      <c r="A461">
        <f t="shared" si="5"/>
        <v>61899.999999999993</v>
      </c>
    </row>
    <row r="462" spans="1:1">
      <c r="A462">
        <f t="shared" si="5"/>
        <v>63400</v>
      </c>
    </row>
    <row r="463" spans="1:1">
      <c r="A463">
        <f t="shared" si="5"/>
        <v>64900</v>
      </c>
    </row>
    <row r="464" spans="1:1">
      <c r="A464">
        <f t="shared" si="5"/>
        <v>66500</v>
      </c>
    </row>
    <row r="465" spans="1:1">
      <c r="A465">
        <f t="shared" si="5"/>
        <v>68100</v>
      </c>
    </row>
    <row r="466" spans="1:1">
      <c r="A466">
        <f t="shared" si="5"/>
        <v>69800</v>
      </c>
    </row>
    <row r="467" spans="1:1">
      <c r="A467">
        <f t="shared" si="5"/>
        <v>71500</v>
      </c>
    </row>
    <row r="468" spans="1:1">
      <c r="A468">
        <f t="shared" si="5"/>
        <v>73200</v>
      </c>
    </row>
    <row r="469" spans="1:1">
      <c r="A469">
        <f t="shared" si="5"/>
        <v>75000</v>
      </c>
    </row>
    <row r="470" spans="1:1">
      <c r="A470">
        <f t="shared" si="5"/>
        <v>76800</v>
      </c>
    </row>
    <row r="471" spans="1:1">
      <c r="A471">
        <f t="shared" si="5"/>
        <v>78700</v>
      </c>
    </row>
    <row r="472" spans="1:1">
      <c r="A472">
        <f t="shared" si="5"/>
        <v>80600</v>
      </c>
    </row>
    <row r="473" spans="1:1">
      <c r="A473">
        <f t="shared" si="5"/>
        <v>82500</v>
      </c>
    </row>
    <row r="474" spans="1:1">
      <c r="A474">
        <f t="shared" si="5"/>
        <v>84500</v>
      </c>
    </row>
    <row r="475" spans="1:1">
      <c r="A475">
        <f t="shared" si="5"/>
        <v>86600</v>
      </c>
    </row>
    <row r="476" spans="1:1">
      <c r="A476">
        <f t="shared" si="5"/>
        <v>88700.000000000015</v>
      </c>
    </row>
    <row r="477" spans="1:1">
      <c r="A477">
        <f t="shared" si="5"/>
        <v>90900</v>
      </c>
    </row>
    <row r="478" spans="1:1">
      <c r="A478">
        <f t="shared" si="5"/>
        <v>93100</v>
      </c>
    </row>
    <row r="479" spans="1:1">
      <c r="A479">
        <f t="shared" si="5"/>
        <v>95300</v>
      </c>
    </row>
    <row r="480" spans="1:1">
      <c r="A480">
        <f t="shared" si="5"/>
        <v>97600</v>
      </c>
    </row>
    <row r="481" spans="1:1">
      <c r="A481">
        <f t="shared" si="5"/>
        <v>100000</v>
      </c>
    </row>
    <row r="482" spans="1:1">
      <c r="A482">
        <f t="shared" ref="A482:A545" si="6">A386*10</f>
        <v>102000</v>
      </c>
    </row>
    <row r="483" spans="1:1">
      <c r="A483">
        <f t="shared" si="6"/>
        <v>105000</v>
      </c>
    </row>
    <row r="484" spans="1:1">
      <c r="A484">
        <f t="shared" si="6"/>
        <v>107000</v>
      </c>
    </row>
    <row r="485" spans="1:1">
      <c r="A485">
        <f t="shared" si="6"/>
        <v>110000</v>
      </c>
    </row>
    <row r="486" spans="1:1">
      <c r="A486">
        <f t="shared" si="6"/>
        <v>113000</v>
      </c>
    </row>
    <row r="487" spans="1:1">
      <c r="A487">
        <f t="shared" si="6"/>
        <v>115000</v>
      </c>
    </row>
    <row r="488" spans="1:1">
      <c r="A488">
        <f t="shared" si="6"/>
        <v>118000</v>
      </c>
    </row>
    <row r="489" spans="1:1">
      <c r="A489">
        <f t="shared" si="6"/>
        <v>121000</v>
      </c>
    </row>
    <row r="490" spans="1:1">
      <c r="A490">
        <f t="shared" si="6"/>
        <v>124000</v>
      </c>
    </row>
    <row r="491" spans="1:1">
      <c r="A491">
        <f t="shared" si="6"/>
        <v>127000</v>
      </c>
    </row>
    <row r="492" spans="1:1">
      <c r="A492">
        <f t="shared" si="6"/>
        <v>130000</v>
      </c>
    </row>
    <row r="493" spans="1:1">
      <c r="A493">
        <f t="shared" si="6"/>
        <v>133000</v>
      </c>
    </row>
    <row r="494" spans="1:1">
      <c r="A494">
        <f t="shared" si="6"/>
        <v>137000</v>
      </c>
    </row>
    <row r="495" spans="1:1">
      <c r="A495">
        <f t="shared" si="6"/>
        <v>140000</v>
      </c>
    </row>
    <row r="496" spans="1:1">
      <c r="A496">
        <f t="shared" si="6"/>
        <v>143000</v>
      </c>
    </row>
    <row r="497" spans="1:1">
      <c r="A497">
        <f t="shared" si="6"/>
        <v>147000</v>
      </c>
    </row>
    <row r="498" spans="1:1">
      <c r="A498">
        <f t="shared" si="6"/>
        <v>150000</v>
      </c>
    </row>
    <row r="499" spans="1:1">
      <c r="A499">
        <f t="shared" si="6"/>
        <v>154000</v>
      </c>
    </row>
    <row r="500" spans="1:1">
      <c r="A500">
        <f t="shared" si="6"/>
        <v>158000</v>
      </c>
    </row>
    <row r="501" spans="1:1">
      <c r="A501">
        <f t="shared" si="6"/>
        <v>162000</v>
      </c>
    </row>
    <row r="502" spans="1:1">
      <c r="A502">
        <f t="shared" si="6"/>
        <v>165000</v>
      </c>
    </row>
    <row r="503" spans="1:1">
      <c r="A503">
        <f t="shared" si="6"/>
        <v>169000</v>
      </c>
    </row>
    <row r="504" spans="1:1">
      <c r="A504">
        <f t="shared" si="6"/>
        <v>174000</v>
      </c>
    </row>
    <row r="505" spans="1:1">
      <c r="A505">
        <f t="shared" si="6"/>
        <v>178000</v>
      </c>
    </row>
    <row r="506" spans="1:1">
      <c r="A506">
        <f t="shared" si="6"/>
        <v>182000</v>
      </c>
    </row>
    <row r="507" spans="1:1">
      <c r="A507">
        <f t="shared" si="6"/>
        <v>187000</v>
      </c>
    </row>
    <row r="508" spans="1:1">
      <c r="A508">
        <f t="shared" si="6"/>
        <v>191000</v>
      </c>
    </row>
    <row r="509" spans="1:1">
      <c r="A509">
        <f t="shared" si="6"/>
        <v>196000</v>
      </c>
    </row>
    <row r="510" spans="1:1">
      <c r="A510">
        <f t="shared" si="6"/>
        <v>200000</v>
      </c>
    </row>
    <row r="511" spans="1:1">
      <c r="A511">
        <f t="shared" si="6"/>
        <v>205000</v>
      </c>
    </row>
    <row r="512" spans="1:1">
      <c r="A512">
        <f t="shared" si="6"/>
        <v>210000</v>
      </c>
    </row>
    <row r="513" spans="1:1">
      <c r="A513">
        <f t="shared" si="6"/>
        <v>215000</v>
      </c>
    </row>
    <row r="514" spans="1:1">
      <c r="A514">
        <f t="shared" si="6"/>
        <v>221000</v>
      </c>
    </row>
    <row r="515" spans="1:1">
      <c r="A515">
        <f t="shared" si="6"/>
        <v>226000</v>
      </c>
    </row>
    <row r="516" spans="1:1">
      <c r="A516">
        <f t="shared" si="6"/>
        <v>232000</v>
      </c>
    </row>
    <row r="517" spans="1:1">
      <c r="A517">
        <f t="shared" si="6"/>
        <v>237000.00000000003</v>
      </c>
    </row>
    <row r="518" spans="1:1">
      <c r="A518">
        <f t="shared" si="6"/>
        <v>243000</v>
      </c>
    </row>
    <row r="519" spans="1:1">
      <c r="A519">
        <f t="shared" si="6"/>
        <v>249000</v>
      </c>
    </row>
    <row r="520" spans="1:1">
      <c r="A520">
        <f t="shared" si="6"/>
        <v>255000</v>
      </c>
    </row>
    <row r="521" spans="1:1">
      <c r="A521">
        <f t="shared" si="6"/>
        <v>261000</v>
      </c>
    </row>
    <row r="522" spans="1:1">
      <c r="A522">
        <f t="shared" si="6"/>
        <v>267000</v>
      </c>
    </row>
    <row r="523" spans="1:1">
      <c r="A523">
        <f t="shared" si="6"/>
        <v>274000</v>
      </c>
    </row>
    <row r="524" spans="1:1">
      <c r="A524">
        <f t="shared" si="6"/>
        <v>280000</v>
      </c>
    </row>
    <row r="525" spans="1:1">
      <c r="A525">
        <f t="shared" si="6"/>
        <v>287000</v>
      </c>
    </row>
    <row r="526" spans="1:1">
      <c r="A526">
        <f t="shared" si="6"/>
        <v>294000</v>
      </c>
    </row>
    <row r="527" spans="1:1">
      <c r="A527">
        <f t="shared" si="6"/>
        <v>301000</v>
      </c>
    </row>
    <row r="528" spans="1:1">
      <c r="A528">
        <f t="shared" si="6"/>
        <v>309000</v>
      </c>
    </row>
    <row r="529" spans="1:1">
      <c r="A529">
        <f t="shared" si="6"/>
        <v>316000</v>
      </c>
    </row>
    <row r="530" spans="1:1">
      <c r="A530">
        <f t="shared" si="6"/>
        <v>324000</v>
      </c>
    </row>
    <row r="531" spans="1:1">
      <c r="A531">
        <f t="shared" si="6"/>
        <v>332000</v>
      </c>
    </row>
    <row r="532" spans="1:1">
      <c r="A532">
        <f t="shared" si="6"/>
        <v>340000</v>
      </c>
    </row>
    <row r="533" spans="1:1">
      <c r="A533">
        <f t="shared" si="6"/>
        <v>348000</v>
      </c>
    </row>
    <row r="534" spans="1:1">
      <c r="A534">
        <f t="shared" si="6"/>
        <v>357000</v>
      </c>
    </row>
    <row r="535" spans="1:1">
      <c r="A535">
        <f t="shared" si="6"/>
        <v>365000</v>
      </c>
    </row>
    <row r="536" spans="1:1">
      <c r="A536">
        <f t="shared" si="6"/>
        <v>374000</v>
      </c>
    </row>
    <row r="537" spans="1:1">
      <c r="A537">
        <f t="shared" si="6"/>
        <v>383000</v>
      </c>
    </row>
    <row r="538" spans="1:1">
      <c r="A538">
        <f t="shared" si="6"/>
        <v>392000</v>
      </c>
    </row>
    <row r="539" spans="1:1">
      <c r="A539">
        <f t="shared" si="6"/>
        <v>402000</v>
      </c>
    </row>
    <row r="540" spans="1:1">
      <c r="A540">
        <f t="shared" si="6"/>
        <v>412000</v>
      </c>
    </row>
    <row r="541" spans="1:1">
      <c r="A541">
        <f t="shared" si="6"/>
        <v>422000</v>
      </c>
    </row>
    <row r="542" spans="1:1">
      <c r="A542">
        <f t="shared" si="6"/>
        <v>432000</v>
      </c>
    </row>
    <row r="543" spans="1:1">
      <c r="A543">
        <f t="shared" si="6"/>
        <v>442000</v>
      </c>
    </row>
    <row r="544" spans="1:1">
      <c r="A544">
        <f t="shared" si="6"/>
        <v>453000</v>
      </c>
    </row>
    <row r="545" spans="1:1">
      <c r="A545">
        <f t="shared" si="6"/>
        <v>464000</v>
      </c>
    </row>
    <row r="546" spans="1:1">
      <c r="A546">
        <f t="shared" ref="A546:A609" si="7">A450*10</f>
        <v>475000</v>
      </c>
    </row>
    <row r="547" spans="1:1">
      <c r="A547">
        <f t="shared" si="7"/>
        <v>487000</v>
      </c>
    </row>
    <row r="548" spans="1:1">
      <c r="A548">
        <f t="shared" si="7"/>
        <v>499000.00000000006</v>
      </c>
    </row>
    <row r="549" spans="1:1">
      <c r="A549">
        <f t="shared" si="7"/>
        <v>511000</v>
      </c>
    </row>
    <row r="550" spans="1:1">
      <c r="A550">
        <f t="shared" si="7"/>
        <v>523000</v>
      </c>
    </row>
    <row r="551" spans="1:1">
      <c r="A551">
        <f t="shared" si="7"/>
        <v>536000</v>
      </c>
    </row>
    <row r="552" spans="1:1">
      <c r="A552">
        <f t="shared" si="7"/>
        <v>549000</v>
      </c>
    </row>
    <row r="553" spans="1:1">
      <c r="A553">
        <f t="shared" si="7"/>
        <v>562000</v>
      </c>
    </row>
    <row r="554" spans="1:1">
      <c r="A554">
        <f t="shared" si="7"/>
        <v>576000</v>
      </c>
    </row>
    <row r="555" spans="1:1">
      <c r="A555">
        <f t="shared" si="7"/>
        <v>590000</v>
      </c>
    </row>
    <row r="556" spans="1:1">
      <c r="A556">
        <f t="shared" si="7"/>
        <v>604000</v>
      </c>
    </row>
    <row r="557" spans="1:1">
      <c r="A557">
        <f t="shared" si="7"/>
        <v>618999.99999999988</v>
      </c>
    </row>
    <row r="558" spans="1:1">
      <c r="A558">
        <f t="shared" si="7"/>
        <v>634000</v>
      </c>
    </row>
    <row r="559" spans="1:1">
      <c r="A559">
        <f t="shared" si="7"/>
        <v>649000</v>
      </c>
    </row>
    <row r="560" spans="1:1">
      <c r="A560">
        <f t="shared" si="7"/>
        <v>665000</v>
      </c>
    </row>
    <row r="561" spans="1:1">
      <c r="A561">
        <f t="shared" si="7"/>
        <v>681000</v>
      </c>
    </row>
    <row r="562" spans="1:1">
      <c r="A562">
        <f t="shared" si="7"/>
        <v>698000</v>
      </c>
    </row>
    <row r="563" spans="1:1">
      <c r="A563">
        <f t="shared" si="7"/>
        <v>715000</v>
      </c>
    </row>
    <row r="564" spans="1:1">
      <c r="A564">
        <f t="shared" si="7"/>
        <v>732000</v>
      </c>
    </row>
    <row r="565" spans="1:1">
      <c r="A565">
        <f t="shared" si="7"/>
        <v>750000</v>
      </c>
    </row>
    <row r="566" spans="1:1">
      <c r="A566">
        <f t="shared" si="7"/>
        <v>768000</v>
      </c>
    </row>
    <row r="567" spans="1:1">
      <c r="A567">
        <f t="shared" si="7"/>
        <v>787000</v>
      </c>
    </row>
    <row r="568" spans="1:1">
      <c r="A568">
        <f t="shared" si="7"/>
        <v>806000</v>
      </c>
    </row>
    <row r="569" spans="1:1">
      <c r="A569">
        <f t="shared" si="7"/>
        <v>825000</v>
      </c>
    </row>
    <row r="570" spans="1:1">
      <c r="A570">
        <f t="shared" si="7"/>
        <v>845000</v>
      </c>
    </row>
    <row r="571" spans="1:1">
      <c r="A571">
        <f t="shared" si="7"/>
        <v>866000</v>
      </c>
    </row>
    <row r="572" spans="1:1">
      <c r="A572">
        <f t="shared" si="7"/>
        <v>887000.00000000012</v>
      </c>
    </row>
    <row r="573" spans="1:1">
      <c r="A573">
        <f t="shared" si="7"/>
        <v>909000</v>
      </c>
    </row>
    <row r="574" spans="1:1">
      <c r="A574">
        <f t="shared" si="7"/>
        <v>931000</v>
      </c>
    </row>
    <row r="575" spans="1:1">
      <c r="A575">
        <f t="shared" si="7"/>
        <v>953000</v>
      </c>
    </row>
    <row r="576" spans="1:1">
      <c r="A576">
        <f t="shared" si="7"/>
        <v>976000</v>
      </c>
    </row>
    <row r="577" spans="1:1">
      <c r="A577">
        <f t="shared" si="7"/>
        <v>1000000</v>
      </c>
    </row>
    <row r="578" spans="1:1">
      <c r="A578">
        <f t="shared" si="7"/>
        <v>1020000</v>
      </c>
    </row>
    <row r="579" spans="1:1">
      <c r="A579">
        <f t="shared" si="7"/>
        <v>1050000</v>
      </c>
    </row>
    <row r="580" spans="1:1">
      <c r="A580">
        <f t="shared" si="7"/>
        <v>1070000</v>
      </c>
    </row>
    <row r="581" spans="1:1">
      <c r="A581">
        <f t="shared" si="7"/>
        <v>1100000</v>
      </c>
    </row>
    <row r="582" spans="1:1">
      <c r="A582">
        <f t="shared" si="7"/>
        <v>1130000</v>
      </c>
    </row>
    <row r="583" spans="1:1">
      <c r="A583">
        <f t="shared" si="7"/>
        <v>1150000</v>
      </c>
    </row>
    <row r="584" spans="1:1">
      <c r="A584">
        <f t="shared" si="7"/>
        <v>1180000</v>
      </c>
    </row>
    <row r="585" spans="1:1">
      <c r="A585">
        <f t="shared" si="7"/>
        <v>1210000</v>
      </c>
    </row>
    <row r="586" spans="1:1">
      <c r="A586">
        <f t="shared" si="7"/>
        <v>1240000</v>
      </c>
    </row>
    <row r="587" spans="1:1">
      <c r="A587">
        <f t="shared" si="7"/>
        <v>1270000</v>
      </c>
    </row>
    <row r="588" spans="1:1">
      <c r="A588">
        <f t="shared" si="7"/>
        <v>1300000</v>
      </c>
    </row>
    <row r="589" spans="1:1">
      <c r="A589">
        <f t="shared" si="7"/>
        <v>1330000</v>
      </c>
    </row>
    <row r="590" spans="1:1">
      <c r="A590">
        <f t="shared" si="7"/>
        <v>1370000</v>
      </c>
    </row>
    <row r="591" spans="1:1">
      <c r="A591">
        <f t="shared" si="7"/>
        <v>1400000</v>
      </c>
    </row>
    <row r="592" spans="1:1">
      <c r="A592">
        <f t="shared" si="7"/>
        <v>1430000</v>
      </c>
    </row>
    <row r="593" spans="1:1">
      <c r="A593">
        <f t="shared" si="7"/>
        <v>1470000</v>
      </c>
    </row>
    <row r="594" spans="1:1">
      <c r="A594">
        <f t="shared" si="7"/>
        <v>1500000</v>
      </c>
    </row>
    <row r="595" spans="1:1">
      <c r="A595">
        <f t="shared" si="7"/>
        <v>1540000</v>
      </c>
    </row>
    <row r="596" spans="1:1">
      <c r="A596">
        <f t="shared" si="7"/>
        <v>1580000</v>
      </c>
    </row>
    <row r="597" spans="1:1">
      <c r="A597">
        <f t="shared" si="7"/>
        <v>1620000</v>
      </c>
    </row>
    <row r="598" spans="1:1">
      <c r="A598">
        <f t="shared" si="7"/>
        <v>1650000</v>
      </c>
    </row>
    <row r="599" spans="1:1">
      <c r="A599">
        <f t="shared" si="7"/>
        <v>1690000</v>
      </c>
    </row>
    <row r="600" spans="1:1">
      <c r="A600">
        <f t="shared" si="7"/>
        <v>1740000</v>
      </c>
    </row>
    <row r="601" spans="1:1">
      <c r="A601">
        <f t="shared" si="7"/>
        <v>1780000</v>
      </c>
    </row>
    <row r="602" spans="1:1">
      <c r="A602">
        <f t="shared" si="7"/>
        <v>1820000</v>
      </c>
    </row>
    <row r="603" spans="1:1">
      <c r="A603">
        <f t="shared" si="7"/>
        <v>1870000</v>
      </c>
    </row>
    <row r="604" spans="1:1">
      <c r="A604">
        <f t="shared" si="7"/>
        <v>1910000</v>
      </c>
    </row>
    <row r="605" spans="1:1">
      <c r="A605">
        <f t="shared" si="7"/>
        <v>1960000</v>
      </c>
    </row>
    <row r="606" spans="1:1">
      <c r="A606">
        <f t="shared" si="7"/>
        <v>2000000</v>
      </c>
    </row>
    <row r="607" spans="1:1">
      <c r="A607">
        <f t="shared" si="7"/>
        <v>2050000</v>
      </c>
    </row>
    <row r="608" spans="1:1">
      <c r="A608">
        <f t="shared" si="7"/>
        <v>2100000</v>
      </c>
    </row>
    <row r="609" spans="1:1">
      <c r="A609">
        <f t="shared" si="7"/>
        <v>2150000</v>
      </c>
    </row>
    <row r="610" spans="1:1">
      <c r="A610">
        <f t="shared" ref="A610:A673" si="8">A514*10</f>
        <v>2210000</v>
      </c>
    </row>
    <row r="611" spans="1:1">
      <c r="A611">
        <f t="shared" si="8"/>
        <v>2260000</v>
      </c>
    </row>
    <row r="612" spans="1:1">
      <c r="A612">
        <f t="shared" si="8"/>
        <v>2320000</v>
      </c>
    </row>
    <row r="613" spans="1:1">
      <c r="A613">
        <f t="shared" si="8"/>
        <v>2370000.0000000005</v>
      </c>
    </row>
    <row r="614" spans="1:1">
      <c r="A614">
        <f t="shared" si="8"/>
        <v>2430000</v>
      </c>
    </row>
    <row r="615" spans="1:1">
      <c r="A615">
        <f t="shared" si="8"/>
        <v>2490000</v>
      </c>
    </row>
    <row r="616" spans="1:1">
      <c r="A616">
        <f t="shared" si="8"/>
        <v>2550000</v>
      </c>
    </row>
    <row r="617" spans="1:1">
      <c r="A617">
        <f t="shared" si="8"/>
        <v>2610000</v>
      </c>
    </row>
    <row r="618" spans="1:1">
      <c r="A618">
        <f t="shared" si="8"/>
        <v>2670000</v>
      </c>
    </row>
    <row r="619" spans="1:1">
      <c r="A619">
        <f t="shared" si="8"/>
        <v>2740000</v>
      </c>
    </row>
    <row r="620" spans="1:1">
      <c r="A620">
        <f t="shared" si="8"/>
        <v>2800000</v>
      </c>
    </row>
    <row r="621" spans="1:1">
      <c r="A621">
        <f t="shared" si="8"/>
        <v>2870000</v>
      </c>
    </row>
    <row r="622" spans="1:1">
      <c r="A622">
        <f t="shared" si="8"/>
        <v>2940000</v>
      </c>
    </row>
    <row r="623" spans="1:1">
      <c r="A623">
        <f t="shared" si="8"/>
        <v>3010000</v>
      </c>
    </row>
    <row r="624" spans="1:1">
      <c r="A624">
        <f t="shared" si="8"/>
        <v>3090000</v>
      </c>
    </row>
    <row r="625" spans="1:1">
      <c r="A625">
        <f t="shared" si="8"/>
        <v>3160000</v>
      </c>
    </row>
    <row r="626" spans="1:1">
      <c r="A626">
        <f t="shared" si="8"/>
        <v>3240000</v>
      </c>
    </row>
    <row r="627" spans="1:1">
      <c r="A627">
        <f t="shared" si="8"/>
        <v>3320000</v>
      </c>
    </row>
    <row r="628" spans="1:1">
      <c r="A628">
        <f t="shared" si="8"/>
        <v>3400000</v>
      </c>
    </row>
    <row r="629" spans="1:1">
      <c r="A629">
        <f t="shared" si="8"/>
        <v>3480000</v>
      </c>
    </row>
    <row r="630" spans="1:1">
      <c r="A630">
        <f t="shared" si="8"/>
        <v>3570000</v>
      </c>
    </row>
    <row r="631" spans="1:1">
      <c r="A631">
        <f t="shared" si="8"/>
        <v>3650000</v>
      </c>
    </row>
    <row r="632" spans="1:1">
      <c r="A632">
        <f t="shared" si="8"/>
        <v>3740000</v>
      </c>
    </row>
    <row r="633" spans="1:1">
      <c r="A633">
        <f t="shared" si="8"/>
        <v>3830000</v>
      </c>
    </row>
    <row r="634" spans="1:1">
      <c r="A634">
        <f t="shared" si="8"/>
        <v>3920000</v>
      </c>
    </row>
    <row r="635" spans="1:1">
      <c r="A635">
        <f t="shared" si="8"/>
        <v>4020000</v>
      </c>
    </row>
    <row r="636" spans="1:1">
      <c r="A636">
        <f t="shared" si="8"/>
        <v>4120000</v>
      </c>
    </row>
    <row r="637" spans="1:1">
      <c r="A637">
        <f t="shared" si="8"/>
        <v>4220000</v>
      </c>
    </row>
    <row r="638" spans="1:1">
      <c r="A638">
        <f t="shared" si="8"/>
        <v>4320000</v>
      </c>
    </row>
    <row r="639" spans="1:1">
      <c r="A639">
        <f t="shared" si="8"/>
        <v>4420000</v>
      </c>
    </row>
    <row r="640" spans="1:1">
      <c r="A640">
        <f t="shared" si="8"/>
        <v>4530000</v>
      </c>
    </row>
    <row r="641" spans="1:1">
      <c r="A641">
        <f t="shared" si="8"/>
        <v>4640000</v>
      </c>
    </row>
    <row r="642" spans="1:1">
      <c r="A642">
        <f t="shared" si="8"/>
        <v>4750000</v>
      </c>
    </row>
    <row r="643" spans="1:1">
      <c r="A643">
        <f t="shared" si="8"/>
        <v>4870000</v>
      </c>
    </row>
    <row r="644" spans="1:1">
      <c r="A644">
        <f t="shared" si="8"/>
        <v>4990000.0000000009</v>
      </c>
    </row>
    <row r="645" spans="1:1">
      <c r="A645">
        <f t="shared" si="8"/>
        <v>5110000</v>
      </c>
    </row>
    <row r="646" spans="1:1">
      <c r="A646">
        <f t="shared" si="8"/>
        <v>5230000</v>
      </c>
    </row>
    <row r="647" spans="1:1">
      <c r="A647">
        <f t="shared" si="8"/>
        <v>5360000</v>
      </c>
    </row>
    <row r="648" spans="1:1">
      <c r="A648">
        <f t="shared" si="8"/>
        <v>5490000</v>
      </c>
    </row>
    <row r="649" spans="1:1">
      <c r="A649">
        <f t="shared" si="8"/>
        <v>5620000</v>
      </c>
    </row>
    <row r="650" spans="1:1">
      <c r="A650">
        <f t="shared" si="8"/>
        <v>5760000</v>
      </c>
    </row>
    <row r="651" spans="1:1">
      <c r="A651">
        <f t="shared" si="8"/>
        <v>5900000</v>
      </c>
    </row>
    <row r="652" spans="1:1">
      <c r="A652">
        <f t="shared" si="8"/>
        <v>6040000</v>
      </c>
    </row>
    <row r="653" spans="1:1">
      <c r="A653">
        <f t="shared" si="8"/>
        <v>6189999.9999999991</v>
      </c>
    </row>
    <row r="654" spans="1:1">
      <c r="A654">
        <f t="shared" si="8"/>
        <v>6340000</v>
      </c>
    </row>
    <row r="655" spans="1:1">
      <c r="A655">
        <f t="shared" si="8"/>
        <v>6490000</v>
      </c>
    </row>
    <row r="656" spans="1:1">
      <c r="A656">
        <f t="shared" si="8"/>
        <v>6650000</v>
      </c>
    </row>
    <row r="657" spans="1:1">
      <c r="A657">
        <f t="shared" si="8"/>
        <v>6810000</v>
      </c>
    </row>
    <row r="658" spans="1:1">
      <c r="A658">
        <f t="shared" si="8"/>
        <v>6980000</v>
      </c>
    </row>
    <row r="659" spans="1:1">
      <c r="A659">
        <f t="shared" si="8"/>
        <v>7150000</v>
      </c>
    </row>
    <row r="660" spans="1:1">
      <c r="A660">
        <f t="shared" si="8"/>
        <v>7320000</v>
      </c>
    </row>
    <row r="661" spans="1:1">
      <c r="A661">
        <f t="shared" si="8"/>
        <v>7500000</v>
      </c>
    </row>
    <row r="662" spans="1:1">
      <c r="A662">
        <f t="shared" si="8"/>
        <v>7680000</v>
      </c>
    </row>
    <row r="663" spans="1:1">
      <c r="A663">
        <f t="shared" si="8"/>
        <v>7870000</v>
      </c>
    </row>
    <row r="664" spans="1:1">
      <c r="A664">
        <f t="shared" si="8"/>
        <v>8060000</v>
      </c>
    </row>
    <row r="665" spans="1:1">
      <c r="A665">
        <f t="shared" si="8"/>
        <v>8250000</v>
      </c>
    </row>
    <row r="666" spans="1:1">
      <c r="A666">
        <f t="shared" si="8"/>
        <v>8450000</v>
      </c>
    </row>
    <row r="667" spans="1:1">
      <c r="A667">
        <f t="shared" si="8"/>
        <v>8660000</v>
      </c>
    </row>
    <row r="668" spans="1:1">
      <c r="A668">
        <f t="shared" si="8"/>
        <v>8870000.0000000019</v>
      </c>
    </row>
    <row r="669" spans="1:1">
      <c r="A669">
        <f t="shared" si="8"/>
        <v>9090000</v>
      </c>
    </row>
    <row r="670" spans="1:1">
      <c r="A670">
        <f t="shared" si="8"/>
        <v>9310000</v>
      </c>
    </row>
    <row r="671" spans="1:1">
      <c r="A671">
        <f t="shared" si="8"/>
        <v>9530000</v>
      </c>
    </row>
    <row r="672" spans="1:1">
      <c r="A672">
        <f t="shared" si="8"/>
        <v>9760000</v>
      </c>
    </row>
    <row r="673" spans="1:1">
      <c r="A673">
        <f t="shared" si="8"/>
        <v>10000000</v>
      </c>
    </row>
    <row r="674" spans="1:1">
      <c r="A674">
        <f t="shared" ref="A674:A737" si="9">A578*10</f>
        <v>10200000</v>
      </c>
    </row>
    <row r="675" spans="1:1">
      <c r="A675">
        <f t="shared" si="9"/>
        <v>10500000</v>
      </c>
    </row>
    <row r="676" spans="1:1">
      <c r="A676">
        <f t="shared" si="9"/>
        <v>10700000</v>
      </c>
    </row>
    <row r="677" spans="1:1">
      <c r="A677">
        <f t="shared" si="9"/>
        <v>11000000</v>
      </c>
    </row>
    <row r="678" spans="1:1">
      <c r="A678">
        <f t="shared" si="9"/>
        <v>11300000</v>
      </c>
    </row>
    <row r="679" spans="1:1">
      <c r="A679">
        <f t="shared" si="9"/>
        <v>11500000</v>
      </c>
    </row>
    <row r="680" spans="1:1">
      <c r="A680">
        <f t="shared" si="9"/>
        <v>11800000</v>
      </c>
    </row>
    <row r="681" spans="1:1">
      <c r="A681">
        <f t="shared" si="9"/>
        <v>12100000</v>
      </c>
    </row>
    <row r="682" spans="1:1">
      <c r="A682">
        <f t="shared" si="9"/>
        <v>12400000</v>
      </c>
    </row>
    <row r="683" spans="1:1">
      <c r="A683">
        <f t="shared" si="9"/>
        <v>12700000</v>
      </c>
    </row>
    <row r="684" spans="1:1">
      <c r="A684">
        <f t="shared" si="9"/>
        <v>13000000</v>
      </c>
    </row>
    <row r="685" spans="1:1">
      <c r="A685">
        <f t="shared" si="9"/>
        <v>13300000</v>
      </c>
    </row>
    <row r="686" spans="1:1">
      <c r="A686">
        <f t="shared" si="9"/>
        <v>13700000</v>
      </c>
    </row>
    <row r="687" spans="1:1">
      <c r="A687">
        <f t="shared" si="9"/>
        <v>14000000</v>
      </c>
    </row>
    <row r="688" spans="1:1">
      <c r="A688">
        <f t="shared" si="9"/>
        <v>14300000</v>
      </c>
    </row>
    <row r="689" spans="1:1">
      <c r="A689">
        <f t="shared" si="9"/>
        <v>14700000</v>
      </c>
    </row>
    <row r="690" spans="1:1">
      <c r="A690">
        <f t="shared" si="9"/>
        <v>15000000</v>
      </c>
    </row>
    <row r="691" spans="1:1">
      <c r="A691">
        <f t="shared" si="9"/>
        <v>15400000</v>
      </c>
    </row>
    <row r="692" spans="1:1">
      <c r="A692">
        <f t="shared" si="9"/>
        <v>15800000</v>
      </c>
    </row>
    <row r="693" spans="1:1">
      <c r="A693">
        <f t="shared" si="9"/>
        <v>16200000</v>
      </c>
    </row>
    <row r="694" spans="1:1">
      <c r="A694">
        <f t="shared" si="9"/>
        <v>16500000</v>
      </c>
    </row>
    <row r="695" spans="1:1">
      <c r="A695">
        <f t="shared" si="9"/>
        <v>16900000</v>
      </c>
    </row>
    <row r="696" spans="1:1">
      <c r="A696">
        <f t="shared" si="9"/>
        <v>17400000</v>
      </c>
    </row>
    <row r="697" spans="1:1">
      <c r="A697">
        <f t="shared" si="9"/>
        <v>17800000</v>
      </c>
    </row>
    <row r="698" spans="1:1">
      <c r="A698">
        <f t="shared" si="9"/>
        <v>18200000</v>
      </c>
    </row>
    <row r="699" spans="1:1">
      <c r="A699">
        <f t="shared" si="9"/>
        <v>18700000</v>
      </c>
    </row>
    <row r="700" spans="1:1">
      <c r="A700">
        <f t="shared" si="9"/>
        <v>19100000</v>
      </c>
    </row>
    <row r="701" spans="1:1">
      <c r="A701">
        <f t="shared" si="9"/>
        <v>19600000</v>
      </c>
    </row>
    <row r="702" spans="1:1">
      <c r="A702">
        <f t="shared" si="9"/>
        <v>20000000</v>
      </c>
    </row>
    <row r="703" spans="1:1">
      <c r="A703">
        <f t="shared" si="9"/>
        <v>20500000</v>
      </c>
    </row>
    <row r="704" spans="1:1">
      <c r="A704">
        <f t="shared" si="9"/>
        <v>21000000</v>
      </c>
    </row>
    <row r="705" spans="1:1">
      <c r="A705">
        <f t="shared" si="9"/>
        <v>21500000</v>
      </c>
    </row>
    <row r="706" spans="1:1">
      <c r="A706">
        <f t="shared" si="9"/>
        <v>22100000</v>
      </c>
    </row>
    <row r="707" spans="1:1">
      <c r="A707">
        <f t="shared" si="9"/>
        <v>22600000</v>
      </c>
    </row>
    <row r="708" spans="1:1">
      <c r="A708">
        <f t="shared" si="9"/>
        <v>23200000</v>
      </c>
    </row>
    <row r="709" spans="1:1">
      <c r="A709">
        <f t="shared" si="9"/>
        <v>23700000.000000004</v>
      </c>
    </row>
    <row r="710" spans="1:1">
      <c r="A710">
        <f t="shared" si="9"/>
        <v>24300000</v>
      </c>
    </row>
    <row r="711" spans="1:1">
      <c r="A711">
        <f t="shared" si="9"/>
        <v>24900000</v>
      </c>
    </row>
    <row r="712" spans="1:1">
      <c r="A712">
        <f t="shared" si="9"/>
        <v>25500000</v>
      </c>
    </row>
    <row r="713" spans="1:1">
      <c r="A713">
        <f t="shared" si="9"/>
        <v>26100000</v>
      </c>
    </row>
    <row r="714" spans="1:1">
      <c r="A714">
        <f t="shared" si="9"/>
        <v>26700000</v>
      </c>
    </row>
    <row r="715" spans="1:1">
      <c r="A715">
        <f t="shared" si="9"/>
        <v>27400000</v>
      </c>
    </row>
    <row r="716" spans="1:1">
      <c r="A716">
        <f t="shared" si="9"/>
        <v>28000000</v>
      </c>
    </row>
    <row r="717" spans="1:1">
      <c r="A717">
        <f t="shared" si="9"/>
        <v>28700000</v>
      </c>
    </row>
    <row r="718" spans="1:1">
      <c r="A718">
        <f t="shared" si="9"/>
        <v>29400000</v>
      </c>
    </row>
    <row r="719" spans="1:1">
      <c r="A719">
        <f t="shared" si="9"/>
        <v>30100000</v>
      </c>
    </row>
    <row r="720" spans="1:1">
      <c r="A720">
        <f t="shared" si="9"/>
        <v>30900000</v>
      </c>
    </row>
    <row r="721" spans="1:1">
      <c r="A721">
        <f t="shared" si="9"/>
        <v>31600000</v>
      </c>
    </row>
    <row r="722" spans="1:1">
      <c r="A722">
        <f t="shared" si="9"/>
        <v>32400000</v>
      </c>
    </row>
    <row r="723" spans="1:1">
      <c r="A723">
        <f t="shared" si="9"/>
        <v>33200000</v>
      </c>
    </row>
    <row r="724" spans="1:1">
      <c r="A724">
        <f t="shared" si="9"/>
        <v>34000000</v>
      </c>
    </row>
    <row r="725" spans="1:1">
      <c r="A725">
        <f t="shared" si="9"/>
        <v>34800000</v>
      </c>
    </row>
    <row r="726" spans="1:1">
      <c r="A726">
        <f t="shared" si="9"/>
        <v>35700000</v>
      </c>
    </row>
    <row r="727" spans="1:1">
      <c r="A727">
        <f t="shared" si="9"/>
        <v>36500000</v>
      </c>
    </row>
    <row r="728" spans="1:1">
      <c r="A728">
        <f t="shared" si="9"/>
        <v>37400000</v>
      </c>
    </row>
    <row r="729" spans="1:1">
      <c r="A729">
        <f t="shared" si="9"/>
        <v>38300000</v>
      </c>
    </row>
    <row r="730" spans="1:1">
      <c r="A730">
        <f t="shared" si="9"/>
        <v>39200000</v>
      </c>
    </row>
    <row r="731" spans="1:1">
      <c r="A731">
        <f t="shared" si="9"/>
        <v>40200000</v>
      </c>
    </row>
    <row r="732" spans="1:1">
      <c r="A732">
        <f t="shared" si="9"/>
        <v>41200000</v>
      </c>
    </row>
    <row r="733" spans="1:1">
      <c r="A733">
        <f t="shared" si="9"/>
        <v>42200000</v>
      </c>
    </row>
    <row r="734" spans="1:1">
      <c r="A734">
        <f t="shared" si="9"/>
        <v>43200000</v>
      </c>
    </row>
    <row r="735" spans="1:1">
      <c r="A735">
        <f t="shared" si="9"/>
        <v>44200000</v>
      </c>
    </row>
    <row r="736" spans="1:1">
      <c r="A736">
        <f t="shared" si="9"/>
        <v>45300000</v>
      </c>
    </row>
    <row r="737" spans="1:1">
      <c r="A737">
        <f t="shared" si="9"/>
        <v>46400000</v>
      </c>
    </row>
    <row r="738" spans="1:1">
      <c r="A738">
        <f t="shared" ref="A738:A769" si="10">A642*10</f>
        <v>47500000</v>
      </c>
    </row>
    <row r="739" spans="1:1">
      <c r="A739">
        <f t="shared" si="10"/>
        <v>48700000</v>
      </c>
    </row>
    <row r="740" spans="1:1">
      <c r="A740">
        <f t="shared" si="10"/>
        <v>49900000.000000007</v>
      </c>
    </row>
    <row r="741" spans="1:1">
      <c r="A741">
        <f t="shared" si="10"/>
        <v>51100000</v>
      </c>
    </row>
    <row r="742" spans="1:1">
      <c r="A742">
        <f t="shared" si="10"/>
        <v>52300000</v>
      </c>
    </row>
    <row r="743" spans="1:1">
      <c r="A743">
        <f t="shared" si="10"/>
        <v>53600000</v>
      </c>
    </row>
    <row r="744" spans="1:1">
      <c r="A744">
        <f t="shared" si="10"/>
        <v>54900000</v>
      </c>
    </row>
    <row r="745" spans="1:1">
      <c r="A745">
        <f t="shared" si="10"/>
        <v>56200000</v>
      </c>
    </row>
    <row r="746" spans="1:1">
      <c r="A746">
        <f t="shared" si="10"/>
        <v>57600000</v>
      </c>
    </row>
    <row r="747" spans="1:1">
      <c r="A747">
        <f t="shared" si="10"/>
        <v>59000000</v>
      </c>
    </row>
    <row r="748" spans="1:1">
      <c r="A748">
        <f t="shared" si="10"/>
        <v>60400000</v>
      </c>
    </row>
    <row r="749" spans="1:1">
      <c r="A749">
        <f t="shared" si="10"/>
        <v>61899999.999999993</v>
      </c>
    </row>
    <row r="750" spans="1:1">
      <c r="A750">
        <f t="shared" si="10"/>
        <v>63400000</v>
      </c>
    </row>
    <row r="751" spans="1:1">
      <c r="A751">
        <f t="shared" si="10"/>
        <v>64900000</v>
      </c>
    </row>
    <row r="752" spans="1:1">
      <c r="A752">
        <f t="shared" si="10"/>
        <v>66500000</v>
      </c>
    </row>
    <row r="753" spans="1:1">
      <c r="A753">
        <f t="shared" si="10"/>
        <v>68100000</v>
      </c>
    </row>
    <row r="754" spans="1:1">
      <c r="A754">
        <f t="shared" si="10"/>
        <v>69800000</v>
      </c>
    </row>
    <row r="755" spans="1:1">
      <c r="A755">
        <f t="shared" si="10"/>
        <v>71500000</v>
      </c>
    </row>
    <row r="756" spans="1:1">
      <c r="A756">
        <f t="shared" si="10"/>
        <v>73200000</v>
      </c>
    </row>
    <row r="757" spans="1:1">
      <c r="A757">
        <f t="shared" si="10"/>
        <v>75000000</v>
      </c>
    </row>
    <row r="758" spans="1:1">
      <c r="A758">
        <f t="shared" si="10"/>
        <v>76800000</v>
      </c>
    </row>
    <row r="759" spans="1:1">
      <c r="A759">
        <f t="shared" si="10"/>
        <v>78700000</v>
      </c>
    </row>
    <row r="760" spans="1:1">
      <c r="A760">
        <f t="shared" si="10"/>
        <v>80600000</v>
      </c>
    </row>
    <row r="761" spans="1:1">
      <c r="A761">
        <f t="shared" si="10"/>
        <v>82500000</v>
      </c>
    </row>
    <row r="762" spans="1:1">
      <c r="A762">
        <f t="shared" si="10"/>
        <v>84500000</v>
      </c>
    </row>
    <row r="763" spans="1:1">
      <c r="A763">
        <f t="shared" si="10"/>
        <v>86600000</v>
      </c>
    </row>
    <row r="764" spans="1:1">
      <c r="A764">
        <f t="shared" si="10"/>
        <v>88700000.000000015</v>
      </c>
    </row>
    <row r="765" spans="1:1">
      <c r="A765">
        <f t="shared" si="10"/>
        <v>90900000</v>
      </c>
    </row>
    <row r="766" spans="1:1">
      <c r="A766">
        <f t="shared" si="10"/>
        <v>93100000</v>
      </c>
    </row>
    <row r="767" spans="1:1">
      <c r="A767">
        <f t="shared" si="10"/>
        <v>95300000</v>
      </c>
    </row>
    <row r="768" spans="1:1">
      <c r="A768">
        <f t="shared" si="10"/>
        <v>97600000</v>
      </c>
    </row>
    <row r="769" spans="1:1">
      <c r="A769">
        <f t="shared" si="10"/>
        <v>100000000</v>
      </c>
    </row>
  </sheetData>
  <phoneticPr fontId="59"/>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FDE89-2570-4541-A00D-59C4B04031C9}">
  <sheetPr codeName="Sheet4"/>
  <dimension ref="A1:D8"/>
  <sheetViews>
    <sheetView zoomScale="70" zoomScaleNormal="70" workbookViewId="0">
      <selection activeCell="B3" sqref="B3"/>
    </sheetView>
  </sheetViews>
  <sheetFormatPr defaultRowHeight="14.5"/>
  <cols>
    <col min="1" max="1" width="90.81640625" customWidth="1"/>
    <col min="2" max="4" width="95.1796875" customWidth="1"/>
  </cols>
  <sheetData>
    <row r="1" spans="1:4" ht="363" customHeight="1">
      <c r="A1" s="62"/>
      <c r="B1" s="87" t="str">
        <f>IF(PH=1,IF(AND(IntFB=1,V.load=5),"SCH_1PH_5V",IF(AND(IntFB=1,V.load=3.3),"SCH_1PH_3P3V",IF(IntFB=0,"SCH_1PH_ADJ",444))),IF(PH=2,IF(AND(IntFB=1,V.load=5),"SCH_2PH_5V",IF(AND(IntFB=1,V.load=3.3),"SCH_2PH_3P3V",IF(IntFB=0,"SCH_2PH_ADJ",444))),IF(PH=4,IF(AND(IntFB=1,V.load=5),"SCH_4PH_5V",IF(AND(IntFB=1,V.load=3.3),"SCH_4PH_3P3V",IF(IntFB=0,"SCH_4PH_ADJ",444))),IF(PH=6,IF(AND(IntFB=1,V.load=5),"SCH_6PH_5V",IF(AND(IntFB=1,V.load=3.3),"SCH_6PH_3P3V",IF(IntFB=0,"SCH_6PH_ADJ",444))),444)) ) )</f>
        <v>SCH_1PH_ADJ</v>
      </c>
      <c r="C1" s="73" t="str">
        <f>IF(PH=4,"SCH_4PH_SLAVE",IF(PH=6,"SCH_6PH_SLAVE","SCH_BLANK"))</f>
        <v>SCH_BLANK</v>
      </c>
      <c r="D1" s="74" t="str">
        <f>IF(PH=6,"SCH_6PH_SLAVE2","SCH_BLANK")</f>
        <v>SCH_BLANK</v>
      </c>
    </row>
    <row r="2" spans="1:4" ht="363" customHeight="1">
      <c r="A2" s="62"/>
      <c r="B2" s="62"/>
      <c r="C2" s="62"/>
      <c r="D2" s="62"/>
    </row>
    <row r="3" spans="1:4" ht="363" customHeight="1">
      <c r="A3" s="62"/>
      <c r="B3" s="62"/>
      <c r="C3" s="62"/>
      <c r="D3" s="62"/>
    </row>
    <row r="4" spans="1:4" ht="363" customHeight="1">
      <c r="B4" s="62"/>
      <c r="C4" s="62"/>
      <c r="D4" s="62"/>
    </row>
    <row r="5" spans="1:4" ht="363" customHeight="1">
      <c r="B5" s="62"/>
      <c r="C5" s="62"/>
      <c r="D5" s="62"/>
    </row>
    <row r="6" spans="1:4" ht="363" customHeight="1">
      <c r="B6" s="62"/>
      <c r="C6" s="62"/>
      <c r="D6" s="62"/>
    </row>
    <row r="7" spans="1:4" ht="400" customHeight="1">
      <c r="C7" s="62"/>
      <c r="D7" s="62"/>
    </row>
    <row r="8" spans="1:4" ht="400" customHeight="1">
      <c r="D8" s="62"/>
    </row>
  </sheetData>
  <phoneticPr fontId="59"/>
  <pageMargins left="0.7" right="0.7" top="0.75" bottom="0.75" header="0.3" footer="0.3"/>
  <pageSetup orientation="portrait" r:id="rId1"/>
  <drawing r:id="rId2"/>
  <legacyDrawing r:id="rId3"/>
  <oleObjects>
    <mc:AlternateContent xmlns:mc="http://schemas.openxmlformats.org/markup-compatibility/2006">
      <mc:Choice Requires="x14">
        <oleObject progId="Visio.Drawing.15" shapeId="5161" r:id="rId4">
          <objectPr defaultSize="0" r:id="rId5">
            <anchor moveWithCells="1">
              <from>
                <xdr:col>3</xdr:col>
                <xdr:colOff>0</xdr:colOff>
                <xdr:row>7</xdr:row>
                <xdr:rowOff>0</xdr:rowOff>
              </from>
              <to>
                <xdr:col>3</xdr:col>
                <xdr:colOff>6324600</xdr:colOff>
                <xdr:row>7</xdr:row>
                <xdr:rowOff>4381500</xdr:rowOff>
              </to>
            </anchor>
          </objectPr>
        </oleObject>
      </mc:Choice>
      <mc:Fallback>
        <oleObject progId="Visio.Drawing.15" shapeId="5161" r:id="rId4"/>
      </mc:Fallback>
    </mc:AlternateContent>
    <mc:AlternateContent xmlns:mc="http://schemas.openxmlformats.org/markup-compatibility/2006">
      <mc:Choice Requires="x14">
        <oleObject progId="Visio.Drawing.15" shapeId="5160" r:id="rId6">
          <objectPr defaultSize="0" r:id="rId7">
            <anchor moveWithCells="1">
              <from>
                <xdr:col>3</xdr:col>
                <xdr:colOff>0</xdr:colOff>
                <xdr:row>6</xdr:row>
                <xdr:rowOff>0</xdr:rowOff>
              </from>
              <to>
                <xdr:col>3</xdr:col>
                <xdr:colOff>6324600</xdr:colOff>
                <xdr:row>6</xdr:row>
                <xdr:rowOff>4381500</xdr:rowOff>
              </to>
            </anchor>
          </objectPr>
        </oleObject>
      </mc:Choice>
      <mc:Fallback>
        <oleObject progId="Visio.Drawing.15" shapeId="5160" r:id="rId6"/>
      </mc:Fallback>
    </mc:AlternateContent>
    <mc:AlternateContent xmlns:mc="http://schemas.openxmlformats.org/markup-compatibility/2006">
      <mc:Choice Requires="x14">
        <oleObject progId="Visio.Drawing.15" shapeId="5159" r:id="rId8">
          <objectPr defaultSize="0" r:id="rId9">
            <anchor moveWithCells="1">
              <from>
                <xdr:col>3</xdr:col>
                <xdr:colOff>0</xdr:colOff>
                <xdr:row>5</xdr:row>
                <xdr:rowOff>0</xdr:rowOff>
              </from>
              <to>
                <xdr:col>3</xdr:col>
                <xdr:colOff>6324600</xdr:colOff>
                <xdr:row>5</xdr:row>
                <xdr:rowOff>4381500</xdr:rowOff>
              </to>
            </anchor>
          </objectPr>
        </oleObject>
      </mc:Choice>
      <mc:Fallback>
        <oleObject progId="Visio.Drawing.15" shapeId="5159" r:id="rId8"/>
      </mc:Fallback>
    </mc:AlternateContent>
    <mc:AlternateContent xmlns:mc="http://schemas.openxmlformats.org/markup-compatibility/2006">
      <mc:Choice Requires="x14">
        <oleObject progId="Visio.Drawing.15" shapeId="5158" r:id="rId10">
          <objectPr defaultSize="0" r:id="rId11">
            <anchor moveWithCells="1">
              <from>
                <xdr:col>3</xdr:col>
                <xdr:colOff>0</xdr:colOff>
                <xdr:row>4</xdr:row>
                <xdr:rowOff>0</xdr:rowOff>
              </from>
              <to>
                <xdr:col>3</xdr:col>
                <xdr:colOff>6324600</xdr:colOff>
                <xdr:row>4</xdr:row>
                <xdr:rowOff>4381500</xdr:rowOff>
              </to>
            </anchor>
          </objectPr>
        </oleObject>
      </mc:Choice>
      <mc:Fallback>
        <oleObject progId="Visio.Drawing.15" shapeId="5158" r:id="rId10"/>
      </mc:Fallback>
    </mc:AlternateContent>
    <mc:AlternateContent xmlns:mc="http://schemas.openxmlformats.org/markup-compatibility/2006">
      <mc:Choice Requires="x14">
        <oleObject progId="Visio.Drawing.15" shapeId="5157" r:id="rId12">
          <objectPr defaultSize="0" r:id="rId13">
            <anchor moveWithCells="1">
              <from>
                <xdr:col>3</xdr:col>
                <xdr:colOff>0</xdr:colOff>
                <xdr:row>3</xdr:row>
                <xdr:rowOff>0</xdr:rowOff>
              </from>
              <to>
                <xdr:col>3</xdr:col>
                <xdr:colOff>6324600</xdr:colOff>
                <xdr:row>3</xdr:row>
                <xdr:rowOff>4381500</xdr:rowOff>
              </to>
            </anchor>
          </objectPr>
        </oleObject>
      </mc:Choice>
      <mc:Fallback>
        <oleObject progId="Visio.Drawing.15" shapeId="5157" r:id="rId12"/>
      </mc:Fallback>
    </mc:AlternateContent>
    <mc:AlternateContent xmlns:mc="http://schemas.openxmlformats.org/markup-compatibility/2006">
      <mc:Choice Requires="x14">
        <oleObject progId="Visio.Drawing.15" shapeId="5156" r:id="rId14">
          <objectPr defaultSize="0" r:id="rId15">
            <anchor moveWithCells="1">
              <from>
                <xdr:col>2</xdr:col>
                <xdr:colOff>0</xdr:colOff>
                <xdr:row>6</xdr:row>
                <xdr:rowOff>0</xdr:rowOff>
              </from>
              <to>
                <xdr:col>2</xdr:col>
                <xdr:colOff>6324600</xdr:colOff>
                <xdr:row>6</xdr:row>
                <xdr:rowOff>4381500</xdr:rowOff>
              </to>
            </anchor>
          </objectPr>
        </oleObject>
      </mc:Choice>
      <mc:Fallback>
        <oleObject progId="Visio.Drawing.15" shapeId="5156" r:id="rId14"/>
      </mc:Fallback>
    </mc:AlternateContent>
    <mc:AlternateContent xmlns:mc="http://schemas.openxmlformats.org/markup-compatibility/2006">
      <mc:Choice Requires="x14">
        <oleObject progId="Visio.Drawing.15" shapeId="5155" r:id="rId16">
          <objectPr defaultSize="0" r:id="rId17">
            <anchor moveWithCells="1">
              <from>
                <xdr:col>2</xdr:col>
                <xdr:colOff>0</xdr:colOff>
                <xdr:row>5</xdr:row>
                <xdr:rowOff>0</xdr:rowOff>
              </from>
              <to>
                <xdr:col>2</xdr:col>
                <xdr:colOff>6324600</xdr:colOff>
                <xdr:row>5</xdr:row>
                <xdr:rowOff>4381500</xdr:rowOff>
              </to>
            </anchor>
          </objectPr>
        </oleObject>
      </mc:Choice>
      <mc:Fallback>
        <oleObject progId="Visio.Drawing.15" shapeId="5155" r:id="rId16"/>
      </mc:Fallback>
    </mc:AlternateContent>
    <mc:AlternateContent xmlns:mc="http://schemas.openxmlformats.org/markup-compatibility/2006">
      <mc:Choice Requires="x14">
        <oleObject progId="Visio.Drawing.15" shapeId="5154" r:id="rId18">
          <objectPr defaultSize="0" r:id="rId19">
            <anchor moveWithCells="1">
              <from>
                <xdr:col>2</xdr:col>
                <xdr:colOff>0</xdr:colOff>
                <xdr:row>4</xdr:row>
                <xdr:rowOff>0</xdr:rowOff>
              </from>
              <to>
                <xdr:col>2</xdr:col>
                <xdr:colOff>6324600</xdr:colOff>
                <xdr:row>4</xdr:row>
                <xdr:rowOff>4381500</xdr:rowOff>
              </to>
            </anchor>
          </objectPr>
        </oleObject>
      </mc:Choice>
      <mc:Fallback>
        <oleObject progId="Visio.Drawing.15" shapeId="5154" r:id="rId18"/>
      </mc:Fallback>
    </mc:AlternateContent>
    <mc:AlternateContent xmlns:mc="http://schemas.openxmlformats.org/markup-compatibility/2006">
      <mc:Choice Requires="x14">
        <oleObject progId="Visio.Drawing.15" shapeId="5153" r:id="rId20">
          <objectPr defaultSize="0" r:id="rId21">
            <anchor moveWithCells="1">
              <from>
                <xdr:col>2</xdr:col>
                <xdr:colOff>0</xdr:colOff>
                <xdr:row>3</xdr:row>
                <xdr:rowOff>0</xdr:rowOff>
              </from>
              <to>
                <xdr:col>2</xdr:col>
                <xdr:colOff>6324600</xdr:colOff>
                <xdr:row>3</xdr:row>
                <xdr:rowOff>4381500</xdr:rowOff>
              </to>
            </anchor>
          </objectPr>
        </oleObject>
      </mc:Choice>
      <mc:Fallback>
        <oleObject progId="Visio.Drawing.15" shapeId="5153" r:id="rId20"/>
      </mc:Fallback>
    </mc:AlternateContent>
    <mc:AlternateContent xmlns:mc="http://schemas.openxmlformats.org/markup-compatibility/2006">
      <mc:Choice Requires="x14">
        <oleObject progId="Visio.Drawing.15" shapeId="5152" r:id="rId22">
          <objectPr defaultSize="0" r:id="rId23">
            <anchor moveWithCells="1">
              <from>
                <xdr:col>1</xdr:col>
                <xdr:colOff>0</xdr:colOff>
                <xdr:row>5</xdr:row>
                <xdr:rowOff>0</xdr:rowOff>
              </from>
              <to>
                <xdr:col>1</xdr:col>
                <xdr:colOff>6324600</xdr:colOff>
                <xdr:row>5</xdr:row>
                <xdr:rowOff>4381500</xdr:rowOff>
              </to>
            </anchor>
          </objectPr>
        </oleObject>
      </mc:Choice>
      <mc:Fallback>
        <oleObject progId="Visio.Drawing.15" shapeId="5152" r:id="rId22"/>
      </mc:Fallback>
    </mc:AlternateContent>
    <mc:AlternateContent xmlns:mc="http://schemas.openxmlformats.org/markup-compatibility/2006">
      <mc:Choice Requires="x14">
        <oleObject progId="Visio.Drawing.15" shapeId="5151" r:id="rId24">
          <objectPr defaultSize="0" r:id="rId25">
            <anchor moveWithCells="1">
              <from>
                <xdr:col>1</xdr:col>
                <xdr:colOff>0</xdr:colOff>
                <xdr:row>4</xdr:row>
                <xdr:rowOff>0</xdr:rowOff>
              </from>
              <to>
                <xdr:col>1</xdr:col>
                <xdr:colOff>6324600</xdr:colOff>
                <xdr:row>4</xdr:row>
                <xdr:rowOff>4381500</xdr:rowOff>
              </to>
            </anchor>
          </objectPr>
        </oleObject>
      </mc:Choice>
      <mc:Fallback>
        <oleObject progId="Visio.Drawing.15" shapeId="5151" r:id="rId24"/>
      </mc:Fallback>
    </mc:AlternateContent>
    <mc:AlternateContent xmlns:mc="http://schemas.openxmlformats.org/markup-compatibility/2006">
      <mc:Choice Requires="x14">
        <oleObject progId="Visio.Drawing.15" shapeId="5150" r:id="rId26">
          <objectPr defaultSize="0" r:id="rId27">
            <anchor moveWithCells="1">
              <from>
                <xdr:col>1</xdr:col>
                <xdr:colOff>0</xdr:colOff>
                <xdr:row>3</xdr:row>
                <xdr:rowOff>0</xdr:rowOff>
              </from>
              <to>
                <xdr:col>1</xdr:col>
                <xdr:colOff>6324600</xdr:colOff>
                <xdr:row>3</xdr:row>
                <xdr:rowOff>4381500</xdr:rowOff>
              </to>
            </anchor>
          </objectPr>
        </oleObject>
      </mc:Choice>
      <mc:Fallback>
        <oleObject progId="Visio.Drawing.15" shapeId="5150" r:id="rId26"/>
      </mc:Fallback>
    </mc:AlternateContent>
    <mc:AlternateContent xmlns:mc="http://schemas.openxmlformats.org/markup-compatibility/2006">
      <mc:Choice Requires="x14">
        <oleObject progId="Visio.Drawing.15" shapeId="5149" r:id="rId28">
          <objectPr defaultSize="0" autoPict="0" r:id="rId29">
            <anchor moveWithCells="1">
              <from>
                <xdr:col>0</xdr:col>
                <xdr:colOff>0</xdr:colOff>
                <xdr:row>2</xdr:row>
                <xdr:rowOff>0</xdr:rowOff>
              </from>
              <to>
                <xdr:col>0</xdr:col>
                <xdr:colOff>6013450</xdr:colOff>
                <xdr:row>2</xdr:row>
                <xdr:rowOff>3384550</xdr:rowOff>
              </to>
            </anchor>
          </objectPr>
        </oleObject>
      </mc:Choice>
      <mc:Fallback>
        <oleObject progId="Visio.Drawing.15" shapeId="5149" r:id="rId28"/>
      </mc:Fallback>
    </mc:AlternateContent>
    <mc:AlternateContent xmlns:mc="http://schemas.openxmlformats.org/markup-compatibility/2006">
      <mc:Choice Requires="x14">
        <oleObject progId="Visio.Drawing.15" shapeId="5148" r:id="rId30">
          <objectPr defaultSize="0" autoPict="0" r:id="rId31">
            <anchor moveWithCells="1">
              <from>
                <xdr:col>0</xdr:col>
                <xdr:colOff>0</xdr:colOff>
                <xdr:row>1</xdr:row>
                <xdr:rowOff>0</xdr:rowOff>
              </from>
              <to>
                <xdr:col>0</xdr:col>
                <xdr:colOff>5956300</xdr:colOff>
                <xdr:row>1</xdr:row>
                <xdr:rowOff>3384550</xdr:rowOff>
              </to>
            </anchor>
          </objectPr>
        </oleObject>
      </mc:Choice>
      <mc:Fallback>
        <oleObject progId="Visio.Drawing.15" shapeId="5148" r:id="rId30"/>
      </mc:Fallback>
    </mc:AlternateContent>
    <mc:AlternateContent xmlns:mc="http://schemas.openxmlformats.org/markup-compatibility/2006">
      <mc:Choice Requires="x14">
        <oleObject progId="Visio.Drawing.15" shapeId="5147" r:id="rId32">
          <objectPr defaultSize="0" autoPict="0" r:id="rId33">
            <anchor moveWithCells="1">
              <from>
                <xdr:col>0</xdr:col>
                <xdr:colOff>0</xdr:colOff>
                <xdr:row>0</xdr:row>
                <xdr:rowOff>0</xdr:rowOff>
              </from>
              <to>
                <xdr:col>0</xdr:col>
                <xdr:colOff>6032500</xdr:colOff>
                <xdr:row>0</xdr:row>
                <xdr:rowOff>3422650</xdr:rowOff>
              </to>
            </anchor>
          </objectPr>
        </oleObject>
      </mc:Choice>
      <mc:Fallback>
        <oleObject progId="Visio.Drawing.15" shapeId="5147" r:id="rId32"/>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193</vt:i4>
      </vt:variant>
    </vt:vector>
  </HeadingPairs>
  <TitlesOfParts>
    <vt:vector size="198" baseType="lpstr">
      <vt:lpstr>Design</vt:lpstr>
      <vt:lpstr>Important Notice and Disclaimer</vt:lpstr>
      <vt:lpstr>Calculation</vt:lpstr>
      <vt:lpstr>STD_VAL</vt:lpstr>
      <vt:lpstr>SCH</vt:lpstr>
      <vt:lpstr>A.comp_buffer</vt:lpstr>
      <vt:lpstr>A.comp_buffer_ext</vt:lpstr>
      <vt:lpstr>A.comp_buffer_int</vt:lpstr>
      <vt:lpstr>A.fb_buf</vt:lpstr>
      <vt:lpstr>A.fb_buf_ext</vt:lpstr>
      <vt:lpstr>A.fb_buf_int</vt:lpstr>
      <vt:lpstr>A_INTCOMP2VOUT</vt:lpstr>
      <vt:lpstr>Bode_Chart</vt:lpstr>
      <vt:lpstr>C.cb1</vt:lpstr>
      <vt:lpstr>C.cb2</vt:lpstr>
      <vt:lpstr>C.comp</vt:lpstr>
      <vt:lpstr>C.comp_desired_min</vt:lpstr>
      <vt:lpstr>C.comp_ext</vt:lpstr>
      <vt:lpstr>C.comp_int</vt:lpstr>
      <vt:lpstr>C.fb_bot</vt:lpstr>
      <vt:lpstr>C.fb_bot_ext</vt:lpstr>
      <vt:lpstr>C.fb_bot_int</vt:lpstr>
      <vt:lpstr>C.fb_buf</vt:lpstr>
      <vt:lpstr>C.fb_buf_ext</vt:lpstr>
      <vt:lpstr>C.fb_buf_int</vt:lpstr>
      <vt:lpstr>C.fb_top</vt:lpstr>
      <vt:lpstr>C.fb_top_ext</vt:lpstr>
      <vt:lpstr>C.fb_top_int</vt:lpstr>
      <vt:lpstr>C.hf</vt:lpstr>
      <vt:lpstr>C.hf_desired_min</vt:lpstr>
      <vt:lpstr>C.hf_ext</vt:lpstr>
      <vt:lpstr>C.hf_int</vt:lpstr>
      <vt:lpstr>C.out</vt:lpstr>
      <vt:lpstr>C.out_min_calc</vt:lpstr>
      <vt:lpstr>C.out_rated</vt:lpstr>
      <vt:lpstr>C.ss</vt:lpstr>
      <vt:lpstr>C.ss_min</vt:lpstr>
      <vt:lpstr>C.vcc</vt:lpstr>
      <vt:lpstr>C.vin1_hf1</vt:lpstr>
      <vt:lpstr>C.vin1_hf2</vt:lpstr>
      <vt:lpstr>C.vin2_hf1</vt:lpstr>
      <vt:lpstr>C.vin2_hf2</vt:lpstr>
      <vt:lpstr>CIN_ESR</vt:lpstr>
      <vt:lpstr>COMP.rc_filter_C</vt:lpstr>
      <vt:lpstr>COMP.rc_filter_R</vt:lpstr>
      <vt:lpstr>DC_EFF</vt:lpstr>
      <vt:lpstr>DCatPeakRipple</vt:lpstr>
      <vt:lpstr>DCatVsupplymax</vt:lpstr>
      <vt:lpstr>Derating.cout</vt:lpstr>
      <vt:lpstr>eDC</vt:lpstr>
      <vt:lpstr>eDC50p</vt:lpstr>
      <vt:lpstr>EfficiencyChart</vt:lpstr>
      <vt:lpstr>ExtBIAS</vt:lpstr>
      <vt:lpstr>f.cross_desired</vt:lpstr>
      <vt:lpstr>f.cross_estimated</vt:lpstr>
      <vt:lpstr>f.ea_pole_desired</vt:lpstr>
      <vt:lpstr>f.ea_pole_estimated</vt:lpstr>
      <vt:lpstr>f.ea_zero_desired</vt:lpstr>
      <vt:lpstr>f.ea_zero_estimated</vt:lpstr>
      <vt:lpstr>f.sw</vt:lpstr>
      <vt:lpstr>f.sw_nph</vt:lpstr>
      <vt:lpstr>FCROSSOVER_FOUND</vt:lpstr>
      <vt:lpstr>FPWM</vt:lpstr>
      <vt:lpstr>fsw_sh</vt:lpstr>
      <vt:lpstr>GM</vt:lpstr>
      <vt:lpstr>GM.ext</vt:lpstr>
      <vt:lpstr>GM.int</vt:lpstr>
      <vt:lpstr>I.load_1ph</vt:lpstr>
      <vt:lpstr>I.load_nph</vt:lpstr>
      <vt:lpstr>I.ncl_th_min</vt:lpstr>
      <vt:lpstr>I.pcl_th_max</vt:lpstr>
      <vt:lpstr>I.pcl_th_min</vt:lpstr>
      <vt:lpstr>I.rated</vt:lpstr>
      <vt:lpstr>I.sat_hardsaturation</vt:lpstr>
      <vt:lpstr>I.sat_softsaturation</vt:lpstr>
      <vt:lpstr>I.ss_max</vt:lpstr>
      <vt:lpstr>IntEA</vt:lpstr>
      <vt:lpstr>IntFB</vt:lpstr>
      <vt:lpstr>IPKPK_EFF</vt:lpstr>
      <vt:lpstr>kfactor</vt:lpstr>
      <vt:lpstr>L.out</vt:lpstr>
      <vt:lpstr>L.out_min</vt:lpstr>
      <vt:lpstr>L.out_min1</vt:lpstr>
      <vt:lpstr>L.out_min2</vt:lpstr>
      <vt:lpstr>L.out_min3</vt:lpstr>
      <vt:lpstr>L.out_min4</vt:lpstr>
      <vt:lpstr>L.out_typical_calc</vt:lpstr>
      <vt:lpstr>LFM</vt:lpstr>
      <vt:lpstr>Margin</vt:lpstr>
      <vt:lpstr>mc</vt:lpstr>
      <vt:lpstr>NPH_Factor.Iout_rms2</vt:lpstr>
      <vt:lpstr>NPH_Factor.Iout_temp1</vt:lpstr>
      <vt:lpstr>NPH_Factor.Iout_temp2</vt:lpstr>
      <vt:lpstr>P.out</vt:lpstr>
      <vt:lpstr>PCORE</vt:lpstr>
      <vt:lpstr>PH</vt:lpstr>
      <vt:lpstr>PH_NEW</vt:lpstr>
      <vt:lpstr>pi</vt:lpstr>
      <vt:lpstr>Design!Print_Area</vt:lpstr>
      <vt:lpstr>Qfactor</vt:lpstr>
      <vt:lpstr>R.cfg_master</vt:lpstr>
      <vt:lpstr>R.cfg_slave</vt:lpstr>
      <vt:lpstr>R.comp</vt:lpstr>
      <vt:lpstr>R.comp_desired_max</vt:lpstr>
      <vt:lpstr>R.comp_ext</vt:lpstr>
      <vt:lpstr>R.comp_int</vt:lpstr>
      <vt:lpstr>R.dcr_25</vt:lpstr>
      <vt:lpstr>R.dcr_fullload</vt:lpstr>
      <vt:lpstr>R.eaout</vt:lpstr>
      <vt:lpstr>R.eaout_ext1</vt:lpstr>
      <vt:lpstr>R.eaout_int1</vt:lpstr>
      <vt:lpstr>R.en_bot</vt:lpstr>
      <vt:lpstr>R.en_bot_calc</vt:lpstr>
      <vt:lpstr>R.en_top</vt:lpstr>
      <vt:lpstr>R.esr_cout</vt:lpstr>
      <vt:lpstr>R.fb</vt:lpstr>
      <vt:lpstr>R.fb_bot</vt:lpstr>
      <vt:lpstr>R.fb_bot_std</vt:lpstr>
      <vt:lpstr>R.fb_buf</vt:lpstr>
      <vt:lpstr>R.fb_buf_ext</vt:lpstr>
      <vt:lpstr>R.fb_buf_int</vt:lpstr>
      <vt:lpstr>R.fb_top</vt:lpstr>
      <vt:lpstr>R.fb_top_min</vt:lpstr>
      <vt:lpstr>R.fb_top1</vt:lpstr>
      <vt:lpstr>R.fb_top1_ext</vt:lpstr>
      <vt:lpstr>R.fb_top1_int</vt:lpstr>
      <vt:lpstr>R.fb_top2</vt:lpstr>
      <vt:lpstr>R.fb_top2_ext</vt:lpstr>
      <vt:lpstr>R.fb_top2_int</vt:lpstr>
      <vt:lpstr>R.hs_25</vt:lpstr>
      <vt:lpstr>R.hs_fullload</vt:lpstr>
      <vt:lpstr>R.load_1ph</vt:lpstr>
      <vt:lpstr>R.load_nph</vt:lpstr>
      <vt:lpstr>R.ls_25</vt:lpstr>
      <vt:lpstr>R.ls_fullload</vt:lpstr>
      <vt:lpstr>R.pg1</vt:lpstr>
      <vt:lpstr>R.pg2</vt:lpstr>
      <vt:lpstr>R.t_calc</vt:lpstr>
      <vt:lpstr>R.t_std</vt:lpstr>
      <vt:lpstr>R_HSLS</vt:lpstr>
      <vt:lpstr>RatedIout</vt:lpstr>
      <vt:lpstr>RR.desired</vt:lpstr>
      <vt:lpstr>S.fall</vt:lpstr>
      <vt:lpstr>S.rise</vt:lpstr>
      <vt:lpstr>S.slope</vt:lpstr>
      <vt:lpstr>SCH_1PH_3P3V</vt:lpstr>
      <vt:lpstr>SCH_1PH_5V</vt:lpstr>
      <vt:lpstr>SCH_1PH_ADJ</vt:lpstr>
      <vt:lpstr>SCH_2PH_3P3V</vt:lpstr>
      <vt:lpstr>SCH_2PH_5V</vt:lpstr>
      <vt:lpstr>SCH_2PH_ADJ</vt:lpstr>
      <vt:lpstr>SCH_4PH_3P3V</vt:lpstr>
      <vt:lpstr>SCH_4PH_5V</vt:lpstr>
      <vt:lpstr>SCH_4PH_ADJ</vt:lpstr>
      <vt:lpstr>SCH_4PH_SLAVE</vt:lpstr>
      <vt:lpstr>SCH_6PH_3P3V</vt:lpstr>
      <vt:lpstr>SCH_6PH_5V</vt:lpstr>
      <vt:lpstr>SCH_6PH_ADJ</vt:lpstr>
      <vt:lpstr>SCH_6PH_SLAVE</vt:lpstr>
      <vt:lpstr>SCH_6PH_SLAVE2</vt:lpstr>
      <vt:lpstr>SCH_BLANK</vt:lpstr>
      <vt:lpstr>SPSP</vt:lpstr>
      <vt:lpstr>SYNC</vt:lpstr>
      <vt:lpstr>t.blank_max</vt:lpstr>
      <vt:lpstr>t.off_150</vt:lpstr>
      <vt:lpstr>t.on_ideal</vt:lpstr>
      <vt:lpstr>t.ss_min</vt:lpstr>
      <vt:lpstr>T_AMB</vt:lpstr>
      <vt:lpstr>TDHL</vt:lpstr>
      <vt:lpstr>TDLH</vt:lpstr>
      <vt:lpstr>TF</vt:lpstr>
      <vt:lpstr>THETA_JA_EFF</vt:lpstr>
      <vt:lpstr>TOFF_SPEC</vt:lpstr>
      <vt:lpstr>TR</vt:lpstr>
      <vt:lpstr>TRF</vt:lpstr>
      <vt:lpstr>V.en_falling_max</vt:lpstr>
      <vt:lpstr>V.en_rising_max</vt:lpstr>
      <vt:lpstr>V.in_ripple_required</vt:lpstr>
      <vt:lpstr>V.load</vt:lpstr>
      <vt:lpstr>V.ref</vt:lpstr>
      <vt:lpstr>V.shutdown</vt:lpstr>
      <vt:lpstr>V.slope_max</vt:lpstr>
      <vt:lpstr>V.slope_min</vt:lpstr>
      <vt:lpstr>V.startup</vt:lpstr>
      <vt:lpstr>V.supply_dropout</vt:lpstr>
      <vt:lpstr>V.supply_max</vt:lpstr>
      <vt:lpstr>V.supply_min</vt:lpstr>
      <vt:lpstr>V.supply_typ</vt:lpstr>
      <vt:lpstr>Wesr_zero</vt:lpstr>
      <vt:lpstr>Wload_pole</vt:lpstr>
      <vt:lpstr>Wsh</vt:lpstr>
      <vt:lpstr>ΔV.load_pkpk_nph_calc_simple</vt:lpstr>
      <vt:lpstr>ΔV.overshoot_typical_calc</vt:lpstr>
      <vt:lpstr>ΔV.overshoot_typical_calc1</vt:lpstr>
      <vt:lpstr>ΔV.overshoot_typical_calc2</vt:lpstr>
      <vt:lpstr>ΔV.undershoot_desired</vt:lpstr>
      <vt:lpstr>ΔV.undershoot_typical_calc1</vt:lpstr>
      <vt:lpstr>π</vt:lpstr>
    </vt:vector>
  </TitlesOfParts>
  <Company>Texas Instruments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Eric</dc:creator>
  <cp:lastModifiedBy>Nandy, Sourish</cp:lastModifiedBy>
  <cp:lastPrinted>2023-10-09T18:23:58Z</cp:lastPrinted>
  <dcterms:created xsi:type="dcterms:W3CDTF">2022-10-15T17:25:00Z</dcterms:created>
  <dcterms:modified xsi:type="dcterms:W3CDTF">2026-04-21T08:49:44Z</dcterms:modified>
</cp:coreProperties>
</file>