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3120\Desktop\担当顧客\日鉄テックスエンジ\"/>
    </mc:Choice>
  </mc:AlternateContent>
  <xr:revisionPtr revIDLastSave="0" documentId="13_ncr:1_{93766F17-D94E-4049-A13E-00A20155D24B}" xr6:coauthVersionLast="47" xr6:coauthVersionMax="47" xr10:uidLastSave="{00000000-0000-0000-0000-000000000000}"/>
  <bookViews>
    <workbookView xWindow="28665" yWindow="-135" windowWidth="29070" windowHeight="15870" xr2:uid="{3F5CDF9F-6692-4D19-BD0C-AB050E71FE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1" l="1"/>
  <c r="O64" i="1"/>
  <c r="Q51" i="1"/>
  <c r="H8" i="1"/>
  <c r="L39" i="1"/>
  <c r="L8" i="1" s="1"/>
  <c r="M21" i="1"/>
  <c r="S15" i="1"/>
  <c r="T8" i="1" s="1"/>
  <c r="E13" i="1"/>
  <c r="E18" i="1" s="1"/>
  <c r="C13" i="1"/>
  <c r="C15" i="1" s="1"/>
  <c r="B12" i="1"/>
  <c r="N28" i="1" l="1"/>
  <c r="L28" i="1" s="1"/>
  <c r="O47" i="1"/>
  <c r="O8" i="1" s="1"/>
  <c r="E21" i="1"/>
  <c r="N25" i="1"/>
  <c r="L25" i="1" s="1"/>
  <c r="N43" i="1" l="1"/>
  <c r="N8" i="1" s="1"/>
  <c r="P8" i="1" s="1"/>
  <c r="V8" i="1" s="1"/>
</calcChain>
</file>

<file path=xl/sharedStrings.xml><?xml version="1.0" encoding="utf-8"?>
<sst xmlns="http://schemas.openxmlformats.org/spreadsheetml/2006/main" count="71" uniqueCount="69">
  <si>
    <t>Switching
Frequency
(KHz)</t>
    <phoneticPr fontId="2"/>
  </si>
  <si>
    <t>Input 
Voltage
(V)</t>
    <phoneticPr fontId="2"/>
  </si>
  <si>
    <t>Input 
Current
(A)</t>
    <phoneticPr fontId="2"/>
  </si>
  <si>
    <t>Output 
Voltage
(V)</t>
    <phoneticPr fontId="2"/>
  </si>
  <si>
    <t>Output 
Current
(A)</t>
    <phoneticPr fontId="2"/>
  </si>
  <si>
    <t>Efficiency</t>
    <phoneticPr fontId="2"/>
  </si>
  <si>
    <t>Loss
(W)</t>
    <phoneticPr fontId="2"/>
  </si>
  <si>
    <t>Pcond
(W)</t>
    <phoneticPr fontId="2"/>
  </si>
  <si>
    <t>Psw
(W)</t>
    <phoneticPr fontId="2"/>
  </si>
  <si>
    <t>Pcoil
(W)</t>
    <phoneticPr fontId="2"/>
  </si>
  <si>
    <t>total
(W)</t>
    <phoneticPr fontId="2"/>
  </si>
  <si>
    <t>PgateD
(W)</t>
    <phoneticPr fontId="2"/>
  </si>
  <si>
    <t>Pboot
(W)</t>
    <phoneticPr fontId="2"/>
  </si>
  <si>
    <t>PLMG
(W)</t>
    <phoneticPr fontId="2"/>
  </si>
  <si>
    <t>T</t>
    <phoneticPr fontId="2"/>
  </si>
  <si>
    <t>Ton</t>
    <phoneticPr fontId="2"/>
  </si>
  <si>
    <t>⊿IL</t>
    <phoneticPr fontId="2"/>
  </si>
  <si>
    <t>Vout/Vin</t>
    <phoneticPr fontId="2"/>
  </si>
  <si>
    <t>Iripple=((Vinmax-Vout)/L1)*(Vout/(Vinmax*Fsw))</t>
    <phoneticPr fontId="2"/>
  </si>
  <si>
    <t>Toff</t>
    <phoneticPr fontId="2"/>
  </si>
  <si>
    <t>Pcoil(W)</t>
    <phoneticPr fontId="2"/>
  </si>
  <si>
    <r>
      <t>DCR(</t>
    </r>
    <r>
      <rPr>
        <sz val="11"/>
        <color theme="1"/>
        <rFont val="Calibri"/>
        <family val="2"/>
        <charset val="161"/>
      </rPr>
      <t>Ω</t>
    </r>
    <r>
      <rPr>
        <sz val="11"/>
        <color theme="1"/>
        <rFont val="ＭＳ Ｐゴシック"/>
        <family val="2"/>
        <charset val="128"/>
      </rPr>
      <t>)</t>
    </r>
    <phoneticPr fontId="2"/>
  </si>
  <si>
    <t>XAL1010-472MED</t>
    <phoneticPr fontId="2"/>
  </si>
  <si>
    <r>
      <t>Qg</t>
    </r>
    <r>
      <rPr>
        <sz val="11"/>
        <color theme="1"/>
        <rFont val="ＭＳ Ｐゴシック"/>
        <family val="2"/>
        <charset val="128"/>
      </rPr>
      <t>（ｎ</t>
    </r>
    <r>
      <rPr>
        <sz val="11"/>
        <color theme="1"/>
        <rFont val="Calibri"/>
        <family val="2"/>
      </rPr>
      <t>C</t>
    </r>
    <r>
      <rPr>
        <sz val="11"/>
        <color theme="1"/>
        <rFont val="ＭＳ Ｐゴシック"/>
        <family val="2"/>
        <charset val="128"/>
      </rPr>
      <t>）</t>
    </r>
    <phoneticPr fontId="2"/>
  </si>
  <si>
    <t>Coss(ER)(pF)</t>
    <phoneticPr fontId="2"/>
  </si>
  <si>
    <r>
      <t>I1</t>
    </r>
    <r>
      <rPr>
        <sz val="11"/>
        <color theme="1"/>
        <rFont val="ＭＳ Ｐゴシック"/>
        <family val="2"/>
        <charset val="128"/>
      </rPr>
      <t>＝Iout＋⊿IL</t>
    </r>
    <phoneticPr fontId="2"/>
  </si>
  <si>
    <t>I2＝Iout-⊿IL</t>
    <phoneticPr fontId="2"/>
  </si>
  <si>
    <t>tTR</t>
    <phoneticPr fontId="2"/>
  </si>
  <si>
    <t>Vcc</t>
    <phoneticPr fontId="2"/>
  </si>
  <si>
    <t>Irms(HS)(A)</t>
    <phoneticPr fontId="2"/>
  </si>
  <si>
    <t>Irms(HS)²</t>
    <phoneticPr fontId="2"/>
  </si>
  <si>
    <r>
      <t>Ton*(Iout²+</t>
    </r>
    <r>
      <rPr>
        <sz val="11"/>
        <color theme="1"/>
        <rFont val="Calibri"/>
        <family val="2"/>
        <charset val="161"/>
      </rPr>
      <t>Δ</t>
    </r>
    <r>
      <rPr>
        <sz val="11"/>
        <color theme="1"/>
        <rFont val="Calibri"/>
        <family val="2"/>
      </rPr>
      <t>IL²/12)</t>
    </r>
    <phoneticPr fontId="2"/>
  </si>
  <si>
    <t>Irms(LS)(A)</t>
    <phoneticPr fontId="2"/>
  </si>
  <si>
    <t>Irms(LS)²</t>
    <phoneticPr fontId="2"/>
  </si>
  <si>
    <r>
      <t>Toff*(Iout²+</t>
    </r>
    <r>
      <rPr>
        <sz val="11"/>
        <color theme="1"/>
        <rFont val="Calibri"/>
        <family val="2"/>
        <charset val="161"/>
      </rPr>
      <t>Δ</t>
    </r>
    <r>
      <rPr>
        <sz val="11"/>
        <color theme="1"/>
        <rFont val="Calibri"/>
        <family val="2"/>
      </rPr>
      <t>IL²/12)</t>
    </r>
    <phoneticPr fontId="2"/>
  </si>
  <si>
    <t>Rds(on)HS(ohm)</t>
    <phoneticPr fontId="2"/>
  </si>
  <si>
    <t>L1(H)</t>
    <phoneticPr fontId="2"/>
  </si>
  <si>
    <t>Rds(on)LS(ohm)</t>
    <phoneticPr fontId="2"/>
  </si>
  <si>
    <t>P=2×QG×VCC×fSW</t>
  </si>
  <si>
    <t>Pcond=(Irms(HS)²*Rds(on)HS)+(Irms(LS)²*Rds(on)LS)</t>
    <phoneticPr fontId="2"/>
  </si>
  <si>
    <t>Psw=Vin*Iout*tTR*Fsw+Vin*Vin*Coss(ER)*fsw</t>
    <phoneticPr fontId="2"/>
  </si>
  <si>
    <t>TI tested</t>
    <phoneticPr fontId="2"/>
  </si>
  <si>
    <t>Gate driver loss</t>
    <phoneticPr fontId="2"/>
  </si>
  <si>
    <t>boot strap diode loss</t>
    <phoneticPr fontId="2"/>
  </si>
  <si>
    <t>Conduction loss</t>
    <phoneticPr fontId="2"/>
  </si>
  <si>
    <t>switching loss</t>
    <phoneticPr fontId="2"/>
  </si>
  <si>
    <t>My calculation</t>
    <phoneticPr fontId="2"/>
  </si>
  <si>
    <t>Loss at coil</t>
    <phoneticPr fontId="2"/>
  </si>
  <si>
    <t>only DCR</t>
    <phoneticPr fontId="2"/>
  </si>
  <si>
    <t>No ACR</t>
    <phoneticPr fontId="2"/>
  </si>
  <si>
    <t>Calculations</t>
    <phoneticPr fontId="2"/>
  </si>
  <si>
    <t>switching loss of GaN FET</t>
    <phoneticPr fontId="2"/>
  </si>
  <si>
    <t>tTR = VIN /( 25V/ns)</t>
    <phoneticPr fontId="2"/>
  </si>
  <si>
    <t>from Data Sheet</t>
    <phoneticPr fontId="2"/>
  </si>
  <si>
    <r>
      <t>P(W) total of LMG2100</t>
    </r>
    <r>
      <rPr>
        <b/>
        <sz val="11"/>
        <color theme="1"/>
        <rFont val="ＭＳ Ｐゴシック"/>
        <family val="2"/>
        <charset val="128"/>
      </rPr>
      <t>＝</t>
    </r>
    <r>
      <rPr>
        <b/>
        <sz val="11"/>
        <color theme="1"/>
        <rFont val="Calibri"/>
        <family val="2"/>
      </rPr>
      <t>Gate dorive loss</t>
    </r>
    <r>
      <rPr>
        <b/>
        <sz val="11"/>
        <color theme="1"/>
        <rFont val="ＭＳ Ｐゴシック"/>
        <family val="2"/>
        <charset val="128"/>
      </rPr>
      <t>＋</t>
    </r>
    <r>
      <rPr>
        <b/>
        <sz val="11"/>
        <color theme="1"/>
        <rFont val="Calibri"/>
        <family val="2"/>
      </rPr>
      <t>boot strap diode loss</t>
    </r>
    <r>
      <rPr>
        <b/>
        <sz val="11"/>
        <color theme="1"/>
        <rFont val="ＭＳ Ｐゴシック"/>
        <family val="2"/>
        <charset val="128"/>
      </rPr>
      <t>＋</t>
    </r>
    <r>
      <rPr>
        <b/>
        <sz val="11"/>
        <color theme="1"/>
        <rFont val="Calibri"/>
        <family val="2"/>
      </rPr>
      <t>switching loss of GaN FET</t>
    </r>
    <r>
      <rPr>
        <b/>
        <sz val="11"/>
        <color theme="1"/>
        <rFont val="ＭＳ Ｐゴシック"/>
        <family val="2"/>
        <charset val="128"/>
      </rPr>
      <t>＋</t>
    </r>
    <r>
      <rPr>
        <b/>
        <sz val="11"/>
        <color theme="1"/>
        <rFont val="Calibri"/>
        <family val="2"/>
      </rPr>
      <t>Conduction loss of GaN FET</t>
    </r>
    <phoneticPr fontId="2"/>
  </si>
  <si>
    <t>Pdead time
(W)</t>
    <phoneticPr fontId="2"/>
  </si>
  <si>
    <t>Dead time(s)</t>
    <phoneticPr fontId="2"/>
  </si>
  <si>
    <t>Dead time loss</t>
    <phoneticPr fontId="2"/>
  </si>
  <si>
    <t>Pdead time=Dead time*Vsd*Isd</t>
    <phoneticPr fontId="2"/>
  </si>
  <si>
    <t>Vsd(V)</t>
    <phoneticPr fontId="2"/>
  </si>
  <si>
    <t>Isd(A)</t>
    <phoneticPr fontId="2"/>
  </si>
  <si>
    <t>Coss losses</t>
    <phoneticPr fontId="2"/>
  </si>
  <si>
    <t>Pcoss=Vdc²*fsw*Co(tr)</t>
    <phoneticPr fontId="2"/>
  </si>
  <si>
    <t>Overlap losses</t>
    <phoneticPr fontId="2"/>
  </si>
  <si>
    <t>Overlap losses=Vdc*Ion*(Trise+Tfall)*fsw</t>
    <phoneticPr fontId="2"/>
  </si>
  <si>
    <t>Ion:current at turn on(A)</t>
    <phoneticPr fontId="2"/>
  </si>
  <si>
    <t>(Trise+Tfall): current rise time +voltage fall time(s)</t>
    <phoneticPr fontId="2"/>
  </si>
  <si>
    <t>Co(TR)(F)</t>
    <phoneticPr fontId="2"/>
  </si>
  <si>
    <t>TI's  calculation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</si>
</sst>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0_ "/>
    <numFmt numFmtId="178" formatCode="0.0E+00"/>
    <numFmt numFmtId="179" formatCode="0.000E+0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sz val="11"/>
      <color rgb="FF0070C0"/>
      <name val="ＭＳ Ｐゴシック"/>
      <family val="2"/>
      <charset val="128"/>
    </font>
    <font>
      <sz val="11"/>
      <color theme="1"/>
      <name val="Calibri"/>
      <family val="2"/>
      <charset val="161"/>
    </font>
    <font>
      <b/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178" fontId="1" fillId="0" borderId="1" xfId="0" applyNumberFormat="1" applyFont="1" applyBorder="1">
      <alignment vertical="center"/>
    </xf>
    <xf numFmtId="0" fontId="6" fillId="0" borderId="1" xfId="0" quotePrefix="1" applyFont="1" applyBorder="1">
      <alignment vertical="center"/>
    </xf>
    <xf numFmtId="11" fontId="1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3" fillId="0" borderId="0" xfId="0" applyFont="1">
      <alignment vertical="center"/>
    </xf>
    <xf numFmtId="11" fontId="1" fillId="0" borderId="0" xfId="0" applyNumberFormat="1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179" fontId="1" fillId="0" borderId="0" xfId="0" applyNumberFormat="1" applyFont="1">
      <alignment vertical="center"/>
    </xf>
    <xf numFmtId="0" fontId="1" fillId="0" borderId="1" xfId="0" applyFont="1" applyBorder="1" applyAlignment="1">
      <alignment vertical="top"/>
    </xf>
    <xf numFmtId="178" fontId="1" fillId="0" borderId="2" xfId="0" applyNumberFormat="1" applyFont="1" applyBorder="1">
      <alignment vertical="center"/>
    </xf>
    <xf numFmtId="11" fontId="1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4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11" fontId="1" fillId="0" borderId="9" xfId="0" applyNumberFormat="1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574D2-9CB2-476D-BF5B-63FD1CB5FA57}">
  <dimension ref="B2:V70"/>
  <sheetViews>
    <sheetView tabSelected="1" zoomScale="85" zoomScaleNormal="85" workbookViewId="0">
      <selection activeCell="O4" sqref="O4"/>
    </sheetView>
  </sheetViews>
  <sheetFormatPr defaultRowHeight="14.4" x14ac:dyDescent="0.45"/>
  <cols>
    <col min="1" max="1" width="8.796875" style="1"/>
    <col min="2" max="2" width="11.5" style="1" bestFit="1" customWidth="1"/>
    <col min="3" max="4" width="8.796875" style="1"/>
    <col min="5" max="5" width="14.19921875" style="1" customWidth="1"/>
    <col min="6" max="6" width="8.796875" style="1"/>
    <col min="7" max="7" width="9.09765625" style="1" bestFit="1" customWidth="1"/>
    <col min="8" max="8" width="8.796875" style="1"/>
    <col min="9" max="9" width="4" style="1" customWidth="1"/>
    <col min="10" max="11" width="8.796875" style="1"/>
    <col min="12" max="12" width="8.19921875" style="1" bestFit="1" customWidth="1"/>
    <col min="13" max="13" width="9.5" style="1" bestFit="1" customWidth="1"/>
    <col min="14" max="14" width="8.19921875" style="1" bestFit="1" customWidth="1"/>
    <col min="15" max="16" width="8.796875" style="1"/>
    <col min="17" max="17" width="8.19921875" style="1" bestFit="1" customWidth="1"/>
    <col min="18" max="19" width="8.796875" style="1"/>
    <col min="20" max="20" width="8.19921875" style="1" bestFit="1" customWidth="1"/>
    <col min="21" max="16384" width="8.796875" style="1"/>
  </cols>
  <sheetData>
    <row r="2" spans="2:22" x14ac:dyDescent="0.45">
      <c r="L2" s="13"/>
      <c r="M2" s="13"/>
    </row>
    <row r="3" spans="2:22" x14ac:dyDescent="0.45">
      <c r="N3" s="13"/>
    </row>
    <row r="6" spans="2:22" x14ac:dyDescent="0.45">
      <c r="H6" s="1" t="s">
        <v>41</v>
      </c>
      <c r="L6" s="1" t="s">
        <v>46</v>
      </c>
      <c r="O6" s="2"/>
    </row>
    <row r="7" spans="2:22" ht="88.2" customHeight="1" x14ac:dyDescent="0.45"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4" t="s">
        <v>5</v>
      </c>
      <c r="H7" s="3" t="s">
        <v>6</v>
      </c>
      <c r="L7" s="3" t="s">
        <v>11</v>
      </c>
      <c r="M7" s="5" t="s">
        <v>12</v>
      </c>
      <c r="N7" s="5" t="s">
        <v>7</v>
      </c>
      <c r="O7" s="3" t="s">
        <v>8</v>
      </c>
      <c r="P7" s="5" t="s">
        <v>13</v>
      </c>
      <c r="R7" s="5" t="s">
        <v>55</v>
      </c>
      <c r="T7" s="3" t="s">
        <v>9</v>
      </c>
      <c r="V7" s="3" t="s">
        <v>10</v>
      </c>
    </row>
    <row r="8" spans="2:22" x14ac:dyDescent="0.45">
      <c r="B8" s="4">
        <v>300</v>
      </c>
      <c r="C8" s="4">
        <v>47.85</v>
      </c>
      <c r="D8" s="4">
        <v>2.5179999999999998</v>
      </c>
      <c r="E8" s="4">
        <v>11.6</v>
      </c>
      <c r="F8" s="4">
        <v>10</v>
      </c>
      <c r="G8" s="6">
        <v>0.9627</v>
      </c>
      <c r="H8" s="7">
        <f>C8*D8-E8*F8</f>
        <v>4.4863</v>
      </c>
      <c r="L8" s="9">
        <f>L39</f>
        <v>2.7899999999999999E-3</v>
      </c>
      <c r="M8" s="10">
        <v>0</v>
      </c>
      <c r="N8" s="11">
        <f>N43</f>
        <v>0.44642200677282007</v>
      </c>
      <c r="O8" s="11">
        <f>O47</f>
        <v>0.57767175675000004</v>
      </c>
      <c r="P8" s="11">
        <f>L8+M8+N8+O8</f>
        <v>1.0268837635228201</v>
      </c>
      <c r="R8" s="8"/>
      <c r="T8" s="12">
        <f>S15</f>
        <v>0.57000000000000006</v>
      </c>
      <c r="V8" s="11">
        <f>P8+T8</f>
        <v>1.5968837635228201</v>
      </c>
    </row>
    <row r="9" spans="2:22" x14ac:dyDescent="0.45">
      <c r="L9" s="13" t="s">
        <v>42</v>
      </c>
      <c r="S9" s="13" t="s">
        <v>47</v>
      </c>
    </row>
    <row r="10" spans="2:22" x14ac:dyDescent="0.45">
      <c r="M10" s="15" t="s">
        <v>43</v>
      </c>
    </row>
    <row r="11" spans="2:22" x14ac:dyDescent="0.45">
      <c r="B11" s="8" t="s">
        <v>14</v>
      </c>
      <c r="C11" s="8" t="s">
        <v>15</v>
      </c>
      <c r="E11" s="13" t="s">
        <v>16</v>
      </c>
      <c r="N11" s="13" t="s">
        <v>44</v>
      </c>
    </row>
    <row r="12" spans="2:22" ht="18" x14ac:dyDescent="0.45">
      <c r="B12" s="8">
        <f>1/(B8*1000)</f>
        <v>3.3333333333333333E-6</v>
      </c>
      <c r="C12" s="8" t="s">
        <v>17</v>
      </c>
      <c r="E12" t="s">
        <v>18</v>
      </c>
      <c r="O12" s="13" t="s">
        <v>45</v>
      </c>
    </row>
    <row r="13" spans="2:22" x14ac:dyDescent="0.45">
      <c r="B13" s="8"/>
      <c r="C13" s="8">
        <f>E8/C8</f>
        <v>0.2424242424242424</v>
      </c>
      <c r="E13" s="14">
        <f>((C8-E8)/N31)*E8/(C8*B8*1000)</f>
        <v>6.2325381474317645</v>
      </c>
      <c r="N13" s="13"/>
      <c r="S13" s="16" t="s">
        <v>48</v>
      </c>
    </row>
    <row r="14" spans="2:22" x14ac:dyDescent="0.45">
      <c r="C14" s="1" t="s">
        <v>19</v>
      </c>
      <c r="S14" s="16" t="s">
        <v>20</v>
      </c>
    </row>
    <row r="15" spans="2:22" x14ac:dyDescent="0.45">
      <c r="C15" s="1">
        <f>1-C13</f>
        <v>0.75757575757575757</v>
      </c>
      <c r="N15" s="1" t="s">
        <v>21</v>
      </c>
      <c r="S15" s="16">
        <f>F8*F8*N17</f>
        <v>0.57000000000000006</v>
      </c>
    </row>
    <row r="16" spans="2:22" ht="28.8" x14ac:dyDescent="0.45">
      <c r="L16" s="8" t="s">
        <v>23</v>
      </c>
      <c r="M16" s="8" t="s">
        <v>24</v>
      </c>
      <c r="N16" s="5" t="s">
        <v>22</v>
      </c>
      <c r="S16" s="21" t="s">
        <v>49</v>
      </c>
    </row>
    <row r="17" spans="2:18" x14ac:dyDescent="0.45">
      <c r="B17" s="13"/>
      <c r="E17" s="1" t="s">
        <v>25</v>
      </c>
      <c r="L17" s="9">
        <v>9.2999999999999999E-10</v>
      </c>
      <c r="M17" s="11">
        <v>4.4099999999999998E-10</v>
      </c>
      <c r="N17" s="8">
        <v>5.7000000000000002E-3</v>
      </c>
    </row>
    <row r="18" spans="2:18" x14ac:dyDescent="0.45">
      <c r="E18" s="17">
        <f>F8+E13</f>
        <v>16.232538147431764</v>
      </c>
      <c r="R18" s="16"/>
    </row>
    <row r="20" spans="2:18" x14ac:dyDescent="0.45">
      <c r="E20" s="13" t="s">
        <v>26</v>
      </c>
      <c r="L20" s="8" t="s">
        <v>28</v>
      </c>
      <c r="M20" s="8" t="s">
        <v>27</v>
      </c>
    </row>
    <row r="21" spans="2:18" x14ac:dyDescent="0.45">
      <c r="E21" s="14">
        <f>F8-E13</f>
        <v>3.7674618525682355</v>
      </c>
      <c r="L21" s="8">
        <v>5</v>
      </c>
      <c r="M21" s="8">
        <f>+C8/25*10^-9</f>
        <v>1.9140000000000002E-9</v>
      </c>
    </row>
    <row r="22" spans="2:18" x14ac:dyDescent="0.45">
      <c r="L22" s="13" t="s">
        <v>53</v>
      </c>
      <c r="M22" s="21" t="s">
        <v>52</v>
      </c>
    </row>
    <row r="24" spans="2:18" x14ac:dyDescent="0.45">
      <c r="L24" s="8" t="s">
        <v>29</v>
      </c>
      <c r="N24" s="8" t="s">
        <v>30</v>
      </c>
      <c r="O24" s="18" t="s">
        <v>31</v>
      </c>
      <c r="R24" s="8" t="s">
        <v>56</v>
      </c>
    </row>
    <row r="25" spans="2:18" x14ac:dyDescent="0.45">
      <c r="L25" s="11">
        <f>N25^(1/2)</f>
        <v>5.0027154883884268</v>
      </c>
      <c r="N25" s="11">
        <f>C13*(F8*F8+E13*E13/12)</f>
        <v>25.027162257761454</v>
      </c>
      <c r="O25" s="8"/>
      <c r="R25" s="11">
        <v>8.0000000000000005E-9</v>
      </c>
    </row>
    <row r="27" spans="2:18" x14ac:dyDescent="0.45">
      <c r="L27" s="8" t="s">
        <v>32</v>
      </c>
      <c r="N27" s="8" t="s">
        <v>33</v>
      </c>
      <c r="O27" s="18" t="s">
        <v>34</v>
      </c>
      <c r="R27" s="8" t="s">
        <v>59</v>
      </c>
    </row>
    <row r="28" spans="2:18" x14ac:dyDescent="0.45">
      <c r="E28" s="13"/>
      <c r="L28" s="11">
        <f>N28^(1/2)</f>
        <v>8.8436351154660695</v>
      </c>
      <c r="N28" s="11">
        <f>C15*(F8*F8+E13*E13/12)</f>
        <v>78.209882055504551</v>
      </c>
      <c r="O28" s="8"/>
      <c r="R28" s="8"/>
    </row>
    <row r="29" spans="2:18" x14ac:dyDescent="0.45">
      <c r="G29" s="17"/>
    </row>
    <row r="30" spans="2:18" x14ac:dyDescent="0.45">
      <c r="E30" s="17"/>
      <c r="L30" s="8" t="s">
        <v>35</v>
      </c>
      <c r="N30" s="8" t="s">
        <v>36</v>
      </c>
      <c r="R30" s="8" t="s">
        <v>60</v>
      </c>
    </row>
    <row r="31" spans="2:18" x14ac:dyDescent="0.45">
      <c r="L31" s="11">
        <v>4.4000000000000003E-3</v>
      </c>
      <c r="N31" s="11">
        <v>4.6999999999999999E-6</v>
      </c>
      <c r="R31" s="8"/>
    </row>
    <row r="33" spans="11:15" x14ac:dyDescent="0.45">
      <c r="L33" s="8" t="s">
        <v>37</v>
      </c>
    </row>
    <row r="34" spans="11:15" x14ac:dyDescent="0.45">
      <c r="L34" s="11">
        <v>4.3E-3</v>
      </c>
    </row>
    <row r="36" spans="11:15" x14ac:dyDescent="0.45">
      <c r="K36" s="13" t="s">
        <v>50</v>
      </c>
      <c r="L36" s="2" t="s">
        <v>54</v>
      </c>
    </row>
    <row r="37" spans="11:15" x14ac:dyDescent="0.45">
      <c r="L37" s="13" t="s">
        <v>42</v>
      </c>
    </row>
    <row r="38" spans="11:15" ht="15" thickBot="1" x14ac:dyDescent="0.5">
      <c r="L38" s="1" t="s">
        <v>38</v>
      </c>
    </row>
    <row r="39" spans="11:15" ht="15" thickBot="1" x14ac:dyDescent="0.5">
      <c r="L39" s="19">
        <f>2*L17*L21*B8*1000</f>
        <v>2.7899999999999999E-3</v>
      </c>
    </row>
    <row r="41" spans="11:15" x14ac:dyDescent="0.45">
      <c r="N41" s="13" t="s">
        <v>44</v>
      </c>
    </row>
    <row r="42" spans="11:15" ht="15" thickBot="1" x14ac:dyDescent="0.5">
      <c r="N42" s="1" t="s">
        <v>39</v>
      </c>
    </row>
    <row r="43" spans="11:15" ht="15" thickBot="1" x14ac:dyDescent="0.5">
      <c r="N43" s="20">
        <f>(L25*L25*L31)+(L28*L28*L34)</f>
        <v>0.44642200677282007</v>
      </c>
    </row>
    <row r="45" spans="11:15" x14ac:dyDescent="0.45">
      <c r="O45" s="2" t="s">
        <v>51</v>
      </c>
    </row>
    <row r="46" spans="11:15" ht="15" thickBot="1" x14ac:dyDescent="0.5">
      <c r="O46" s="1" t="s">
        <v>40</v>
      </c>
    </row>
    <row r="47" spans="11:15" ht="15" thickBot="1" x14ac:dyDescent="0.5">
      <c r="O47" s="20">
        <f>C8*F8*M21*B8*1000+C8*C8*M17*B8*1000</f>
        <v>0.57767175675000004</v>
      </c>
    </row>
    <row r="49" spans="14:20" x14ac:dyDescent="0.45">
      <c r="Q49" s="1" t="s">
        <v>57</v>
      </c>
    </row>
    <row r="50" spans="14:20" x14ac:dyDescent="0.45">
      <c r="Q50" s="1" t="s">
        <v>58</v>
      </c>
    </row>
    <row r="51" spans="14:20" x14ac:dyDescent="0.45">
      <c r="Q51" s="14">
        <f>R25*R28*R31</f>
        <v>0</v>
      </c>
    </row>
    <row r="53" spans="14:20" x14ac:dyDescent="0.45">
      <c r="N53" s="23"/>
      <c r="O53" s="24"/>
      <c r="P53" s="24"/>
      <c r="Q53" s="24"/>
      <c r="R53" s="24"/>
      <c r="S53" s="24"/>
      <c r="T53" s="25"/>
    </row>
    <row r="54" spans="14:20" x14ac:dyDescent="0.45">
      <c r="N54" s="26"/>
      <c r="O54" s="27" t="s">
        <v>68</v>
      </c>
      <c r="P54" s="28"/>
      <c r="Q54" s="28"/>
      <c r="R54" s="28"/>
      <c r="S54" s="28"/>
      <c r="T54" s="29"/>
    </row>
    <row r="55" spans="14:20" x14ac:dyDescent="0.45">
      <c r="N55" s="26"/>
      <c r="O55" s="28" t="s">
        <v>61</v>
      </c>
      <c r="P55" s="28"/>
      <c r="Q55" s="28"/>
      <c r="R55" s="28"/>
      <c r="S55" s="28"/>
      <c r="T55" s="29"/>
    </row>
    <row r="56" spans="14:20" ht="15" thickBot="1" x14ac:dyDescent="0.5">
      <c r="N56" s="26"/>
      <c r="O56" s="28" t="s">
        <v>62</v>
      </c>
      <c r="P56" s="28"/>
      <c r="Q56" s="28"/>
      <c r="R56" s="28"/>
      <c r="S56" s="28"/>
      <c r="T56" s="29"/>
    </row>
    <row r="57" spans="14:20" ht="15" thickBot="1" x14ac:dyDescent="0.5">
      <c r="N57" s="26"/>
      <c r="O57" s="20">
        <f>C8*C8*B8*1000*O60</f>
        <v>0.34413026175</v>
      </c>
      <c r="P57" s="28"/>
      <c r="Q57" s="28"/>
      <c r="R57" s="28"/>
      <c r="S57" s="28"/>
      <c r="T57" s="29"/>
    </row>
    <row r="58" spans="14:20" x14ac:dyDescent="0.45">
      <c r="N58" s="26"/>
      <c r="O58" s="28"/>
      <c r="P58" s="28"/>
      <c r="Q58" s="28"/>
      <c r="R58" s="28"/>
      <c r="S58" s="28"/>
      <c r="T58" s="29"/>
    </row>
    <row r="59" spans="14:20" ht="15" thickBot="1" x14ac:dyDescent="0.5">
      <c r="N59" s="26"/>
      <c r="O59" s="28" t="s">
        <v>67</v>
      </c>
      <c r="P59" s="28"/>
      <c r="Q59" s="28"/>
      <c r="R59" s="28"/>
      <c r="S59" s="28"/>
      <c r="T59" s="29"/>
    </row>
    <row r="60" spans="14:20" ht="15" thickBot="1" x14ac:dyDescent="0.5">
      <c r="N60" s="26"/>
      <c r="O60" s="20">
        <v>5.0100000000000003E-10</v>
      </c>
      <c r="P60" s="28"/>
      <c r="Q60" s="28"/>
      <c r="R60" s="28"/>
      <c r="S60" s="28"/>
      <c r="T60" s="29"/>
    </row>
    <row r="61" spans="14:20" x14ac:dyDescent="0.45">
      <c r="N61" s="26"/>
      <c r="O61" s="28"/>
      <c r="P61" s="28"/>
      <c r="Q61" s="28"/>
      <c r="R61" s="28"/>
      <c r="S61" s="28"/>
      <c r="T61" s="29"/>
    </row>
    <row r="62" spans="14:20" x14ac:dyDescent="0.45">
      <c r="N62" s="26"/>
      <c r="O62" s="28" t="s">
        <v>63</v>
      </c>
      <c r="P62" s="28"/>
      <c r="Q62" s="28"/>
      <c r="R62" s="28"/>
      <c r="S62" s="28"/>
      <c r="T62" s="29"/>
    </row>
    <row r="63" spans="14:20" ht="15" thickBot="1" x14ac:dyDescent="0.5">
      <c r="N63" s="26"/>
      <c r="O63" s="28" t="s">
        <v>64</v>
      </c>
      <c r="P63" s="28"/>
      <c r="Q63" s="28"/>
      <c r="R63" s="28"/>
      <c r="S63" s="28"/>
      <c r="T63" s="29"/>
    </row>
    <row r="64" spans="14:20" ht="15" thickBot="1" x14ac:dyDescent="0.5">
      <c r="N64" s="26"/>
      <c r="O64" s="20">
        <f>C8*O67*O70*B8*1000</f>
        <v>0.45936000000000005</v>
      </c>
      <c r="P64" s="28"/>
      <c r="Q64" s="28"/>
      <c r="R64" s="28"/>
      <c r="S64" s="28"/>
      <c r="T64" s="29"/>
    </row>
    <row r="65" spans="14:20" x14ac:dyDescent="0.45">
      <c r="N65" s="26"/>
      <c r="O65" s="28"/>
      <c r="P65" s="28"/>
      <c r="Q65" s="28"/>
      <c r="R65" s="28"/>
      <c r="S65" s="28"/>
      <c r="T65" s="29"/>
    </row>
    <row r="66" spans="14:20" ht="15" thickBot="1" x14ac:dyDescent="0.5">
      <c r="N66" s="26"/>
      <c r="O66" s="28" t="s">
        <v>65</v>
      </c>
      <c r="P66" s="28"/>
      <c r="Q66" s="28"/>
      <c r="R66" s="28"/>
      <c r="S66" s="28"/>
      <c r="T66" s="29"/>
    </row>
    <row r="67" spans="14:20" ht="15" thickBot="1" x14ac:dyDescent="0.5">
      <c r="N67" s="26"/>
      <c r="O67" s="22">
        <v>4</v>
      </c>
      <c r="P67" s="28"/>
      <c r="Q67" s="28"/>
      <c r="R67" s="28"/>
      <c r="S67" s="28"/>
      <c r="T67" s="29"/>
    </row>
    <row r="68" spans="14:20" x14ac:dyDescent="0.45">
      <c r="N68" s="26"/>
      <c r="O68" s="28"/>
      <c r="P68" s="28"/>
      <c r="Q68" s="28"/>
      <c r="R68" s="28"/>
      <c r="S68" s="28"/>
      <c r="T68" s="29"/>
    </row>
    <row r="69" spans="14:20" ht="15" thickBot="1" x14ac:dyDescent="0.5">
      <c r="N69" s="26"/>
      <c r="O69" s="28" t="s">
        <v>66</v>
      </c>
      <c r="P69" s="28"/>
      <c r="Q69" s="28"/>
      <c r="R69" s="28"/>
      <c r="S69" s="28"/>
      <c r="T69" s="29"/>
    </row>
    <row r="70" spans="14:20" x14ac:dyDescent="0.45">
      <c r="N70" s="30"/>
      <c r="O70" s="31">
        <v>8.0000000000000005E-9</v>
      </c>
      <c r="P70" s="32"/>
      <c r="Q70" s="32"/>
      <c r="R70" s="32"/>
      <c r="S70" s="32"/>
      <c r="T70" s="33"/>
    </row>
  </sheetData>
  <phoneticPr fontId="2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Ryusuke Fukunaga</dc:creator>
  <cp:lastModifiedBy>Ryusuke Fukunaga</cp:lastModifiedBy>
  <dcterms:created xsi:type="dcterms:W3CDTF">2025-01-17T10:59:12Z</dcterms:created>
  <dcterms:modified xsi:type="dcterms:W3CDTF">2025-01-28T09:31:44Z</dcterms:modified>
</cp:coreProperties>
</file>