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a0411761\Desktop\Drop_out\"/>
    </mc:Choice>
  </mc:AlternateContent>
  <xr:revisionPtr revIDLastSave="0" documentId="13_ncr:1_{3F60BCAB-CA72-49EB-9E54-B54C40C8E34B}" xr6:coauthVersionLast="36" xr6:coauthVersionMax="36" xr10:uidLastSave="{00000000-0000-0000-0000-000000000000}"/>
  <workbookProtection workbookAlgorithmName="SHA-512" workbookHashValue="OJap5OaBadmAmoamidi/9Zpby6b3sm7rz0DjTQ0HaLJDsmQGH8ui+rmR3SjfARfkbvj962p6/PYrSQCefaTGAw==" workbookSaltValue="eHiHe1ChXyUXWMiFB5+ErA==" workbookSpinCount="100000" lockStructure="1"/>
  <bookViews>
    <workbookView xWindow="480" yWindow="75" windowWidth="5970" windowHeight="2085" tabRatio="728" activeTab="3" xr2:uid="{00000000-000D-0000-FFFF-FFFF00000000}"/>
  </bookViews>
  <sheets>
    <sheet name="Intro" sheetId="2" r:id="rId1"/>
    <sheet name="Synchronous_with_foldback" sheetId="1" r:id="rId2"/>
    <sheet name="Non-Synchronous" sheetId="8" r:id="rId3"/>
    <sheet name="Cobra_Chiron" sheetId="10" r:id="rId4"/>
    <sheet name="cobra_calcs" sheetId="12" state="hidden" r:id="rId5"/>
    <sheet name="sync_w_fold_calcs" sheetId="3" state="hidden" r:id="rId6"/>
    <sheet name="non_sync_calcs" sheetId="9" state="hidden" r:id="rId7"/>
  </sheets>
  <calcPr calcId="191029"/>
</workbook>
</file>

<file path=xl/calcChain.xml><?xml version="1.0" encoding="utf-8"?>
<calcChain xmlns="http://schemas.openxmlformats.org/spreadsheetml/2006/main">
  <c r="B34" i="12" l="1"/>
  <c r="B20" i="12"/>
  <c r="B18" i="12"/>
  <c r="B13" i="9"/>
  <c r="B15" i="9" s="1"/>
  <c r="B24" i="8" s="1"/>
  <c r="B35" i="12" l="1"/>
  <c r="B22" i="12"/>
  <c r="B26" i="12" s="1"/>
  <c r="B22" i="10" s="1"/>
  <c r="B26" i="3"/>
  <c r="B13" i="3" l="1"/>
  <c r="B12" i="3"/>
  <c r="B11" i="3"/>
  <c r="B22" i="3" l="1"/>
  <c r="B27" i="1" s="1"/>
  <c r="B16" i="3"/>
  <c r="B20" i="3" s="1"/>
  <c r="B25" i="1" s="1"/>
  <c r="B27" i="3"/>
  <c r="B15" i="3"/>
  <c r="B19" i="3" s="1"/>
  <c r="B24" i="1" s="1"/>
  <c r="B28" i="3" l="1"/>
  <c r="B31" i="1" s="1"/>
  <c r="B13" i="12"/>
  <c r="B12" i="12"/>
  <c r="B14" i="12" l="1"/>
  <c r="A19" i="8"/>
  <c r="B18" i="10" l="1"/>
  <c r="B19" i="12"/>
  <c r="B29" i="12" l="1"/>
  <c r="B25" i="10" s="1"/>
  <c r="B23" i="12"/>
  <c r="B27" i="12" s="1"/>
  <c r="B23" i="10" s="1"/>
  <c r="B36" i="12" s="1"/>
  <c r="B30" i="10" s="1"/>
</calcChain>
</file>

<file path=xl/sharedStrings.xml><?xml version="1.0" encoding="utf-8"?>
<sst xmlns="http://schemas.openxmlformats.org/spreadsheetml/2006/main" count="168" uniqueCount="74">
  <si>
    <t>Application Inputs</t>
  </si>
  <si>
    <t>Output Voltage</t>
  </si>
  <si>
    <t>Output Current</t>
  </si>
  <si>
    <t>Inductor Resistance</t>
  </si>
  <si>
    <t>Data Sheet Inputs</t>
  </si>
  <si>
    <t>High Side FET Resistance</t>
  </si>
  <si>
    <t>Low Side FET Resistance</t>
  </si>
  <si>
    <t>Switching Frequency</t>
  </si>
  <si>
    <t>Toff Min</t>
  </si>
  <si>
    <t>Ton Max</t>
  </si>
  <si>
    <t>V</t>
  </si>
  <si>
    <t>A</t>
  </si>
  <si>
    <t>Ω</t>
  </si>
  <si>
    <t>kHz</t>
  </si>
  <si>
    <t>ns</t>
  </si>
  <si>
    <t>Minimum Input Voltage</t>
  </si>
  <si>
    <t>Minimum Input Voltage for Full Frequency Mode</t>
  </si>
  <si>
    <t>Diode Voltage Drop</t>
  </si>
  <si>
    <t>Dmax</t>
  </si>
  <si>
    <t>output voltage</t>
  </si>
  <si>
    <t>load current</t>
  </si>
  <si>
    <t>inductor DCR</t>
  </si>
  <si>
    <t>nominal switching frequency</t>
  </si>
  <si>
    <t>high side FET Rdson</t>
  </si>
  <si>
    <t>low side FET Rdson</t>
  </si>
  <si>
    <t>Maximum switch on-time for devices with fold-back</t>
  </si>
  <si>
    <t>Minimum SW off-time</t>
  </si>
  <si>
    <t>Diode voltage drop</t>
  </si>
  <si>
    <t>Fmin</t>
  </si>
  <si>
    <t>Minimum Input Voltage For Drop-Out</t>
  </si>
  <si>
    <t>Ton-max</t>
  </si>
  <si>
    <t>Do not delete</t>
  </si>
  <si>
    <t>Data sheet limit? (select from menu)</t>
  </si>
  <si>
    <t>Toff-min</t>
  </si>
  <si>
    <t>Diode Drop</t>
  </si>
  <si>
    <t>Tclock</t>
  </si>
  <si>
    <t>Ton max</t>
  </si>
  <si>
    <t>Ton Max (calculated)</t>
  </si>
  <si>
    <t>Cobra/Chiron</t>
  </si>
  <si>
    <t>************* Ton max ****************</t>
  </si>
  <si>
    <t>***************************************************</t>
  </si>
  <si>
    <t>Minimum Switching Frequency in Drop-out</t>
  </si>
  <si>
    <t>Synchronous with foldback calcs</t>
  </si>
  <si>
    <t>s</t>
  </si>
  <si>
    <t>Toff min</t>
  </si>
  <si>
    <t>Dfold</t>
  </si>
  <si>
    <t>Ddrop</t>
  </si>
  <si>
    <t>Fsw</t>
  </si>
  <si>
    <t>Vin-fold</t>
  </si>
  <si>
    <t>Input Filter Resistance</t>
  </si>
  <si>
    <t>Vin-drop</t>
  </si>
  <si>
    <t>D1</t>
  </si>
  <si>
    <t>D for frequency fold</t>
  </si>
  <si>
    <t>D for drop out</t>
  </si>
  <si>
    <t>Input voltage at edge of frequency fold</t>
  </si>
  <si>
    <t>Input voltage at edge of Vout drop out</t>
  </si>
  <si>
    <t>Hz</t>
  </si>
  <si>
    <t>Minimum switching frequency in drop out</t>
  </si>
  <si>
    <t>Minimum Input Voltage For VOUT Drop-Out</t>
  </si>
  <si>
    <t>************************************************************************</t>
  </si>
  <si>
    <t>Duty cycle for fold frequency calc</t>
  </si>
  <si>
    <t>Input Voltage to Calculate Foldback Frequency</t>
  </si>
  <si>
    <t>Switching Frequency at Desired Input Voltage</t>
  </si>
  <si>
    <t>Fcalc</t>
  </si>
  <si>
    <t>Ffold</t>
  </si>
  <si>
    <t>Non-Sync calcs</t>
  </si>
  <si>
    <t>Drop</t>
  </si>
  <si>
    <t>Duty based on data sheet entry</t>
  </si>
  <si>
    <t>From Design</t>
  </si>
  <si>
    <t>Multiplier</t>
  </si>
  <si>
    <t>Nominal clock period</t>
  </si>
  <si>
    <t>Frequency when in foldback calc</t>
  </si>
  <si>
    <t>Frequency when in foldback test</t>
  </si>
  <si>
    <t>Input filter L DCR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</si>
</sst>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1"/>
      <color theme="1"/>
      <name val="Calibri"/>
      <family val="2"/>
      <scheme val="minor"/>
    </font>
    <font>
      <b/>
      <i/>
      <sz val="14"/>
      <color rgb="FFFF0000"/>
      <name val="Calibri"/>
      <family val="2"/>
      <scheme val="minor"/>
    </font>
    <font>
      <b/>
      <sz val="11"/>
      <color theme="1"/>
      <name val="Calibri"/>
      <family val="2"/>
    </font>
    <font>
      <b/>
      <sz val="14"/>
      <color theme="1"/>
      <name val="Calibri"/>
      <family val="2"/>
      <scheme val="minor"/>
    </font>
    <font>
      <i/>
      <sz val="11"/>
      <color theme="1"/>
      <name val="Calibri"/>
      <family val="2"/>
      <scheme val="minor"/>
    </font>
    <font>
      <sz val="14"/>
      <color theme="1"/>
      <name val="Calibri"/>
      <family val="2"/>
      <scheme val="minor"/>
    </font>
    <font>
      <b/>
      <sz val="12"/>
      <color theme="1"/>
      <name val="Calibri"/>
      <family val="2"/>
      <scheme val="minor"/>
    </font>
    <font>
      <i/>
      <sz val="11"/>
      <color rgb="FF0070C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0" fontId="3" fillId="0" borderId="0" xfId="0" applyFont="1"/>
    <xf numFmtId="0" fontId="1" fillId="0" borderId="0" xfId="0" applyFont="1" applyFill="1" applyBorder="1"/>
    <xf numFmtId="49" fontId="0" fillId="0" borderId="0" xfId="0" applyNumberFormat="1" applyAlignment="1">
      <alignment wrapText="1"/>
    </xf>
    <xf numFmtId="49" fontId="1" fillId="0" borderId="0" xfId="0" applyNumberFormat="1" applyFont="1" applyAlignment="1">
      <alignment vertical="top" wrapText="1"/>
    </xf>
    <xf numFmtId="2" fontId="0" fillId="3" borderId="1" xfId="0" applyNumberFormat="1" applyFill="1" applyBorder="1" applyAlignment="1">
      <alignment vertical="center"/>
    </xf>
    <xf numFmtId="2" fontId="0" fillId="0" borderId="0" xfId="0" applyNumberFormat="1" applyAlignment="1">
      <alignment vertical="center"/>
    </xf>
    <xf numFmtId="0" fontId="0" fillId="0" borderId="0" xfId="0" applyAlignment="1">
      <alignment vertical="center"/>
    </xf>
    <xf numFmtId="0" fontId="1" fillId="0" borderId="0" xfId="0" applyFont="1" applyAlignment="1">
      <alignment vertical="center"/>
    </xf>
    <xf numFmtId="0" fontId="3" fillId="0" borderId="0" xfId="0" applyFont="1" applyAlignment="1">
      <alignment vertical="center"/>
    </xf>
    <xf numFmtId="0" fontId="4" fillId="0" borderId="0" xfId="0" applyFont="1"/>
    <xf numFmtId="0" fontId="0" fillId="0" borderId="1" xfId="0" applyBorder="1"/>
    <xf numFmtId="3" fontId="0" fillId="3" borderId="1" xfId="0" applyNumberFormat="1" applyFill="1" applyBorder="1"/>
    <xf numFmtId="0" fontId="5" fillId="0" borderId="1" xfId="0" applyFont="1" applyBorder="1"/>
    <xf numFmtId="164" fontId="0" fillId="3" borderId="1" xfId="0" applyNumberFormat="1" applyFill="1" applyBorder="1" applyAlignment="1">
      <alignment vertical="center"/>
    </xf>
    <xf numFmtId="14" fontId="6" fillId="0" borderId="0" xfId="0" applyNumberFormat="1" applyFont="1"/>
    <xf numFmtId="0" fontId="6" fillId="0" borderId="0" xfId="0" applyFont="1"/>
    <xf numFmtId="0" fontId="0" fillId="0" borderId="0" xfId="0" applyFont="1"/>
    <xf numFmtId="0" fontId="7" fillId="0" borderId="0" xfId="0" applyFont="1"/>
    <xf numFmtId="0" fontId="8" fillId="0" borderId="0" xfId="0" applyFont="1"/>
    <xf numFmtId="1" fontId="0" fillId="3" borderId="1" xfId="0" applyNumberFormat="1" applyFill="1" applyBorder="1"/>
    <xf numFmtId="14" fontId="0" fillId="0" borderId="0" xfId="0" applyNumberFormat="1"/>
    <xf numFmtId="0" fontId="0" fillId="2" borderId="1" xfId="0" applyFill="1" applyBorder="1" applyAlignment="1" applyProtection="1">
      <alignment vertical="center"/>
      <protection locked="0"/>
    </xf>
    <xf numFmtId="0" fontId="0" fillId="2" borderId="1" xfId="0" applyFill="1" applyBorder="1" applyProtection="1">
      <protection locked="0"/>
    </xf>
  </cellXfs>
  <cellStyles count="1">
    <cellStyle name="Normal" xfId="0" builtinId="0"/>
  </cellStyles>
  <dxfs count="10">
    <dxf>
      <font>
        <color rgb="FF9C0006"/>
      </font>
      <fill>
        <patternFill>
          <bgColor rgb="FFFFC7CE"/>
        </patternFill>
      </fill>
    </dxf>
    <dxf>
      <font>
        <strike/>
      </font>
    </dxf>
    <dxf>
      <font>
        <color rgb="FF9C0006"/>
      </font>
      <fill>
        <patternFill>
          <bgColor rgb="FFFFC7CE"/>
        </patternFill>
      </fill>
    </dxf>
    <dxf>
      <font>
        <strike/>
      </font>
    </dxf>
    <dxf>
      <font>
        <color rgb="FF9C0006"/>
      </font>
      <fill>
        <patternFill>
          <bgColor rgb="FFFFC7CE"/>
        </patternFill>
      </fill>
    </dxf>
    <dxf>
      <font>
        <strike/>
      </font>
    </dxf>
    <dxf>
      <font>
        <color rgb="FF9C0006"/>
      </font>
      <fill>
        <patternFill>
          <bgColor rgb="FFFFC7CE"/>
        </patternFill>
      </fill>
    </dxf>
    <dxf>
      <font>
        <strike/>
      </font>
    </dxf>
    <dxf>
      <font>
        <color rgb="FF9C0006"/>
      </font>
      <fill>
        <patternFill>
          <bgColor rgb="FFFFC7CE"/>
        </patternFill>
      </fill>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a:solidFill>
                <a:schemeClr val="tx1"/>
              </a:solidFill>
            </a:ln>
          </c:spPr>
          <c:marker>
            <c:symbol val="none"/>
          </c:marker>
          <c:xVal>
            <c:strRef>
              <c:f>sync_w_fold_calcs!$A$26:$A$109</c:f>
              <c:strCache>
                <c:ptCount val="3"/>
                <c:pt idx="0">
                  <c:v>D1</c:v>
                </c:pt>
                <c:pt idx="1">
                  <c:v>Fcalc</c:v>
                </c:pt>
                <c:pt idx="2">
                  <c:v>Ffold</c:v>
                </c:pt>
              </c:strCache>
            </c:strRef>
          </c:xVal>
          <c:yVal>
            <c:numRef>
              <c:f>sync_w_fold_calcs!$J$26:$J$109</c:f>
              <c:numCache>
                <c:formatCode>General</c:formatCode>
                <c:ptCount val="84"/>
              </c:numCache>
            </c:numRef>
          </c:yVal>
          <c:smooth val="0"/>
          <c:extLst>
            <c:ext xmlns:c16="http://schemas.microsoft.com/office/drawing/2014/chart" uri="{C3380CC4-5D6E-409C-BE32-E72D297353CC}">
              <c16:uniqueId val="{00000000-C7DE-472B-8D8E-AD2AD0E1084E}"/>
            </c:ext>
          </c:extLst>
        </c:ser>
        <c:dLbls>
          <c:showLegendKey val="0"/>
          <c:showVal val="0"/>
          <c:showCatName val="0"/>
          <c:showSerName val="0"/>
          <c:showPercent val="0"/>
          <c:showBubbleSize val="0"/>
        </c:dLbls>
        <c:axId val="182454528"/>
        <c:axId val="182460800"/>
      </c:scatterChart>
      <c:valAx>
        <c:axId val="182454528"/>
        <c:scaling>
          <c:orientation val="minMax"/>
        </c:scaling>
        <c:delete val="0"/>
        <c:axPos val="b"/>
        <c:majorGridlines/>
        <c:minorGridlines/>
        <c:title>
          <c:tx>
            <c:rich>
              <a:bodyPr/>
              <a:lstStyle/>
              <a:p>
                <a:pPr>
                  <a:defRPr/>
                </a:pPr>
                <a:r>
                  <a:rPr lang="en-US"/>
                  <a:t>Input Voltage (V)</a:t>
                </a:r>
              </a:p>
            </c:rich>
          </c:tx>
          <c:overlay val="0"/>
        </c:title>
        <c:numFmt formatCode="General" sourceLinked="1"/>
        <c:majorTickMark val="out"/>
        <c:minorTickMark val="none"/>
        <c:tickLblPos val="nextTo"/>
        <c:crossAx val="182460800"/>
        <c:crosses val="autoZero"/>
        <c:crossBetween val="midCat"/>
      </c:valAx>
      <c:valAx>
        <c:axId val="182460800"/>
        <c:scaling>
          <c:orientation val="minMax"/>
        </c:scaling>
        <c:delete val="0"/>
        <c:axPos val="l"/>
        <c:majorGridlines/>
        <c:title>
          <c:tx>
            <c:rich>
              <a:bodyPr rot="-5400000" vert="horz"/>
              <a:lstStyle/>
              <a:p>
                <a:pPr>
                  <a:defRPr/>
                </a:pPr>
                <a:r>
                  <a:rPr lang="en-US"/>
                  <a:t>Switching Frequency (kHz)</a:t>
                </a:r>
              </a:p>
            </c:rich>
          </c:tx>
          <c:overlay val="0"/>
        </c:title>
        <c:numFmt formatCode="General" sourceLinked="1"/>
        <c:majorTickMark val="out"/>
        <c:minorTickMark val="none"/>
        <c:tickLblPos val="nextTo"/>
        <c:crossAx val="182454528"/>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a:solidFill>
                <a:schemeClr val="tx1"/>
              </a:solidFill>
            </a:ln>
          </c:spPr>
          <c:marker>
            <c:symbol val="none"/>
          </c:marker>
          <c:xVal>
            <c:strRef>
              <c:f>cobra_calcs!$A$32:$A$115</c:f>
              <c:strCache>
                <c:ptCount val="5"/>
                <c:pt idx="0">
                  <c:v>************************************************************************</c:v>
                </c:pt>
                <c:pt idx="2">
                  <c:v>D1</c:v>
                </c:pt>
                <c:pt idx="3">
                  <c:v>Fcalc</c:v>
                </c:pt>
                <c:pt idx="4">
                  <c:v>Ffold</c:v>
                </c:pt>
              </c:strCache>
            </c:strRef>
          </c:xVal>
          <c:yVal>
            <c:numRef>
              <c:f>cobra_calcs!$J$32:$J$115</c:f>
              <c:numCache>
                <c:formatCode>General</c:formatCode>
                <c:ptCount val="84"/>
              </c:numCache>
            </c:numRef>
          </c:yVal>
          <c:smooth val="0"/>
          <c:extLst>
            <c:ext xmlns:c16="http://schemas.microsoft.com/office/drawing/2014/chart" uri="{C3380CC4-5D6E-409C-BE32-E72D297353CC}">
              <c16:uniqueId val="{00000000-704A-4F93-B49C-ED16ED8F4E78}"/>
            </c:ext>
          </c:extLst>
        </c:ser>
        <c:dLbls>
          <c:showLegendKey val="0"/>
          <c:showVal val="0"/>
          <c:showCatName val="0"/>
          <c:showSerName val="0"/>
          <c:showPercent val="0"/>
          <c:showBubbleSize val="0"/>
        </c:dLbls>
        <c:axId val="183635968"/>
        <c:axId val="183637888"/>
      </c:scatterChart>
      <c:valAx>
        <c:axId val="183635968"/>
        <c:scaling>
          <c:orientation val="minMax"/>
        </c:scaling>
        <c:delete val="0"/>
        <c:axPos val="b"/>
        <c:majorGridlines/>
        <c:minorGridlines/>
        <c:title>
          <c:tx>
            <c:rich>
              <a:bodyPr/>
              <a:lstStyle/>
              <a:p>
                <a:pPr>
                  <a:defRPr/>
                </a:pPr>
                <a:r>
                  <a:rPr lang="en-US"/>
                  <a:t>Input Voltage (V)</a:t>
                </a:r>
              </a:p>
            </c:rich>
          </c:tx>
          <c:overlay val="0"/>
        </c:title>
        <c:numFmt formatCode="General" sourceLinked="1"/>
        <c:majorTickMark val="out"/>
        <c:minorTickMark val="none"/>
        <c:tickLblPos val="nextTo"/>
        <c:crossAx val="183637888"/>
        <c:crosses val="autoZero"/>
        <c:crossBetween val="midCat"/>
      </c:valAx>
      <c:valAx>
        <c:axId val="183637888"/>
        <c:scaling>
          <c:orientation val="minMax"/>
        </c:scaling>
        <c:delete val="0"/>
        <c:axPos val="l"/>
        <c:majorGridlines/>
        <c:title>
          <c:tx>
            <c:rich>
              <a:bodyPr rot="-5400000" vert="horz"/>
              <a:lstStyle/>
              <a:p>
                <a:pPr>
                  <a:defRPr/>
                </a:pPr>
                <a:r>
                  <a:rPr lang="en-US"/>
                  <a:t>Switching Frequency (kHz)</a:t>
                </a:r>
              </a:p>
            </c:rich>
          </c:tx>
          <c:overlay val="0"/>
        </c:title>
        <c:numFmt formatCode="General" sourceLinked="1"/>
        <c:majorTickMark val="out"/>
        <c:minorTickMark val="none"/>
        <c:tickLblPos val="nextTo"/>
        <c:crossAx val="183635968"/>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a:solidFill>
                <a:schemeClr val="tx1"/>
              </a:solidFill>
            </a:ln>
          </c:spPr>
          <c:marker>
            <c:symbol val="none"/>
          </c:marker>
          <c:xVal>
            <c:strRef>
              <c:f>cobra_calcs!$A$32:$A$115</c:f>
              <c:strCache>
                <c:ptCount val="5"/>
                <c:pt idx="0">
                  <c:v>************************************************************************</c:v>
                </c:pt>
                <c:pt idx="2">
                  <c:v>D1</c:v>
                </c:pt>
                <c:pt idx="3">
                  <c:v>Fcalc</c:v>
                </c:pt>
                <c:pt idx="4">
                  <c:v>Ffold</c:v>
                </c:pt>
              </c:strCache>
            </c:strRef>
          </c:xVal>
          <c:yVal>
            <c:numRef>
              <c:f>cobra_calcs!$J$32:$J$115</c:f>
              <c:numCache>
                <c:formatCode>General</c:formatCode>
                <c:ptCount val="84"/>
              </c:numCache>
            </c:numRef>
          </c:yVal>
          <c:smooth val="0"/>
          <c:extLst>
            <c:ext xmlns:c16="http://schemas.microsoft.com/office/drawing/2014/chart" uri="{C3380CC4-5D6E-409C-BE32-E72D297353CC}">
              <c16:uniqueId val="{00000000-7911-4933-99E1-24A9E5635963}"/>
            </c:ext>
          </c:extLst>
        </c:ser>
        <c:dLbls>
          <c:showLegendKey val="0"/>
          <c:showVal val="0"/>
          <c:showCatName val="0"/>
          <c:showSerName val="0"/>
          <c:showPercent val="0"/>
          <c:showBubbleSize val="0"/>
        </c:dLbls>
        <c:axId val="183635968"/>
        <c:axId val="183637888"/>
      </c:scatterChart>
      <c:valAx>
        <c:axId val="183635968"/>
        <c:scaling>
          <c:orientation val="minMax"/>
        </c:scaling>
        <c:delete val="0"/>
        <c:axPos val="b"/>
        <c:majorGridlines/>
        <c:minorGridlines/>
        <c:title>
          <c:tx>
            <c:rich>
              <a:bodyPr/>
              <a:lstStyle/>
              <a:p>
                <a:pPr>
                  <a:defRPr/>
                </a:pPr>
                <a:r>
                  <a:rPr lang="en-US"/>
                  <a:t>Input Voltage (V)</a:t>
                </a:r>
              </a:p>
            </c:rich>
          </c:tx>
          <c:overlay val="0"/>
        </c:title>
        <c:numFmt formatCode="General" sourceLinked="1"/>
        <c:majorTickMark val="out"/>
        <c:minorTickMark val="none"/>
        <c:tickLblPos val="nextTo"/>
        <c:crossAx val="183637888"/>
        <c:crosses val="autoZero"/>
        <c:crossBetween val="midCat"/>
      </c:valAx>
      <c:valAx>
        <c:axId val="183637888"/>
        <c:scaling>
          <c:orientation val="minMax"/>
        </c:scaling>
        <c:delete val="0"/>
        <c:axPos val="l"/>
        <c:majorGridlines/>
        <c:title>
          <c:tx>
            <c:rich>
              <a:bodyPr rot="-5400000" vert="horz"/>
              <a:lstStyle/>
              <a:p>
                <a:pPr>
                  <a:defRPr/>
                </a:pPr>
                <a:r>
                  <a:rPr lang="en-US"/>
                  <a:t>Switching Frequency (kHz)</a:t>
                </a:r>
              </a:p>
            </c:rich>
          </c:tx>
          <c:overlay val="0"/>
        </c:title>
        <c:numFmt formatCode="General" sourceLinked="1"/>
        <c:majorTickMark val="out"/>
        <c:minorTickMark val="none"/>
        <c:tickLblPos val="nextTo"/>
        <c:crossAx val="18363596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176212</xdr:colOff>
      <xdr:row>1</xdr:row>
      <xdr:rowOff>80963</xdr:rowOff>
    </xdr:from>
    <xdr:ext cx="5043487" cy="731867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76212" y="271463"/>
          <a:ext cx="5043487" cy="7318670"/>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a:latin typeface="Times New Roman" panose="02020603050405020304" pitchFamily="18" charset="0"/>
              <a:cs typeface="Times New Roman" panose="02020603050405020304" pitchFamily="18" charset="0"/>
            </a:rPr>
            <a:t>This calculator will</a:t>
          </a:r>
          <a:r>
            <a:rPr lang="en-US" sz="1400" baseline="0">
              <a:latin typeface="Times New Roman" panose="02020603050405020304" pitchFamily="18" charset="0"/>
              <a:cs typeface="Times New Roman" panose="02020603050405020304" pitchFamily="18" charset="0"/>
            </a:rPr>
            <a:t> estimate the drop-out voltage of a given design based on  customer inputs and data sheet parameters.</a:t>
          </a:r>
        </a:p>
        <a:p>
          <a:endParaRPr lang="en-US" sz="1400" baseline="0">
            <a:latin typeface="Times New Roman" panose="02020603050405020304" pitchFamily="18" charset="0"/>
            <a:cs typeface="Times New Roman" panose="02020603050405020304" pitchFamily="18" charset="0"/>
          </a:endParaRPr>
        </a:p>
        <a:p>
          <a:r>
            <a:rPr lang="en-US" sz="1400" b="1" baseline="0">
              <a:solidFill>
                <a:sysClr val="windowText" lastClr="000000"/>
              </a:solidFill>
              <a:latin typeface="Times New Roman" panose="02020603050405020304" pitchFamily="18" charset="0"/>
              <a:cs typeface="Times New Roman" panose="02020603050405020304" pitchFamily="18" charset="0"/>
            </a:rPr>
            <a:t>Yellow = user inputs</a:t>
          </a:r>
        </a:p>
        <a:p>
          <a:r>
            <a:rPr lang="en-US" sz="1400" b="1" baseline="0">
              <a:latin typeface="Times New Roman" panose="02020603050405020304" pitchFamily="18" charset="0"/>
              <a:cs typeface="Times New Roman" panose="02020603050405020304" pitchFamily="18" charset="0"/>
            </a:rPr>
            <a:t>Gray = outputs</a:t>
          </a:r>
        </a:p>
        <a:p>
          <a:endParaRPr lang="en-US" sz="1400" baseline="0">
            <a:latin typeface="Times New Roman" panose="02020603050405020304" pitchFamily="18" charset="0"/>
            <a:cs typeface="Times New Roman" panose="02020603050405020304" pitchFamily="18" charset="0"/>
          </a:endParaRPr>
        </a:p>
        <a:p>
          <a:r>
            <a:rPr lang="en-US" sz="1400" baseline="0">
              <a:latin typeface="Times New Roman" panose="02020603050405020304" pitchFamily="18" charset="0"/>
              <a:cs typeface="Times New Roman" panose="02020603050405020304" pitchFamily="18" charset="0"/>
            </a:rPr>
            <a:t>The tab "synchronous_with_foldback" is used with a device that features frequency foldback in drop-out mode.</a:t>
          </a:r>
        </a:p>
        <a:p>
          <a:endParaRPr lang="en-US" sz="1400" baseline="0">
            <a:latin typeface="Times New Roman" panose="02020603050405020304" pitchFamily="18" charset="0"/>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chemeClr val="tx1"/>
              </a:solidFill>
              <a:effectLst/>
              <a:latin typeface="Times New Roman" panose="02020603050405020304" pitchFamily="18" charset="0"/>
              <a:ea typeface="+mn-ea"/>
              <a:cs typeface="Times New Roman" panose="02020603050405020304" pitchFamily="18" charset="0"/>
            </a:rPr>
            <a:t>The tab "Cobra-Chiron" is used for that family of devices</a:t>
          </a:r>
        </a:p>
        <a:p>
          <a:pPr marL="0" marR="0" indent="0" defTabSz="914400" eaLnBrk="1" fontAlgn="auto" latinLnBrk="0" hangingPunct="1">
            <a:lnSpc>
              <a:spcPct val="100000"/>
            </a:lnSpc>
            <a:spcBef>
              <a:spcPts val="0"/>
            </a:spcBef>
            <a:spcAft>
              <a:spcPts val="0"/>
            </a:spcAft>
            <a:buClrTx/>
            <a:buSzTx/>
            <a:buFontTx/>
            <a:buNone/>
            <a:tabLst/>
            <a:defRPr/>
          </a:pPr>
          <a:endParaRPr lang="en-US" sz="1400" baseline="0">
            <a:solidFill>
              <a:schemeClr val="tx1"/>
            </a:solidFill>
            <a:effectLst/>
            <a:latin typeface="Times New Roman" panose="020206030504050203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chemeClr val="tx1"/>
              </a:solidFill>
              <a:effectLst/>
              <a:latin typeface="Times New Roman" panose="02020603050405020304" pitchFamily="18" charset="0"/>
              <a:ea typeface="+mn-ea"/>
              <a:cs typeface="Times New Roman" panose="02020603050405020304" pitchFamily="18" charset="0"/>
            </a:rPr>
            <a:t>The tab "non_synchronous" is used with a non synchronous (diode based) device. </a:t>
          </a:r>
          <a:endParaRPr lang="en-US" sz="1400">
            <a:effectLst/>
            <a:latin typeface="Times New Roman" panose="02020603050405020304" pitchFamily="18" charset="0"/>
            <a:cs typeface="Times New Roman" panose="02020603050405020304" pitchFamily="18" charset="0"/>
          </a:endParaRPr>
        </a:p>
        <a:p>
          <a:r>
            <a:rPr lang="en-US" sz="1400" baseline="0">
              <a:latin typeface="Times New Roman" panose="02020603050405020304" pitchFamily="18" charset="0"/>
              <a:cs typeface="Times New Roman" panose="02020603050405020304" pitchFamily="18" charset="0"/>
            </a:rPr>
            <a:t>A choice is given between using the maximum duty cycle, the maximum on-time or the minimum off-time, whichever is specified in the data sheet.</a:t>
          </a:r>
        </a:p>
        <a:p>
          <a:endParaRPr lang="en-US" sz="1400" baseline="0">
            <a:latin typeface="Times New Roman" panose="02020603050405020304" pitchFamily="18" charset="0"/>
            <a:cs typeface="Times New Roman" panose="02020603050405020304" pitchFamily="18" charset="0"/>
          </a:endParaRPr>
        </a:p>
        <a:p>
          <a:r>
            <a:rPr lang="en-US" sz="1400" b="1" baseline="0">
              <a:latin typeface="Times New Roman" panose="02020603050405020304" pitchFamily="18" charset="0"/>
              <a:cs typeface="Times New Roman" panose="02020603050405020304" pitchFamily="18" charset="0"/>
            </a:rPr>
            <a:t>For the equations:</a:t>
          </a:r>
        </a:p>
        <a:p>
          <a:r>
            <a:rPr lang="en-US" sz="1400" baseline="0">
              <a:latin typeface="Times New Roman" panose="02020603050405020304" pitchFamily="18" charset="0"/>
              <a:cs typeface="Times New Roman" panose="02020603050405020304" pitchFamily="18" charset="0"/>
            </a:rPr>
            <a:t>Vin = input voltage</a:t>
          </a:r>
        </a:p>
        <a:p>
          <a:r>
            <a:rPr lang="en-US" sz="1400" baseline="0">
              <a:latin typeface="Times New Roman" panose="02020603050405020304" pitchFamily="18" charset="0"/>
              <a:cs typeface="Times New Roman" panose="02020603050405020304" pitchFamily="18" charset="0"/>
            </a:rPr>
            <a:t>Vout = output voltage</a:t>
          </a:r>
        </a:p>
        <a:p>
          <a:r>
            <a:rPr lang="en-US" sz="1400" baseline="0">
              <a:latin typeface="Times New Roman" panose="02020603050405020304" pitchFamily="18" charset="0"/>
              <a:cs typeface="Times New Roman" panose="02020603050405020304" pitchFamily="18" charset="0"/>
            </a:rPr>
            <a:t>Iout = output current</a:t>
          </a:r>
        </a:p>
        <a:p>
          <a:r>
            <a:rPr lang="en-US" sz="1400" baseline="0">
              <a:latin typeface="Times New Roman" panose="02020603050405020304" pitchFamily="18" charset="0"/>
              <a:cs typeface="Times New Roman" panose="02020603050405020304" pitchFamily="18" charset="0"/>
            </a:rPr>
            <a:t>Rl = inductor DCR</a:t>
          </a:r>
        </a:p>
        <a:p>
          <a:r>
            <a:rPr lang="en-US" sz="1400" baseline="0">
              <a:latin typeface="Times New Roman" panose="02020603050405020304" pitchFamily="18" charset="0"/>
              <a:cs typeface="Times New Roman" panose="02020603050405020304" pitchFamily="18" charset="0"/>
            </a:rPr>
            <a:t>Rlf = input filter DCR</a:t>
          </a:r>
        </a:p>
        <a:p>
          <a:r>
            <a:rPr lang="en-US" sz="1400" baseline="0">
              <a:latin typeface="Times New Roman" panose="02020603050405020304" pitchFamily="18" charset="0"/>
              <a:cs typeface="Times New Roman" panose="02020603050405020304" pitchFamily="18" charset="0"/>
            </a:rPr>
            <a:t>RHS = high side FET DCR</a:t>
          </a:r>
        </a:p>
        <a:p>
          <a:r>
            <a:rPr lang="en-US" sz="1400" baseline="0">
              <a:latin typeface="Times New Roman" panose="02020603050405020304" pitchFamily="18" charset="0"/>
              <a:cs typeface="Times New Roman" panose="02020603050405020304" pitchFamily="18" charset="0"/>
            </a:rPr>
            <a:t>RLS = </a:t>
          </a:r>
          <a:r>
            <a:rPr lang="en-US" sz="1400" baseline="0">
              <a:solidFill>
                <a:schemeClr val="tx1"/>
              </a:solidFill>
              <a:effectLst/>
              <a:latin typeface="Times New Roman" panose="02020603050405020304" pitchFamily="18" charset="0"/>
              <a:ea typeface="+mn-ea"/>
              <a:cs typeface="Times New Roman" panose="02020603050405020304" pitchFamily="18" charset="0"/>
            </a:rPr>
            <a:t>Low side FET DCR</a:t>
          </a:r>
        </a:p>
        <a:p>
          <a:r>
            <a:rPr lang="en-US" sz="1400" baseline="0">
              <a:solidFill>
                <a:schemeClr val="tx1"/>
              </a:solidFill>
              <a:effectLst/>
              <a:latin typeface="Times New Roman" panose="02020603050405020304" pitchFamily="18" charset="0"/>
              <a:ea typeface="+mn-ea"/>
              <a:cs typeface="Times New Roman" panose="02020603050405020304" pitchFamily="18" charset="0"/>
            </a:rPr>
            <a:t>Dmax = maximum duty cycle</a:t>
          </a:r>
        </a:p>
        <a:p>
          <a:r>
            <a:rPr lang="en-US" sz="1400" baseline="0">
              <a:solidFill>
                <a:schemeClr val="tx1"/>
              </a:solidFill>
              <a:effectLst/>
              <a:latin typeface="Times New Roman" panose="02020603050405020304" pitchFamily="18" charset="0"/>
              <a:ea typeface="+mn-ea"/>
              <a:cs typeface="Times New Roman" panose="02020603050405020304" pitchFamily="18" charset="0"/>
            </a:rPr>
            <a:t>Toff = minimum off-time</a:t>
          </a:r>
        </a:p>
        <a:p>
          <a:r>
            <a:rPr lang="en-US" sz="1400" baseline="0">
              <a:solidFill>
                <a:schemeClr val="tx1"/>
              </a:solidFill>
              <a:effectLst/>
              <a:latin typeface="Times New Roman" panose="02020603050405020304" pitchFamily="18" charset="0"/>
              <a:ea typeface="+mn-ea"/>
              <a:cs typeface="Times New Roman" panose="02020603050405020304" pitchFamily="18" charset="0"/>
            </a:rPr>
            <a:t>Fsw = switching frequency</a:t>
          </a:r>
        </a:p>
        <a:p>
          <a:r>
            <a:rPr lang="en-US" sz="1400" baseline="0">
              <a:solidFill>
                <a:schemeClr val="tx1"/>
              </a:solidFill>
              <a:effectLst/>
              <a:latin typeface="Times New Roman" panose="02020603050405020304" pitchFamily="18" charset="0"/>
              <a:ea typeface="+mn-ea"/>
              <a:cs typeface="Times New Roman" panose="02020603050405020304" pitchFamily="18" charset="0"/>
            </a:rPr>
            <a:t>VD = diode voltage drop</a:t>
          </a:r>
        </a:p>
        <a:p>
          <a:endParaRPr lang="en-US" sz="1400" baseline="0">
            <a:solidFill>
              <a:schemeClr val="tx1"/>
            </a:solidFill>
            <a:effectLst/>
            <a:latin typeface="Times New Roman" panose="02020603050405020304" pitchFamily="18" charset="0"/>
            <a:ea typeface="+mn-ea"/>
            <a:cs typeface="Times New Roman" panose="02020603050405020304" pitchFamily="18" charset="0"/>
          </a:endParaRPr>
        </a:p>
        <a:p>
          <a:r>
            <a:rPr lang="en-US" sz="1400" baseline="0">
              <a:solidFill>
                <a:schemeClr val="tx1"/>
              </a:solidFill>
              <a:effectLst/>
              <a:latin typeface="Times New Roman" panose="02020603050405020304" pitchFamily="18" charset="0"/>
              <a:ea typeface="+mn-ea"/>
              <a:cs typeface="Times New Roman" panose="02020603050405020304" pitchFamily="18" charset="0"/>
            </a:rPr>
            <a:t>See nomenclature below.</a:t>
          </a:r>
        </a:p>
        <a:p>
          <a:endParaRPr lang="en-US" sz="1400" baseline="0">
            <a:solidFill>
              <a:schemeClr val="tx1"/>
            </a:solidFill>
            <a:effectLst/>
            <a:latin typeface="Times New Roman" panose="02020603050405020304" pitchFamily="18" charset="0"/>
            <a:ea typeface="+mn-ea"/>
            <a:cs typeface="Times New Roman" panose="02020603050405020304" pitchFamily="18" charset="0"/>
          </a:endParaRPr>
        </a:p>
        <a:p>
          <a:endParaRPr lang="en-US" sz="1400" baseline="0">
            <a:latin typeface="Times New Roman" panose="02020603050405020304" pitchFamily="18" charset="0"/>
            <a:cs typeface="Times New Roman" panose="02020603050405020304" pitchFamily="18" charset="0"/>
          </a:endParaRPr>
        </a:p>
        <a:p>
          <a:endParaRPr lang="en-US" sz="1400" baseline="0">
            <a:latin typeface="Times New Roman" panose="02020603050405020304" pitchFamily="18" charset="0"/>
            <a:cs typeface="Times New Roman" panose="02020603050405020304" pitchFamily="18" charset="0"/>
          </a:endParaRPr>
        </a:p>
        <a:p>
          <a:r>
            <a:rPr lang="en-US" sz="1400" baseline="0">
              <a:latin typeface="Times New Roman" panose="02020603050405020304" pitchFamily="18" charset="0"/>
              <a:cs typeface="Times New Roman" panose="02020603050405020304" pitchFamily="18" charset="0"/>
            </a:rPr>
            <a:t>11/15/2024</a:t>
          </a:r>
          <a:endParaRPr lang="en-US" sz="1400">
            <a:latin typeface="Times New Roman" panose="02020603050405020304" pitchFamily="18" charset="0"/>
            <a:cs typeface="Times New Roman" panose="02020603050405020304" pitchFamily="18" charset="0"/>
          </a:endParaRPr>
        </a:p>
      </xdr:txBody>
    </xdr:sp>
    <xdr:clientData/>
  </xdr:oneCellAnchor>
  <xdr:oneCellAnchor>
    <xdr:from>
      <xdr:col>4</xdr:col>
      <xdr:colOff>352425</xdr:colOff>
      <xdr:row>1</xdr:row>
      <xdr:rowOff>180974</xdr:rowOff>
    </xdr:from>
    <xdr:ext cx="5619750" cy="3364639"/>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495925" y="371474"/>
          <a:ext cx="5619750" cy="3364639"/>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 </a:t>
          </a:r>
        </a:p>
        <a:p>
          <a:r>
            <a:rPr lang="en-US" sz="1100" b="1" i="1">
              <a:solidFill>
                <a:schemeClr val="tx1"/>
              </a:solidFill>
              <a:effectLst/>
              <a:latin typeface="+mn-lt"/>
              <a:ea typeface="+mn-ea"/>
              <a:cs typeface="+mn-cs"/>
            </a:rPr>
            <a:t>Important Notice</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i="1">
              <a:solidFill>
                <a:schemeClr val="tx1"/>
              </a:solidFill>
              <a:effectLst/>
              <a:latin typeface="+mn-lt"/>
              <a:ea typeface="+mn-ea"/>
              <a:cs typeface="+mn-cs"/>
            </a:rPr>
            <a:t>Please be reminded, that – as always – the complete application design and layout can have a substantial influence on the behavior of semiconductor devices.  Also be reminded that the only applicable and binding specifications for our components are the TI released Datasheets, Technical Reference Manuals and Application Notes.  </a:t>
          </a:r>
          <a:endParaRPr lang="en-US" sz="1100">
            <a:solidFill>
              <a:schemeClr val="tx1"/>
            </a:solidFill>
            <a:effectLst/>
            <a:latin typeface="+mn-lt"/>
            <a:ea typeface="+mn-ea"/>
            <a:cs typeface="+mn-cs"/>
          </a:endParaRPr>
        </a:p>
        <a:p>
          <a:r>
            <a:rPr lang="en-US" sz="1100" b="1" i="1">
              <a:solidFill>
                <a:schemeClr val="tx1"/>
              </a:solidFill>
              <a:effectLst/>
              <a:latin typeface="+mn-lt"/>
              <a:ea typeface="+mn-ea"/>
              <a:cs typeface="+mn-cs"/>
            </a:rPr>
            <a:t>TI trusts that the customer has fully checked, tested and validated its design and PCB layout and their applications.  Any comment or recommendation of TI in any form that we gave verbally or in writing, e-mail or any other document, during or as a result of the conversations mentioned above, is a good faith statements only that is based on TI’s limited knowledge and visibility of the customer's application and that reflects TI’s knowledge at the time.  We therefore remind that best practice would suggest that the customer fully validates that the reviewed design material and documents are accurate and reliable, and that the application has the form, fit and function desired by the customer.  The customer application and design is wholly owned by the customer and is their sole responsibility.  </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a:p>
          <a:endParaRPr lang="en-US" sz="1100"/>
        </a:p>
      </xdr:txBody>
    </xdr:sp>
    <xdr:clientData/>
  </xdr:oneCellAnchor>
  <xdr:oneCellAnchor>
    <xdr:from>
      <xdr:col>4</xdr:col>
      <xdr:colOff>314325</xdr:colOff>
      <xdr:row>20</xdr:row>
      <xdr:rowOff>161925</xdr:rowOff>
    </xdr:from>
    <xdr:ext cx="6534150" cy="3709092"/>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457825" y="3971925"/>
          <a:ext cx="6534150" cy="3709092"/>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chemeClr val="tx1"/>
              </a:solidFill>
              <a:effectLst/>
              <a:latin typeface="+mn-lt"/>
              <a:ea typeface="+mn-ea"/>
              <a:cs typeface="+mn-cs"/>
            </a:rPr>
            <a:t>Important notice and disclaimer</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TI PROVIDES TECHNICAL AND RELIABILITY DATA (INCLUDING DATASHEETS), DESIGN RESOURCES (INCLUDING REFERENCE DESIGNS), APPLICATION OR OTHER DESIGN ADVICE, WEB TOOLS, SAFETY INFORMATION, AND OTHER RESOURCES “AS IS” AND WITH ALL FAULTS, AND DISCLAIMS ALL WARRANTIES, EXPRESS AND IMPLIED, INCLUDING WITHOUT LIMITATION ANY IMPLIED WARRANTIES OF MERCHANTABILITY, FITNESS FOR A PARTICULAR PURPOSE OR NON-INFRINGEMENT OF THIRD PARTY INTELLECTUAL PROPERTY RIGHTS.</a:t>
          </a:r>
        </a:p>
        <a:p>
          <a:r>
            <a:rPr lang="en-US" sz="1100">
              <a:solidFill>
                <a:schemeClr val="tx1"/>
              </a:solidFill>
              <a:effectLst/>
              <a:latin typeface="+mn-lt"/>
              <a:ea typeface="+mn-ea"/>
              <a:cs typeface="+mn-cs"/>
            </a:rPr>
            <a:t>These resources are intended for skilled developers designing with TI products. You are solely responsible for (1) selecting the appropriate TI products for your application, (2) designing, validating and testing your application, and (3) ensuring your application meets applicable standards, and any other safety, security, or other requirements.</a:t>
          </a:r>
        </a:p>
        <a:p>
          <a:r>
            <a:rPr lang="en-US" sz="1100">
              <a:solidFill>
                <a:schemeClr val="tx1"/>
              </a:solidFill>
              <a:effectLst/>
              <a:latin typeface="+mn-lt"/>
              <a:ea typeface="+mn-ea"/>
              <a:cs typeface="+mn-cs"/>
            </a:rPr>
            <a:t>These resources are subject to change without notice. TI grants you permission to use these resources only for development of an application that uses the TI products described in the resource. Other reproduction and display of these resources is prohibited. No license is granted to any other TI intellectual property right or to any third party intellectual property right. TI disclaims responsibility for, and you will fully indemnify TI and its representatives against, any claims, damages, costs, losses, and liabilities arising out of your use of these resources.</a:t>
          </a:r>
        </a:p>
        <a:p>
          <a:r>
            <a:rPr lang="en-US" sz="1100">
              <a:solidFill>
                <a:schemeClr val="tx1"/>
              </a:solidFill>
              <a:effectLst/>
              <a:latin typeface="+mn-lt"/>
              <a:ea typeface="+mn-ea"/>
              <a:cs typeface="+mn-cs"/>
            </a:rPr>
            <a:t>TI’s products are provided subject to </a:t>
          </a:r>
          <a:r>
            <a:rPr lang="en-US" sz="1100" u="none" strike="noStrike">
              <a:solidFill>
                <a:schemeClr val="tx1"/>
              </a:solidFill>
              <a:effectLst/>
              <a:latin typeface="+mn-lt"/>
              <a:ea typeface="+mn-ea"/>
              <a:cs typeface="+mn-cs"/>
              <a:hlinkClick xmlns:r="http://schemas.openxmlformats.org/officeDocument/2006/relationships" r:id=""/>
            </a:rPr>
            <a:t>TI’s Terms of Sale</a:t>
          </a:r>
          <a:r>
            <a:rPr lang="en-US" sz="1100">
              <a:solidFill>
                <a:schemeClr val="tx1"/>
              </a:solidFill>
              <a:effectLst/>
              <a:latin typeface="+mn-lt"/>
              <a:ea typeface="+mn-ea"/>
              <a:cs typeface="+mn-cs"/>
            </a:rPr>
            <a:t> or other applicable terms available either on ti.com or provided in conjunction with such TI products. TI’s provision of these resources does not expand or otherwise alter TI’s applicable warranties or warranty disclaimers for TI products.</a:t>
          </a:r>
        </a:p>
        <a:p>
          <a:r>
            <a:rPr lang="en-US" sz="1100">
              <a:solidFill>
                <a:schemeClr val="tx1"/>
              </a:solidFill>
              <a:effectLst/>
              <a:latin typeface="+mn-lt"/>
              <a:ea typeface="+mn-ea"/>
              <a:cs typeface="+mn-cs"/>
            </a:rPr>
            <a:t> </a:t>
          </a:r>
        </a:p>
        <a:p>
          <a:endParaRPr lang="en-US" sz="1100"/>
        </a:p>
      </xdr:txBody>
    </xdr:sp>
    <xdr:clientData/>
  </xdr:oneCellAnchor>
  <xdr:twoCellAnchor editAs="oneCell">
    <xdr:from>
      <xdr:col>15</xdr:col>
      <xdr:colOff>447675</xdr:colOff>
      <xdr:row>1</xdr:row>
      <xdr:rowOff>47625</xdr:rowOff>
    </xdr:from>
    <xdr:to>
      <xdr:col>23</xdr:col>
      <xdr:colOff>272143</xdr:colOff>
      <xdr:row>24</xdr:row>
      <xdr:rowOff>85267</xdr:rowOff>
    </xdr:to>
    <xdr:pic>
      <xdr:nvPicPr>
        <xdr:cNvPr id="6" name="Picture 5">
          <a:extLst>
            <a:ext uri="{FF2B5EF4-FFF2-40B4-BE49-F238E27FC236}">
              <a16:creationId xmlns:a16="http://schemas.microsoft.com/office/drawing/2014/main" id="{B40959FD-B933-411C-BCE6-D631FDD29DA6}"/>
            </a:ext>
          </a:extLst>
        </xdr:cNvPr>
        <xdr:cNvPicPr>
          <a:picLocks noChangeAspect="1"/>
        </xdr:cNvPicPr>
      </xdr:nvPicPr>
      <xdr:blipFill>
        <a:blip xmlns:r="http://schemas.openxmlformats.org/officeDocument/2006/relationships" r:embed="rId1"/>
        <a:stretch>
          <a:fillRect/>
        </a:stretch>
      </xdr:blipFill>
      <xdr:spPr>
        <a:xfrm>
          <a:off x="12326711" y="238125"/>
          <a:ext cx="4723039" cy="4419142"/>
        </a:xfrm>
        <a:prstGeom prst="rect">
          <a:avLst/>
        </a:prstGeom>
      </xdr:spPr>
    </xdr:pic>
    <xdr:clientData/>
  </xdr:twoCellAnchor>
  <xdr:twoCellAnchor editAs="oneCell">
    <xdr:from>
      <xdr:col>15</xdr:col>
      <xdr:colOff>397564</xdr:colOff>
      <xdr:row>25</xdr:row>
      <xdr:rowOff>140804</xdr:rowOff>
    </xdr:from>
    <xdr:to>
      <xdr:col>24</xdr:col>
      <xdr:colOff>274918</xdr:colOff>
      <xdr:row>33</xdr:row>
      <xdr:rowOff>130896</xdr:rowOff>
    </xdr:to>
    <xdr:pic>
      <xdr:nvPicPr>
        <xdr:cNvPr id="8" name="Picture 7">
          <a:extLst>
            <a:ext uri="{FF2B5EF4-FFF2-40B4-BE49-F238E27FC236}">
              <a16:creationId xmlns:a16="http://schemas.microsoft.com/office/drawing/2014/main" id="{A32D559B-8936-49BF-B792-4BBE40D0EAE2}"/>
            </a:ext>
          </a:extLst>
        </xdr:cNvPr>
        <xdr:cNvPicPr>
          <a:picLocks noChangeAspect="1"/>
        </xdr:cNvPicPr>
      </xdr:nvPicPr>
      <xdr:blipFill>
        <a:blip xmlns:r="http://schemas.openxmlformats.org/officeDocument/2006/relationships" r:embed="rId2"/>
        <a:stretch>
          <a:fillRect/>
        </a:stretch>
      </xdr:blipFill>
      <xdr:spPr>
        <a:xfrm>
          <a:off x="12291390" y="4903304"/>
          <a:ext cx="5393571" cy="15140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140805</xdr:colOff>
      <xdr:row>55</xdr:row>
      <xdr:rowOff>8283</xdr:rowOff>
    </xdr:from>
    <xdr:to>
      <xdr:col>7</xdr:col>
      <xdr:colOff>99392</xdr:colOff>
      <xdr:row>81</xdr:row>
      <xdr:rowOff>57978</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285750</xdr:colOff>
      <xdr:row>51</xdr:row>
      <xdr:rowOff>124557</xdr:rowOff>
    </xdr:from>
    <xdr:to>
      <xdr:col>5</xdr:col>
      <xdr:colOff>447973</xdr:colOff>
      <xdr:row>74</xdr:row>
      <xdr:rowOff>122210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24</xdr:col>
      <xdr:colOff>73024</xdr:colOff>
      <xdr:row>30</xdr:row>
      <xdr:rowOff>41274</xdr:rowOff>
    </xdr:from>
    <xdr:to>
      <xdr:col>35</xdr:col>
      <xdr:colOff>50799</xdr:colOff>
      <xdr:row>53</xdr:row>
      <xdr:rowOff>171449</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538369</xdr:colOff>
      <xdr:row>5</xdr:row>
      <xdr:rowOff>49695</xdr:rowOff>
    </xdr:from>
    <xdr:ext cx="3644348" cy="1344599"/>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5425108" y="1002195"/>
          <a:ext cx="3644348" cy="1344599"/>
        </a:xfrm>
        <a:prstGeom prst="rect">
          <a:avLst/>
        </a:prstGeom>
        <a:solidFill>
          <a:schemeClr val="bg1"/>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a:t>From Design</a:t>
          </a:r>
        </a:p>
        <a:p>
          <a:r>
            <a:rPr lang="en-US" sz="1600"/>
            <a:t>Ton-max changes with programmed switching frequency.</a:t>
          </a:r>
        </a:p>
        <a:p>
          <a:r>
            <a:rPr lang="en-US" sz="1600"/>
            <a:t>For Fsw &gt;= 700kHz:  Ton-max ~ 8/Fsw.</a:t>
          </a:r>
        </a:p>
        <a:p>
          <a:r>
            <a:rPr lang="en-US" sz="1600"/>
            <a:t>For Fsw &lt; 700kHz:  Ton-max ~ 4/Fsw. </a:t>
          </a:r>
        </a:p>
      </xdr:txBody>
    </xdr:sp>
    <xdr:clientData/>
  </xdr:oneCellAnchor>
  <xdr:twoCellAnchor editAs="oneCell">
    <xdr:from>
      <xdr:col>9</xdr:col>
      <xdr:colOff>662609</xdr:colOff>
      <xdr:row>4</xdr:row>
      <xdr:rowOff>132522</xdr:rowOff>
    </xdr:from>
    <xdr:to>
      <xdr:col>18</xdr:col>
      <xdr:colOff>395636</xdr:colOff>
      <xdr:row>28</xdr:row>
      <xdr:rowOff>138904</xdr:rowOff>
    </xdr:to>
    <xdr:pic>
      <xdr:nvPicPr>
        <xdr:cNvPr id="5" name="Picture 4">
          <a:extLst>
            <a:ext uri="{FF2B5EF4-FFF2-40B4-BE49-F238E27FC236}">
              <a16:creationId xmlns:a16="http://schemas.microsoft.com/office/drawing/2014/main" id="{1B22FC7B-ADDC-4823-8201-557FE9819ADB}"/>
            </a:ext>
          </a:extLst>
        </xdr:cNvPr>
        <xdr:cNvPicPr>
          <a:picLocks noChangeAspect="1"/>
        </xdr:cNvPicPr>
      </xdr:nvPicPr>
      <xdr:blipFill>
        <a:blip xmlns:r="http://schemas.openxmlformats.org/officeDocument/2006/relationships" r:embed="rId2"/>
        <a:stretch>
          <a:fillRect/>
        </a:stretch>
      </xdr:blipFill>
      <xdr:spPr>
        <a:xfrm>
          <a:off x="9160566" y="894522"/>
          <a:ext cx="5572266" cy="4975947"/>
        </a:xfrm>
        <a:prstGeom prst="rect">
          <a:avLst/>
        </a:prstGeom>
      </xdr:spPr>
    </xdr:pic>
    <xdr:clientData/>
  </xdr:twoCellAnchor>
  <xdr:oneCellAnchor>
    <xdr:from>
      <xdr:col>10</xdr:col>
      <xdr:colOff>190499</xdr:colOff>
      <xdr:row>5</xdr:row>
      <xdr:rowOff>99391</xdr:rowOff>
    </xdr:from>
    <xdr:ext cx="935934" cy="374141"/>
    <xdr:sp macro="" textlink="">
      <xdr:nvSpPr>
        <xdr:cNvPr id="6" name="TextBox 5">
          <a:extLst>
            <a:ext uri="{FF2B5EF4-FFF2-40B4-BE49-F238E27FC236}">
              <a16:creationId xmlns:a16="http://schemas.microsoft.com/office/drawing/2014/main" id="{60BD8BB1-2E70-4DAF-92C8-5930FFB3A1B6}"/>
            </a:ext>
          </a:extLst>
        </xdr:cNvPr>
        <xdr:cNvSpPr txBox="1"/>
      </xdr:nvSpPr>
      <xdr:spPr>
        <a:xfrm>
          <a:off x="9624390" y="1051891"/>
          <a:ext cx="935934"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b="1"/>
            <a:t>V</a:t>
          </a:r>
          <a:r>
            <a:rPr lang="en-US" sz="1800" b="1" baseline="-25000"/>
            <a:t>D</a:t>
          </a:r>
          <a:r>
            <a:rPr lang="en-US" sz="1800" b="1"/>
            <a:t> = 0</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6</xdr:col>
      <xdr:colOff>145095</xdr:colOff>
      <xdr:row>2</xdr:row>
      <xdr:rowOff>107673</xdr:rowOff>
    </xdr:from>
    <xdr:to>
      <xdr:col>13</xdr:col>
      <xdr:colOff>192861</xdr:colOff>
      <xdr:row>28</xdr:row>
      <xdr:rowOff>122337</xdr:rowOff>
    </xdr:to>
    <xdr:pic>
      <xdr:nvPicPr>
        <xdr:cNvPr id="2" name="Picture 1">
          <a:extLst>
            <a:ext uri="{FF2B5EF4-FFF2-40B4-BE49-F238E27FC236}">
              <a16:creationId xmlns:a16="http://schemas.microsoft.com/office/drawing/2014/main" id="{4179D9AA-7FCB-4A3F-8AA1-90F631CF4B10}"/>
            </a:ext>
          </a:extLst>
        </xdr:cNvPr>
        <xdr:cNvPicPr>
          <a:picLocks noChangeAspect="1"/>
        </xdr:cNvPicPr>
      </xdr:nvPicPr>
      <xdr:blipFill>
        <a:blip xmlns:r="http://schemas.openxmlformats.org/officeDocument/2006/relationships" r:embed="rId1"/>
        <a:stretch>
          <a:fillRect/>
        </a:stretch>
      </xdr:blipFill>
      <xdr:spPr>
        <a:xfrm>
          <a:off x="6671791" y="488673"/>
          <a:ext cx="5572266" cy="4975947"/>
        </a:xfrm>
        <a:prstGeom prst="rect">
          <a:avLst/>
        </a:prstGeom>
      </xdr:spPr>
    </xdr:pic>
    <xdr:clientData/>
  </xdr:twoCellAnchor>
  <xdr:oneCellAnchor>
    <xdr:from>
      <xdr:col>6</xdr:col>
      <xdr:colOff>411872</xdr:colOff>
      <xdr:row>3</xdr:row>
      <xdr:rowOff>121226</xdr:rowOff>
    </xdr:from>
    <xdr:ext cx="935934" cy="374141"/>
    <xdr:sp macro="" textlink="">
      <xdr:nvSpPr>
        <xdr:cNvPr id="6" name="TextBox 5">
          <a:extLst>
            <a:ext uri="{FF2B5EF4-FFF2-40B4-BE49-F238E27FC236}">
              <a16:creationId xmlns:a16="http://schemas.microsoft.com/office/drawing/2014/main" id="{7BF97375-0FFA-4771-88BD-567B54F37AA3}"/>
            </a:ext>
          </a:extLst>
        </xdr:cNvPr>
        <xdr:cNvSpPr txBox="1"/>
      </xdr:nvSpPr>
      <xdr:spPr>
        <a:xfrm>
          <a:off x="6938568" y="692726"/>
          <a:ext cx="935934"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b="1"/>
            <a:t>V</a:t>
          </a:r>
          <a:r>
            <a:rPr lang="en-US" sz="1800" b="1" baseline="-25000"/>
            <a:t>D</a:t>
          </a:r>
          <a:r>
            <a:rPr lang="en-US" sz="1800" b="1"/>
            <a:t> = 0</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4</xdr:col>
      <xdr:colOff>579783</xdr:colOff>
      <xdr:row>1</xdr:row>
      <xdr:rowOff>94387</xdr:rowOff>
    </xdr:from>
    <xdr:to>
      <xdr:col>12</xdr:col>
      <xdr:colOff>372718</xdr:colOff>
      <xdr:row>19</xdr:row>
      <xdr:rowOff>79892</xdr:rowOff>
    </xdr:to>
    <xdr:pic>
      <xdr:nvPicPr>
        <xdr:cNvPr id="3" name="Picture 2">
          <a:extLst>
            <a:ext uri="{FF2B5EF4-FFF2-40B4-BE49-F238E27FC236}">
              <a16:creationId xmlns:a16="http://schemas.microsoft.com/office/drawing/2014/main" id="{802669D6-677E-4193-8280-317E00AE1456}"/>
            </a:ext>
          </a:extLst>
        </xdr:cNvPr>
        <xdr:cNvPicPr>
          <a:picLocks noChangeAspect="1"/>
        </xdr:cNvPicPr>
      </xdr:nvPicPr>
      <xdr:blipFill>
        <a:blip xmlns:r="http://schemas.openxmlformats.org/officeDocument/2006/relationships" r:embed="rId1"/>
        <a:stretch>
          <a:fillRect/>
        </a:stretch>
      </xdr:blipFill>
      <xdr:spPr>
        <a:xfrm>
          <a:off x="5897218" y="284887"/>
          <a:ext cx="4563717" cy="3422788"/>
        </a:xfrm>
        <a:prstGeom prst="rect">
          <a:avLst/>
        </a:prstGeom>
      </xdr:spPr>
    </xdr:pic>
    <xdr:clientData/>
  </xdr:twoCellAnchor>
  <xdr:oneCellAnchor>
    <xdr:from>
      <xdr:col>4</xdr:col>
      <xdr:colOff>786848</xdr:colOff>
      <xdr:row>4</xdr:row>
      <xdr:rowOff>99390</xdr:rowOff>
    </xdr:from>
    <xdr:ext cx="935934" cy="374141"/>
    <xdr:sp macro="" textlink="">
      <xdr:nvSpPr>
        <xdr:cNvPr id="4" name="TextBox 3">
          <a:extLst>
            <a:ext uri="{FF2B5EF4-FFF2-40B4-BE49-F238E27FC236}">
              <a16:creationId xmlns:a16="http://schemas.microsoft.com/office/drawing/2014/main" id="{95890D08-219E-408A-B5DB-9B88AB98BCC3}"/>
            </a:ext>
          </a:extLst>
        </xdr:cNvPr>
        <xdr:cNvSpPr txBox="1"/>
      </xdr:nvSpPr>
      <xdr:spPr>
        <a:xfrm>
          <a:off x="6104283" y="869673"/>
          <a:ext cx="935934"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b="1"/>
            <a:t>R</a:t>
          </a:r>
          <a:r>
            <a:rPr lang="en-US" sz="1800" b="1" baseline="-25000"/>
            <a:t>LS</a:t>
          </a:r>
          <a:r>
            <a:rPr lang="en-US" sz="1800" b="1"/>
            <a:t> = 0</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5:B54"/>
  <sheetViews>
    <sheetView topLeftCell="A13" zoomScale="115" zoomScaleNormal="115" workbookViewId="0">
      <selection activeCell="R38" sqref="R38"/>
    </sheetView>
  </sheetViews>
  <sheetFormatPr defaultRowHeight="15" x14ac:dyDescent="0.25"/>
  <cols>
    <col min="1" max="1" width="34.140625" customWidth="1"/>
    <col min="2" max="2" width="24.7109375" customWidth="1"/>
  </cols>
  <sheetData>
    <row r="45" spans="1:2" x14ac:dyDescent="0.25">
      <c r="A45" s="6" t="s">
        <v>1</v>
      </c>
      <c r="B45" s="5" t="s">
        <v>19</v>
      </c>
    </row>
    <row r="46" spans="1:2" x14ac:dyDescent="0.25">
      <c r="A46" s="6" t="s">
        <v>2</v>
      </c>
      <c r="B46" s="5" t="s">
        <v>20</v>
      </c>
    </row>
    <row r="47" spans="1:2" x14ac:dyDescent="0.25">
      <c r="A47" s="6" t="s">
        <v>3</v>
      </c>
      <c r="B47" s="5" t="s">
        <v>21</v>
      </c>
    </row>
    <row r="48" spans="1:2" ht="30" x14ac:dyDescent="0.25">
      <c r="A48" s="6" t="s">
        <v>7</v>
      </c>
      <c r="B48" s="5" t="s">
        <v>22</v>
      </c>
    </row>
    <row r="49" spans="1:2" x14ac:dyDescent="0.25">
      <c r="A49" s="6" t="s">
        <v>49</v>
      </c>
      <c r="B49" s="5" t="s">
        <v>73</v>
      </c>
    </row>
    <row r="50" spans="1:2" x14ac:dyDescent="0.25">
      <c r="A50" s="6" t="s">
        <v>5</v>
      </c>
      <c r="B50" s="5" t="s">
        <v>23</v>
      </c>
    </row>
    <row r="51" spans="1:2" x14ac:dyDescent="0.25">
      <c r="A51" s="6" t="s">
        <v>6</v>
      </c>
      <c r="B51" s="5" t="s">
        <v>24</v>
      </c>
    </row>
    <row r="52" spans="1:2" x14ac:dyDescent="0.25">
      <c r="A52" s="6" t="s">
        <v>8</v>
      </c>
      <c r="B52" s="5" t="s">
        <v>26</v>
      </c>
    </row>
    <row r="53" spans="1:2" ht="30" x14ac:dyDescent="0.25">
      <c r="A53" s="6" t="s">
        <v>9</v>
      </c>
      <c r="B53" s="5" t="s">
        <v>25</v>
      </c>
    </row>
    <row r="54" spans="1:2" x14ac:dyDescent="0.25">
      <c r="A54" s="4" t="s">
        <v>17</v>
      </c>
      <c r="B54" s="5" t="s">
        <v>27</v>
      </c>
    </row>
  </sheetData>
  <sheetProtection algorithmName="SHA-512" hashValue="Zgq1Y5+T5HHW046V+7p5xIsz0WVcCNTCASd5vJyO8ifuYq6jGljFwO3aadxMwIvzh2P19fL+GmHKwsznsAG0gw==" saltValue="/HXvX9JLXcZ2dSXZHXKSIA==" spinCount="100000" sheet="1" objects="1" scenarios="1" select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C50"/>
  <sheetViews>
    <sheetView topLeftCell="A4" zoomScale="130" zoomScaleNormal="130" workbookViewId="0">
      <selection activeCell="B19" sqref="B19"/>
    </sheetView>
  </sheetViews>
  <sheetFormatPr defaultRowHeight="15" x14ac:dyDescent="0.25"/>
  <cols>
    <col min="1" max="1" width="58.7109375" customWidth="1"/>
    <col min="2" max="2" width="12.28515625" customWidth="1"/>
  </cols>
  <sheetData>
    <row r="6" spans="1:3" ht="18.75" x14ac:dyDescent="0.3">
      <c r="A6" s="2" t="s">
        <v>0</v>
      </c>
    </row>
    <row r="7" spans="1:3" x14ac:dyDescent="0.25">
      <c r="A7" s="1" t="s">
        <v>1</v>
      </c>
      <c r="B7" s="24">
        <v>5</v>
      </c>
      <c r="C7" s="1" t="s">
        <v>10</v>
      </c>
    </row>
    <row r="8" spans="1:3" x14ac:dyDescent="0.25">
      <c r="A8" s="1" t="s">
        <v>2</v>
      </c>
      <c r="B8" s="24">
        <v>3.5</v>
      </c>
      <c r="C8" s="1" t="s">
        <v>11</v>
      </c>
    </row>
    <row r="9" spans="1:3" x14ac:dyDescent="0.25">
      <c r="A9" s="1" t="s">
        <v>3</v>
      </c>
      <c r="B9" s="24">
        <v>0.02</v>
      </c>
      <c r="C9" s="3" t="s">
        <v>12</v>
      </c>
    </row>
    <row r="10" spans="1:3" x14ac:dyDescent="0.25">
      <c r="A10" s="1" t="s">
        <v>49</v>
      </c>
      <c r="B10" s="24">
        <v>0</v>
      </c>
      <c r="C10" s="3" t="s">
        <v>12</v>
      </c>
    </row>
    <row r="11" spans="1:3" x14ac:dyDescent="0.25">
      <c r="A11" s="1" t="s">
        <v>7</v>
      </c>
      <c r="B11" s="24">
        <v>2200</v>
      </c>
      <c r="C11" s="3" t="s">
        <v>13</v>
      </c>
    </row>
    <row r="12" spans="1:3" x14ac:dyDescent="0.25">
      <c r="B12" s="9"/>
    </row>
    <row r="13" spans="1:3" x14ac:dyDescent="0.25">
      <c r="B13" s="9"/>
    </row>
    <row r="14" spans="1:3" ht="18.75" x14ac:dyDescent="0.3">
      <c r="A14" s="2" t="s">
        <v>4</v>
      </c>
      <c r="B14" s="9"/>
    </row>
    <row r="15" spans="1:3" x14ac:dyDescent="0.25">
      <c r="A15" s="1" t="s">
        <v>5</v>
      </c>
      <c r="B15" s="24">
        <v>9.9000000000000005E-2</v>
      </c>
      <c r="C15" s="3" t="s">
        <v>12</v>
      </c>
    </row>
    <row r="16" spans="1:3" x14ac:dyDescent="0.25">
      <c r="A16" s="1" t="s">
        <v>6</v>
      </c>
      <c r="B16" s="24">
        <v>0.05</v>
      </c>
      <c r="C16" s="3" t="s">
        <v>12</v>
      </c>
    </row>
    <row r="18" spans="1:3" x14ac:dyDescent="0.25">
      <c r="A18" s="1" t="s">
        <v>8</v>
      </c>
      <c r="B18" s="24">
        <v>80</v>
      </c>
      <c r="C18" s="1" t="s">
        <v>14</v>
      </c>
    </row>
    <row r="19" spans="1:3" x14ac:dyDescent="0.25">
      <c r="A19" s="1" t="s">
        <v>9</v>
      </c>
      <c r="B19" s="24">
        <v>9000</v>
      </c>
      <c r="C19" s="1" t="s">
        <v>14</v>
      </c>
    </row>
    <row r="21" spans="1:3" x14ac:dyDescent="0.25">
      <c r="B21" s="9"/>
    </row>
    <row r="22" spans="1:3" x14ac:dyDescent="0.25">
      <c r="B22" s="9"/>
    </row>
    <row r="23" spans="1:3" ht="18.75" x14ac:dyDescent="0.3">
      <c r="A23" s="2" t="s">
        <v>15</v>
      </c>
      <c r="B23" s="9"/>
    </row>
    <row r="24" spans="1:3" x14ac:dyDescent="0.25">
      <c r="A24" s="1" t="s">
        <v>16</v>
      </c>
      <c r="B24" s="7">
        <f>sync_w_fold_calcs!B19</f>
        <v>6.5367912621359228</v>
      </c>
      <c r="C24" s="1" t="s">
        <v>10</v>
      </c>
    </row>
    <row r="25" spans="1:3" x14ac:dyDescent="0.25">
      <c r="A25" s="1" t="s">
        <v>58</v>
      </c>
      <c r="B25" s="7">
        <f>sync_w_fold_calcs!B20</f>
        <v>5.4631222222222222</v>
      </c>
      <c r="C25" s="1" t="s">
        <v>10</v>
      </c>
    </row>
    <row r="26" spans="1:3" x14ac:dyDescent="0.25">
      <c r="B26" s="8"/>
    </row>
    <row r="27" spans="1:3" x14ac:dyDescent="0.25">
      <c r="A27" s="1" t="s">
        <v>41</v>
      </c>
      <c r="B27" s="22">
        <f>sync_w_fold_calcs!B22/1000</f>
        <v>110.13215859030838</v>
      </c>
      <c r="C27" s="1" t="s">
        <v>13</v>
      </c>
    </row>
    <row r="30" spans="1:3" x14ac:dyDescent="0.25">
      <c r="A30" s="1" t="s">
        <v>61</v>
      </c>
      <c r="B30" s="25">
        <v>6</v>
      </c>
      <c r="C30" s="1" t="s">
        <v>10</v>
      </c>
    </row>
    <row r="31" spans="1:3" x14ac:dyDescent="0.25">
      <c r="A31" s="1" t="s">
        <v>62</v>
      </c>
      <c r="B31" s="22">
        <f>sync_w_fold_calcs!B28/1000</f>
        <v>1251.3940121815212</v>
      </c>
      <c r="C31" s="1" t="s">
        <v>13</v>
      </c>
    </row>
    <row r="36" spans="2:2" x14ac:dyDescent="0.25">
      <c r="B36" s="9"/>
    </row>
    <row r="37" spans="2:2" x14ac:dyDescent="0.25">
      <c r="B37" s="9"/>
    </row>
    <row r="38" spans="2:2" x14ac:dyDescent="0.25">
      <c r="B38" s="9"/>
    </row>
    <row r="39" spans="2:2" x14ac:dyDescent="0.25">
      <c r="B39" s="9"/>
    </row>
    <row r="40" spans="2:2" x14ac:dyDescent="0.25">
      <c r="B40" s="9"/>
    </row>
    <row r="41" spans="2:2" x14ac:dyDescent="0.25">
      <c r="B41" s="9"/>
    </row>
    <row r="42" spans="2:2" x14ac:dyDescent="0.25">
      <c r="B42" s="9"/>
    </row>
    <row r="43" spans="2:2" x14ac:dyDescent="0.25">
      <c r="B43" s="9"/>
    </row>
    <row r="44" spans="2:2" x14ac:dyDescent="0.25">
      <c r="B44" s="9"/>
    </row>
    <row r="45" spans="2:2" x14ac:dyDescent="0.25">
      <c r="B45" s="9"/>
    </row>
    <row r="46" spans="2:2" x14ac:dyDescent="0.25">
      <c r="B46" s="9"/>
    </row>
    <row r="47" spans="2:2" x14ac:dyDescent="0.25">
      <c r="B47" s="9"/>
    </row>
    <row r="48" spans="2:2" x14ac:dyDescent="0.25">
      <c r="B48" s="9"/>
    </row>
    <row r="49" spans="2:2" x14ac:dyDescent="0.25">
      <c r="B49" s="9"/>
    </row>
    <row r="50" spans="2:2" x14ac:dyDescent="0.25">
      <c r="B50" s="9"/>
    </row>
  </sheetData>
  <sheetProtection algorithmName="SHA-512" hashValue="9VXa+vqIeIWx9/Yyr7MvI449JmZZG8DPPAv7GMYbVV6L7fnnc8bVycYnuqak8rx7QHRKpX9dtz9SYhMrouNJnw==" saltValue="ckfJzaDR1jdGd+79Y5PUEw==" spinCount="100000" sheet="1" objects="1" scenarios="1" selectLockedCells="1"/>
  <conditionalFormatting sqref="B24">
    <cfRule type="cellIs" dxfId="9" priority="2" operator="lessThan">
      <formula>$B$20</formula>
    </cfRule>
    <cfRule type="cellIs" dxfId="8" priority="4" operator="lessThan">
      <formula>$B$20</formula>
    </cfRule>
  </conditionalFormatting>
  <conditionalFormatting sqref="B25">
    <cfRule type="cellIs" dxfId="7" priority="1" operator="lessThan">
      <formula>$B$20</formula>
    </cfRule>
    <cfRule type="cellIs" dxfId="6" priority="3" operator="lessThan">
      <formula>$B$20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7:C39"/>
  <sheetViews>
    <sheetView topLeftCell="A4" zoomScale="115" zoomScaleNormal="115" workbookViewId="0">
      <selection activeCell="B8" sqref="B8"/>
    </sheetView>
  </sheetViews>
  <sheetFormatPr defaultRowHeight="15" x14ac:dyDescent="0.25"/>
  <cols>
    <col min="1" max="1" width="48.85546875" customWidth="1"/>
    <col min="2" max="2" width="20.5703125" customWidth="1"/>
    <col min="3" max="3" width="15.85546875" customWidth="1"/>
  </cols>
  <sheetData>
    <row r="7" spans="1:3" ht="18.75" x14ac:dyDescent="0.3">
      <c r="A7" s="2" t="s">
        <v>0</v>
      </c>
    </row>
    <row r="8" spans="1:3" x14ac:dyDescent="0.25">
      <c r="A8" s="1" t="s">
        <v>1</v>
      </c>
      <c r="B8" s="24">
        <v>8</v>
      </c>
      <c r="C8" s="10" t="s">
        <v>10</v>
      </c>
    </row>
    <row r="9" spans="1:3" x14ac:dyDescent="0.25">
      <c r="A9" s="1" t="s">
        <v>2</v>
      </c>
      <c r="B9" s="24">
        <v>3</v>
      </c>
      <c r="C9" s="10" t="s">
        <v>11</v>
      </c>
    </row>
    <row r="10" spans="1:3" x14ac:dyDescent="0.25">
      <c r="A10" s="1" t="s">
        <v>3</v>
      </c>
      <c r="B10" s="24">
        <v>0.04</v>
      </c>
      <c r="C10" s="11" t="s">
        <v>12</v>
      </c>
    </row>
    <row r="11" spans="1:3" x14ac:dyDescent="0.25">
      <c r="A11" s="1" t="s">
        <v>49</v>
      </c>
      <c r="B11" s="24">
        <v>0.05</v>
      </c>
      <c r="C11" s="3" t="s">
        <v>12</v>
      </c>
    </row>
    <row r="12" spans="1:3" x14ac:dyDescent="0.25">
      <c r="A12" s="1" t="s">
        <v>7</v>
      </c>
      <c r="B12" s="24">
        <v>500</v>
      </c>
      <c r="C12" s="11" t="s">
        <v>13</v>
      </c>
    </row>
    <row r="13" spans="1:3" x14ac:dyDescent="0.25">
      <c r="B13" s="9"/>
      <c r="C13" s="9"/>
    </row>
    <row r="14" spans="1:3" x14ac:dyDescent="0.25">
      <c r="B14" s="9"/>
      <c r="C14" s="9"/>
    </row>
    <row r="15" spans="1:3" ht="18.75" x14ac:dyDescent="0.3">
      <c r="A15" s="2" t="s">
        <v>4</v>
      </c>
      <c r="B15" s="9"/>
      <c r="C15" s="9"/>
    </row>
    <row r="16" spans="1:3" x14ac:dyDescent="0.25">
      <c r="A16" s="1" t="s">
        <v>5</v>
      </c>
      <c r="B16" s="24">
        <v>0.1</v>
      </c>
      <c r="C16" s="11" t="s">
        <v>12</v>
      </c>
    </row>
    <row r="17" spans="1:3" x14ac:dyDescent="0.25">
      <c r="A17" s="1" t="s">
        <v>34</v>
      </c>
      <c r="B17" s="24">
        <v>0.66</v>
      </c>
      <c r="C17" s="11" t="s">
        <v>10</v>
      </c>
    </row>
    <row r="18" spans="1:3" x14ac:dyDescent="0.25">
      <c r="A18" s="1" t="s">
        <v>32</v>
      </c>
      <c r="B18" s="25" t="s">
        <v>18</v>
      </c>
      <c r="C18" s="11"/>
    </row>
    <row r="19" spans="1:3" x14ac:dyDescent="0.25">
      <c r="A19" s="1" t="str">
        <f>IF(B18="Ton-max","Ton-max (ns)",IF(B18="Dmax","Dmax",IF(B18="Toff-min","Toff-min (ns)","")))</f>
        <v>Dmax</v>
      </c>
      <c r="B19" s="25">
        <v>0.98</v>
      </c>
    </row>
    <row r="21" spans="1:3" x14ac:dyDescent="0.25">
      <c r="B21" s="9"/>
      <c r="C21" s="9"/>
    </row>
    <row r="22" spans="1:3" x14ac:dyDescent="0.25">
      <c r="B22" s="9"/>
      <c r="C22" s="9"/>
    </row>
    <row r="23" spans="1:3" ht="18.75" x14ac:dyDescent="0.3">
      <c r="A23" s="2" t="s">
        <v>15</v>
      </c>
      <c r="B23" s="9"/>
      <c r="C23" s="9"/>
    </row>
    <row r="24" spans="1:3" x14ac:dyDescent="0.25">
      <c r="A24" s="1" t="s">
        <v>29</v>
      </c>
      <c r="B24" s="7">
        <f>non_sync_calcs!B15</f>
        <v>8.7491836734693855</v>
      </c>
      <c r="C24" s="10" t="s">
        <v>10</v>
      </c>
    </row>
    <row r="25" spans="1:3" x14ac:dyDescent="0.25">
      <c r="B25" s="9"/>
      <c r="C25" s="9"/>
    </row>
    <row r="26" spans="1:3" x14ac:dyDescent="0.25">
      <c r="B26" s="9"/>
      <c r="C26" s="9"/>
    </row>
    <row r="27" spans="1:3" x14ac:dyDescent="0.25">
      <c r="B27" s="9"/>
      <c r="C27" s="9"/>
    </row>
    <row r="28" spans="1:3" x14ac:dyDescent="0.25">
      <c r="B28" s="9"/>
      <c r="C28" s="9"/>
    </row>
    <row r="31" spans="1:3" x14ac:dyDescent="0.25">
      <c r="A31" s="1"/>
      <c r="B31" s="9"/>
      <c r="C31" s="10"/>
    </row>
    <row r="35" spans="2:3" x14ac:dyDescent="0.25">
      <c r="B35" s="9"/>
      <c r="C35" s="9"/>
    </row>
    <row r="36" spans="2:3" x14ac:dyDescent="0.25">
      <c r="B36" s="9"/>
      <c r="C36" s="9"/>
    </row>
    <row r="37" spans="2:3" x14ac:dyDescent="0.25">
      <c r="B37" s="9"/>
      <c r="C37" s="9"/>
    </row>
    <row r="38" spans="2:3" x14ac:dyDescent="0.25">
      <c r="B38" s="9"/>
      <c r="C38" s="9"/>
    </row>
    <row r="39" spans="2:3" x14ac:dyDescent="0.25">
      <c r="B39" s="9"/>
      <c r="C39" s="9"/>
    </row>
  </sheetData>
  <sheetProtection algorithmName="SHA-512" hashValue="YjBJ12OdX+oHYNBv9hFyl5XfpZqCFAuTc2tHs1QV/yeELZKAIozmisVpk7cBa6v6DTSt8A37lYzPJZIQcXtqjQ==" saltValue="Rqe8QszGfHXa06REnhdl6g==" spinCount="100000" sheet="1" objects="1" scenarios="1" selectLockedCells="1"/>
  <conditionalFormatting sqref="B24">
    <cfRule type="cellIs" dxfId="5" priority="1" operator="lessThan">
      <formula>#REF!</formula>
    </cfRule>
    <cfRule type="cellIs" dxfId="4" priority="2" operator="lessThan">
      <formula>#REF!</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non_sync_calcs!$A$8:$A$10</xm:f>
          </x14:formula1>
          <xm:sqref>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3754C-7303-4069-AA7B-D8BECA2F57FF}">
  <dimension ref="A6:C48"/>
  <sheetViews>
    <sheetView tabSelected="1" topLeftCell="A8" zoomScale="130" zoomScaleNormal="130" workbookViewId="0">
      <selection activeCell="B29" sqref="B29"/>
    </sheetView>
  </sheetViews>
  <sheetFormatPr defaultRowHeight="15" x14ac:dyDescent="0.25"/>
  <cols>
    <col min="1" max="1" width="58.7109375" customWidth="1"/>
    <col min="2" max="2" width="12.28515625" customWidth="1"/>
  </cols>
  <sheetData>
    <row r="6" spans="1:3" ht="18.75" x14ac:dyDescent="0.3">
      <c r="A6" s="2" t="s">
        <v>0</v>
      </c>
    </row>
    <row r="7" spans="1:3" x14ac:dyDescent="0.25">
      <c r="A7" s="1" t="s">
        <v>1</v>
      </c>
      <c r="B7" s="24">
        <v>15</v>
      </c>
      <c r="C7" s="1" t="s">
        <v>10</v>
      </c>
    </row>
    <row r="8" spans="1:3" x14ac:dyDescent="0.25">
      <c r="A8" s="1" t="s">
        <v>2</v>
      </c>
      <c r="B8" s="24">
        <v>2.5</v>
      </c>
      <c r="C8" s="1" t="s">
        <v>11</v>
      </c>
    </row>
    <row r="9" spans="1:3" x14ac:dyDescent="0.25">
      <c r="A9" s="1" t="s">
        <v>3</v>
      </c>
      <c r="B9" s="24">
        <v>1.54E-2</v>
      </c>
      <c r="C9" s="3" t="s">
        <v>12</v>
      </c>
    </row>
    <row r="10" spans="1:3" x14ac:dyDescent="0.25">
      <c r="A10" s="1" t="s">
        <v>49</v>
      </c>
      <c r="B10" s="24">
        <v>0</v>
      </c>
      <c r="C10" s="3" t="s">
        <v>12</v>
      </c>
    </row>
    <row r="11" spans="1:3" x14ac:dyDescent="0.25">
      <c r="A11" s="1" t="s">
        <v>7</v>
      </c>
      <c r="B11" s="24">
        <v>2200</v>
      </c>
      <c r="C11" s="3" t="s">
        <v>13</v>
      </c>
    </row>
    <row r="12" spans="1:3" x14ac:dyDescent="0.25">
      <c r="B12" s="9"/>
    </row>
    <row r="13" spans="1:3" x14ac:dyDescent="0.25">
      <c r="B13" s="9"/>
    </row>
    <row r="14" spans="1:3" ht="18.75" x14ac:dyDescent="0.3">
      <c r="A14" s="2" t="s">
        <v>4</v>
      </c>
      <c r="B14" s="9"/>
    </row>
    <row r="15" spans="1:3" ht="23.25" customHeight="1" x14ac:dyDescent="0.25">
      <c r="A15" s="1" t="s">
        <v>5</v>
      </c>
      <c r="B15" s="24">
        <v>0.19</v>
      </c>
      <c r="C15" s="3" t="s">
        <v>12</v>
      </c>
    </row>
    <row r="16" spans="1:3" ht="24" customHeight="1" x14ac:dyDescent="0.25">
      <c r="A16" s="1" t="s">
        <v>6</v>
      </c>
      <c r="B16" s="24">
        <v>9.2999999999999999E-2</v>
      </c>
      <c r="C16" s="3" t="s">
        <v>12</v>
      </c>
    </row>
    <row r="17" spans="1:3" ht="24" customHeight="1" x14ac:dyDescent="0.25">
      <c r="A17" s="1" t="s">
        <v>8</v>
      </c>
      <c r="B17" s="24">
        <v>110</v>
      </c>
      <c r="C17" s="1" t="s">
        <v>14</v>
      </c>
    </row>
    <row r="18" spans="1:3" ht="23.25" customHeight="1" x14ac:dyDescent="0.25">
      <c r="A18" s="1" t="s">
        <v>37</v>
      </c>
      <c r="B18" s="16">
        <f>1000000000*cobra_calcs!B14</f>
        <v>3636.363636363636</v>
      </c>
      <c r="C18" s="3" t="s">
        <v>14</v>
      </c>
    </row>
    <row r="19" spans="1:3" x14ac:dyDescent="0.25">
      <c r="B19" s="9"/>
    </row>
    <row r="20" spans="1:3" x14ac:dyDescent="0.25">
      <c r="B20" s="9"/>
    </row>
    <row r="21" spans="1:3" ht="18.75" x14ac:dyDescent="0.3">
      <c r="A21" s="2" t="s">
        <v>15</v>
      </c>
      <c r="B21" s="9"/>
    </row>
    <row r="22" spans="1:3" x14ac:dyDescent="0.25">
      <c r="A22" s="1" t="s">
        <v>16</v>
      </c>
      <c r="B22" s="7">
        <f>cobra_calcs!B26</f>
        <v>20.388937994722955</v>
      </c>
      <c r="C22" s="1" t="s">
        <v>10</v>
      </c>
    </row>
    <row r="23" spans="1:3" x14ac:dyDescent="0.25">
      <c r="A23" s="1" t="s">
        <v>58</v>
      </c>
      <c r="B23" s="7">
        <f>cobra_calcs!B27</f>
        <v>15.975447750000001</v>
      </c>
      <c r="C23" s="1" t="s">
        <v>10</v>
      </c>
    </row>
    <row r="24" spans="1:3" x14ac:dyDescent="0.25">
      <c r="B24" s="8"/>
    </row>
    <row r="25" spans="1:3" x14ac:dyDescent="0.25">
      <c r="A25" s="1" t="s">
        <v>41</v>
      </c>
      <c r="B25" s="14">
        <f>cobra_calcs!B29/1000</f>
        <v>266.92550351856346</v>
      </c>
      <c r="C25" s="1" t="s">
        <v>13</v>
      </c>
    </row>
    <row r="29" spans="1:3" x14ac:dyDescent="0.25">
      <c r="A29" s="1" t="s">
        <v>61</v>
      </c>
      <c r="B29" s="25">
        <v>10</v>
      </c>
      <c r="C29" s="1" t="s">
        <v>10</v>
      </c>
    </row>
    <row r="30" spans="1:3" x14ac:dyDescent="0.25">
      <c r="A30" s="1" t="s">
        <v>62</v>
      </c>
      <c r="B30" s="22">
        <f>cobra_calcs!B36/1000</f>
        <v>266.92550351856346</v>
      </c>
      <c r="C30" s="1" t="s">
        <v>13</v>
      </c>
    </row>
    <row r="34" spans="2:2" x14ac:dyDescent="0.25">
      <c r="B34" s="9"/>
    </row>
    <row r="35" spans="2:2" x14ac:dyDescent="0.25">
      <c r="B35" s="9"/>
    </row>
    <row r="36" spans="2:2" x14ac:dyDescent="0.25">
      <c r="B36" s="9"/>
    </row>
    <row r="37" spans="2:2" x14ac:dyDescent="0.25">
      <c r="B37" s="9"/>
    </row>
    <row r="38" spans="2:2" x14ac:dyDescent="0.25">
      <c r="B38" s="9"/>
    </row>
    <row r="39" spans="2:2" x14ac:dyDescent="0.25">
      <c r="B39" s="9"/>
    </row>
    <row r="40" spans="2:2" x14ac:dyDescent="0.25">
      <c r="B40" s="9"/>
    </row>
    <row r="41" spans="2:2" x14ac:dyDescent="0.25">
      <c r="B41" s="9"/>
    </row>
    <row r="42" spans="2:2" x14ac:dyDescent="0.25">
      <c r="B42" s="9"/>
    </row>
    <row r="43" spans="2:2" x14ac:dyDescent="0.25">
      <c r="B43" s="9"/>
    </row>
    <row r="44" spans="2:2" x14ac:dyDescent="0.25">
      <c r="B44" s="9"/>
    </row>
    <row r="45" spans="2:2" x14ac:dyDescent="0.25">
      <c r="B45" s="9"/>
    </row>
    <row r="46" spans="2:2" x14ac:dyDescent="0.25">
      <c r="B46" s="9"/>
    </row>
    <row r="47" spans="2:2" x14ac:dyDescent="0.25">
      <c r="B47" s="9"/>
    </row>
    <row r="48" spans="2:2" x14ac:dyDescent="0.25">
      <c r="B48" s="9"/>
    </row>
  </sheetData>
  <sheetProtection algorithmName="SHA-512" hashValue="bMcync0pO4ViNn6khwzP6mdjvibrOO6cgzyT2sLWHgOr/Me7prhr8mQHeHPLlhKCAvHrhHn+5SB3WSROGi5lfA==" saltValue="tHIF03wwaUxSvXHLV7dQ8Q==" spinCount="100000" sheet="1" objects="1" scenarios="1" selectLockedCells="1"/>
  <conditionalFormatting sqref="B22">
    <cfRule type="cellIs" dxfId="3" priority="2" operator="lessThan">
      <formula>#REF!</formula>
    </cfRule>
    <cfRule type="cellIs" dxfId="2" priority="4" operator="lessThan">
      <formula>#REF!</formula>
    </cfRule>
  </conditionalFormatting>
  <conditionalFormatting sqref="B23">
    <cfRule type="cellIs" dxfId="1" priority="1" operator="lessThan">
      <formula>#REF!</formula>
    </cfRule>
    <cfRule type="cellIs" dxfId="0" priority="3" operator="lessThan">
      <formula>#REF!</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2FCE1-6B13-42BA-A4E2-D3EC2F5F323B}">
  <dimension ref="A8:C36"/>
  <sheetViews>
    <sheetView zoomScale="115" zoomScaleNormal="115" workbookViewId="0">
      <selection activeCell="G19" sqref="G18:G19"/>
    </sheetView>
  </sheetViews>
  <sheetFormatPr defaultRowHeight="15" x14ac:dyDescent="0.25"/>
  <cols>
    <col min="1" max="1" width="32.140625" customWidth="1"/>
    <col min="2" max="2" width="19.140625" customWidth="1"/>
    <col min="3" max="3" width="20.140625" customWidth="1"/>
    <col min="4" max="4" width="13.7109375" customWidth="1"/>
    <col min="5" max="5" width="12.85546875" customWidth="1"/>
    <col min="6" max="6" width="1.85546875" customWidth="1"/>
    <col min="7" max="7" width="12.42578125" customWidth="1"/>
    <col min="8" max="8" width="1.85546875" customWidth="1"/>
    <col min="9" max="9" width="13.28515625" customWidth="1"/>
    <col min="10" max="10" width="14" customWidth="1"/>
  </cols>
  <sheetData>
    <row r="8" spans="1:3" ht="18.75" x14ac:dyDescent="0.3">
      <c r="A8" s="12" t="s">
        <v>38</v>
      </c>
    </row>
    <row r="9" spans="1:3" ht="18.75" x14ac:dyDescent="0.3">
      <c r="A9" s="17">
        <v>45580</v>
      </c>
    </row>
    <row r="10" spans="1:3" ht="18.75" x14ac:dyDescent="0.3">
      <c r="A10" s="18"/>
    </row>
    <row r="11" spans="1:3" ht="18.75" x14ac:dyDescent="0.3">
      <c r="A11" s="18" t="s">
        <v>39</v>
      </c>
    </row>
    <row r="12" spans="1:3" ht="18.75" x14ac:dyDescent="0.3">
      <c r="A12" s="18" t="s">
        <v>69</v>
      </c>
      <c r="B12">
        <f>IF(Cobra_Chiron!B11&gt;=700,8,4)</f>
        <v>8</v>
      </c>
      <c r="C12" s="21" t="s">
        <v>68</v>
      </c>
    </row>
    <row r="13" spans="1:3" ht="18.75" x14ac:dyDescent="0.3">
      <c r="A13" s="18" t="s">
        <v>35</v>
      </c>
      <c r="B13">
        <f>1/(1000*Cobra_Chiron!B11)</f>
        <v>4.5454545454545452E-7</v>
      </c>
      <c r="C13" s="21" t="s">
        <v>70</v>
      </c>
    </row>
    <row r="14" spans="1:3" ht="18.75" x14ac:dyDescent="0.3">
      <c r="A14" s="18" t="s">
        <v>36</v>
      </c>
      <c r="B14">
        <f>B12*B13</f>
        <v>3.6363636363636362E-6</v>
      </c>
      <c r="C14" s="21" t="s">
        <v>43</v>
      </c>
    </row>
    <row r="15" spans="1:3" ht="18.75" x14ac:dyDescent="0.3">
      <c r="A15" s="18" t="s">
        <v>40</v>
      </c>
    </row>
    <row r="16" spans="1:3" x14ac:dyDescent="0.25">
      <c r="A16" s="19"/>
    </row>
    <row r="18" spans="1:3" x14ac:dyDescent="0.25">
      <c r="A18" t="s">
        <v>44</v>
      </c>
      <c r="B18">
        <f>Cobra_Chiron!B17*0.000000001</f>
        <v>1.1000000000000001E-7</v>
      </c>
      <c r="C18" s="21" t="s">
        <v>43</v>
      </c>
    </row>
    <row r="19" spans="1:3" x14ac:dyDescent="0.25">
      <c r="A19" t="s">
        <v>36</v>
      </c>
      <c r="B19">
        <f>B14</f>
        <v>3.6363636363636362E-6</v>
      </c>
      <c r="C19" s="21" t="s">
        <v>43</v>
      </c>
    </row>
    <row r="20" spans="1:3" x14ac:dyDescent="0.25">
      <c r="A20" t="s">
        <v>47</v>
      </c>
      <c r="B20">
        <f>Cobra_Chiron!B11*1000</f>
        <v>2200000</v>
      </c>
    </row>
    <row r="22" spans="1:3" x14ac:dyDescent="0.25">
      <c r="A22" t="s">
        <v>45</v>
      </c>
      <c r="B22">
        <f>1-B18*B20</f>
        <v>0.75800000000000001</v>
      </c>
      <c r="C22" s="21" t="s">
        <v>52</v>
      </c>
    </row>
    <row r="23" spans="1:3" x14ac:dyDescent="0.25">
      <c r="A23" t="s">
        <v>46</v>
      </c>
      <c r="B23">
        <f>B19/(B19+B18)</f>
        <v>0.97063819461295797</v>
      </c>
      <c r="C23" s="21" t="s">
        <v>53</v>
      </c>
    </row>
    <row r="26" spans="1:3" x14ac:dyDescent="0.25">
      <c r="A26" t="s">
        <v>48</v>
      </c>
      <c r="B26">
        <f>((Cobra_Chiron!B7+Cobra_Chiron!B8*(Cobra_Chiron!B16+Cobra_Chiron!B9))/cobra_calcs!B22)+Cobra_Chiron!B8*(Cobra_Chiron!B10+Cobra_Chiron!B15-Cobra_Chiron!B16)</f>
        <v>20.388937994722955</v>
      </c>
      <c r="C26" s="21" t="s">
        <v>54</v>
      </c>
    </row>
    <row r="27" spans="1:3" x14ac:dyDescent="0.25">
      <c r="A27" t="s">
        <v>50</v>
      </c>
      <c r="B27">
        <f>((Cobra_Chiron!B7+Cobra_Chiron!B8*(Cobra_Chiron!B16+Cobra_Chiron!B9))/B23)+Cobra_Chiron!B8*(Cobra_Chiron!B10+Cobra_Chiron!B15-Cobra_Chiron!B16)</f>
        <v>15.975447750000001</v>
      </c>
      <c r="C27" s="21" t="s">
        <v>55</v>
      </c>
    </row>
    <row r="29" spans="1:3" x14ac:dyDescent="0.25">
      <c r="A29" t="s">
        <v>28</v>
      </c>
      <c r="B29">
        <f>1/(B19+B18)</f>
        <v>266925.50351856346</v>
      </c>
      <c r="C29" s="21" t="s">
        <v>57</v>
      </c>
    </row>
    <row r="32" spans="1:3" x14ac:dyDescent="0.25">
      <c r="A32" t="s">
        <v>59</v>
      </c>
    </row>
    <row r="34" spans="1:3" x14ac:dyDescent="0.25">
      <c r="A34" t="s">
        <v>51</v>
      </c>
      <c r="B34">
        <f>(Cobra_Chiron!B7+Cobra_Chiron!B8*(Cobra_Chiron!B16+Cobra_Chiron!B9))/(Cobra_Chiron!B29-Cobra_Chiron!B8*(Cobra_Chiron!B10+Cobra_Chiron!B15-Cobra_Chiron!B16))</f>
        <v>1.5650525236997181</v>
      </c>
      <c r="C34" s="21" t="s">
        <v>60</v>
      </c>
    </row>
    <row r="35" spans="1:3" x14ac:dyDescent="0.25">
      <c r="A35" t="s">
        <v>63</v>
      </c>
      <c r="B35">
        <f>(1-B34)/B18</f>
        <v>-5136841.124542892</v>
      </c>
      <c r="C35" s="21" t="s">
        <v>71</v>
      </c>
    </row>
    <row r="36" spans="1:3" x14ac:dyDescent="0.25">
      <c r="A36" t="s">
        <v>64</v>
      </c>
      <c r="B36">
        <f>IF(AND(Cobra_Chiron!B29&lt;Cobra_Chiron!B22,Cobra_Chiron!B29&gt;Cobra_Chiron!B23),cobra_calcs!B35,IF(Cobra_Chiron!B29&gt;=Cobra_Chiron!B22,cobra_calcs!B20,IF(Cobra_Chiron!B29&lt;=Cobra_Chiron!B23,cobra_calcs!B29,x)))</f>
        <v>266925.50351856346</v>
      </c>
      <c r="C36" s="21" t="s">
        <v>72</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D28"/>
  <sheetViews>
    <sheetView zoomScale="115" zoomScaleNormal="115" workbookViewId="0">
      <selection activeCell="A5" sqref="A5"/>
    </sheetView>
  </sheetViews>
  <sheetFormatPr defaultRowHeight="15" x14ac:dyDescent="0.25"/>
  <cols>
    <col min="1" max="1" width="32.140625" customWidth="1"/>
    <col min="2" max="2" width="19.140625" customWidth="1"/>
    <col min="3" max="3" width="5.5703125" customWidth="1"/>
    <col min="4" max="4" width="19.42578125" customWidth="1"/>
    <col min="5" max="5" width="12.85546875" customWidth="1"/>
    <col min="6" max="6" width="8.7109375" customWidth="1"/>
    <col min="7" max="7" width="12.42578125" customWidth="1"/>
    <col min="8" max="8" width="15.5703125" customWidth="1"/>
    <col min="9" max="9" width="13.28515625" customWidth="1"/>
    <col min="10" max="10" width="14" customWidth="1"/>
  </cols>
  <sheetData>
    <row r="4" spans="1:4" x14ac:dyDescent="0.25">
      <c r="A4" s="23">
        <v>45580</v>
      </c>
    </row>
    <row r="8" spans="1:4" ht="15.75" x14ac:dyDescent="0.25">
      <c r="A8" s="20" t="s">
        <v>42</v>
      </c>
    </row>
    <row r="11" spans="1:4" x14ac:dyDescent="0.25">
      <c r="A11" t="s">
        <v>44</v>
      </c>
      <c r="B11">
        <f>Synchronous_with_foldback!B18*0.000000001</f>
        <v>8.0000000000000002E-8</v>
      </c>
      <c r="C11" s="21" t="s">
        <v>43</v>
      </c>
    </row>
    <row r="12" spans="1:4" x14ac:dyDescent="0.25">
      <c r="A12" t="s">
        <v>36</v>
      </c>
      <c r="B12">
        <f>Synchronous_with_foldback!B19*0.000000001</f>
        <v>9.0000000000000002E-6</v>
      </c>
      <c r="C12" s="21" t="s">
        <v>43</v>
      </c>
    </row>
    <row r="13" spans="1:4" x14ac:dyDescent="0.25">
      <c r="A13" t="s">
        <v>47</v>
      </c>
      <c r="B13">
        <f>Synchronous_with_foldback!B11*1000</f>
        <v>2200000</v>
      </c>
    </row>
    <row r="15" spans="1:4" x14ac:dyDescent="0.25">
      <c r="A15" t="s">
        <v>45</v>
      </c>
      <c r="B15">
        <f>1-B13*B11</f>
        <v>0.82399999999999995</v>
      </c>
      <c r="D15" s="21" t="s">
        <v>52</v>
      </c>
    </row>
    <row r="16" spans="1:4" x14ac:dyDescent="0.25">
      <c r="A16" t="s">
        <v>46</v>
      </c>
      <c r="B16">
        <f>B12/(B12+B11)</f>
        <v>0.99118942731277537</v>
      </c>
      <c r="D16" s="21" t="s">
        <v>53</v>
      </c>
    </row>
    <row r="19" spans="1:4" x14ac:dyDescent="0.25">
      <c r="A19" t="s">
        <v>48</v>
      </c>
      <c r="B19">
        <f>((Synchronous_with_foldback!B7+Synchronous_with_foldback!B8*(Synchronous_with_foldback!B16+Synchronous_with_foldback!B9))/sync_w_fold_calcs!B15)+Synchronous_with_foldback!B8*(Synchronous_with_foldback!B10+Synchronous_with_foldback!B15-Synchronous_with_foldback!B16)</f>
        <v>6.5367912621359228</v>
      </c>
      <c r="D19" s="21" t="s">
        <v>54</v>
      </c>
    </row>
    <row r="20" spans="1:4" x14ac:dyDescent="0.25">
      <c r="A20" t="s">
        <v>50</v>
      </c>
      <c r="B20">
        <f>((Synchronous_with_foldback!B7+Synchronous_with_foldback!B8*(Synchronous_with_foldback!B16+Synchronous_with_foldback!B9))/B16)+Synchronous_with_foldback!B8*(Synchronous_with_foldback!B10+Synchronous_with_foldback!B15-Synchronous_with_foldback!B16)</f>
        <v>5.4631222222222222</v>
      </c>
      <c r="D20" s="21" t="s">
        <v>55</v>
      </c>
    </row>
    <row r="22" spans="1:4" x14ac:dyDescent="0.25">
      <c r="A22" t="s">
        <v>28</v>
      </c>
      <c r="B22">
        <f>1/(B11+B12)</f>
        <v>110132.15859030838</v>
      </c>
      <c r="C22" s="21" t="s">
        <v>56</v>
      </c>
      <c r="D22" s="21" t="s">
        <v>57</v>
      </c>
    </row>
    <row r="24" spans="1:4" x14ac:dyDescent="0.25">
      <c r="A24" t="s">
        <v>59</v>
      </c>
    </row>
    <row r="26" spans="1:4" x14ac:dyDescent="0.25">
      <c r="A26" t="s">
        <v>51</v>
      </c>
      <c r="B26">
        <f>(Synchronous_with_foldback!B7+Synchronous_with_foldback!B8*(Synchronous_with_foldback!B9+Synchronous_with_foldback!B16))/(Synchronous_with_foldback!B30-Synchronous_with_foldback!B8*(Synchronous_with_foldback!B10+Synchronous_with_foldback!B15-Synchronous_with_foldback!B16))</f>
        <v>0.89988847902547831</v>
      </c>
      <c r="D26" s="21" t="s">
        <v>60</v>
      </c>
    </row>
    <row r="27" spans="1:4" x14ac:dyDescent="0.25">
      <c r="A27" t="s">
        <v>63</v>
      </c>
      <c r="B27">
        <f>(1-B26)/B11</f>
        <v>1251394.0121815212</v>
      </c>
      <c r="D27" s="21" t="s">
        <v>71</v>
      </c>
    </row>
    <row r="28" spans="1:4" x14ac:dyDescent="0.25">
      <c r="A28" t="s">
        <v>64</v>
      </c>
      <c r="B28">
        <f>IF(AND(Synchronous_with_foldback!B30&lt;Synchronous_with_foldback!B24,Synchronous_with_foldback!B30&gt;Synchronous_with_foldback!B25),sync_w_fold_calcs!B27,IF(Synchronous_with_foldback!B30&gt;=Synchronous_with_foldback!B24,B13,IF(Synchronous_with_foldback!B30&lt;=Synchronous_with_foldback!B25,B22,x)))</f>
        <v>1251394.0121815212</v>
      </c>
      <c r="D28" s="21" t="s">
        <v>72</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C15"/>
  <sheetViews>
    <sheetView zoomScale="115" zoomScaleNormal="115" workbookViewId="0">
      <selection activeCell="C22" sqref="C22"/>
    </sheetView>
  </sheetViews>
  <sheetFormatPr defaultRowHeight="15" x14ac:dyDescent="0.25"/>
  <cols>
    <col min="1" max="1" width="32.140625" customWidth="1"/>
    <col min="2" max="2" width="19.140625" customWidth="1"/>
    <col min="3" max="3" width="14.5703125" customWidth="1"/>
    <col min="4" max="4" width="13.85546875" customWidth="1"/>
    <col min="5" max="5" width="12.85546875" customWidth="1"/>
    <col min="6" max="7" width="1.85546875" customWidth="1"/>
    <col min="8" max="8" width="13.28515625" customWidth="1"/>
    <col min="9" max="9" width="14" customWidth="1"/>
  </cols>
  <sheetData>
    <row r="4" spans="1:3" ht="15.75" x14ac:dyDescent="0.25">
      <c r="A4" s="20" t="s">
        <v>65</v>
      </c>
    </row>
    <row r="8" spans="1:3" x14ac:dyDescent="0.25">
      <c r="A8" s="13" t="s">
        <v>18</v>
      </c>
      <c r="B8" s="15" t="s">
        <v>31</v>
      </c>
    </row>
    <row r="9" spans="1:3" x14ac:dyDescent="0.25">
      <c r="A9" s="13" t="s">
        <v>30</v>
      </c>
      <c r="B9" s="15" t="s">
        <v>31</v>
      </c>
    </row>
    <row r="10" spans="1:3" x14ac:dyDescent="0.25">
      <c r="A10" s="13" t="s">
        <v>33</v>
      </c>
      <c r="B10" s="15" t="s">
        <v>31</v>
      </c>
    </row>
    <row r="13" spans="1:3" x14ac:dyDescent="0.25">
      <c r="A13" t="s">
        <v>66</v>
      </c>
      <c r="B13">
        <f>IF('Non-Synchronous'!B18="Dmax",'Non-Synchronous'!B19,IF('Non-Synchronous'!B18="Toff-min",1-'Non-Synchronous'!B19*0.000000001*'Non-Synchronous'!B12*1000,IF('Non-Synchronous'!B18="Ton-max",'Non-Synchronous'!B19*0.000000001*'Non-Synchronous'!B12*1000,x)))</f>
        <v>0.98</v>
      </c>
      <c r="C13" s="21" t="s">
        <v>67</v>
      </c>
    </row>
    <row r="15" spans="1:3" x14ac:dyDescent="0.25">
      <c r="A15" t="s">
        <v>50</v>
      </c>
      <c r="B15">
        <f>('Non-Synchronous'!B8+'Non-Synchronous'!B9*'Non-Synchronous'!B10+'Non-Synchronous'!B17)/(non_sync_calcs!B13)+'Non-Synchronous'!B9*('Non-Synchronous'!B11+'Non-Synchronous'!B16)-'Non-Synchronous'!B17</f>
        <v>8.7491836734693855</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Synchronous_with_foldback</vt:lpstr>
      <vt:lpstr>Non-Synchronous</vt:lpstr>
      <vt:lpstr>Cobra_Chiron</vt:lpstr>
      <vt:lpstr>cobra_calcs</vt:lpstr>
      <vt:lpstr>sync_w_fold_calcs</vt:lpstr>
      <vt:lpstr>non_sync_calcs</vt:lpstr>
    </vt:vector>
  </TitlesOfParts>
  <Company>Texas Instruments,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Stasi, Frank</dc:creator>
  <cp:lastModifiedBy>De Stasi, Frank</cp:lastModifiedBy>
  <dcterms:created xsi:type="dcterms:W3CDTF">2019-05-24T15:28:26Z</dcterms:created>
  <dcterms:modified xsi:type="dcterms:W3CDTF">2025-06-06T21:35:28Z</dcterms:modified>
</cp:coreProperties>
</file>