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32175.ENT\Documents\BQCub Stuff\BQCub Calculators\E2E Release\"/>
    </mc:Choice>
  </mc:AlternateContent>
  <xr:revisionPtr revIDLastSave="0" documentId="13_ncr:1_{E5A93AB1-B210-4F9C-B930-EC5F3233DB47}" xr6:coauthVersionLast="36" xr6:coauthVersionMax="36" xr10:uidLastSave="{00000000-0000-0000-0000-000000000000}"/>
  <bookViews>
    <workbookView xWindow="0" yWindow="0" windowWidth="28800" windowHeight="12225" xr2:uid="{DED83905-D0AC-4161-84D7-7786D0A908A0}"/>
  </bookViews>
  <sheets>
    <sheet name="BQ2562x Links" sheetId="8" r:id="rId1"/>
    <sheet name="BQ25620" sheetId="1" r:id="rId2"/>
    <sheet name="BQ25622" sheetId="5" r:id="rId3"/>
    <sheet name="BQ25628" sheetId="6" r:id="rId4"/>
    <sheet name="BQ25629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8" i="7" l="1"/>
  <c r="C14" i="7" s="1"/>
  <c r="K13" i="7"/>
  <c r="K20" i="7"/>
  <c r="K21" i="7"/>
  <c r="K23" i="7"/>
  <c r="K22" i="7" s="1"/>
  <c r="C23" i="7" l="1"/>
  <c r="K6" i="7"/>
  <c r="C19" i="7"/>
  <c r="K8" i="6"/>
  <c r="K13" i="1"/>
  <c r="K8" i="5"/>
  <c r="K24" i="6"/>
  <c r="K18" i="5"/>
  <c r="K17" i="5" s="1"/>
  <c r="K24" i="5"/>
  <c r="K18" i="6"/>
  <c r="K17" i="6" s="1"/>
  <c r="K16" i="6"/>
  <c r="K15" i="6"/>
  <c r="C8" i="6"/>
  <c r="C23" i="6" s="1"/>
  <c r="K16" i="5"/>
  <c r="K15" i="5"/>
  <c r="C8" i="5"/>
  <c r="C23" i="5" s="1"/>
  <c r="C14" i="5" l="1"/>
  <c r="C19" i="5" s="1"/>
  <c r="C14" i="6"/>
  <c r="K23" i="1"/>
  <c r="K22" i="1" s="1"/>
  <c r="K21" i="1"/>
  <c r="K20" i="1"/>
  <c r="K2" i="5" l="1"/>
  <c r="K2" i="6"/>
  <c r="C19" i="6"/>
  <c r="C14" i="1"/>
  <c r="C19" i="1" s="1"/>
  <c r="C23" i="1" l="1"/>
  <c r="K6" i="1"/>
</calcChain>
</file>

<file path=xl/sharedStrings.xml><?xml version="1.0" encoding="utf-8"?>
<sst xmlns="http://schemas.openxmlformats.org/spreadsheetml/2006/main" count="229" uniqueCount="62">
  <si>
    <t>Duty Cycle</t>
  </si>
  <si>
    <t>D</t>
  </si>
  <si>
    <t>User Input</t>
  </si>
  <si>
    <t>Fixed Value</t>
  </si>
  <si>
    <t>Calculated Value</t>
  </si>
  <si>
    <t>V</t>
  </si>
  <si>
    <t>Inductor Ripple</t>
  </si>
  <si>
    <t>MHz</t>
  </si>
  <si>
    <t>L</t>
  </si>
  <si>
    <t>A</t>
  </si>
  <si>
    <t>Saturation Current</t>
  </si>
  <si>
    <t>Input Capacitor Ripple Current</t>
  </si>
  <si>
    <t>Output Capacitor Ripple Current</t>
  </si>
  <si>
    <t>Output Capacitor Ripple Voltage</t>
  </si>
  <si>
    <t>µF</t>
  </si>
  <si>
    <t>TS resistor network</t>
  </si>
  <si>
    <t>RTH (semitech)</t>
  </si>
  <si>
    <t>103AT-2,3</t>
  </si>
  <si>
    <t>R_COLD (0C)</t>
  </si>
  <si>
    <t>k-ohm</t>
  </si>
  <si>
    <t>5.23 k-ohm</t>
  </si>
  <si>
    <t>30.1 k-ohm</t>
  </si>
  <si>
    <t>RT1</t>
  </si>
  <si>
    <t>RT2</t>
  </si>
  <si>
    <t>REGN</t>
  </si>
  <si>
    <t>R_HOT (60C)</t>
  </si>
  <si>
    <t>VTS_COLD</t>
  </si>
  <si>
    <t>VTS_HOT</t>
  </si>
  <si>
    <t>ILIM Pin Network</t>
  </si>
  <si>
    <t>A-ohm</t>
  </si>
  <si>
    <t>IINREG</t>
  </si>
  <si>
    <t>RILIM</t>
  </si>
  <si>
    <t>mV</t>
  </si>
  <si>
    <t>KILIM</t>
  </si>
  <si>
    <r>
      <t>V</t>
    </r>
    <r>
      <rPr>
        <vertAlign val="subscript"/>
        <sz val="16"/>
        <color theme="1"/>
        <rFont val="Calibri"/>
        <family val="2"/>
        <scheme val="minor"/>
      </rPr>
      <t>BAT</t>
    </r>
  </si>
  <si>
    <r>
      <t>V</t>
    </r>
    <r>
      <rPr>
        <vertAlign val="subscript"/>
        <sz val="16"/>
        <color theme="1"/>
        <rFont val="Calibri"/>
        <family val="2"/>
        <scheme val="minor"/>
      </rPr>
      <t>BUS</t>
    </r>
    <r>
      <rPr>
        <sz val="16"/>
        <color theme="1"/>
        <rFont val="Calibri"/>
        <family val="2"/>
        <scheme val="minor"/>
      </rPr>
      <t xml:space="preserve"> or V</t>
    </r>
    <r>
      <rPr>
        <vertAlign val="subscript"/>
        <sz val="16"/>
        <color theme="1"/>
        <rFont val="Calibri"/>
        <family val="2"/>
        <scheme val="minor"/>
      </rPr>
      <t>IN</t>
    </r>
  </si>
  <si>
    <r>
      <t>f</t>
    </r>
    <r>
      <rPr>
        <vertAlign val="subscript"/>
        <sz val="16"/>
        <color theme="1"/>
        <rFont val="Calibri"/>
        <family val="2"/>
        <scheme val="minor"/>
      </rPr>
      <t>s</t>
    </r>
    <r>
      <rPr>
        <sz val="16"/>
        <color theme="1"/>
        <rFont val="Calibri"/>
        <family val="2"/>
        <scheme val="minor"/>
      </rPr>
      <t xml:space="preserve"> or f</t>
    </r>
    <r>
      <rPr>
        <vertAlign val="subscript"/>
        <sz val="16"/>
        <color theme="1"/>
        <rFont val="Calibri"/>
        <family val="2"/>
        <scheme val="minor"/>
      </rPr>
      <t>sw</t>
    </r>
  </si>
  <si>
    <r>
      <rPr>
        <sz val="16"/>
        <color theme="1"/>
        <rFont val="Calibri"/>
        <family val="2"/>
      </rPr>
      <t>µ</t>
    </r>
    <r>
      <rPr>
        <sz val="16"/>
        <color theme="1"/>
        <rFont val="Calibri"/>
        <family val="2"/>
        <scheme val="minor"/>
      </rPr>
      <t>H</t>
    </r>
  </si>
  <si>
    <r>
      <t>I</t>
    </r>
    <r>
      <rPr>
        <vertAlign val="subscript"/>
        <sz val="16"/>
        <color theme="1"/>
        <rFont val="Calibri"/>
        <family val="2"/>
        <scheme val="minor"/>
      </rPr>
      <t>RIPPLE</t>
    </r>
  </si>
  <si>
    <r>
      <t>I</t>
    </r>
    <r>
      <rPr>
        <vertAlign val="subscript"/>
        <sz val="16"/>
        <color theme="1"/>
        <rFont val="Calibri"/>
        <family val="2"/>
        <scheme val="minor"/>
      </rPr>
      <t>CHG</t>
    </r>
  </si>
  <si>
    <r>
      <t>I</t>
    </r>
    <r>
      <rPr>
        <vertAlign val="subscript"/>
        <sz val="16"/>
        <color theme="1"/>
        <rFont val="Calibri"/>
        <family val="2"/>
        <scheme val="minor"/>
      </rPr>
      <t>SAT</t>
    </r>
    <r>
      <rPr>
        <sz val="16"/>
        <color theme="1"/>
        <rFont val="Calibri"/>
        <family val="2"/>
        <scheme val="minor"/>
      </rPr>
      <t xml:space="preserve"> Minimum</t>
    </r>
  </si>
  <si>
    <r>
      <t>I</t>
    </r>
    <r>
      <rPr>
        <vertAlign val="subscript"/>
        <sz val="16"/>
        <color theme="1"/>
        <rFont val="Calibri"/>
        <family val="2"/>
        <scheme val="minor"/>
      </rPr>
      <t>CIN</t>
    </r>
  </si>
  <si>
    <r>
      <t>I</t>
    </r>
    <r>
      <rPr>
        <vertAlign val="subscript"/>
        <sz val="16"/>
        <color theme="1"/>
        <rFont val="Calibri"/>
        <family val="2"/>
        <scheme val="minor"/>
      </rPr>
      <t>COUT</t>
    </r>
  </si>
  <si>
    <r>
      <t>V</t>
    </r>
    <r>
      <rPr>
        <vertAlign val="subscript"/>
        <sz val="16"/>
        <color theme="1"/>
        <rFont val="Calibri"/>
        <family val="2"/>
      </rPr>
      <t>SYS</t>
    </r>
  </si>
  <si>
    <r>
      <rPr>
        <sz val="16"/>
        <color theme="1"/>
        <rFont val="Calibri"/>
        <family val="2"/>
      </rPr>
      <t>C</t>
    </r>
    <r>
      <rPr>
        <vertAlign val="subscript"/>
        <sz val="16"/>
        <color theme="1"/>
        <rFont val="Calibri"/>
        <family val="2"/>
      </rPr>
      <t>SYS</t>
    </r>
  </si>
  <si>
    <r>
      <t>ΔV</t>
    </r>
    <r>
      <rPr>
        <vertAlign val="subscript"/>
        <sz val="16"/>
        <color theme="1"/>
        <rFont val="Calibri"/>
        <family val="2"/>
      </rPr>
      <t>SYS</t>
    </r>
  </si>
  <si>
    <t>*Please note 5.23 k-ohm and 30.1 k-ohm are for 103AT-2 thermistors</t>
  </si>
  <si>
    <t>Device</t>
  </si>
  <si>
    <t>Product Folder Link</t>
  </si>
  <si>
    <t>BQ25620</t>
  </si>
  <si>
    <t>BQ25622</t>
  </si>
  <si>
    <t>BQ25628</t>
  </si>
  <si>
    <t>BQ25629</t>
  </si>
  <si>
    <t>Calculator Link</t>
  </si>
  <si>
    <t>BQ25620 Calculator</t>
  </si>
  <si>
    <t>BQ25622 Calculator</t>
  </si>
  <si>
    <t>BQ25628 Calculator</t>
  </si>
  <si>
    <t>BQ25629 Calculator</t>
  </si>
  <si>
    <t>BQ25620 Product Page</t>
  </si>
  <si>
    <t>BQ25622 Product Page</t>
  </si>
  <si>
    <t>BQ25628 Product Page</t>
  </si>
  <si>
    <t>BQ25629 Product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</si>
</sst>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0.000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sz val="16"/>
      <name val="Times New Roman"/>
      <family val="1"/>
    </font>
    <font>
      <sz val="16"/>
      <color theme="1"/>
      <name val="Calibri"/>
      <family val="2"/>
    </font>
    <font>
      <vertAlign val="subscript"/>
      <sz val="16"/>
      <color theme="1"/>
      <name val="Calibri"/>
      <family val="2"/>
    </font>
    <font>
      <sz val="16"/>
      <color indexed="8"/>
      <name val="Times New Roman"/>
      <family val="1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1" xfId="0" applyFont="1" applyBorder="1"/>
    <xf numFmtId="0" fontId="5" fillId="3" borderId="1" xfId="0" applyFont="1" applyFill="1" applyBorder="1" applyAlignment="1"/>
    <xf numFmtId="0" fontId="6" fillId="0" borderId="1" xfId="0" applyFont="1" applyBorder="1"/>
    <xf numFmtId="0" fontId="5" fillId="6" borderId="1" xfId="0" applyFont="1" applyFill="1" applyBorder="1"/>
    <xf numFmtId="0" fontId="5" fillId="0" borderId="1" xfId="0" applyFont="1" applyBorder="1"/>
    <xf numFmtId="10" fontId="5" fillId="3" borderId="1" xfId="0" applyNumberFormat="1" applyFont="1" applyFill="1" applyBorder="1"/>
    <xf numFmtId="2" fontId="5" fillId="3" borderId="1" xfId="1" applyNumberFormat="1" applyFont="1" applyFill="1" applyBorder="1"/>
    <xf numFmtId="0" fontId="5" fillId="2" borderId="3" xfId="0" applyFont="1" applyFill="1" applyBorder="1" applyAlignment="1" applyProtection="1">
      <protection locked="0"/>
    </xf>
    <xf numFmtId="2" fontId="5" fillId="4" borderId="3" xfId="0" applyNumberFormat="1" applyFont="1" applyFill="1" applyBorder="1" applyAlignment="1" applyProtection="1">
      <protection hidden="1"/>
    </xf>
    <xf numFmtId="165" fontId="5" fillId="4" borderId="3" xfId="0" applyNumberFormat="1" applyFont="1" applyFill="1" applyBorder="1" applyAlignment="1" applyProtection="1">
      <protection hidden="1"/>
    </xf>
    <xf numFmtId="164" fontId="8" fillId="4" borderId="1" xfId="0" applyNumberFormat="1" applyFont="1" applyFill="1" applyBorder="1" applyAlignment="1" applyProtection="1">
      <alignment horizontal="right"/>
      <protection hidden="1"/>
    </xf>
    <xf numFmtId="164" fontId="8" fillId="4" borderId="1" xfId="0" applyNumberFormat="1" applyFont="1" applyFill="1" applyBorder="1" applyProtection="1">
      <protection hidden="1"/>
    </xf>
    <xf numFmtId="164" fontId="5" fillId="4" borderId="1" xfId="0" applyNumberFormat="1" applyFont="1" applyFill="1" applyBorder="1" applyProtection="1">
      <protection hidden="1"/>
    </xf>
    <xf numFmtId="164" fontId="8" fillId="2" borderId="1" xfId="0" applyNumberFormat="1" applyFont="1" applyFill="1" applyBorder="1" applyAlignment="1" applyProtection="1">
      <alignment horizontal="right"/>
      <protection locked="0"/>
    </xf>
    <xf numFmtId="0" fontId="5" fillId="4" borderId="3" xfId="0" applyFont="1" applyFill="1" applyBorder="1" applyAlignment="1" applyProtection="1">
      <protection hidden="1"/>
    </xf>
    <xf numFmtId="166" fontId="5" fillId="4" borderId="3" xfId="0" applyNumberFormat="1" applyFont="1" applyFill="1" applyBorder="1" applyAlignment="1" applyProtection="1">
      <protection hidden="1"/>
    </xf>
    <xf numFmtId="0" fontId="9" fillId="0" borderId="0" xfId="0" applyFont="1"/>
    <xf numFmtId="0" fontId="9" fillId="0" borderId="0" xfId="0" applyFont="1"/>
    <xf numFmtId="0" fontId="11" fillId="0" borderId="0" xfId="2" applyFont="1"/>
    <xf numFmtId="0" fontId="3" fillId="0" borderId="0" xfId="0" applyFont="1"/>
    <xf numFmtId="0" fontId="8" fillId="6" borderId="1" xfId="0" applyFont="1" applyFill="1" applyBorder="1"/>
    <xf numFmtId="0" fontId="3" fillId="0" borderId="1" xfId="0" applyFont="1" applyBorder="1"/>
    <xf numFmtId="0" fontId="2" fillId="5" borderId="1" xfId="0" applyNumberFormat="1" applyFont="1" applyFill="1" applyBorder="1" applyAlignment="1">
      <alignment vertical="center"/>
    </xf>
    <xf numFmtId="0" fontId="6" fillId="0" borderId="1" xfId="0" applyFont="1" applyBorder="1"/>
    <xf numFmtId="0" fontId="7" fillId="0" borderId="1" xfId="0" applyFont="1" applyBorder="1"/>
    <xf numFmtId="0" fontId="2" fillId="5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4" borderId="5" xfId="0" applyFont="1" applyFill="1" applyBorder="1" applyAlignment="1"/>
    <xf numFmtId="0" fontId="2" fillId="4" borderId="0" xfId="0" applyFont="1" applyFill="1" applyBorder="1" applyAlignment="1"/>
    <xf numFmtId="0" fontId="2" fillId="2" borderId="5" xfId="0" applyFont="1" applyFill="1" applyBorder="1" applyAlignment="1"/>
    <xf numFmtId="0" fontId="2" fillId="2" borderId="0" xfId="0" applyFont="1" applyFill="1" applyBorder="1" applyAlignment="1"/>
    <xf numFmtId="0" fontId="2" fillId="3" borderId="5" xfId="0" applyFont="1" applyFill="1" applyBorder="1" applyAlignment="1"/>
    <xf numFmtId="0" fontId="2" fillId="3" borderId="0" xfId="0" applyFont="1" applyFill="1" applyBorder="1" applyAlignment="1"/>
    <xf numFmtId="0" fontId="2" fillId="5" borderId="2" xfId="0" applyNumberFormat="1" applyFont="1" applyFill="1" applyBorder="1" applyAlignment="1">
      <alignment vertical="center"/>
    </xf>
    <xf numFmtId="0" fontId="2" fillId="5" borderId="4" xfId="0" applyNumberFormat="1" applyFont="1" applyFill="1" applyBorder="1" applyAlignment="1">
      <alignment vertical="center"/>
    </xf>
    <xf numFmtId="0" fontId="2" fillId="5" borderId="3" xfId="0" applyNumberFormat="1" applyFont="1" applyFill="1" applyBorder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8" fillId="6" borderId="2" xfId="0" applyFont="1" applyFill="1" applyBorder="1"/>
    <xf numFmtId="0" fontId="8" fillId="6" borderId="3" xfId="0" applyFont="1" applyFill="1" applyBorder="1"/>
    <xf numFmtId="0" fontId="6" fillId="0" borderId="2" xfId="0" applyFont="1" applyBorder="1"/>
    <xf numFmtId="0" fontId="6" fillId="0" borderId="3" xfId="0" applyFont="1" applyBorder="1"/>
    <xf numFmtId="0" fontId="7" fillId="0" borderId="2" xfId="0" applyFont="1" applyBorder="1"/>
    <xf numFmtId="0" fontId="7" fillId="0" borderId="3" xfId="0" applyFont="1" applyBorder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382415</xdr:colOff>
      <xdr:row>0</xdr:row>
      <xdr:rowOff>128154</xdr:rowOff>
    </xdr:from>
    <xdr:to>
      <xdr:col>27</xdr:col>
      <xdr:colOff>423358</xdr:colOff>
      <xdr:row>24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F3B2DB-7925-437A-A105-A2A02FB80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50790" y="128154"/>
          <a:ext cx="7708568" cy="6701271"/>
        </a:xfrm>
        <a:prstGeom prst="rect">
          <a:avLst/>
        </a:prstGeom>
      </xdr:spPr>
    </xdr:pic>
    <xdr:clientData/>
  </xdr:twoCellAnchor>
  <xdr:oneCellAnchor>
    <xdr:from>
      <xdr:col>4</xdr:col>
      <xdr:colOff>64944</xdr:colOff>
      <xdr:row>11</xdr:row>
      <xdr:rowOff>161492</xdr:rowOff>
    </xdr:from>
    <xdr:ext cx="2164118" cy="454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EB38E01-3B06-488B-A6A9-01BD4C6FFA44}"/>
                </a:ext>
              </a:extLst>
            </xdr:cNvPr>
            <xdr:cNvSpPr txBox="1"/>
          </xdr:nvSpPr>
          <xdr:spPr>
            <a:xfrm>
              <a:off x="3036744" y="3199967"/>
              <a:ext cx="2164118" cy="454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RIPPLE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V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IN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400" b="0" i="0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D</m:t>
                            </m:r>
                          </m:e>
                        </m:d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s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L</m:t>
                        </m:r>
                      </m:den>
                    </m:f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EB38E01-3B06-488B-A6A9-01BD4C6FFA44}"/>
                </a:ext>
              </a:extLst>
            </xdr:cNvPr>
            <xdr:cNvSpPr txBox="1"/>
          </xdr:nvSpPr>
          <xdr:spPr>
            <a:xfrm>
              <a:off x="3036744" y="3199967"/>
              <a:ext cx="2164118" cy="454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I_RIPPLE=  (V_IN  x D x (1−D)  )/(f_s  x L)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4</xdr:col>
      <xdr:colOff>150669</xdr:colOff>
      <xdr:row>16</xdr:row>
      <xdr:rowOff>132050</xdr:rowOff>
    </xdr:from>
    <xdr:ext cx="2127762" cy="4840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0B23B95-DF1E-4FBE-9D87-9A9D07BF6ECF}"/>
                </a:ext>
              </a:extLst>
            </xdr:cNvPr>
            <xdr:cNvSpPr txBox="1"/>
          </xdr:nvSpPr>
          <xdr:spPr>
            <a:xfrm>
              <a:off x="3122469" y="4618325"/>
              <a:ext cx="2127762" cy="484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SAT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CHG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e>
                    </m:d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RIPPLE</m:t>
                        </m:r>
                      </m:sub>
                    </m:sSub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0B23B95-DF1E-4FBE-9D87-9A9D07BF6ECF}"/>
                </a:ext>
              </a:extLst>
            </xdr:cNvPr>
            <xdr:cNvSpPr txBox="1"/>
          </xdr:nvSpPr>
          <xdr:spPr>
            <a:xfrm>
              <a:off x="3122469" y="4618325"/>
              <a:ext cx="2127762" cy="484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I_SAT  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 I_CHG+(1/2)  I_RIPPLE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4</xdr:col>
      <xdr:colOff>136814</xdr:colOff>
      <xdr:row>21</xdr:row>
      <xdr:rowOff>130319</xdr:rowOff>
    </xdr:from>
    <xdr:ext cx="2111475" cy="2609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CF90C5F-D6E4-4234-B7B7-715DC3CF6D4D}"/>
                </a:ext>
              </a:extLst>
            </xdr:cNvPr>
            <xdr:cNvSpPr txBox="1"/>
          </xdr:nvSpPr>
          <xdr:spPr>
            <a:xfrm>
              <a:off x="3108614" y="6016769"/>
              <a:ext cx="2111475" cy="2609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CIN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CHG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x</m:t>
                    </m:r>
                    <m: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ad>
                      <m:radPr>
                        <m:degHide m:val="on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(1−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rad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CF90C5F-D6E4-4234-B7B7-715DC3CF6D4D}"/>
                </a:ext>
              </a:extLst>
            </xdr:cNvPr>
            <xdr:cNvSpPr txBox="1"/>
          </xdr:nvSpPr>
          <xdr:spPr>
            <a:xfrm>
              <a:off x="3108614" y="6016769"/>
              <a:ext cx="2111475" cy="2609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I_CIN= I_CHG  x √(D x (1−D))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12</xdr:col>
      <xdr:colOff>114301</xdr:colOff>
      <xdr:row>4</xdr:row>
      <xdr:rowOff>39398</xdr:rowOff>
    </xdr:from>
    <xdr:ext cx="2603020" cy="4435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6FB33DA4-489B-4557-B5A1-C991E2B6F4B6}"/>
                </a:ext>
              </a:extLst>
            </xdr:cNvPr>
            <xdr:cNvSpPr txBox="1"/>
          </xdr:nvSpPr>
          <xdr:spPr>
            <a:xfrm>
              <a:off x="9163051" y="1106198"/>
              <a:ext cx="2603020" cy="4435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COUT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I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RIPPLE</m:t>
                            </m:r>
                          </m:sub>
                        </m:sSub>
                      </m:num>
                      <m:den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2 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ad>
                          <m:radPr>
                            <m:degHide m:val="on"/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n-US" sz="1400" b="0" i="0">
                                <a:latin typeface="Cambria Math" panose="02040503050406030204" pitchFamily="18" charset="0"/>
                              </a:rPr>
                              <m:t>3</m:t>
                            </m:r>
                          </m:e>
                        </m:rad>
                      </m:den>
                    </m:f>
                    <m: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≈0.29 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x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RIPPLE</m:t>
                        </m:r>
                      </m:sub>
                    </m:sSub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6FB33DA4-489B-4557-B5A1-C991E2B6F4B6}"/>
                </a:ext>
              </a:extLst>
            </xdr:cNvPr>
            <xdr:cNvSpPr txBox="1"/>
          </xdr:nvSpPr>
          <xdr:spPr>
            <a:xfrm>
              <a:off x="9163051" y="1106198"/>
              <a:ext cx="2603020" cy="4435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I_(COUT )=  I_RIPPLE/(2 x √3)  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≈0.29 x I_RIPPLE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12</xdr:col>
      <xdr:colOff>3464</xdr:colOff>
      <xdr:row>9</xdr:row>
      <xdr:rowOff>77498</xdr:rowOff>
    </xdr:from>
    <xdr:ext cx="3021019" cy="4840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BFA65E23-0D38-4BB8-A01D-4E85D806C643}"/>
                </a:ext>
              </a:extLst>
            </xdr:cNvPr>
            <xdr:cNvSpPr txBox="1"/>
          </xdr:nvSpPr>
          <xdr:spPr>
            <a:xfrm>
              <a:off x="9052214" y="2544473"/>
              <a:ext cx="3021019" cy="484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V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SYS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V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SYS</m:t>
                            </m:r>
                          </m:sub>
                        </m:sSub>
                      </m:num>
                      <m:den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8 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L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C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SYS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bSup>
                          <m:sSubSup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sw</m:t>
                            </m:r>
                          </m:sub>
                          <m:sup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den>
                    </m:f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1−</m:t>
                        </m:r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V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SYS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V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VBUS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BFA65E23-0D38-4BB8-A01D-4E85D806C643}"/>
                </a:ext>
              </a:extLst>
            </xdr:cNvPr>
            <xdr:cNvSpPr txBox="1"/>
          </xdr:nvSpPr>
          <xdr:spPr>
            <a:xfrm>
              <a:off x="9052214" y="2544473"/>
              <a:ext cx="3021019" cy="484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V_SYS=  V_SYS/(8 x L x C_SYS  x f_sw^2 ) (1−V_SYS/V_VBUS 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4</xdr:col>
      <xdr:colOff>104776</xdr:colOff>
      <xdr:row>6</xdr:row>
      <xdr:rowOff>16019</xdr:rowOff>
    </xdr:from>
    <xdr:ext cx="1333890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720B2944-1592-43E8-A84D-73E7FA315D4A}"/>
                </a:ext>
              </a:extLst>
            </xdr:cNvPr>
            <xdr:cNvSpPr txBox="1"/>
          </xdr:nvSpPr>
          <xdr:spPr>
            <a:xfrm>
              <a:off x="3076576" y="1644794"/>
              <a:ext cx="133389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D</m:t>
                    </m:r>
                    <m:r>
                      <a:rPr lang="en-US" sz="1400" b="0" i="0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V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BAT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/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V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VBUS</m:t>
                        </m:r>
                      </m:sub>
                    </m:sSub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720B2944-1592-43E8-A84D-73E7FA315D4A}"/>
                </a:ext>
              </a:extLst>
            </xdr:cNvPr>
            <xdr:cNvSpPr txBox="1"/>
          </xdr:nvSpPr>
          <xdr:spPr>
            <a:xfrm>
              <a:off x="3076576" y="1644794"/>
              <a:ext cx="133389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D= V_BAT/V_VBUS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11</xdr:col>
      <xdr:colOff>533400</xdr:colOff>
      <xdr:row>8</xdr:row>
      <xdr:rowOff>95250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32FC332-3442-4DD6-8287-FB02D1A264B6}"/>
            </a:ext>
          </a:extLst>
        </xdr:cNvPr>
        <xdr:cNvSpPr txBox="1"/>
      </xdr:nvSpPr>
      <xdr:spPr>
        <a:xfrm>
          <a:off x="8458200" y="7048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39832</xdr:colOff>
      <xdr:row>12</xdr:row>
      <xdr:rowOff>259772</xdr:rowOff>
    </xdr:from>
    <xdr:ext cx="5282407" cy="9989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4CCE16E2-7859-49BC-9A2F-5425E4B0ED58}"/>
                </a:ext>
              </a:extLst>
            </xdr:cNvPr>
            <xdr:cNvSpPr txBox="1"/>
          </xdr:nvSpPr>
          <xdr:spPr>
            <a:xfrm>
              <a:off x="9088582" y="3603047"/>
              <a:ext cx="5282407" cy="9989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R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T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2=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0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degC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degC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_0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degC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_60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degC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num>
                      <m:den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degC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_60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degC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−1</m:t>
                            </m:r>
                          </m:e>
                        </m:d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0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degC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_0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degC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−1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4CCE16E2-7859-49BC-9A2F-5425E4B0ED58}"/>
                </a:ext>
              </a:extLst>
            </xdr:cNvPr>
            <xdr:cNvSpPr txBox="1"/>
          </xdr:nvSpPr>
          <xdr:spPr>
            <a:xfrm>
              <a:off x="9088582" y="3603047"/>
              <a:ext cx="5282407" cy="9989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R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T2=  (RTH_0degC  x RTH_60degC  x (1/V_(TS_0degC) −1/V_(TS_60degC) ))/(RTH_60degC  x (1/V_(TS_60degC) −1)−RTH_0degC  x (1/V_(TS_0degC) −1) 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8</xdr:col>
      <xdr:colOff>366432</xdr:colOff>
      <xdr:row>8</xdr:row>
      <xdr:rowOff>187137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413A04A-F325-4638-AF83-CC3C44FDE79B}"/>
            </a:ext>
          </a:extLst>
        </xdr:cNvPr>
        <xdr:cNvSpPr txBox="1"/>
      </xdr:nvSpPr>
      <xdr:spPr>
        <a:xfrm>
          <a:off x="10048314" y="603660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51878</xdr:colOff>
      <xdr:row>17</xdr:row>
      <xdr:rowOff>268508</xdr:rowOff>
    </xdr:from>
    <xdr:ext cx="1865639" cy="846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9570C0D4-2452-4D6C-9CD2-3AA9E2F18D2C}"/>
                </a:ext>
              </a:extLst>
            </xdr:cNvPr>
            <xdr:cNvSpPr txBox="1"/>
          </xdr:nvSpPr>
          <xdr:spPr>
            <a:xfrm>
              <a:off x="9100628" y="5011958"/>
              <a:ext cx="1865639" cy="846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400" i="0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RT</m:t>
                    </m:r>
                    <m:r>
                      <a:rPr lang="en-US" sz="1400" i="0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1= </m:t>
                    </m:r>
                    <m:f>
                      <m:fPr>
                        <m:ctrlPr>
                          <a:rPr lang="en-US" sz="140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a:rPr lang="en-US" sz="140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 </m:t>
                        </m:r>
                        <m:f>
                          <m:fPr>
                            <m:ctrlPr>
                              <a:rPr lang="en-US" sz="1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400" i="0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V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TS</m:t>
                                </m:r>
                                <m: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_0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degC</m:t>
                                </m:r>
                              </m:sub>
                            </m:sSub>
                          </m:den>
                        </m:f>
                        <m:r>
                          <a:rPr lang="en-US" sz="140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−1</m:t>
                        </m:r>
                      </m:num>
                      <m:den>
                        <m:f>
                          <m:fPr>
                            <m:ctrlPr>
                              <a:rPr lang="en-US" sz="1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400" i="0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R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T</m:t>
                                </m:r>
                                <m: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en-US" sz="140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en-US" sz="1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400" i="0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RTH</m:t>
                                </m:r>
                              </m:e>
                              <m:sub>
                                <m: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0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degC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en-US" sz="1400" i="0">
                <a:solidFill>
                  <a:schemeClr val="tx1"/>
                </a:solidFill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9570C0D4-2452-4D6C-9CD2-3AA9E2F18D2C}"/>
                </a:ext>
              </a:extLst>
            </xdr:cNvPr>
            <xdr:cNvSpPr txBox="1"/>
          </xdr:nvSpPr>
          <xdr:spPr>
            <a:xfrm>
              <a:off x="9100628" y="5011958"/>
              <a:ext cx="1865639" cy="846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RT1=  ( 1/V_(TS_0degC) −1)/(1/R_T2 +1/RTH_0degC )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252213</xdr:colOff>
      <xdr:row>0</xdr:row>
      <xdr:rowOff>11205</xdr:rowOff>
    </xdr:from>
    <xdr:ext cx="2603020" cy="4435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023F22A-AD72-49F7-9439-557858BC3405}"/>
                </a:ext>
              </a:extLst>
            </xdr:cNvPr>
            <xdr:cNvSpPr txBox="1"/>
          </xdr:nvSpPr>
          <xdr:spPr>
            <a:xfrm>
              <a:off x="8522154" y="11205"/>
              <a:ext cx="2603020" cy="4435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COUT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I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RIPPLE</m:t>
                            </m:r>
                          </m:sub>
                        </m:sSub>
                      </m:num>
                      <m:den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2 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ad>
                          <m:radPr>
                            <m:degHide m:val="on"/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n-US" sz="1400" b="0" i="0">
                                <a:latin typeface="Cambria Math" panose="02040503050406030204" pitchFamily="18" charset="0"/>
                              </a:rPr>
                              <m:t>3</m:t>
                            </m:r>
                          </m:e>
                        </m:rad>
                      </m:den>
                    </m:f>
                    <m: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≈0.29 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x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RIPPLE</m:t>
                        </m:r>
                      </m:sub>
                    </m:sSub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023F22A-AD72-49F7-9439-557858BC3405}"/>
                </a:ext>
              </a:extLst>
            </xdr:cNvPr>
            <xdr:cNvSpPr txBox="1"/>
          </xdr:nvSpPr>
          <xdr:spPr>
            <a:xfrm>
              <a:off x="8522154" y="11205"/>
              <a:ext cx="2603020" cy="4435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I_(COUT )=  I_RIPPLE/(2 x √3)  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≈0.29 x I_RIPPLE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12</xdr:col>
      <xdr:colOff>222516</xdr:colOff>
      <xdr:row>4</xdr:row>
      <xdr:rowOff>116340</xdr:rowOff>
    </xdr:from>
    <xdr:ext cx="3021019" cy="4840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CFD537AF-160B-490E-902E-2293AFD6E43E}"/>
                </a:ext>
              </a:extLst>
            </xdr:cNvPr>
            <xdr:cNvSpPr txBox="1"/>
          </xdr:nvSpPr>
          <xdr:spPr>
            <a:xfrm>
              <a:off x="8492457" y="1225722"/>
              <a:ext cx="3021019" cy="484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V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SYS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V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SYS</m:t>
                            </m:r>
                          </m:sub>
                        </m:sSub>
                      </m:num>
                      <m:den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8 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L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C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SYS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bSup>
                          <m:sSubSup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sw</m:t>
                            </m:r>
                          </m:sub>
                          <m:sup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den>
                    </m:f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1−</m:t>
                        </m:r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V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SYS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V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VBUS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CFD537AF-160B-490E-902E-2293AFD6E43E}"/>
                </a:ext>
              </a:extLst>
            </xdr:cNvPr>
            <xdr:cNvSpPr txBox="1"/>
          </xdr:nvSpPr>
          <xdr:spPr>
            <a:xfrm>
              <a:off x="8492457" y="1225722"/>
              <a:ext cx="3021019" cy="484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V_SYS=  V_SYS/(8 x L x C_SYS  x f_sw^2 ) (1−V_SYS/V_VBUS 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13</xdr:col>
      <xdr:colOff>533400</xdr:colOff>
      <xdr:row>34</xdr:row>
      <xdr:rowOff>95250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80804DA-DA60-4519-BE57-CF2355F53E2B}"/>
            </a:ext>
          </a:extLst>
        </xdr:cNvPr>
        <xdr:cNvSpPr txBox="1"/>
      </xdr:nvSpPr>
      <xdr:spPr>
        <a:xfrm>
          <a:off x="8458200" y="7048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168810</xdr:colOff>
      <xdr:row>8</xdr:row>
      <xdr:rowOff>50987</xdr:rowOff>
    </xdr:from>
    <xdr:ext cx="5282407" cy="9989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E74BD430-B6B9-4618-98D2-4E5FA3FF80DA}"/>
                </a:ext>
              </a:extLst>
            </xdr:cNvPr>
            <xdr:cNvSpPr txBox="1"/>
          </xdr:nvSpPr>
          <xdr:spPr>
            <a:xfrm>
              <a:off x="8438751" y="2336987"/>
              <a:ext cx="5282407" cy="9989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R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T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2=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0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degC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degC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_0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degC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_60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degC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num>
                      <m:den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degC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_60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degC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−1</m:t>
                            </m:r>
                          </m:e>
                        </m:d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0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degC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_0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degC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−1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E74BD430-B6B9-4618-98D2-4E5FA3FF80DA}"/>
                </a:ext>
              </a:extLst>
            </xdr:cNvPr>
            <xdr:cNvSpPr txBox="1"/>
          </xdr:nvSpPr>
          <xdr:spPr>
            <a:xfrm>
              <a:off x="8438751" y="2336987"/>
              <a:ext cx="5282407" cy="9989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R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T2=  (RTH_0degC  x RTH_60degC  x (1/V_(TS_0degC) −1/V_(TS_60degC) ))/(RTH_60degC  x (1/V_(TS_60degC) −1)−RTH_0degC  x (1/V_(TS_0degC) −1) 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8</xdr:col>
      <xdr:colOff>366432</xdr:colOff>
      <xdr:row>3</xdr:row>
      <xdr:rowOff>187137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49E1EA9-ECFF-4D56-BBD2-5A3425FF17E5}"/>
            </a:ext>
          </a:extLst>
        </xdr:cNvPr>
        <xdr:cNvSpPr txBox="1"/>
      </xdr:nvSpPr>
      <xdr:spPr>
        <a:xfrm>
          <a:off x="10120032" y="6064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216994</xdr:colOff>
      <xdr:row>14</xdr:row>
      <xdr:rowOff>17210</xdr:rowOff>
    </xdr:from>
    <xdr:ext cx="1865639" cy="846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6FD998D0-31CB-446E-8497-9574D505B8EE}"/>
                </a:ext>
              </a:extLst>
            </xdr:cNvPr>
            <xdr:cNvSpPr txBox="1"/>
          </xdr:nvSpPr>
          <xdr:spPr>
            <a:xfrm>
              <a:off x="8486935" y="3984092"/>
              <a:ext cx="1865639" cy="846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400" i="0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RT</m:t>
                    </m:r>
                    <m:r>
                      <a:rPr lang="en-US" sz="1400" i="0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1= </m:t>
                    </m:r>
                    <m:f>
                      <m:fPr>
                        <m:ctrlPr>
                          <a:rPr lang="en-US" sz="140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a:rPr lang="en-US" sz="140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 </m:t>
                        </m:r>
                        <m:f>
                          <m:fPr>
                            <m:ctrlPr>
                              <a:rPr lang="en-US" sz="1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400" i="0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V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TS</m:t>
                                </m:r>
                                <m: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_0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degC</m:t>
                                </m:r>
                              </m:sub>
                            </m:sSub>
                          </m:den>
                        </m:f>
                        <m:r>
                          <a:rPr lang="en-US" sz="140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−1</m:t>
                        </m:r>
                      </m:num>
                      <m:den>
                        <m:f>
                          <m:fPr>
                            <m:ctrlPr>
                              <a:rPr lang="en-US" sz="1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400" i="0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R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T</m:t>
                                </m:r>
                                <m: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en-US" sz="140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en-US" sz="1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400" i="0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RTH</m:t>
                                </m:r>
                              </m:e>
                              <m:sub>
                                <m: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0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degC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en-US" sz="1400" i="0">
                <a:solidFill>
                  <a:schemeClr val="tx1"/>
                </a:solidFill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6FD998D0-31CB-446E-8497-9574D505B8EE}"/>
                </a:ext>
              </a:extLst>
            </xdr:cNvPr>
            <xdr:cNvSpPr txBox="1"/>
          </xdr:nvSpPr>
          <xdr:spPr>
            <a:xfrm>
              <a:off x="8486935" y="3984092"/>
              <a:ext cx="1865639" cy="846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RT1=  ( 1/V_(TS_0degC) −1)/(1/R_T2 +1/RTH_0degC )</a:t>
              </a:r>
            </a:p>
          </xdr:txBody>
        </xdr:sp>
      </mc:Fallback>
    </mc:AlternateContent>
    <xdr:clientData/>
  </xdr:oneCellAnchor>
  <xdr:oneCellAnchor>
    <xdr:from>
      <xdr:col>12</xdr:col>
      <xdr:colOff>145598</xdr:colOff>
      <xdr:row>22</xdr:row>
      <xdr:rowOff>88127</xdr:rowOff>
    </xdr:from>
    <xdr:ext cx="1346844" cy="4033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7D12E3D0-5012-42A1-87C7-564903951232}"/>
                </a:ext>
              </a:extLst>
            </xdr:cNvPr>
            <xdr:cNvSpPr txBox="1"/>
          </xdr:nvSpPr>
          <xdr:spPr>
            <a:xfrm>
              <a:off x="7956098" y="6292984"/>
              <a:ext cx="1346844" cy="4033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400" b="0" i="0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RILIM</m:t>
                    </m:r>
                    <m:r>
                      <a:rPr lang="en-US" sz="1400" b="0" i="0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 </m:t>
                    </m:r>
                    <m:f>
                      <m:fPr>
                        <m:ctrlPr>
                          <a:rPr lang="en-US" sz="14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sz="14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KILIM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n-US" sz="14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IINREG</m:t>
                        </m:r>
                      </m:den>
                    </m:f>
                  </m:oMath>
                </m:oMathPara>
              </a14:m>
              <a:endParaRPr lang="en-US" sz="1400" i="0">
                <a:solidFill>
                  <a:schemeClr val="tx1"/>
                </a:solidFill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7D12E3D0-5012-42A1-87C7-564903951232}"/>
                </a:ext>
              </a:extLst>
            </xdr:cNvPr>
            <xdr:cNvSpPr txBox="1"/>
          </xdr:nvSpPr>
          <xdr:spPr>
            <a:xfrm>
              <a:off x="7956098" y="6292984"/>
              <a:ext cx="1346844" cy="4033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RILIM=  KILIM/IINREG</a:t>
              </a:r>
              <a:endParaRPr lang="en-US" sz="1400" i="0">
                <a:solidFill>
                  <a:schemeClr val="tx1"/>
                </a:solidFill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</xdr:txBody>
        </xdr:sp>
      </mc:Fallback>
    </mc:AlternateContent>
    <xdr:clientData/>
  </xdr:oneCellAnchor>
  <xdr:twoCellAnchor editAs="oneCell">
    <xdr:from>
      <xdr:col>19</xdr:col>
      <xdr:colOff>811510</xdr:colOff>
      <xdr:row>0</xdr:row>
      <xdr:rowOff>0</xdr:rowOff>
    </xdr:from>
    <xdr:to>
      <xdr:col>32</xdr:col>
      <xdr:colOff>281556</xdr:colOff>
      <xdr:row>25</xdr:row>
      <xdr:rowOff>57150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42A9AA4-AE60-42B8-9EF5-E313171DA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84610" y="0"/>
          <a:ext cx="8452121" cy="7067550"/>
        </a:xfrm>
        <a:prstGeom prst="rect">
          <a:avLst/>
        </a:prstGeom>
      </xdr:spPr>
    </xdr:pic>
    <xdr:clientData/>
  </xdr:twoCellAnchor>
  <xdr:oneCellAnchor>
    <xdr:from>
      <xdr:col>4</xdr:col>
      <xdr:colOff>64944</xdr:colOff>
      <xdr:row>11</xdr:row>
      <xdr:rowOff>161492</xdr:rowOff>
    </xdr:from>
    <xdr:ext cx="2164118" cy="454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72CDB026-0C28-47E0-9F87-7CC36BF953EB}"/>
                </a:ext>
              </a:extLst>
            </xdr:cNvPr>
            <xdr:cNvSpPr txBox="1"/>
          </xdr:nvSpPr>
          <xdr:spPr>
            <a:xfrm>
              <a:off x="3036744" y="3199967"/>
              <a:ext cx="2164118" cy="454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RIPPLE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V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IN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400" b="0" i="0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D</m:t>
                            </m:r>
                          </m:e>
                        </m:d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s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L</m:t>
                        </m:r>
                      </m:den>
                    </m:f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72CDB026-0C28-47E0-9F87-7CC36BF953EB}"/>
                </a:ext>
              </a:extLst>
            </xdr:cNvPr>
            <xdr:cNvSpPr txBox="1"/>
          </xdr:nvSpPr>
          <xdr:spPr>
            <a:xfrm>
              <a:off x="3036744" y="3199967"/>
              <a:ext cx="2164118" cy="454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I_RIPPLE=  (V_IN  x D x (1−D)  )/(f_s  x L)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4</xdr:col>
      <xdr:colOff>150669</xdr:colOff>
      <xdr:row>16</xdr:row>
      <xdr:rowOff>132050</xdr:rowOff>
    </xdr:from>
    <xdr:ext cx="2127762" cy="4840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B05802A2-AD23-4082-9413-133942F213B7}"/>
                </a:ext>
              </a:extLst>
            </xdr:cNvPr>
            <xdr:cNvSpPr txBox="1"/>
          </xdr:nvSpPr>
          <xdr:spPr>
            <a:xfrm>
              <a:off x="3122469" y="4618325"/>
              <a:ext cx="2127762" cy="484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SAT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CHG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e>
                    </m:d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RIPPLE</m:t>
                        </m:r>
                      </m:sub>
                    </m:sSub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B05802A2-AD23-4082-9413-133942F213B7}"/>
                </a:ext>
              </a:extLst>
            </xdr:cNvPr>
            <xdr:cNvSpPr txBox="1"/>
          </xdr:nvSpPr>
          <xdr:spPr>
            <a:xfrm>
              <a:off x="3122469" y="4618325"/>
              <a:ext cx="2127762" cy="484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I_SAT  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 I_CHG+(1/2)  I_RIPPLE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4</xdr:col>
      <xdr:colOff>136814</xdr:colOff>
      <xdr:row>21</xdr:row>
      <xdr:rowOff>130319</xdr:rowOff>
    </xdr:from>
    <xdr:ext cx="2111475" cy="2609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8C9983BE-2495-4ABC-8BDF-00FC410FBD09}"/>
                </a:ext>
              </a:extLst>
            </xdr:cNvPr>
            <xdr:cNvSpPr txBox="1"/>
          </xdr:nvSpPr>
          <xdr:spPr>
            <a:xfrm>
              <a:off x="3108614" y="6016769"/>
              <a:ext cx="2111475" cy="2609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CIN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CHG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x</m:t>
                    </m:r>
                    <m: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ad>
                      <m:radPr>
                        <m:degHide m:val="on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(1−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rad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8C9983BE-2495-4ABC-8BDF-00FC410FBD09}"/>
                </a:ext>
              </a:extLst>
            </xdr:cNvPr>
            <xdr:cNvSpPr txBox="1"/>
          </xdr:nvSpPr>
          <xdr:spPr>
            <a:xfrm>
              <a:off x="3108614" y="6016769"/>
              <a:ext cx="2111475" cy="2609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I_CIN= I_CHG  x √(D x (1−D))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4</xdr:col>
      <xdr:colOff>104776</xdr:colOff>
      <xdr:row>6</xdr:row>
      <xdr:rowOff>16019</xdr:rowOff>
    </xdr:from>
    <xdr:ext cx="1333890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5587BB9F-32AF-46CA-8D7D-E0652952036B}"/>
                </a:ext>
              </a:extLst>
            </xdr:cNvPr>
            <xdr:cNvSpPr txBox="1"/>
          </xdr:nvSpPr>
          <xdr:spPr>
            <a:xfrm>
              <a:off x="3076576" y="1644794"/>
              <a:ext cx="133389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D</m:t>
                    </m:r>
                    <m:r>
                      <a:rPr lang="en-US" sz="1400" b="0" i="0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V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BAT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/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V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VBUS</m:t>
                        </m:r>
                      </m:sub>
                    </m:sSub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5587BB9F-32AF-46CA-8D7D-E0652952036B}"/>
                </a:ext>
              </a:extLst>
            </xdr:cNvPr>
            <xdr:cNvSpPr txBox="1"/>
          </xdr:nvSpPr>
          <xdr:spPr>
            <a:xfrm>
              <a:off x="3076576" y="1644794"/>
              <a:ext cx="133389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D= V_BAT/V_VBUS</a:t>
              </a:r>
              <a:endParaRPr lang="en-US" sz="1400" i="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533400</xdr:colOff>
      <xdr:row>34</xdr:row>
      <xdr:rowOff>95250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F09C646-B40E-4B9A-A089-17F4E836C7A4}"/>
            </a:ext>
          </a:extLst>
        </xdr:cNvPr>
        <xdr:cNvSpPr txBox="1"/>
      </xdr:nvSpPr>
      <xdr:spPr>
        <a:xfrm>
          <a:off x="8458200" y="7048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366432</xdr:colOff>
      <xdr:row>3</xdr:row>
      <xdr:rowOff>187137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0FA5FAE-64F5-4503-8E96-CBCB1F72C8A0}"/>
            </a:ext>
          </a:extLst>
        </xdr:cNvPr>
        <xdr:cNvSpPr txBox="1"/>
      </xdr:nvSpPr>
      <xdr:spPr>
        <a:xfrm>
          <a:off x="10120032" y="6064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19</xdr:col>
      <xdr:colOff>765012</xdr:colOff>
      <xdr:row>0</xdr:row>
      <xdr:rowOff>0</xdr:rowOff>
    </xdr:from>
    <xdr:to>
      <xdr:col>31</xdr:col>
      <xdr:colOff>482009</xdr:colOff>
      <xdr:row>25</xdr:row>
      <xdr:rowOff>57150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112E919-8F34-4CB7-A940-7324D8AA1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71462" y="0"/>
          <a:ext cx="8098997" cy="6972300"/>
        </a:xfrm>
        <a:prstGeom prst="rect">
          <a:avLst/>
        </a:prstGeom>
      </xdr:spPr>
    </xdr:pic>
    <xdr:clientData/>
  </xdr:twoCellAnchor>
  <xdr:oneCellAnchor>
    <xdr:from>
      <xdr:col>4</xdr:col>
      <xdr:colOff>64944</xdr:colOff>
      <xdr:row>11</xdr:row>
      <xdr:rowOff>161492</xdr:rowOff>
    </xdr:from>
    <xdr:ext cx="2164118" cy="454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11502220-8B9E-426F-A916-67AB84C16630}"/>
                </a:ext>
              </a:extLst>
            </xdr:cNvPr>
            <xdr:cNvSpPr txBox="1"/>
          </xdr:nvSpPr>
          <xdr:spPr>
            <a:xfrm>
              <a:off x="2512869" y="3247592"/>
              <a:ext cx="2164118" cy="454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RIPPLE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V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IN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400" b="0" i="0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D</m:t>
                            </m:r>
                          </m:e>
                        </m:d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s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L</m:t>
                        </m:r>
                      </m:den>
                    </m:f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11502220-8B9E-426F-A916-67AB84C16630}"/>
                </a:ext>
              </a:extLst>
            </xdr:cNvPr>
            <xdr:cNvSpPr txBox="1"/>
          </xdr:nvSpPr>
          <xdr:spPr>
            <a:xfrm>
              <a:off x="2512869" y="3247592"/>
              <a:ext cx="2164118" cy="454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I_RIPPLE=  (V_IN  x D x (1−D)  )/(f_s  x L)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4</xdr:col>
      <xdr:colOff>83994</xdr:colOff>
      <xdr:row>16</xdr:row>
      <xdr:rowOff>132050</xdr:rowOff>
    </xdr:from>
    <xdr:ext cx="2127762" cy="4840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CDAF0A98-6BE0-4EAA-8E12-141EDF2846E9}"/>
                </a:ext>
              </a:extLst>
            </xdr:cNvPr>
            <xdr:cNvSpPr txBox="1"/>
          </xdr:nvSpPr>
          <xdr:spPr>
            <a:xfrm>
              <a:off x="2522394" y="4618325"/>
              <a:ext cx="2127762" cy="484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SAT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CHG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e>
                    </m:d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RIPPLE</m:t>
                        </m:r>
                      </m:sub>
                    </m:sSub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CDAF0A98-6BE0-4EAA-8E12-141EDF2846E9}"/>
                </a:ext>
              </a:extLst>
            </xdr:cNvPr>
            <xdr:cNvSpPr txBox="1"/>
          </xdr:nvSpPr>
          <xdr:spPr>
            <a:xfrm>
              <a:off x="2522394" y="4618325"/>
              <a:ext cx="2127762" cy="484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I_SAT  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 I_CHG+(1/2)  I_RIPPLE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4</xdr:col>
      <xdr:colOff>136814</xdr:colOff>
      <xdr:row>21</xdr:row>
      <xdr:rowOff>130319</xdr:rowOff>
    </xdr:from>
    <xdr:ext cx="2111475" cy="2609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4FCCC91A-15F7-4E69-9CF3-F513E08C122C}"/>
                </a:ext>
              </a:extLst>
            </xdr:cNvPr>
            <xdr:cNvSpPr txBox="1"/>
          </xdr:nvSpPr>
          <xdr:spPr>
            <a:xfrm>
              <a:off x="2584739" y="6035819"/>
              <a:ext cx="2111475" cy="2609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CIN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CHG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x</m:t>
                    </m:r>
                    <m: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ad>
                      <m:radPr>
                        <m:degHide m:val="on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(1−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rad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4FCCC91A-15F7-4E69-9CF3-F513E08C122C}"/>
                </a:ext>
              </a:extLst>
            </xdr:cNvPr>
            <xdr:cNvSpPr txBox="1"/>
          </xdr:nvSpPr>
          <xdr:spPr>
            <a:xfrm>
              <a:off x="2584739" y="6035819"/>
              <a:ext cx="2111475" cy="2609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I_CIN= I_CHG  x √(D x (1−D))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4</xdr:col>
      <xdr:colOff>104776</xdr:colOff>
      <xdr:row>6</xdr:row>
      <xdr:rowOff>16019</xdr:rowOff>
    </xdr:from>
    <xdr:ext cx="1333890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87DF6868-5AEC-423E-95E9-C22B98968A9E}"/>
                </a:ext>
              </a:extLst>
            </xdr:cNvPr>
            <xdr:cNvSpPr txBox="1"/>
          </xdr:nvSpPr>
          <xdr:spPr>
            <a:xfrm>
              <a:off x="2552701" y="1692419"/>
              <a:ext cx="133389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D</m:t>
                    </m:r>
                    <m:r>
                      <a:rPr lang="en-US" sz="1400" b="0" i="0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V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BAT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/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V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VBUS</m:t>
                        </m:r>
                      </m:sub>
                    </m:sSub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87DF6868-5AEC-423E-95E9-C22B98968A9E}"/>
                </a:ext>
              </a:extLst>
            </xdr:cNvPr>
            <xdr:cNvSpPr txBox="1"/>
          </xdr:nvSpPr>
          <xdr:spPr>
            <a:xfrm>
              <a:off x="2552701" y="1692419"/>
              <a:ext cx="133389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D= V_BAT/V_VBUS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12</xdr:col>
      <xdr:colOff>140154</xdr:colOff>
      <xdr:row>0</xdr:row>
      <xdr:rowOff>0</xdr:rowOff>
    </xdr:from>
    <xdr:ext cx="2603020" cy="4435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68CBA580-CC44-4E48-B778-697AD638321B}"/>
                </a:ext>
              </a:extLst>
            </xdr:cNvPr>
            <xdr:cNvSpPr txBox="1"/>
          </xdr:nvSpPr>
          <xdr:spPr>
            <a:xfrm>
              <a:off x="8455479" y="0"/>
              <a:ext cx="2603020" cy="4435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COUT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I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RIPPLE</m:t>
                            </m:r>
                          </m:sub>
                        </m:sSub>
                      </m:num>
                      <m:den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2 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ad>
                          <m:radPr>
                            <m:degHide m:val="on"/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n-US" sz="1400" b="0" i="0">
                                <a:latin typeface="Cambria Math" panose="02040503050406030204" pitchFamily="18" charset="0"/>
                              </a:rPr>
                              <m:t>3</m:t>
                            </m:r>
                          </m:e>
                        </m:rad>
                      </m:den>
                    </m:f>
                    <m: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≈0.29 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x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RIPPLE</m:t>
                        </m:r>
                      </m:sub>
                    </m:sSub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68CBA580-CC44-4E48-B778-697AD638321B}"/>
                </a:ext>
              </a:extLst>
            </xdr:cNvPr>
            <xdr:cNvSpPr txBox="1"/>
          </xdr:nvSpPr>
          <xdr:spPr>
            <a:xfrm>
              <a:off x="8455479" y="0"/>
              <a:ext cx="2603020" cy="4435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I_(COUT )=  I_RIPPLE/(2 x √3)  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≈0.29 x I_RIPPLE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12</xdr:col>
      <xdr:colOff>159203</xdr:colOff>
      <xdr:row>4</xdr:row>
      <xdr:rowOff>116340</xdr:rowOff>
    </xdr:from>
    <xdr:ext cx="3021019" cy="4840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AC96924C-0525-43ED-8CFD-169518A2C56A}"/>
                </a:ext>
              </a:extLst>
            </xdr:cNvPr>
            <xdr:cNvSpPr txBox="1"/>
          </xdr:nvSpPr>
          <xdr:spPr>
            <a:xfrm>
              <a:off x="8560253" y="1221240"/>
              <a:ext cx="3021019" cy="484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V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SYS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V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SYS</m:t>
                            </m:r>
                          </m:sub>
                        </m:sSub>
                      </m:num>
                      <m:den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8 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L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C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SYS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bSup>
                          <m:sSubSup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sw</m:t>
                            </m:r>
                          </m:sub>
                          <m:sup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den>
                    </m:f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1−</m:t>
                        </m:r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V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SYS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V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VBUS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AC96924C-0525-43ED-8CFD-169518A2C56A}"/>
                </a:ext>
              </a:extLst>
            </xdr:cNvPr>
            <xdr:cNvSpPr txBox="1"/>
          </xdr:nvSpPr>
          <xdr:spPr>
            <a:xfrm>
              <a:off x="8560253" y="1221240"/>
              <a:ext cx="3021019" cy="484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V_SYS=  V_SYS/(8 x L x C_SYS  x f_sw^2 ) (1−V_SYS/V_VBUS 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12</xdr:col>
      <xdr:colOff>146958</xdr:colOff>
      <xdr:row>8</xdr:row>
      <xdr:rowOff>19050</xdr:rowOff>
    </xdr:from>
    <xdr:ext cx="5282407" cy="9989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4A6197B0-4657-4594-AAD8-7A444630A0E0}"/>
                </a:ext>
              </a:extLst>
            </xdr:cNvPr>
            <xdr:cNvSpPr txBox="1"/>
          </xdr:nvSpPr>
          <xdr:spPr>
            <a:xfrm>
              <a:off x="8548008" y="2295525"/>
              <a:ext cx="5282407" cy="9989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R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T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2=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0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degC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degC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_0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degC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_60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degC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num>
                      <m:den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degC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_60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degC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−1</m:t>
                            </m:r>
                          </m:e>
                        </m:d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0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degC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_0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degC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−1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4A6197B0-4657-4594-AAD8-7A444630A0E0}"/>
                </a:ext>
              </a:extLst>
            </xdr:cNvPr>
            <xdr:cNvSpPr txBox="1"/>
          </xdr:nvSpPr>
          <xdr:spPr>
            <a:xfrm>
              <a:off x="8548008" y="2295525"/>
              <a:ext cx="5282407" cy="9989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R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T2=  (RTH_0degC  x RTH_60degC  x (1/V_(TS_0degC) −1/V_(TS_60degC) ))/(RTH_60degC  x (1/V_(TS_60degC) −1)−RTH_0degC  x (1/V_(TS_0degC) −1) 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12</xdr:col>
      <xdr:colOff>192341</xdr:colOff>
      <xdr:row>13</xdr:row>
      <xdr:rowOff>302960</xdr:rowOff>
    </xdr:from>
    <xdr:ext cx="1865639" cy="846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E3A61277-A749-433B-8A04-413F99EB3A7B}"/>
                </a:ext>
              </a:extLst>
            </xdr:cNvPr>
            <xdr:cNvSpPr txBox="1"/>
          </xdr:nvSpPr>
          <xdr:spPr>
            <a:xfrm>
              <a:off x="8593391" y="3951035"/>
              <a:ext cx="1865639" cy="846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400" i="0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RT</m:t>
                    </m:r>
                    <m:r>
                      <a:rPr lang="en-US" sz="1400" i="0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1= </m:t>
                    </m:r>
                    <m:f>
                      <m:fPr>
                        <m:ctrlPr>
                          <a:rPr lang="en-US" sz="140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a:rPr lang="en-US" sz="140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 </m:t>
                        </m:r>
                        <m:f>
                          <m:fPr>
                            <m:ctrlPr>
                              <a:rPr lang="en-US" sz="1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400" i="0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V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TS</m:t>
                                </m:r>
                                <m: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_0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degC</m:t>
                                </m:r>
                              </m:sub>
                            </m:sSub>
                          </m:den>
                        </m:f>
                        <m:r>
                          <a:rPr lang="en-US" sz="140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−1</m:t>
                        </m:r>
                      </m:num>
                      <m:den>
                        <m:f>
                          <m:fPr>
                            <m:ctrlPr>
                              <a:rPr lang="en-US" sz="1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400" i="0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R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T</m:t>
                                </m:r>
                                <m: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en-US" sz="140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en-US" sz="1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400" i="0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RTH</m:t>
                                </m:r>
                              </m:e>
                              <m:sub>
                                <m: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0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degC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en-US" sz="1400" i="0">
                <a:solidFill>
                  <a:schemeClr val="tx1"/>
                </a:solidFill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</xdr:txBody>
        </xdr:sp>
      </mc:Choice>
      <mc:Fallback xmlns="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E3A61277-A749-433B-8A04-413F99EB3A7B}"/>
                </a:ext>
              </a:extLst>
            </xdr:cNvPr>
            <xdr:cNvSpPr txBox="1"/>
          </xdr:nvSpPr>
          <xdr:spPr>
            <a:xfrm>
              <a:off x="8593391" y="3951035"/>
              <a:ext cx="1865639" cy="846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RT1=  ( 1/V_(TS_0degC) −1)/(1/R_T2 +1/RTH_0degC )</a:t>
              </a:r>
            </a:p>
          </xdr:txBody>
        </xdr:sp>
      </mc:Fallback>
    </mc:AlternateContent>
    <xdr:clientData/>
  </xdr:oneCellAnchor>
  <xdr:oneCellAnchor>
    <xdr:from>
      <xdr:col>12</xdr:col>
      <xdr:colOff>145598</xdr:colOff>
      <xdr:row>21</xdr:row>
      <xdr:rowOff>88127</xdr:rowOff>
    </xdr:from>
    <xdr:ext cx="1346844" cy="4033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1E177021-40F0-4D1F-8679-5F5A21862E85}"/>
                </a:ext>
              </a:extLst>
            </xdr:cNvPr>
            <xdr:cNvSpPr txBox="1"/>
          </xdr:nvSpPr>
          <xdr:spPr>
            <a:xfrm>
              <a:off x="8460923" y="6260327"/>
              <a:ext cx="1346844" cy="4033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400" b="0" i="0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RILIM</m:t>
                    </m:r>
                    <m:r>
                      <a:rPr lang="en-US" sz="1400" b="0" i="0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 </m:t>
                    </m:r>
                    <m:f>
                      <m:fPr>
                        <m:ctrlPr>
                          <a:rPr lang="en-US" sz="14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sz="14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KILIM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n-US" sz="14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IINREG</m:t>
                        </m:r>
                      </m:den>
                    </m:f>
                  </m:oMath>
                </m:oMathPara>
              </a14:m>
              <a:endParaRPr lang="en-US" sz="1400" i="0">
                <a:solidFill>
                  <a:schemeClr val="tx1"/>
                </a:solidFill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</xdr:txBody>
        </xdr:sp>
      </mc:Choice>
      <mc:Fallback xmlns="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1E177021-40F0-4D1F-8679-5F5A21862E85}"/>
                </a:ext>
              </a:extLst>
            </xdr:cNvPr>
            <xdr:cNvSpPr txBox="1"/>
          </xdr:nvSpPr>
          <xdr:spPr>
            <a:xfrm>
              <a:off x="8460923" y="6260327"/>
              <a:ext cx="1346844" cy="4033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RILIM=  KILIM/IINREG</a:t>
              </a:r>
              <a:endParaRPr lang="en-US" sz="1400" i="0">
                <a:solidFill>
                  <a:schemeClr val="tx1"/>
                </a:solidFill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533400</xdr:colOff>
      <xdr:row>34</xdr:row>
      <xdr:rowOff>95250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DA2F780-4E86-4FFB-9AFC-891D045A9786}"/>
            </a:ext>
          </a:extLst>
        </xdr:cNvPr>
        <xdr:cNvSpPr txBox="1"/>
      </xdr:nvSpPr>
      <xdr:spPr>
        <a:xfrm>
          <a:off x="8458200" y="7048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366432</xdr:colOff>
      <xdr:row>8</xdr:row>
      <xdr:rowOff>187137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D92009E3-7412-40E4-B7B7-22B0D11F4860}"/>
            </a:ext>
          </a:extLst>
        </xdr:cNvPr>
        <xdr:cNvSpPr txBox="1"/>
      </xdr:nvSpPr>
      <xdr:spPr>
        <a:xfrm>
          <a:off x="10120032" y="6064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64944</xdr:colOff>
      <xdr:row>11</xdr:row>
      <xdr:rowOff>161492</xdr:rowOff>
    </xdr:from>
    <xdr:ext cx="2164118" cy="454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EE30625D-91A5-4D6B-A5DF-FE79E885FC70}"/>
                </a:ext>
              </a:extLst>
            </xdr:cNvPr>
            <xdr:cNvSpPr txBox="1"/>
          </xdr:nvSpPr>
          <xdr:spPr>
            <a:xfrm>
              <a:off x="2817669" y="3199967"/>
              <a:ext cx="2164118" cy="454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RIPPLE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V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IN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400" b="0" i="0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D</m:t>
                            </m:r>
                          </m:e>
                        </m:d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s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L</m:t>
                        </m:r>
                      </m:den>
                    </m:f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EE30625D-91A5-4D6B-A5DF-FE79E885FC70}"/>
                </a:ext>
              </a:extLst>
            </xdr:cNvPr>
            <xdr:cNvSpPr txBox="1"/>
          </xdr:nvSpPr>
          <xdr:spPr>
            <a:xfrm>
              <a:off x="2817669" y="3199967"/>
              <a:ext cx="2164118" cy="454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I_RIPPLE=  (V_IN  x D x (1−D)  )/(f_s  x L)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4</xdr:col>
      <xdr:colOff>150669</xdr:colOff>
      <xdr:row>16</xdr:row>
      <xdr:rowOff>132050</xdr:rowOff>
    </xdr:from>
    <xdr:ext cx="2127762" cy="4840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3651551D-6DA6-49E3-BB62-7C3451827DF9}"/>
                </a:ext>
              </a:extLst>
            </xdr:cNvPr>
            <xdr:cNvSpPr txBox="1"/>
          </xdr:nvSpPr>
          <xdr:spPr>
            <a:xfrm>
              <a:off x="2903394" y="4618325"/>
              <a:ext cx="2127762" cy="484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SAT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CHG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e>
                    </m:d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RIPPLE</m:t>
                        </m:r>
                      </m:sub>
                    </m:sSub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3651551D-6DA6-49E3-BB62-7C3451827DF9}"/>
                </a:ext>
              </a:extLst>
            </xdr:cNvPr>
            <xdr:cNvSpPr txBox="1"/>
          </xdr:nvSpPr>
          <xdr:spPr>
            <a:xfrm>
              <a:off x="2903394" y="4618325"/>
              <a:ext cx="2127762" cy="484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I_SAT  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≥ I_CHG+(1/2)  I_RIPPLE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4</xdr:col>
      <xdr:colOff>136814</xdr:colOff>
      <xdr:row>21</xdr:row>
      <xdr:rowOff>130319</xdr:rowOff>
    </xdr:from>
    <xdr:ext cx="2111475" cy="2609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A0B443E8-B814-40A3-BF41-3CD3E3F121C5}"/>
                </a:ext>
              </a:extLst>
            </xdr:cNvPr>
            <xdr:cNvSpPr txBox="1"/>
          </xdr:nvSpPr>
          <xdr:spPr>
            <a:xfrm>
              <a:off x="2889539" y="6016769"/>
              <a:ext cx="2111475" cy="2609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CIN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CHG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x</m:t>
                    </m:r>
                    <m: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ad>
                      <m:radPr>
                        <m:degHide m:val="on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(1−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rad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A0B443E8-B814-40A3-BF41-3CD3E3F121C5}"/>
                </a:ext>
              </a:extLst>
            </xdr:cNvPr>
            <xdr:cNvSpPr txBox="1"/>
          </xdr:nvSpPr>
          <xdr:spPr>
            <a:xfrm>
              <a:off x="2889539" y="6016769"/>
              <a:ext cx="2111475" cy="2609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I_CIN= I_CHG  x √(D x (1−D))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4</xdr:col>
      <xdr:colOff>104776</xdr:colOff>
      <xdr:row>6</xdr:row>
      <xdr:rowOff>16019</xdr:rowOff>
    </xdr:from>
    <xdr:ext cx="1333890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7BE92AD3-76FB-4D02-B1E9-04ED3302BD45}"/>
                </a:ext>
              </a:extLst>
            </xdr:cNvPr>
            <xdr:cNvSpPr txBox="1"/>
          </xdr:nvSpPr>
          <xdr:spPr>
            <a:xfrm>
              <a:off x="2857501" y="1644794"/>
              <a:ext cx="133389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D</m:t>
                    </m:r>
                    <m:r>
                      <a:rPr lang="en-US" sz="1400" b="0" i="0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V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BAT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/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V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VBUS</m:t>
                        </m:r>
                      </m:sub>
                    </m:sSub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7BE92AD3-76FB-4D02-B1E9-04ED3302BD45}"/>
                </a:ext>
              </a:extLst>
            </xdr:cNvPr>
            <xdr:cNvSpPr txBox="1"/>
          </xdr:nvSpPr>
          <xdr:spPr>
            <a:xfrm>
              <a:off x="2857501" y="1644794"/>
              <a:ext cx="133389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D= V_BAT/V_VBUS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12</xdr:col>
      <xdr:colOff>114301</xdr:colOff>
      <xdr:row>4</xdr:row>
      <xdr:rowOff>39398</xdr:rowOff>
    </xdr:from>
    <xdr:ext cx="2603020" cy="4435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F4FB315A-517C-4CF0-B326-E175E4B8C4EC}"/>
                </a:ext>
              </a:extLst>
            </xdr:cNvPr>
            <xdr:cNvSpPr txBox="1"/>
          </xdr:nvSpPr>
          <xdr:spPr>
            <a:xfrm>
              <a:off x="8715376" y="1106198"/>
              <a:ext cx="2603020" cy="4435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COUT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I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</a:rPr>
                              <m:t>RIPPLE</m:t>
                            </m:r>
                          </m:sub>
                        </m:sSub>
                      </m:num>
                      <m:den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2 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</a:rPr>
                          <m:t> </m:t>
                        </m:r>
                        <m:rad>
                          <m:radPr>
                            <m:degHide m:val="on"/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n-US" sz="1400" b="0" i="0">
                                <a:latin typeface="Cambria Math" panose="02040503050406030204" pitchFamily="18" charset="0"/>
                              </a:rPr>
                              <m:t>3</m:t>
                            </m:r>
                          </m:e>
                        </m:rad>
                      </m:den>
                    </m:f>
                    <m: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≈0.29 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x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I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RIPPLE</m:t>
                        </m:r>
                      </m:sub>
                    </m:sSub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F4FB315A-517C-4CF0-B326-E175E4B8C4EC}"/>
                </a:ext>
              </a:extLst>
            </xdr:cNvPr>
            <xdr:cNvSpPr txBox="1"/>
          </xdr:nvSpPr>
          <xdr:spPr>
            <a:xfrm>
              <a:off x="8715376" y="1106198"/>
              <a:ext cx="2603020" cy="4435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I_(COUT )=  I_RIPPLE/(2 x √3)  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≈0.29 x I_RIPPLE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12</xdr:col>
      <xdr:colOff>3464</xdr:colOff>
      <xdr:row>9</xdr:row>
      <xdr:rowOff>77498</xdr:rowOff>
    </xdr:from>
    <xdr:ext cx="3021019" cy="4840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54FC1159-A3B6-4FF3-BF26-E08AADC537AD}"/>
                </a:ext>
              </a:extLst>
            </xdr:cNvPr>
            <xdr:cNvSpPr txBox="1"/>
          </xdr:nvSpPr>
          <xdr:spPr>
            <a:xfrm>
              <a:off x="8604539" y="2544473"/>
              <a:ext cx="3021019" cy="484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V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SYS</m:t>
                        </m:r>
                      </m:sub>
                    </m:sSub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V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SYS</m:t>
                            </m:r>
                          </m:sub>
                        </m:sSub>
                      </m:num>
                      <m:den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8 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L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C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SYS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bSup>
                          <m:sSubSup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f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sw</m:t>
                            </m:r>
                          </m:sub>
                          <m:sup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den>
                    </m:f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1−</m:t>
                        </m:r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V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SYS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V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VBUS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54FC1159-A3B6-4FF3-BF26-E08AADC537AD}"/>
                </a:ext>
              </a:extLst>
            </xdr:cNvPr>
            <xdr:cNvSpPr txBox="1"/>
          </xdr:nvSpPr>
          <xdr:spPr>
            <a:xfrm>
              <a:off x="8604539" y="2544473"/>
              <a:ext cx="3021019" cy="484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V_SYS=  V_SYS/(8 x L x C_SYS  x f_sw^2 ) (1−V_SYS/V_VBUS 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12</xdr:col>
      <xdr:colOff>39832</xdr:colOff>
      <xdr:row>12</xdr:row>
      <xdr:rowOff>259772</xdr:rowOff>
    </xdr:from>
    <xdr:ext cx="5282407" cy="9989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3D13857D-96C8-48FB-B6D0-D317FCDDF53D}"/>
                </a:ext>
              </a:extLst>
            </xdr:cNvPr>
            <xdr:cNvSpPr txBox="1"/>
          </xdr:nvSpPr>
          <xdr:spPr>
            <a:xfrm>
              <a:off x="8640907" y="3603047"/>
              <a:ext cx="5282407" cy="9989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R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T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2=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0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degC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degC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_0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degC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_60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degC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num>
                      <m:den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degC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_60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degC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−1</m:t>
                            </m:r>
                          </m:e>
                        </m:d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0</m:t>
                            </m:r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degC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_0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degC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−1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3D13857D-96C8-48FB-B6D0-D317FCDDF53D}"/>
                </a:ext>
              </a:extLst>
            </xdr:cNvPr>
            <xdr:cNvSpPr txBox="1"/>
          </xdr:nvSpPr>
          <xdr:spPr>
            <a:xfrm>
              <a:off x="8640907" y="3603047"/>
              <a:ext cx="5282407" cy="9989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R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T2=  (RTH_0degC  x RTH_60degC  x (1/V_(TS_0degC) −1/V_(TS_60degC) ))/(RTH_60degC  x (1/V_(TS_60degC) −1)−RTH_0degC  x (1/V_(TS_0degC) −1) 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12</xdr:col>
      <xdr:colOff>51878</xdr:colOff>
      <xdr:row>17</xdr:row>
      <xdr:rowOff>268508</xdr:rowOff>
    </xdr:from>
    <xdr:ext cx="1865639" cy="846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F6243C8D-6F5D-48A3-AD88-97893746976D}"/>
                </a:ext>
              </a:extLst>
            </xdr:cNvPr>
            <xdr:cNvSpPr txBox="1"/>
          </xdr:nvSpPr>
          <xdr:spPr>
            <a:xfrm>
              <a:off x="8652953" y="5011958"/>
              <a:ext cx="1865639" cy="846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400" i="0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RT</m:t>
                    </m:r>
                    <m:r>
                      <a:rPr lang="en-US" sz="1400" i="0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1= </m:t>
                    </m:r>
                    <m:f>
                      <m:fPr>
                        <m:ctrlPr>
                          <a:rPr lang="en-US" sz="140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a:rPr lang="en-US" sz="140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 </m:t>
                        </m:r>
                        <m:f>
                          <m:fPr>
                            <m:ctrlPr>
                              <a:rPr lang="en-US" sz="1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400" i="0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V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TS</m:t>
                                </m:r>
                                <m: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_0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degC</m:t>
                                </m:r>
                              </m:sub>
                            </m:sSub>
                          </m:den>
                        </m:f>
                        <m:r>
                          <a:rPr lang="en-US" sz="140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−1</m:t>
                        </m:r>
                      </m:num>
                      <m:den>
                        <m:f>
                          <m:fPr>
                            <m:ctrlPr>
                              <a:rPr lang="en-US" sz="1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400" i="0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R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T</m:t>
                                </m:r>
                                <m: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en-US" sz="140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en-US" sz="1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400" i="0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RTH</m:t>
                                </m:r>
                              </m:e>
                              <m:sub>
                                <m: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0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degC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en-US" sz="1400" i="0">
                <a:solidFill>
                  <a:schemeClr val="tx1"/>
                </a:solidFill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</xdr:txBody>
        </xdr:sp>
      </mc:Choice>
      <mc:Fallback xmlns="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F6243C8D-6F5D-48A3-AD88-97893746976D}"/>
                </a:ext>
              </a:extLst>
            </xdr:cNvPr>
            <xdr:cNvSpPr txBox="1"/>
          </xdr:nvSpPr>
          <xdr:spPr>
            <a:xfrm>
              <a:off x="8652953" y="5011958"/>
              <a:ext cx="1865639" cy="846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RT1=  ( 1/V_(TS_0degC) −1)/(1/R_T2 +1/RTH_0degC )</a:t>
              </a:r>
            </a:p>
          </xdr:txBody>
        </xdr:sp>
      </mc:Fallback>
    </mc:AlternateContent>
    <xdr:clientData/>
  </xdr:oneCellAnchor>
  <xdr:twoCellAnchor editAs="oneCell">
    <xdr:from>
      <xdr:col>19</xdr:col>
      <xdr:colOff>231912</xdr:colOff>
      <xdr:row>0</xdr:row>
      <xdr:rowOff>0</xdr:rowOff>
    </xdr:from>
    <xdr:to>
      <xdr:col>31</xdr:col>
      <xdr:colOff>10259</xdr:colOff>
      <xdr:row>24</xdr:row>
      <xdr:rowOff>66675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231D00-03D6-43CE-82F0-9080FA338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14587" y="0"/>
          <a:ext cx="8150822" cy="678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i.com/product/BQ25628" TargetMode="External"/><Relationship Id="rId2" Type="http://schemas.openxmlformats.org/officeDocument/2006/relationships/hyperlink" Target="https://www.ti.com/product/BQ25622" TargetMode="External"/><Relationship Id="rId1" Type="http://schemas.openxmlformats.org/officeDocument/2006/relationships/hyperlink" Target="https://www.ti.com/product/BQ25620" TargetMode="External"/><Relationship Id="rId4" Type="http://schemas.openxmlformats.org/officeDocument/2006/relationships/hyperlink" Target="https://www.ti.com/product/BQ2562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50BDF-CA96-4B88-9346-6C16B7C30391}">
  <dimension ref="A1:I5"/>
  <sheetViews>
    <sheetView tabSelected="1" zoomScaleNormal="100" workbookViewId="0">
      <selection activeCell="H9" sqref="H9"/>
    </sheetView>
  </sheetViews>
  <sheetFormatPr defaultRowHeight="15" x14ac:dyDescent="0.25"/>
  <cols>
    <col min="1" max="1" width="18.42578125" customWidth="1"/>
  </cols>
  <sheetData>
    <row r="1" spans="1:9" ht="26.25" x14ac:dyDescent="0.4">
      <c r="A1" s="18" t="s">
        <v>47</v>
      </c>
      <c r="B1" s="19" t="s">
        <v>48</v>
      </c>
      <c r="C1" s="19"/>
      <c r="D1" s="19"/>
      <c r="E1" s="19"/>
      <c r="F1" s="19" t="s">
        <v>53</v>
      </c>
      <c r="G1" s="19"/>
      <c r="H1" s="19"/>
      <c r="I1" s="19"/>
    </row>
    <row r="2" spans="1:9" ht="26.25" x14ac:dyDescent="0.4">
      <c r="A2" s="18" t="s">
        <v>49</v>
      </c>
      <c r="B2" s="20" t="s">
        <v>58</v>
      </c>
      <c r="C2" s="20"/>
      <c r="D2" s="20"/>
      <c r="E2" s="20"/>
      <c r="F2" s="20" t="s">
        <v>54</v>
      </c>
      <c r="G2" s="20"/>
      <c r="H2" s="20"/>
      <c r="I2" s="20"/>
    </row>
    <row r="3" spans="1:9" ht="26.25" x14ac:dyDescent="0.4">
      <c r="A3" s="18" t="s">
        <v>50</v>
      </c>
      <c r="B3" s="20" t="s">
        <v>59</v>
      </c>
      <c r="C3" s="20"/>
      <c r="D3" s="20"/>
      <c r="E3" s="20"/>
      <c r="F3" s="20" t="s">
        <v>55</v>
      </c>
      <c r="G3" s="20"/>
      <c r="H3" s="20"/>
      <c r="I3" s="20"/>
    </row>
    <row r="4" spans="1:9" ht="26.25" x14ac:dyDescent="0.4">
      <c r="A4" s="18" t="s">
        <v>51</v>
      </c>
      <c r="B4" s="20" t="s">
        <v>60</v>
      </c>
      <c r="C4" s="20"/>
      <c r="D4" s="20"/>
      <c r="E4" s="20"/>
      <c r="F4" s="20" t="s">
        <v>56</v>
      </c>
      <c r="G4" s="20"/>
      <c r="H4" s="20"/>
      <c r="I4" s="20"/>
    </row>
    <row r="5" spans="1:9" ht="26.25" x14ac:dyDescent="0.4">
      <c r="A5" s="18" t="s">
        <v>52</v>
      </c>
      <c r="B5" s="20" t="s">
        <v>61</v>
      </c>
      <c r="C5" s="20"/>
      <c r="D5" s="20"/>
      <c r="E5" s="20"/>
      <c r="F5" s="20" t="s">
        <v>57</v>
      </c>
      <c r="G5" s="20"/>
      <c r="H5" s="20"/>
      <c r="I5" s="20"/>
    </row>
  </sheetData>
  <mergeCells count="10">
    <mergeCell ref="B5:E5"/>
    <mergeCell ref="F2:I2"/>
    <mergeCell ref="F3:I3"/>
    <mergeCell ref="F4:I4"/>
    <mergeCell ref="F5:I5"/>
    <mergeCell ref="B1:E1"/>
    <mergeCell ref="F1:I1"/>
    <mergeCell ref="B2:E2"/>
    <mergeCell ref="B3:E3"/>
    <mergeCell ref="B4:E4"/>
  </mergeCells>
  <hyperlinks>
    <hyperlink ref="F2" location="'BQ25620'!A1" display="BQ25620 Calculator" xr:uid="{3E5D1654-69D6-4169-8F0F-0BC0FC12C617}"/>
    <hyperlink ref="F3" location="'BQ25622'!A1" display="BQ25622 Calculator" xr:uid="{E136679D-9375-41AB-A125-B16A8DA6F671}"/>
    <hyperlink ref="F5" location="'BQ25629'!A1" display="BQ25629 Calculator" xr:uid="{25ADFD23-D7B5-4DD1-B2E9-D941119B71F2}"/>
    <hyperlink ref="F4" location="'BQ25628'!A1" display="BQ25628 Calculator" xr:uid="{63E26291-8480-40A7-83EC-59352F15669A}"/>
    <hyperlink ref="B2" r:id="rId1" xr:uid="{38F067F0-29F0-4B5D-B217-EB887364FB54}"/>
    <hyperlink ref="B3" r:id="rId2" xr:uid="{139E0861-A747-43DB-9F34-E113950B6B05}"/>
    <hyperlink ref="B4" r:id="rId3" xr:uid="{7D05F793-78D1-481D-852E-72128DFA0B40}"/>
    <hyperlink ref="B5" r:id="rId4" xr:uid="{3FC65BA4-F9BC-457C-B833-89137210EC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81BF0-28EC-4856-8137-C8102769E4DC}">
  <dimension ref="A1:P29"/>
  <sheetViews>
    <sheetView zoomScaleNormal="100" workbookViewId="0">
      <selection activeCell="K17" sqref="K17"/>
    </sheetView>
  </sheetViews>
  <sheetFormatPr defaultRowHeight="15" x14ac:dyDescent="0.25"/>
  <cols>
    <col min="4" max="4" width="13.85546875" customWidth="1"/>
    <col min="8" max="8" width="8.28515625" customWidth="1"/>
    <col min="10" max="10" width="12" customWidth="1"/>
    <col min="11" max="11" width="15.42578125" customWidth="1"/>
    <col min="12" max="12" width="16.7109375" customWidth="1"/>
    <col min="13" max="13" width="17.7109375" customWidth="1"/>
    <col min="14" max="14" width="24" customWidth="1"/>
    <col min="15" max="15" width="9.42578125" customWidth="1"/>
    <col min="16" max="16" width="15.7109375" customWidth="1"/>
    <col min="18" max="18" width="11.5703125" customWidth="1"/>
    <col min="19" max="19" width="13" customWidth="1"/>
    <col min="20" max="20" width="15.42578125" customWidth="1"/>
    <col min="24" max="24" width="14" customWidth="1"/>
    <col min="25" max="25" width="15.28515625" customWidth="1"/>
  </cols>
  <sheetData>
    <row r="1" spans="1:12" ht="21" x14ac:dyDescent="0.35">
      <c r="A1" s="32" t="s">
        <v>2</v>
      </c>
      <c r="B1" s="33"/>
      <c r="C1" s="33"/>
      <c r="D1" s="1"/>
    </row>
    <row r="2" spans="1:12" ht="21" x14ac:dyDescent="0.35">
      <c r="A2" s="34" t="s">
        <v>3</v>
      </c>
      <c r="B2" s="35"/>
      <c r="C2" s="35"/>
      <c r="D2" s="1"/>
    </row>
    <row r="3" spans="1:12" ht="21" x14ac:dyDescent="0.35">
      <c r="A3" s="30" t="s">
        <v>4</v>
      </c>
      <c r="B3" s="31"/>
      <c r="C3" s="31"/>
      <c r="D3" s="1"/>
    </row>
    <row r="4" spans="1:12" ht="21" x14ac:dyDescent="0.35">
      <c r="A4" s="1"/>
      <c r="B4" s="1"/>
      <c r="C4" s="1"/>
      <c r="D4" s="1"/>
    </row>
    <row r="5" spans="1:12" ht="20.25" x14ac:dyDescent="0.25">
      <c r="A5" s="24" t="s">
        <v>0</v>
      </c>
      <c r="B5" s="24"/>
      <c r="C5" s="24"/>
      <c r="D5" s="24"/>
      <c r="I5" s="24" t="s">
        <v>12</v>
      </c>
      <c r="J5" s="24"/>
      <c r="K5" s="24"/>
      <c r="L5" s="24"/>
    </row>
    <row r="6" spans="1:12" ht="24" x14ac:dyDescent="0.45">
      <c r="A6" s="23" t="s">
        <v>34</v>
      </c>
      <c r="B6" s="23"/>
      <c r="C6" s="9">
        <v>4</v>
      </c>
      <c r="D6" s="2" t="s">
        <v>5</v>
      </c>
      <c r="I6" s="23" t="s">
        <v>42</v>
      </c>
      <c r="J6" s="23"/>
      <c r="K6" s="11">
        <f>C14/2/SQRT(3)</f>
        <v>0.15396007178390017</v>
      </c>
      <c r="L6" s="2" t="s">
        <v>9</v>
      </c>
    </row>
    <row r="7" spans="1:12" ht="24" x14ac:dyDescent="0.45">
      <c r="A7" s="23" t="s">
        <v>35</v>
      </c>
      <c r="B7" s="23"/>
      <c r="C7" s="9">
        <v>5</v>
      </c>
      <c r="D7" s="2" t="s">
        <v>5</v>
      </c>
    </row>
    <row r="8" spans="1:12" ht="21" x14ac:dyDescent="0.35">
      <c r="A8" s="23" t="s">
        <v>1</v>
      </c>
      <c r="B8" s="23"/>
      <c r="C8" s="16">
        <f>C6/C7</f>
        <v>0.8</v>
      </c>
      <c r="D8" s="2"/>
    </row>
    <row r="9" spans="1:12" ht="21" x14ac:dyDescent="0.35">
      <c r="A9" s="1"/>
      <c r="B9" s="1"/>
      <c r="C9" s="1"/>
      <c r="D9" s="1"/>
      <c r="I9" s="1"/>
      <c r="J9" s="1"/>
      <c r="K9" s="1"/>
      <c r="L9" s="1"/>
    </row>
    <row r="10" spans="1:12" ht="21" x14ac:dyDescent="0.35">
      <c r="A10" s="1"/>
      <c r="B10" s="1"/>
      <c r="C10" s="1"/>
      <c r="D10" s="1"/>
      <c r="I10" s="24" t="s">
        <v>13</v>
      </c>
      <c r="J10" s="24"/>
      <c r="K10" s="24"/>
      <c r="L10" s="24"/>
    </row>
    <row r="11" spans="1:12" ht="24" x14ac:dyDescent="0.45">
      <c r="A11" s="24" t="s">
        <v>6</v>
      </c>
      <c r="B11" s="24"/>
      <c r="C11" s="24"/>
      <c r="D11" s="24"/>
      <c r="I11" s="25" t="s">
        <v>43</v>
      </c>
      <c r="J11" s="23"/>
      <c r="K11" s="9">
        <v>4</v>
      </c>
      <c r="L11" s="2" t="s">
        <v>5</v>
      </c>
    </row>
    <row r="12" spans="1:12" ht="24" x14ac:dyDescent="0.45">
      <c r="A12" s="23" t="s">
        <v>36</v>
      </c>
      <c r="B12" s="23"/>
      <c r="C12" s="3">
        <v>1.5</v>
      </c>
      <c r="D12" s="2" t="s">
        <v>7</v>
      </c>
      <c r="I12" s="26" t="s">
        <v>44</v>
      </c>
      <c r="J12" s="23"/>
      <c r="K12" s="9">
        <v>20</v>
      </c>
      <c r="L12" s="4" t="s">
        <v>14</v>
      </c>
    </row>
    <row r="13" spans="1:12" ht="24" x14ac:dyDescent="0.45">
      <c r="A13" s="23" t="s">
        <v>8</v>
      </c>
      <c r="B13" s="23"/>
      <c r="C13" s="9">
        <v>1</v>
      </c>
      <c r="D13" s="2" t="s">
        <v>37</v>
      </c>
      <c r="I13" s="25" t="s">
        <v>45</v>
      </c>
      <c r="J13" s="23"/>
      <c r="K13" s="10">
        <f>1000*K11/8/C13/0.000001/K12/0.000001/(C12*1000000)^2*(1-K11/C7)</f>
        <v>2.2222222222222214</v>
      </c>
      <c r="L13" s="2" t="s">
        <v>32</v>
      </c>
    </row>
    <row r="14" spans="1:12" ht="24" x14ac:dyDescent="0.45">
      <c r="A14" s="23" t="s">
        <v>38</v>
      </c>
      <c r="B14" s="23"/>
      <c r="C14" s="10">
        <f>C7*C8*(1-C8)/C12/1000000/C13/0.000001</f>
        <v>0.53333333333333321</v>
      </c>
      <c r="D14" s="2" t="s">
        <v>9</v>
      </c>
      <c r="I14" s="1"/>
      <c r="J14" s="1"/>
      <c r="K14" s="1"/>
      <c r="L14" s="1"/>
    </row>
    <row r="15" spans="1:12" ht="21" x14ac:dyDescent="0.35">
      <c r="A15" s="1"/>
      <c r="B15" s="1"/>
      <c r="C15" s="1"/>
      <c r="D15" s="1"/>
      <c r="I15" s="27" t="s">
        <v>15</v>
      </c>
      <c r="J15" s="28"/>
      <c r="K15" s="28"/>
      <c r="L15" s="29"/>
    </row>
    <row r="16" spans="1:12" ht="21" x14ac:dyDescent="0.35">
      <c r="A16" s="1"/>
      <c r="B16" s="1"/>
      <c r="C16" s="1"/>
      <c r="D16" s="1"/>
      <c r="I16" s="22" t="s">
        <v>16</v>
      </c>
      <c r="J16" s="22"/>
      <c r="K16" s="15" t="s">
        <v>17</v>
      </c>
      <c r="L16" s="5"/>
    </row>
    <row r="17" spans="1:16" ht="20.25" x14ac:dyDescent="0.3">
      <c r="A17" s="24" t="s">
        <v>10</v>
      </c>
      <c r="B17" s="24"/>
      <c r="C17" s="24"/>
      <c r="D17" s="24"/>
      <c r="I17" s="22" t="s">
        <v>18</v>
      </c>
      <c r="J17" s="22"/>
      <c r="K17" s="15">
        <v>27.28</v>
      </c>
      <c r="L17" s="6" t="s">
        <v>19</v>
      </c>
    </row>
    <row r="18" spans="1:16" ht="24" x14ac:dyDescent="0.45">
      <c r="A18" s="23" t="s">
        <v>39</v>
      </c>
      <c r="B18" s="23"/>
      <c r="C18" s="9">
        <v>2</v>
      </c>
      <c r="D18" s="2" t="s">
        <v>9</v>
      </c>
      <c r="I18" s="22" t="s">
        <v>25</v>
      </c>
      <c r="J18" s="22"/>
      <c r="K18" s="15">
        <v>3.02</v>
      </c>
      <c r="L18" s="6" t="s">
        <v>19</v>
      </c>
    </row>
    <row r="19" spans="1:16" ht="24" x14ac:dyDescent="0.45">
      <c r="A19" s="23" t="s">
        <v>40</v>
      </c>
      <c r="B19" s="23"/>
      <c r="C19" s="10">
        <f>C18+0.5*C14</f>
        <v>2.2666666666666666</v>
      </c>
      <c r="D19" s="2" t="s">
        <v>9</v>
      </c>
      <c r="I19" s="22" t="s">
        <v>24</v>
      </c>
      <c r="J19" s="22"/>
      <c r="K19" s="15">
        <v>4.5999999999999996</v>
      </c>
      <c r="L19" s="6" t="s">
        <v>5</v>
      </c>
    </row>
    <row r="20" spans="1:16" ht="21" x14ac:dyDescent="0.35">
      <c r="A20" s="1"/>
      <c r="B20" s="1"/>
      <c r="C20" s="1"/>
      <c r="D20" s="1"/>
      <c r="I20" s="22" t="s">
        <v>26</v>
      </c>
      <c r="J20" s="22"/>
      <c r="K20" s="12">
        <f>L20*$K$19</f>
        <v>3.3717999999999995</v>
      </c>
      <c r="L20" s="7">
        <v>0.73299999999999998</v>
      </c>
    </row>
    <row r="21" spans="1:16" ht="21" x14ac:dyDescent="0.35">
      <c r="A21" s="1"/>
      <c r="B21" s="1"/>
      <c r="C21" s="1"/>
      <c r="D21" s="1"/>
      <c r="I21" s="22" t="s">
        <v>27</v>
      </c>
      <c r="J21" s="22"/>
      <c r="K21" s="12">
        <f>L21*$K$19</f>
        <v>1.5823999999999998</v>
      </c>
      <c r="L21" s="7">
        <v>0.34399999999999997</v>
      </c>
    </row>
    <row r="22" spans="1:16" ht="20.25" x14ac:dyDescent="0.3">
      <c r="A22" s="24" t="s">
        <v>11</v>
      </c>
      <c r="B22" s="24"/>
      <c r="C22" s="24"/>
      <c r="D22" s="24"/>
      <c r="I22" s="22" t="s">
        <v>22</v>
      </c>
      <c r="J22" s="22"/>
      <c r="K22" s="13">
        <f>(1/L20-1)/(1/K23+1/K17)</f>
        <v>5.2389915325285559</v>
      </c>
      <c r="L22" s="6" t="s">
        <v>20</v>
      </c>
    </row>
    <row r="23" spans="1:16" ht="24" x14ac:dyDescent="0.45">
      <c r="A23" s="23" t="s">
        <v>41</v>
      </c>
      <c r="B23" s="23"/>
      <c r="C23" s="11">
        <f>C18*SQRT(C8*(1-C8))</f>
        <v>0.79999999999999993</v>
      </c>
      <c r="D23" s="2" t="s">
        <v>9</v>
      </c>
      <c r="I23" s="22" t="s">
        <v>23</v>
      </c>
      <c r="J23" s="22"/>
      <c r="K23" s="14">
        <f>(K17*K18*(1/L20-1/L21))/(K18*(1/L21-1)-K17*(1/L20-1))</f>
        <v>30.421873799186471</v>
      </c>
      <c r="L23" s="6" t="s">
        <v>21</v>
      </c>
    </row>
    <row r="24" spans="1:16" ht="21" x14ac:dyDescent="0.35">
      <c r="A24" s="1"/>
      <c r="B24" s="1"/>
      <c r="C24" s="1"/>
      <c r="D24" s="1"/>
      <c r="I24" s="21" t="s">
        <v>46</v>
      </c>
      <c r="J24" s="21"/>
      <c r="K24" s="21"/>
      <c r="L24" s="21"/>
      <c r="M24" s="21"/>
      <c r="N24" s="21"/>
      <c r="O24" s="21"/>
    </row>
    <row r="25" spans="1:16" ht="21" x14ac:dyDescent="0.35">
      <c r="A25" s="1"/>
      <c r="B25" s="1"/>
      <c r="C25" s="1"/>
      <c r="D25" s="1"/>
    </row>
    <row r="28" spans="1:16" ht="21" x14ac:dyDescent="0.35">
      <c r="M28" s="1"/>
      <c r="N28" s="1"/>
      <c r="O28" s="1"/>
      <c r="P28" s="1"/>
    </row>
    <row r="29" spans="1:16" ht="21" x14ac:dyDescent="0.35">
      <c r="M29" s="1"/>
      <c r="N29" s="1"/>
      <c r="O29" s="1"/>
      <c r="P29" s="1"/>
    </row>
  </sheetData>
  <mergeCells count="32">
    <mergeCell ref="A3:C3"/>
    <mergeCell ref="A1:C1"/>
    <mergeCell ref="A2:C2"/>
    <mergeCell ref="A23:B23"/>
    <mergeCell ref="I5:L5"/>
    <mergeCell ref="A14:B14"/>
    <mergeCell ref="A18:B18"/>
    <mergeCell ref="A17:D17"/>
    <mergeCell ref="A19:B19"/>
    <mergeCell ref="A22:D22"/>
    <mergeCell ref="A7:B7"/>
    <mergeCell ref="A8:B8"/>
    <mergeCell ref="A11:D11"/>
    <mergeCell ref="A12:B12"/>
    <mergeCell ref="A13:B13"/>
    <mergeCell ref="A5:D5"/>
    <mergeCell ref="I16:J16"/>
    <mergeCell ref="I17:J17"/>
    <mergeCell ref="A6:B6"/>
    <mergeCell ref="I6:J6"/>
    <mergeCell ref="I10:L10"/>
    <mergeCell ref="I11:J11"/>
    <mergeCell ref="I13:J13"/>
    <mergeCell ref="I12:J12"/>
    <mergeCell ref="I15:L15"/>
    <mergeCell ref="I24:O24"/>
    <mergeCell ref="I23:J23"/>
    <mergeCell ref="I18:J18"/>
    <mergeCell ref="I19:J19"/>
    <mergeCell ref="I20:J20"/>
    <mergeCell ref="I21:J21"/>
    <mergeCell ref="I22:J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0C6E3-94F9-47C6-9F8A-7658D85AB955}">
  <dimension ref="A1:Q27"/>
  <sheetViews>
    <sheetView zoomScaleNormal="100" workbookViewId="0">
      <selection activeCell="K23" sqref="K23"/>
    </sheetView>
  </sheetViews>
  <sheetFormatPr defaultRowHeight="15" x14ac:dyDescent="0.25"/>
  <cols>
    <col min="3" max="3" width="9.28515625" bestFit="1" customWidth="1"/>
    <col min="4" max="4" width="13.85546875" customWidth="1"/>
    <col min="8" max="8" width="8.28515625" customWidth="1"/>
    <col min="10" max="10" width="12" customWidth="1"/>
    <col min="11" max="11" width="15.42578125" customWidth="1"/>
    <col min="12" max="12" width="16.7109375" customWidth="1"/>
    <col min="18" max="18" width="11.5703125" customWidth="1"/>
    <col min="19" max="19" width="13" customWidth="1"/>
    <col min="20" max="20" width="15.42578125" customWidth="1"/>
    <col min="24" max="24" width="14" customWidth="1"/>
    <col min="25" max="25" width="13.85546875" customWidth="1"/>
  </cols>
  <sheetData>
    <row r="1" spans="1:12" ht="21" x14ac:dyDescent="0.35">
      <c r="A1" s="32" t="s">
        <v>2</v>
      </c>
      <c r="B1" s="33"/>
      <c r="C1" s="33"/>
      <c r="D1" s="1"/>
      <c r="E1" s="1"/>
      <c r="F1" s="1"/>
      <c r="G1" s="1"/>
      <c r="H1" s="1"/>
      <c r="I1" s="24" t="s">
        <v>12</v>
      </c>
      <c r="J1" s="24"/>
      <c r="K1" s="24"/>
      <c r="L1" s="24"/>
    </row>
    <row r="2" spans="1:12" ht="24" x14ac:dyDescent="0.45">
      <c r="A2" s="34" t="s">
        <v>3</v>
      </c>
      <c r="B2" s="35"/>
      <c r="C2" s="35"/>
      <c r="D2" s="1"/>
      <c r="E2" s="1"/>
      <c r="F2" s="1"/>
      <c r="G2" s="1"/>
      <c r="H2" s="1"/>
      <c r="I2" s="23" t="s">
        <v>42</v>
      </c>
      <c r="J2" s="23"/>
      <c r="K2" s="11">
        <f>C14/2/SQRT(3)</f>
        <v>0.15396007178390017</v>
      </c>
      <c r="L2" s="2" t="s">
        <v>9</v>
      </c>
    </row>
    <row r="3" spans="1:12" ht="21" x14ac:dyDescent="0.35">
      <c r="A3" s="30" t="s">
        <v>4</v>
      </c>
      <c r="B3" s="31"/>
      <c r="C3" s="31"/>
      <c r="D3" s="1"/>
      <c r="E3" s="1"/>
      <c r="F3" s="1"/>
      <c r="G3" s="1"/>
      <c r="H3" s="1"/>
      <c r="I3" s="1"/>
      <c r="J3" s="1"/>
      <c r="K3" s="1"/>
      <c r="L3" s="1"/>
    </row>
    <row r="4" spans="1:12" ht="2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1" x14ac:dyDescent="0.35">
      <c r="A5" s="24" t="s">
        <v>0</v>
      </c>
      <c r="B5" s="24"/>
      <c r="C5" s="24"/>
      <c r="D5" s="24"/>
      <c r="E5" s="1"/>
      <c r="F5" s="1"/>
      <c r="G5" s="1"/>
      <c r="H5" s="1"/>
      <c r="I5" s="24" t="s">
        <v>13</v>
      </c>
      <c r="J5" s="24"/>
      <c r="K5" s="24"/>
      <c r="L5" s="24"/>
    </row>
    <row r="6" spans="1:12" ht="24" x14ac:dyDescent="0.45">
      <c r="A6" s="23" t="s">
        <v>34</v>
      </c>
      <c r="B6" s="23"/>
      <c r="C6" s="9">
        <v>4</v>
      </c>
      <c r="D6" s="2" t="s">
        <v>5</v>
      </c>
      <c r="E6" s="1"/>
      <c r="F6" s="1"/>
      <c r="G6" s="1"/>
      <c r="H6" s="1"/>
      <c r="I6" s="25" t="s">
        <v>43</v>
      </c>
      <c r="J6" s="23"/>
      <c r="K6" s="9">
        <v>4</v>
      </c>
      <c r="L6" s="2" t="s">
        <v>5</v>
      </c>
    </row>
    <row r="7" spans="1:12" ht="24" x14ac:dyDescent="0.45">
      <c r="A7" s="23" t="s">
        <v>35</v>
      </c>
      <c r="B7" s="23"/>
      <c r="C7" s="9">
        <v>5</v>
      </c>
      <c r="D7" s="2" t="s">
        <v>5</v>
      </c>
      <c r="E7" s="1"/>
      <c r="F7" s="1"/>
      <c r="G7" s="1"/>
      <c r="H7" s="1"/>
      <c r="I7" s="26" t="s">
        <v>44</v>
      </c>
      <c r="J7" s="23"/>
      <c r="K7" s="9">
        <v>20</v>
      </c>
      <c r="L7" s="4" t="s">
        <v>14</v>
      </c>
    </row>
    <row r="8" spans="1:12" ht="24" x14ac:dyDescent="0.45">
      <c r="A8" s="23" t="s">
        <v>1</v>
      </c>
      <c r="B8" s="23"/>
      <c r="C8" s="16">
        <f>C6/C7</f>
        <v>0.8</v>
      </c>
      <c r="D8" s="2"/>
      <c r="E8" s="1"/>
      <c r="F8" s="1"/>
      <c r="G8" s="1"/>
      <c r="H8" s="1"/>
      <c r="I8" s="25" t="s">
        <v>45</v>
      </c>
      <c r="J8" s="23"/>
      <c r="K8" s="10">
        <f>1000*K6/8/C13/0.000001/K7/0.000001/(C12*1000000)^2*(1-K6/C7)</f>
        <v>2.2222222222222214</v>
      </c>
      <c r="L8" s="2" t="s">
        <v>32</v>
      </c>
    </row>
    <row r="9" spans="1:12" ht="2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x14ac:dyDescent="0.35">
      <c r="A10" s="1"/>
      <c r="B10" s="1"/>
      <c r="C10" s="1"/>
      <c r="D10" s="1"/>
      <c r="E10" s="1"/>
      <c r="F10" s="1"/>
      <c r="G10" s="1"/>
      <c r="H10" s="1"/>
      <c r="I10" s="27" t="s">
        <v>15</v>
      </c>
      <c r="J10" s="28"/>
      <c r="K10" s="28"/>
      <c r="L10" s="29"/>
    </row>
    <row r="11" spans="1:12" ht="21" x14ac:dyDescent="0.35">
      <c r="A11" s="24" t="s">
        <v>6</v>
      </c>
      <c r="B11" s="24"/>
      <c r="C11" s="24"/>
      <c r="D11" s="24"/>
      <c r="E11" s="1"/>
      <c r="F11" s="1"/>
      <c r="G11" s="1"/>
      <c r="H11" s="1"/>
      <c r="I11" s="22" t="s">
        <v>16</v>
      </c>
      <c r="J11" s="22"/>
      <c r="K11" s="15" t="s">
        <v>17</v>
      </c>
      <c r="L11" s="5"/>
    </row>
    <row r="12" spans="1:12" ht="24" x14ac:dyDescent="0.45">
      <c r="A12" s="23" t="s">
        <v>36</v>
      </c>
      <c r="B12" s="23"/>
      <c r="C12" s="3">
        <v>1.5</v>
      </c>
      <c r="D12" s="2" t="s">
        <v>7</v>
      </c>
      <c r="E12" s="1"/>
      <c r="F12" s="1"/>
      <c r="G12" s="1"/>
      <c r="H12" s="1"/>
      <c r="I12" s="22" t="s">
        <v>18</v>
      </c>
      <c r="J12" s="22"/>
      <c r="K12" s="15">
        <v>27.28</v>
      </c>
      <c r="L12" s="6" t="s">
        <v>19</v>
      </c>
    </row>
    <row r="13" spans="1:12" ht="21" x14ac:dyDescent="0.35">
      <c r="A13" s="23" t="s">
        <v>8</v>
      </c>
      <c r="B13" s="23"/>
      <c r="C13" s="9">
        <v>1</v>
      </c>
      <c r="D13" s="2" t="s">
        <v>37</v>
      </c>
      <c r="E13" s="1"/>
      <c r="F13" s="1"/>
      <c r="G13" s="1"/>
      <c r="H13" s="1"/>
      <c r="I13" s="22" t="s">
        <v>25</v>
      </c>
      <c r="J13" s="22"/>
      <c r="K13" s="15">
        <v>3.02</v>
      </c>
      <c r="L13" s="6" t="s">
        <v>19</v>
      </c>
    </row>
    <row r="14" spans="1:12" ht="24" x14ac:dyDescent="0.45">
      <c r="A14" s="23" t="s">
        <v>38</v>
      </c>
      <c r="B14" s="23"/>
      <c r="C14" s="10">
        <f>C7*C8*(1-C8)/C12/1000000/C13/0.000001</f>
        <v>0.53333333333333321</v>
      </c>
      <c r="D14" s="2" t="s">
        <v>9</v>
      </c>
      <c r="E14" s="1"/>
      <c r="F14" s="1"/>
      <c r="G14" s="1"/>
      <c r="H14" s="1"/>
      <c r="I14" s="22" t="s">
        <v>24</v>
      </c>
      <c r="J14" s="22"/>
      <c r="K14" s="15">
        <v>4.5999999999999996</v>
      </c>
      <c r="L14" s="6" t="s">
        <v>5</v>
      </c>
    </row>
    <row r="15" spans="1:12" ht="21" x14ac:dyDescent="0.35">
      <c r="A15" s="1"/>
      <c r="B15" s="1"/>
      <c r="C15" s="1"/>
      <c r="D15" s="1"/>
      <c r="E15" s="1"/>
      <c r="F15" s="1"/>
      <c r="G15" s="1"/>
      <c r="H15" s="1"/>
      <c r="I15" s="22" t="s">
        <v>26</v>
      </c>
      <c r="J15" s="22"/>
      <c r="K15" s="12">
        <f>L15*$K$14</f>
        <v>3.3717999999999995</v>
      </c>
      <c r="L15" s="7">
        <v>0.73299999999999998</v>
      </c>
    </row>
    <row r="16" spans="1:12" ht="21" x14ac:dyDescent="0.35">
      <c r="A16" s="1"/>
      <c r="B16" s="1"/>
      <c r="C16" s="1"/>
      <c r="D16" s="1"/>
      <c r="E16" s="1"/>
      <c r="F16" s="1"/>
      <c r="G16" s="1"/>
      <c r="H16" s="1"/>
      <c r="I16" s="22" t="s">
        <v>27</v>
      </c>
      <c r="J16" s="22"/>
      <c r="K16" s="12">
        <f>L16*$K$14</f>
        <v>1.5823999999999998</v>
      </c>
      <c r="L16" s="7">
        <v>0.34399999999999997</v>
      </c>
    </row>
    <row r="17" spans="1:17" ht="21" x14ac:dyDescent="0.35">
      <c r="A17" s="24" t="s">
        <v>10</v>
      </c>
      <c r="B17" s="24"/>
      <c r="C17" s="24"/>
      <c r="D17" s="24"/>
      <c r="E17" s="1"/>
      <c r="F17" s="1"/>
      <c r="G17" s="1"/>
      <c r="H17" s="1"/>
      <c r="I17" s="22" t="s">
        <v>22</v>
      </c>
      <c r="J17" s="22"/>
      <c r="K17" s="13">
        <f>(1/L15-1)/(1/K18+1/K12)</f>
        <v>5.2389915325285559</v>
      </c>
      <c r="L17" s="6" t="s">
        <v>20</v>
      </c>
    </row>
    <row r="18" spans="1:17" ht="24" x14ac:dyDescent="0.45">
      <c r="A18" s="23" t="s">
        <v>39</v>
      </c>
      <c r="B18" s="23"/>
      <c r="C18" s="9">
        <v>2</v>
      </c>
      <c r="D18" s="2" t="s">
        <v>9</v>
      </c>
      <c r="E18" s="1"/>
      <c r="F18" s="1"/>
      <c r="G18" s="1"/>
      <c r="H18" s="1"/>
      <c r="I18" s="22" t="s">
        <v>23</v>
      </c>
      <c r="J18" s="22"/>
      <c r="K18" s="14">
        <f>(K12*K13*(1/L15-1/L16))/(K13*(1/L16-1)-K12*(1/L15-1))</f>
        <v>30.421873799186471</v>
      </c>
      <c r="L18" s="6" t="s">
        <v>21</v>
      </c>
    </row>
    <row r="19" spans="1:17" ht="24" x14ac:dyDescent="0.45">
      <c r="A19" s="23" t="s">
        <v>40</v>
      </c>
      <c r="B19" s="23"/>
      <c r="C19" s="10">
        <f>C18+0.5*C14</f>
        <v>2.2666666666666666</v>
      </c>
      <c r="D19" s="2" t="s">
        <v>9</v>
      </c>
      <c r="E19" s="1"/>
      <c r="F19" s="1"/>
      <c r="G19" s="1"/>
      <c r="H19" s="1"/>
      <c r="I19" s="1" t="s">
        <v>46</v>
      </c>
      <c r="J19" s="1"/>
      <c r="K19" s="1"/>
      <c r="L19" s="1"/>
    </row>
    <row r="20" spans="1:17" ht="2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1" x14ac:dyDescent="0.35">
      <c r="A21" s="1"/>
      <c r="B21" s="1"/>
      <c r="C21" s="1"/>
      <c r="D21" s="1"/>
      <c r="E21" s="1"/>
      <c r="F21" s="1"/>
      <c r="G21" s="1"/>
      <c r="H21" s="1"/>
      <c r="I21" s="27" t="s">
        <v>28</v>
      </c>
      <c r="J21" s="28"/>
      <c r="K21" s="28"/>
      <c r="L21" s="29"/>
    </row>
    <row r="22" spans="1:17" ht="21" x14ac:dyDescent="0.35">
      <c r="A22" s="24" t="s">
        <v>11</v>
      </c>
      <c r="B22" s="24"/>
      <c r="C22" s="24"/>
      <c r="D22" s="24"/>
      <c r="E22" s="1"/>
      <c r="F22" s="1"/>
      <c r="G22" s="1"/>
      <c r="H22" s="1"/>
      <c r="I22" s="22" t="s">
        <v>33</v>
      </c>
      <c r="J22" s="22"/>
      <c r="K22" s="8">
        <v>2500</v>
      </c>
      <c r="L22" s="5" t="s">
        <v>29</v>
      </c>
    </row>
    <row r="23" spans="1:17" ht="24" x14ac:dyDescent="0.45">
      <c r="A23" s="23" t="s">
        <v>41</v>
      </c>
      <c r="B23" s="23"/>
      <c r="C23" s="11">
        <f>C18*SQRT(C8*(1-C8))</f>
        <v>0.79999999999999993</v>
      </c>
      <c r="D23" s="2" t="s">
        <v>9</v>
      </c>
      <c r="E23" s="1"/>
      <c r="F23" s="1"/>
      <c r="G23" s="1"/>
      <c r="H23" s="1"/>
      <c r="I23" s="22" t="s">
        <v>30</v>
      </c>
      <c r="J23" s="22"/>
      <c r="K23" s="15">
        <v>1</v>
      </c>
      <c r="L23" s="6" t="s">
        <v>9</v>
      </c>
    </row>
    <row r="24" spans="1:17" ht="21" x14ac:dyDescent="0.35">
      <c r="A24" s="1"/>
      <c r="B24" s="1"/>
      <c r="C24" s="1"/>
      <c r="D24" s="1"/>
      <c r="E24" s="1"/>
      <c r="F24" s="1"/>
      <c r="G24" s="1"/>
      <c r="H24" s="1"/>
      <c r="I24" s="22" t="s">
        <v>31</v>
      </c>
      <c r="J24" s="22"/>
      <c r="K24" s="12">
        <f>K22/K23/1000</f>
        <v>2.5</v>
      </c>
      <c r="L24" s="6" t="s">
        <v>19</v>
      </c>
    </row>
    <row r="25" spans="1:17" ht="21" x14ac:dyDescent="0.35">
      <c r="A25" s="1"/>
      <c r="B25" s="1"/>
      <c r="C25" s="1"/>
      <c r="D25" s="1"/>
      <c r="E25" s="1"/>
      <c r="F25" s="1"/>
      <c r="G25" s="1"/>
      <c r="H25" s="1"/>
    </row>
    <row r="26" spans="1:17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7" ht="21" x14ac:dyDescent="0.35">
      <c r="A27" s="1"/>
      <c r="B27" s="1"/>
      <c r="C27" s="1"/>
      <c r="D27" s="1"/>
      <c r="E27" s="1"/>
      <c r="F27" s="1"/>
      <c r="G27" s="1"/>
      <c r="H27" s="1"/>
    </row>
  </sheetData>
  <mergeCells count="35">
    <mergeCell ref="I24:J24"/>
    <mergeCell ref="A23:B23"/>
    <mergeCell ref="I1:L1"/>
    <mergeCell ref="I17:J17"/>
    <mergeCell ref="I5:L5"/>
    <mergeCell ref="I6:J6"/>
    <mergeCell ref="I7:J7"/>
    <mergeCell ref="I8:J8"/>
    <mergeCell ref="I10:L10"/>
    <mergeCell ref="I11:J11"/>
    <mergeCell ref="I12:J12"/>
    <mergeCell ref="I13:J13"/>
    <mergeCell ref="I14:J14"/>
    <mergeCell ref="I15:J15"/>
    <mergeCell ref="A17:D17"/>
    <mergeCell ref="A18:B18"/>
    <mergeCell ref="A19:B19"/>
    <mergeCell ref="I22:J22"/>
    <mergeCell ref="I23:J23"/>
    <mergeCell ref="A1:C1"/>
    <mergeCell ref="A2:C2"/>
    <mergeCell ref="A3:C3"/>
    <mergeCell ref="A22:D22"/>
    <mergeCell ref="I2:J2"/>
    <mergeCell ref="A8:B8"/>
    <mergeCell ref="A11:D11"/>
    <mergeCell ref="A12:B12"/>
    <mergeCell ref="A13:B13"/>
    <mergeCell ref="A7:B7"/>
    <mergeCell ref="A5:D5"/>
    <mergeCell ref="A6:B6"/>
    <mergeCell ref="I16:J16"/>
    <mergeCell ref="I18:J18"/>
    <mergeCell ref="I21:L21"/>
    <mergeCell ref="A14:B1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F8950-D63B-4611-8C48-6D707360DF8A}">
  <dimension ref="A1:Q24"/>
  <sheetViews>
    <sheetView zoomScaleNormal="100" workbookViewId="0">
      <selection activeCell="K8" sqref="K8"/>
    </sheetView>
  </sheetViews>
  <sheetFormatPr defaultRowHeight="15" x14ac:dyDescent="0.25"/>
  <cols>
    <col min="4" max="4" width="13.85546875" customWidth="1"/>
    <col min="8" max="8" width="8.28515625" customWidth="1"/>
    <col min="10" max="10" width="12" customWidth="1"/>
    <col min="11" max="11" width="15.42578125" customWidth="1"/>
    <col min="12" max="12" width="16.7109375" customWidth="1"/>
    <col min="18" max="18" width="11.5703125" customWidth="1"/>
    <col min="19" max="19" width="13" customWidth="1"/>
    <col min="20" max="20" width="15.42578125" customWidth="1"/>
    <col min="24" max="25" width="14" customWidth="1"/>
  </cols>
  <sheetData>
    <row r="1" spans="1:12" ht="21" x14ac:dyDescent="0.35">
      <c r="A1" s="32" t="s">
        <v>2</v>
      </c>
      <c r="B1" s="33"/>
      <c r="C1" s="33"/>
      <c r="D1" s="1"/>
      <c r="I1" s="24" t="s">
        <v>12</v>
      </c>
      <c r="J1" s="24"/>
      <c r="K1" s="24"/>
      <c r="L1" s="24"/>
    </row>
    <row r="2" spans="1:12" ht="24" x14ac:dyDescent="0.45">
      <c r="A2" s="34" t="s">
        <v>3</v>
      </c>
      <c r="B2" s="35"/>
      <c r="C2" s="35"/>
      <c r="D2" s="1"/>
      <c r="I2" s="23" t="s">
        <v>42</v>
      </c>
      <c r="J2" s="23"/>
      <c r="K2" s="11">
        <f>C14/2/SQRT(3)</f>
        <v>0.15396007178390017</v>
      </c>
      <c r="L2" s="2" t="s">
        <v>9</v>
      </c>
    </row>
    <row r="3" spans="1:12" ht="21" x14ac:dyDescent="0.35">
      <c r="A3" s="30" t="s">
        <v>4</v>
      </c>
      <c r="B3" s="31"/>
      <c r="C3" s="31"/>
      <c r="D3" s="1"/>
      <c r="I3" s="1"/>
      <c r="J3" s="1"/>
      <c r="K3" s="1"/>
      <c r="L3" s="1"/>
    </row>
    <row r="4" spans="1:12" ht="21" x14ac:dyDescent="0.35">
      <c r="A4" s="1"/>
      <c r="B4" s="1"/>
      <c r="C4" s="1"/>
      <c r="D4" s="1"/>
      <c r="I4" s="1"/>
      <c r="J4" s="1"/>
      <c r="K4" s="1"/>
      <c r="L4" s="1"/>
    </row>
    <row r="5" spans="1:12" ht="20.25" x14ac:dyDescent="0.25">
      <c r="A5" s="24" t="s">
        <v>0</v>
      </c>
      <c r="B5" s="24"/>
      <c r="C5" s="24"/>
      <c r="D5" s="24"/>
      <c r="I5" s="24" t="s">
        <v>13</v>
      </c>
      <c r="J5" s="24"/>
      <c r="K5" s="24"/>
      <c r="L5" s="24"/>
    </row>
    <row r="6" spans="1:12" ht="24" x14ac:dyDescent="0.45">
      <c r="A6" s="23" t="s">
        <v>34</v>
      </c>
      <c r="B6" s="23"/>
      <c r="C6" s="9">
        <v>4</v>
      </c>
      <c r="D6" s="2" t="s">
        <v>5</v>
      </c>
      <c r="E6" s="1"/>
      <c r="F6" s="1"/>
      <c r="G6" s="1"/>
      <c r="H6" s="1"/>
      <c r="I6" s="25" t="s">
        <v>43</v>
      </c>
      <c r="J6" s="23"/>
      <c r="K6" s="9">
        <v>4</v>
      </c>
      <c r="L6" s="2" t="s">
        <v>5</v>
      </c>
    </row>
    <row r="7" spans="1:12" ht="24" x14ac:dyDescent="0.45">
      <c r="A7" s="23" t="s">
        <v>35</v>
      </c>
      <c r="B7" s="23"/>
      <c r="C7" s="9">
        <v>5</v>
      </c>
      <c r="D7" s="2" t="s">
        <v>5</v>
      </c>
      <c r="E7" s="1"/>
      <c r="F7" s="1"/>
      <c r="G7" s="1"/>
      <c r="H7" s="1"/>
      <c r="I7" s="26" t="s">
        <v>44</v>
      </c>
      <c r="J7" s="23"/>
      <c r="K7" s="9">
        <v>20</v>
      </c>
      <c r="L7" s="4" t="s">
        <v>14</v>
      </c>
    </row>
    <row r="8" spans="1:12" ht="24" x14ac:dyDescent="0.45">
      <c r="A8" s="23" t="s">
        <v>1</v>
      </c>
      <c r="B8" s="23"/>
      <c r="C8" s="17">
        <f>C6/C7</f>
        <v>0.8</v>
      </c>
      <c r="D8" s="2"/>
      <c r="E8" s="1"/>
      <c r="F8" s="1"/>
      <c r="G8" s="1"/>
      <c r="H8" s="1"/>
      <c r="I8" s="25" t="s">
        <v>45</v>
      </c>
      <c r="J8" s="23"/>
      <c r="K8" s="10">
        <f>1000*K6/8/C13/0.000001/K7/0.000001/(C12*1000000)^2*(1-K6/C7)</f>
        <v>2.2222222222222214</v>
      </c>
      <c r="L8" s="2" t="s">
        <v>32</v>
      </c>
    </row>
    <row r="9" spans="1:12" ht="2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x14ac:dyDescent="0.35">
      <c r="A10" s="1"/>
      <c r="B10" s="1"/>
      <c r="C10" s="1"/>
      <c r="D10" s="1"/>
      <c r="E10" s="1"/>
      <c r="F10" s="1"/>
      <c r="G10" s="1"/>
      <c r="H10" s="1"/>
      <c r="I10" s="27" t="s">
        <v>15</v>
      </c>
      <c r="J10" s="28"/>
      <c r="K10" s="28"/>
      <c r="L10" s="29"/>
    </row>
    <row r="11" spans="1:12" ht="21" x14ac:dyDescent="0.35">
      <c r="A11" s="24" t="s">
        <v>6</v>
      </c>
      <c r="B11" s="24"/>
      <c r="C11" s="24"/>
      <c r="D11" s="24"/>
      <c r="E11" s="1"/>
      <c r="F11" s="1"/>
      <c r="G11" s="1"/>
      <c r="H11" s="1"/>
      <c r="I11" s="22" t="s">
        <v>16</v>
      </c>
      <c r="J11" s="22"/>
      <c r="K11" s="15" t="s">
        <v>17</v>
      </c>
      <c r="L11" s="5"/>
    </row>
    <row r="12" spans="1:12" ht="24" x14ac:dyDescent="0.45">
      <c r="A12" s="23" t="s">
        <v>36</v>
      </c>
      <c r="B12" s="23"/>
      <c r="C12" s="3">
        <v>1.5</v>
      </c>
      <c r="D12" s="2" t="s">
        <v>7</v>
      </c>
      <c r="E12" s="1"/>
      <c r="F12" s="1"/>
      <c r="G12" s="1"/>
      <c r="H12" s="1"/>
      <c r="I12" s="22" t="s">
        <v>18</v>
      </c>
      <c r="J12" s="22"/>
      <c r="K12" s="15">
        <v>27.28</v>
      </c>
      <c r="L12" s="6" t="s">
        <v>19</v>
      </c>
    </row>
    <row r="13" spans="1:12" ht="21" x14ac:dyDescent="0.35">
      <c r="A13" s="23" t="s">
        <v>8</v>
      </c>
      <c r="B13" s="23"/>
      <c r="C13" s="9">
        <v>1</v>
      </c>
      <c r="D13" s="2" t="s">
        <v>37</v>
      </c>
      <c r="E13" s="1"/>
      <c r="F13" s="1"/>
      <c r="G13" s="1"/>
      <c r="H13" s="1"/>
      <c r="I13" s="22" t="s">
        <v>25</v>
      </c>
      <c r="J13" s="22"/>
      <c r="K13" s="15">
        <v>3.02</v>
      </c>
      <c r="L13" s="6" t="s">
        <v>19</v>
      </c>
    </row>
    <row r="14" spans="1:12" ht="24" x14ac:dyDescent="0.45">
      <c r="A14" s="23" t="s">
        <v>38</v>
      </c>
      <c r="B14" s="23"/>
      <c r="C14" s="10">
        <f>C7*C8*(1-C8)/C12/1000000/C13/0.000001</f>
        <v>0.53333333333333321</v>
      </c>
      <c r="D14" s="2" t="s">
        <v>9</v>
      </c>
      <c r="E14" s="1"/>
      <c r="F14" s="1"/>
      <c r="G14" s="1"/>
      <c r="H14" s="1"/>
      <c r="I14" s="22" t="s">
        <v>24</v>
      </c>
      <c r="J14" s="22"/>
      <c r="K14" s="15">
        <v>4.5999999999999996</v>
      </c>
      <c r="L14" s="6" t="s">
        <v>5</v>
      </c>
    </row>
    <row r="15" spans="1:12" ht="21" x14ac:dyDescent="0.35">
      <c r="A15" s="1"/>
      <c r="B15" s="1"/>
      <c r="C15" s="1"/>
      <c r="D15" s="1"/>
      <c r="E15" s="1"/>
      <c r="F15" s="1"/>
      <c r="G15" s="1"/>
      <c r="H15" s="1"/>
      <c r="I15" s="22" t="s">
        <v>26</v>
      </c>
      <c r="J15" s="22"/>
      <c r="K15" s="12">
        <f>L15*$K$14</f>
        <v>3.3717999999999995</v>
      </c>
      <c r="L15" s="7">
        <v>0.73299999999999998</v>
      </c>
    </row>
    <row r="16" spans="1:12" ht="21" x14ac:dyDescent="0.35">
      <c r="A16" s="1"/>
      <c r="B16" s="1"/>
      <c r="C16" s="1"/>
      <c r="D16" s="1"/>
      <c r="E16" s="1"/>
      <c r="F16" s="1"/>
      <c r="G16" s="1"/>
      <c r="H16" s="1"/>
      <c r="I16" s="22" t="s">
        <v>27</v>
      </c>
      <c r="J16" s="22"/>
      <c r="K16" s="12">
        <f>L16*$K$14</f>
        <v>1.5823999999999998</v>
      </c>
      <c r="L16" s="7">
        <v>0.34399999999999997</v>
      </c>
    </row>
    <row r="17" spans="1:17" ht="21" x14ac:dyDescent="0.35">
      <c r="A17" s="24" t="s">
        <v>10</v>
      </c>
      <c r="B17" s="24"/>
      <c r="C17" s="24"/>
      <c r="D17" s="24"/>
      <c r="E17" s="1"/>
      <c r="F17" s="1"/>
      <c r="G17" s="1"/>
      <c r="H17" s="1"/>
      <c r="I17" s="22" t="s">
        <v>22</v>
      </c>
      <c r="J17" s="22"/>
      <c r="K17" s="13">
        <f>(1/L15-1)/(1/K18+1/K12)</f>
        <v>5.2389915325285559</v>
      </c>
      <c r="L17" s="6" t="s">
        <v>20</v>
      </c>
    </row>
    <row r="18" spans="1:17" ht="24" x14ac:dyDescent="0.45">
      <c r="A18" s="23" t="s">
        <v>39</v>
      </c>
      <c r="B18" s="23"/>
      <c r="C18" s="9">
        <v>2</v>
      </c>
      <c r="D18" s="2" t="s">
        <v>9</v>
      </c>
      <c r="E18" s="1"/>
      <c r="F18" s="1"/>
      <c r="G18" s="1"/>
      <c r="H18" s="1"/>
      <c r="I18" s="22" t="s">
        <v>23</v>
      </c>
      <c r="J18" s="22"/>
      <c r="K18" s="14">
        <f>(K12*K13*(1/L15-1/L16))/(K13*(1/L16-1)-K12*(1/L15-1))</f>
        <v>30.421873799186471</v>
      </c>
      <c r="L18" s="6" t="s">
        <v>21</v>
      </c>
    </row>
    <row r="19" spans="1:17" ht="24" x14ac:dyDescent="0.45">
      <c r="A19" s="23" t="s">
        <v>40</v>
      </c>
      <c r="B19" s="23"/>
      <c r="C19" s="10">
        <f>C18+0.5*C14</f>
        <v>2.2666666666666666</v>
      </c>
      <c r="D19" s="2" t="s">
        <v>9</v>
      </c>
      <c r="E19" s="1"/>
      <c r="F19" s="1"/>
      <c r="G19" s="1"/>
      <c r="H19" s="1"/>
      <c r="I19" s="21" t="s">
        <v>46</v>
      </c>
      <c r="J19" s="21"/>
      <c r="K19" s="21"/>
      <c r="L19" s="21"/>
      <c r="M19" s="21"/>
      <c r="N19" s="21"/>
      <c r="O19" s="21"/>
      <c r="P19" s="21"/>
      <c r="Q19" s="21"/>
    </row>
    <row r="20" spans="1:17" ht="2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7" ht="21" x14ac:dyDescent="0.35">
      <c r="A21" s="1"/>
      <c r="B21" s="1"/>
      <c r="C21" s="1"/>
      <c r="D21" s="1"/>
      <c r="E21" s="1"/>
      <c r="F21" s="1"/>
      <c r="G21" s="1"/>
      <c r="H21" s="1"/>
      <c r="I21" s="27" t="s">
        <v>28</v>
      </c>
      <c r="J21" s="28"/>
      <c r="K21" s="28"/>
      <c r="L21" s="29"/>
    </row>
    <row r="22" spans="1:17" ht="21" x14ac:dyDescent="0.35">
      <c r="A22" s="24" t="s">
        <v>11</v>
      </c>
      <c r="B22" s="24"/>
      <c r="C22" s="24"/>
      <c r="D22" s="24"/>
      <c r="E22" s="1"/>
      <c r="F22" s="1"/>
      <c r="G22" s="1"/>
      <c r="H22" s="1"/>
      <c r="I22" s="22" t="s">
        <v>33</v>
      </c>
      <c r="J22" s="22"/>
      <c r="K22" s="8">
        <v>2500</v>
      </c>
      <c r="L22" s="5" t="s">
        <v>29</v>
      </c>
    </row>
    <row r="23" spans="1:17" ht="24" x14ac:dyDescent="0.45">
      <c r="A23" s="23" t="s">
        <v>41</v>
      </c>
      <c r="B23" s="23"/>
      <c r="C23" s="11">
        <f>C18*SQRT(C8*(1-C8))</f>
        <v>0.79999999999999993</v>
      </c>
      <c r="D23" s="2" t="s">
        <v>9</v>
      </c>
      <c r="E23" s="1"/>
      <c r="F23" s="1"/>
      <c r="G23" s="1"/>
      <c r="H23" s="1"/>
      <c r="I23" s="22" t="s">
        <v>30</v>
      </c>
      <c r="J23" s="22"/>
      <c r="K23" s="15">
        <v>1</v>
      </c>
      <c r="L23" s="6" t="s">
        <v>9</v>
      </c>
    </row>
    <row r="24" spans="1:17" ht="20.25" x14ac:dyDescent="0.3">
      <c r="I24" s="22" t="s">
        <v>31</v>
      </c>
      <c r="J24" s="22"/>
      <c r="K24" s="12">
        <f>K22/K23/1000</f>
        <v>2.5</v>
      </c>
      <c r="L24" s="6" t="s">
        <v>19</v>
      </c>
    </row>
  </sheetData>
  <mergeCells count="36">
    <mergeCell ref="I21:L21"/>
    <mergeCell ref="I22:J22"/>
    <mergeCell ref="I23:J23"/>
    <mergeCell ref="I24:J24"/>
    <mergeCell ref="A23:B23"/>
    <mergeCell ref="I1:L1"/>
    <mergeCell ref="I19:Q19"/>
    <mergeCell ref="I17:J17"/>
    <mergeCell ref="I5:L5"/>
    <mergeCell ref="I6:J6"/>
    <mergeCell ref="I7:J7"/>
    <mergeCell ref="I8:J8"/>
    <mergeCell ref="I10:L10"/>
    <mergeCell ref="I11:J11"/>
    <mergeCell ref="I12:J12"/>
    <mergeCell ref="I13:J13"/>
    <mergeCell ref="I14:J14"/>
    <mergeCell ref="I15:J15"/>
    <mergeCell ref="I16:J16"/>
    <mergeCell ref="I18:J18"/>
    <mergeCell ref="I2:J2"/>
    <mergeCell ref="A14:B14"/>
    <mergeCell ref="A17:D17"/>
    <mergeCell ref="A18:B18"/>
    <mergeCell ref="A19:B19"/>
    <mergeCell ref="A22:D22"/>
    <mergeCell ref="A8:B8"/>
    <mergeCell ref="A11:D11"/>
    <mergeCell ref="A12:B12"/>
    <mergeCell ref="A13:B13"/>
    <mergeCell ref="A7:B7"/>
    <mergeCell ref="A5:D5"/>
    <mergeCell ref="A6:B6"/>
    <mergeCell ref="A1:C1"/>
    <mergeCell ref="A2:C2"/>
    <mergeCell ref="A3:C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D361A-3669-4B2B-A93F-060223E6142C}">
  <dimension ref="A1:O24"/>
  <sheetViews>
    <sheetView zoomScaleNormal="100" workbookViewId="0">
      <selection activeCell="K13" sqref="K13"/>
    </sheetView>
  </sheetViews>
  <sheetFormatPr defaultRowHeight="15" x14ac:dyDescent="0.25"/>
  <cols>
    <col min="4" max="4" width="13.85546875" customWidth="1"/>
    <col min="8" max="8" width="8.28515625" customWidth="1"/>
    <col min="10" max="10" width="12" customWidth="1"/>
    <col min="11" max="11" width="15.42578125" customWidth="1"/>
    <col min="12" max="12" width="16.7109375" customWidth="1"/>
    <col min="15" max="15" width="16.42578125" customWidth="1"/>
    <col min="17" max="17" width="9.140625" customWidth="1"/>
    <col min="18" max="18" width="11.5703125" customWidth="1"/>
    <col min="19" max="19" width="13" customWidth="1"/>
    <col min="20" max="20" width="15.42578125" customWidth="1"/>
    <col min="24" max="24" width="14" customWidth="1"/>
    <col min="25" max="25" width="13.85546875" customWidth="1"/>
  </cols>
  <sheetData>
    <row r="1" spans="1:12" ht="21" x14ac:dyDescent="0.35">
      <c r="A1" s="32" t="s">
        <v>2</v>
      </c>
      <c r="B1" s="33"/>
      <c r="C1" s="33"/>
      <c r="D1" s="1"/>
    </row>
    <row r="2" spans="1:12" ht="21" x14ac:dyDescent="0.35">
      <c r="A2" s="34" t="s">
        <v>3</v>
      </c>
      <c r="B2" s="35"/>
      <c r="C2" s="35"/>
      <c r="D2" s="1"/>
    </row>
    <row r="3" spans="1:12" ht="21" x14ac:dyDescent="0.35">
      <c r="A3" s="30" t="s">
        <v>4</v>
      </c>
      <c r="B3" s="31"/>
      <c r="C3" s="31"/>
      <c r="D3" s="1"/>
    </row>
    <row r="4" spans="1:12" ht="21" x14ac:dyDescent="0.35">
      <c r="A4" s="1"/>
      <c r="B4" s="1"/>
      <c r="C4" s="1"/>
      <c r="D4" s="1"/>
    </row>
    <row r="5" spans="1:12" ht="20.25" x14ac:dyDescent="0.25">
      <c r="A5" s="36" t="s">
        <v>0</v>
      </c>
      <c r="B5" s="37"/>
      <c r="C5" s="37"/>
      <c r="D5" s="38"/>
      <c r="I5" s="36" t="s">
        <v>12</v>
      </c>
      <c r="J5" s="37"/>
      <c r="K5" s="37"/>
      <c r="L5" s="38"/>
    </row>
    <row r="6" spans="1:12" ht="24" x14ac:dyDescent="0.45">
      <c r="A6" s="39" t="s">
        <v>34</v>
      </c>
      <c r="B6" s="40"/>
      <c r="C6" s="9">
        <v>4</v>
      </c>
      <c r="D6" s="2" t="s">
        <v>5</v>
      </c>
      <c r="I6" s="39" t="s">
        <v>42</v>
      </c>
      <c r="J6" s="40"/>
      <c r="K6" s="11">
        <f>C14/2/SQRT(3)</f>
        <v>0.15396007178390017</v>
      </c>
      <c r="L6" s="2" t="s">
        <v>9</v>
      </c>
    </row>
    <row r="7" spans="1:12" ht="24" x14ac:dyDescent="0.45">
      <c r="A7" s="39" t="s">
        <v>35</v>
      </c>
      <c r="B7" s="40"/>
      <c r="C7" s="9">
        <v>5</v>
      </c>
      <c r="D7" s="2" t="s">
        <v>5</v>
      </c>
      <c r="I7" s="1"/>
      <c r="J7" s="1"/>
      <c r="K7" s="1"/>
      <c r="L7" s="1"/>
    </row>
    <row r="8" spans="1:12" ht="21" x14ac:dyDescent="0.35">
      <c r="A8" s="39" t="s">
        <v>1</v>
      </c>
      <c r="B8" s="40"/>
      <c r="C8" s="17">
        <f>C6/C7</f>
        <v>0.8</v>
      </c>
      <c r="D8" s="2"/>
      <c r="I8" s="1"/>
      <c r="J8" s="1"/>
      <c r="K8" s="1"/>
      <c r="L8" s="1"/>
    </row>
    <row r="9" spans="1:12" ht="21" x14ac:dyDescent="0.35">
      <c r="A9" s="1"/>
      <c r="B9" s="1"/>
      <c r="C9" s="1"/>
      <c r="D9" s="1"/>
      <c r="I9" s="1"/>
      <c r="J9" s="1"/>
      <c r="K9" s="1"/>
      <c r="L9" s="1"/>
    </row>
    <row r="10" spans="1:12" ht="21" x14ac:dyDescent="0.35">
      <c r="A10" s="1"/>
      <c r="B10" s="1"/>
      <c r="C10" s="1"/>
      <c r="D10" s="1"/>
      <c r="I10" s="36" t="s">
        <v>13</v>
      </c>
      <c r="J10" s="37"/>
      <c r="K10" s="37"/>
      <c r="L10" s="38"/>
    </row>
    <row r="11" spans="1:12" ht="24" x14ac:dyDescent="0.45">
      <c r="A11" s="36" t="s">
        <v>6</v>
      </c>
      <c r="B11" s="37"/>
      <c r="C11" s="37"/>
      <c r="D11" s="38"/>
      <c r="I11" s="43" t="s">
        <v>43</v>
      </c>
      <c r="J11" s="44"/>
      <c r="K11" s="9">
        <v>4</v>
      </c>
      <c r="L11" s="2" t="s">
        <v>5</v>
      </c>
    </row>
    <row r="12" spans="1:12" ht="24" x14ac:dyDescent="0.45">
      <c r="A12" s="39" t="s">
        <v>36</v>
      </c>
      <c r="B12" s="40"/>
      <c r="C12" s="3">
        <v>1.5</v>
      </c>
      <c r="D12" s="2" t="s">
        <v>7</v>
      </c>
      <c r="I12" s="45" t="s">
        <v>44</v>
      </c>
      <c r="J12" s="46"/>
      <c r="K12" s="9">
        <v>20</v>
      </c>
      <c r="L12" s="4" t="s">
        <v>14</v>
      </c>
    </row>
    <row r="13" spans="1:12" ht="24" x14ac:dyDescent="0.45">
      <c r="A13" s="39" t="s">
        <v>8</v>
      </c>
      <c r="B13" s="40"/>
      <c r="C13" s="9">
        <v>1</v>
      </c>
      <c r="D13" s="2" t="s">
        <v>37</v>
      </c>
      <c r="I13" s="43" t="s">
        <v>45</v>
      </c>
      <c r="J13" s="44"/>
      <c r="K13" s="10">
        <f>1000*K11/8/C13/0.000001/K12/0.000001/(C12*1000000)^2*(1-K11/C7)</f>
        <v>2.2222222222222214</v>
      </c>
      <c r="L13" s="2" t="s">
        <v>32</v>
      </c>
    </row>
    <row r="14" spans="1:12" ht="24" x14ac:dyDescent="0.45">
      <c r="A14" s="39" t="s">
        <v>38</v>
      </c>
      <c r="B14" s="40"/>
      <c r="C14" s="10">
        <f>C7*C8*(1-C8)/C12/1000000/C13/0.000001</f>
        <v>0.53333333333333321</v>
      </c>
      <c r="D14" s="2" t="s">
        <v>9</v>
      </c>
      <c r="I14" s="1"/>
      <c r="J14" s="1"/>
      <c r="K14" s="1"/>
      <c r="L14" s="1"/>
    </row>
    <row r="15" spans="1:12" ht="21" x14ac:dyDescent="0.35">
      <c r="A15" s="1"/>
      <c r="B15" s="1"/>
      <c r="C15" s="1"/>
      <c r="D15" s="1"/>
      <c r="I15" s="27" t="s">
        <v>15</v>
      </c>
      <c r="J15" s="28"/>
      <c r="K15" s="28"/>
      <c r="L15" s="29"/>
    </row>
    <row r="16" spans="1:12" ht="21" x14ac:dyDescent="0.35">
      <c r="A16" s="1"/>
      <c r="B16" s="1"/>
      <c r="C16" s="1"/>
      <c r="D16" s="1"/>
      <c r="I16" s="41" t="s">
        <v>16</v>
      </c>
      <c r="J16" s="42"/>
      <c r="K16" s="15" t="s">
        <v>17</v>
      </c>
      <c r="L16" s="5"/>
    </row>
    <row r="17" spans="1:15" ht="20.25" x14ac:dyDescent="0.3">
      <c r="A17" s="36" t="s">
        <v>10</v>
      </c>
      <c r="B17" s="37"/>
      <c r="C17" s="37"/>
      <c r="D17" s="38"/>
      <c r="I17" s="41" t="s">
        <v>18</v>
      </c>
      <c r="J17" s="42"/>
      <c r="K17" s="15">
        <v>27.28</v>
      </c>
      <c r="L17" s="6" t="s">
        <v>19</v>
      </c>
    </row>
    <row r="18" spans="1:15" ht="24" x14ac:dyDescent="0.45">
      <c r="A18" s="39" t="s">
        <v>39</v>
      </c>
      <c r="B18" s="40"/>
      <c r="C18" s="9">
        <v>2</v>
      </c>
      <c r="D18" s="2" t="s">
        <v>9</v>
      </c>
      <c r="I18" s="41" t="s">
        <v>25</v>
      </c>
      <c r="J18" s="42"/>
      <c r="K18" s="15">
        <v>3.02</v>
      </c>
      <c r="L18" s="6" t="s">
        <v>19</v>
      </c>
    </row>
    <row r="19" spans="1:15" ht="24" x14ac:dyDescent="0.45">
      <c r="A19" s="39" t="s">
        <v>40</v>
      </c>
      <c r="B19" s="40"/>
      <c r="C19" s="10">
        <f>C18+0.5*C14</f>
        <v>2.2666666666666666</v>
      </c>
      <c r="D19" s="2" t="s">
        <v>9</v>
      </c>
      <c r="I19" s="41" t="s">
        <v>24</v>
      </c>
      <c r="J19" s="42"/>
      <c r="K19" s="15">
        <v>4.5999999999999996</v>
      </c>
      <c r="L19" s="6" t="s">
        <v>5</v>
      </c>
    </row>
    <row r="20" spans="1:15" ht="21" x14ac:dyDescent="0.35">
      <c r="A20" s="1"/>
      <c r="B20" s="1"/>
      <c r="C20" s="1"/>
      <c r="D20" s="1"/>
      <c r="I20" s="41" t="s">
        <v>26</v>
      </c>
      <c r="J20" s="42"/>
      <c r="K20" s="12">
        <f>L20*$K$19</f>
        <v>3.3717999999999995</v>
      </c>
      <c r="L20" s="7">
        <v>0.73299999999999998</v>
      </c>
    </row>
    <row r="21" spans="1:15" ht="21" x14ac:dyDescent="0.35">
      <c r="A21" s="1"/>
      <c r="B21" s="1"/>
      <c r="C21" s="1"/>
      <c r="D21" s="1"/>
      <c r="I21" s="41" t="s">
        <v>27</v>
      </c>
      <c r="J21" s="42"/>
      <c r="K21" s="12">
        <f>L21*$K$19</f>
        <v>1.5823999999999998</v>
      </c>
      <c r="L21" s="7">
        <v>0.34399999999999997</v>
      </c>
    </row>
    <row r="22" spans="1:15" ht="20.25" x14ac:dyDescent="0.3">
      <c r="A22" s="36" t="s">
        <v>11</v>
      </c>
      <c r="B22" s="37"/>
      <c r="C22" s="37"/>
      <c r="D22" s="38"/>
      <c r="I22" s="41" t="s">
        <v>22</v>
      </c>
      <c r="J22" s="42"/>
      <c r="K22" s="13">
        <f>(1/L20-1)/(1/K23+1/K17)</f>
        <v>5.2389915325285559</v>
      </c>
      <c r="L22" s="6" t="s">
        <v>20</v>
      </c>
    </row>
    <row r="23" spans="1:15" ht="24" x14ac:dyDescent="0.45">
      <c r="A23" s="39" t="s">
        <v>41</v>
      </c>
      <c r="B23" s="40"/>
      <c r="C23" s="11">
        <f>C18*SQRT(C8*(1-C8))</f>
        <v>0.79999999999999993</v>
      </c>
      <c r="D23" s="2" t="s">
        <v>9</v>
      </c>
      <c r="I23" s="41" t="s">
        <v>23</v>
      </c>
      <c r="J23" s="42"/>
      <c r="K23" s="14">
        <f>(K17*K18*(1/L20-1/L21))/(K18*(1/L21-1)-K17*(1/L20-1))</f>
        <v>30.421873799186471</v>
      </c>
      <c r="L23" s="6" t="s">
        <v>21</v>
      </c>
    </row>
    <row r="24" spans="1:15" ht="21" x14ac:dyDescent="0.35">
      <c r="I24" s="21" t="s">
        <v>46</v>
      </c>
      <c r="J24" s="21"/>
      <c r="K24" s="21"/>
      <c r="L24" s="21"/>
      <c r="M24" s="21"/>
      <c r="N24" s="21"/>
      <c r="O24" s="21"/>
    </row>
  </sheetData>
  <mergeCells count="32">
    <mergeCell ref="A22:D22"/>
    <mergeCell ref="A23:B23"/>
    <mergeCell ref="I5:L5"/>
    <mergeCell ref="I6:J6"/>
    <mergeCell ref="I10:L10"/>
    <mergeCell ref="I11:J11"/>
    <mergeCell ref="I12:J12"/>
    <mergeCell ref="I13:J13"/>
    <mergeCell ref="I15:L15"/>
    <mergeCell ref="I23:J23"/>
    <mergeCell ref="I17:J17"/>
    <mergeCell ref="I18:J18"/>
    <mergeCell ref="I19:J19"/>
    <mergeCell ref="I20:J20"/>
    <mergeCell ref="I21:J21"/>
    <mergeCell ref="I22:J22"/>
    <mergeCell ref="A1:C1"/>
    <mergeCell ref="A2:C2"/>
    <mergeCell ref="A3:C3"/>
    <mergeCell ref="I24:O24"/>
    <mergeCell ref="A17:D17"/>
    <mergeCell ref="A5:D5"/>
    <mergeCell ref="A6:B6"/>
    <mergeCell ref="A7:B7"/>
    <mergeCell ref="A8:B8"/>
    <mergeCell ref="A11:D11"/>
    <mergeCell ref="A12:B12"/>
    <mergeCell ref="A13:B13"/>
    <mergeCell ref="A14:B14"/>
    <mergeCell ref="I16:J16"/>
    <mergeCell ref="A18:B18"/>
    <mergeCell ref="A19:B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BQ2562x Links</vt:lpstr>
      <vt:lpstr>BQ25620</vt:lpstr>
      <vt:lpstr>BQ25622</vt:lpstr>
      <vt:lpstr>BQ25628</vt:lpstr>
      <vt:lpstr>BQ25629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Emanuel, Mike</dc:creator>
  <cp:lastModifiedBy>Emanuel, Mike</cp:lastModifiedBy>
  <dcterms:created xsi:type="dcterms:W3CDTF">2022-10-14T15:53:52Z</dcterms:created>
  <dcterms:modified xsi:type="dcterms:W3CDTF">2023-03-24T20:21:44Z</dcterms:modified>
</cp:coreProperties>
</file>