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528" windowWidth="13392" windowHeight="7320"/>
  </bookViews>
  <sheets>
    <sheet name="BUCK BOOST LED Driver" sheetId="1" r:id="rId1"/>
  </sheets>
  <definedNames>
    <definedName name="DELTA_VIN">'BUCK BOOST LED Driver'!$I$25</definedName>
    <definedName name="DMAX">'BUCK BOOST LED Driver'!$J$32</definedName>
    <definedName name="DMIN">'BUCK BOOST LED Driver'!$H$32</definedName>
    <definedName name="DTYP">'BUCK BOOST LED Driver'!$I$32</definedName>
    <definedName name="FSW">'BUCK BOOST LED Driver'!$I$30</definedName>
    <definedName name="ILEDMAX">'BUCK BOOST LED Driver'!$J$21</definedName>
    <definedName name="ILEDMIN">'BUCK BOOST LED Driver'!$H$15</definedName>
    <definedName name="ILEDTYP">'BUCK BOOST LED Driver'!$I$15</definedName>
    <definedName name="IQPKMAX">'BUCK BOOST LED Driver'!$J$38</definedName>
    <definedName name="IQPKMIN">'BUCK BOOST LED Driver'!$H$38</definedName>
    <definedName name="IQPKTYP">'BUCK BOOST LED Driver'!$I$38</definedName>
    <definedName name="LM">'BUCK BOOST LED Driver'!$I$37</definedName>
    <definedName name="POBDRY">'BUCK BOOST LED Driver'!$H$28</definedName>
    <definedName name="POMAX">'BUCK BOOST LED Driver'!$J$14</definedName>
    <definedName name="RIS">'BUCK BOOST LED Driver'!$I$69</definedName>
    <definedName name="RISCALC">'BUCK BOOST LED Driver'!$I$68</definedName>
    <definedName name="RRILED">'BUCK BOOST LED Driver'!$I$16</definedName>
    <definedName name="VINMAX">'BUCK BOOST LED Driver'!$J$7</definedName>
    <definedName name="VINMIN">'BUCK BOOST LED Driver'!$H$7</definedName>
    <definedName name="VINTYP">'BUCK BOOST LED Driver'!$I$7</definedName>
    <definedName name="VOMAX">'BUCK BOOST LED Driver'!$J$12</definedName>
    <definedName name="VOMIN">'BUCK BOOST LED Driver'!$H$12</definedName>
    <definedName name="VOTYP">'BUCK BOOST LED Driver'!$I$12</definedName>
    <definedName name="VOVHYS">'BUCK BOOST LED Driver'!$I$27</definedName>
    <definedName name="VOVP">'BUCK BOOST LED Driver'!$I$26</definedName>
    <definedName name="VREF">'BUCK BOOST LED Driver'!$I$3</definedName>
  </definedNames>
  <calcPr calcId="145621"/>
</workbook>
</file>

<file path=xl/calcChain.xml><?xml version="1.0" encoding="utf-8"?>
<calcChain xmlns="http://schemas.openxmlformats.org/spreadsheetml/2006/main">
  <c r="R72" i="1" l="1"/>
  <c r="R82" i="1" l="1"/>
  <c r="R48" i="1" l="1"/>
  <c r="I48" i="1" s="1"/>
  <c r="R64" i="1"/>
  <c r="J12" i="1"/>
  <c r="J13" i="1" s="1"/>
  <c r="R99" i="1" s="1"/>
  <c r="I12" i="1"/>
  <c r="I15" i="1" s="1"/>
  <c r="H12" i="1"/>
  <c r="J15" i="1" l="1"/>
  <c r="H32" i="1"/>
  <c r="I45" i="1"/>
  <c r="R93" i="1" l="1"/>
  <c r="I92" i="1" l="1"/>
  <c r="R95" i="1"/>
  <c r="R96" i="1" s="1"/>
  <c r="I96" i="1" s="1"/>
  <c r="S93" i="1"/>
  <c r="I93" i="1" s="1"/>
  <c r="AF22" i="1"/>
  <c r="R89" i="1"/>
  <c r="S89" i="1" s="1"/>
  <c r="I72" i="1" l="1"/>
  <c r="I63" i="1" l="1"/>
  <c r="R54" i="1" l="1"/>
  <c r="I21" i="1"/>
  <c r="R51" i="1" l="1"/>
  <c r="R39" i="1" l="1"/>
  <c r="I36" i="1" l="1"/>
  <c r="I38" i="1"/>
  <c r="I55" i="1" s="1"/>
  <c r="I32" i="1"/>
  <c r="AG5" i="1" l="1"/>
  <c r="AG6" i="1"/>
  <c r="AG7" i="1"/>
  <c r="AG8" i="1"/>
  <c r="AG9" i="1"/>
  <c r="AG10" i="1"/>
  <c r="AG11"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09" i="1"/>
  <c r="AG310" i="1"/>
  <c r="AG311" i="1"/>
  <c r="AG312" i="1"/>
  <c r="AG313" i="1"/>
  <c r="AG314" i="1"/>
  <c r="AG315" i="1"/>
  <c r="AG316" i="1"/>
  <c r="AG317" i="1"/>
  <c r="AG318" i="1"/>
  <c r="AG319" i="1"/>
  <c r="AG320" i="1"/>
  <c r="AG321" i="1"/>
  <c r="AG322" i="1"/>
  <c r="AG323" i="1"/>
  <c r="AG324" i="1"/>
  <c r="AG325" i="1"/>
  <c r="AG326" i="1"/>
  <c r="AG327" i="1"/>
  <c r="AG328" i="1"/>
  <c r="AG329" i="1"/>
  <c r="AG330" i="1"/>
  <c r="AG331" i="1"/>
  <c r="AG332" i="1"/>
  <c r="AG333" i="1"/>
  <c r="AG334" i="1"/>
  <c r="AG335" i="1"/>
  <c r="AG336" i="1"/>
  <c r="AG337" i="1"/>
  <c r="AG338" i="1"/>
  <c r="AG339" i="1"/>
  <c r="AG340" i="1"/>
  <c r="AG341" i="1"/>
  <c r="AG342" i="1"/>
  <c r="AG343" i="1"/>
  <c r="AG344" i="1"/>
  <c r="AG345" i="1"/>
  <c r="AG346" i="1"/>
  <c r="AG347" i="1"/>
  <c r="AG4" i="1"/>
  <c r="H21" i="1"/>
  <c r="R84" i="1" l="1"/>
  <c r="I84" i="1" s="1"/>
  <c r="R85" i="1" l="1"/>
  <c r="I85" i="1" s="1"/>
  <c r="H86" i="1" s="1"/>
  <c r="AF17" i="1"/>
  <c r="AF18" i="1"/>
  <c r="AF19" i="1"/>
  <c r="AF20" i="1"/>
  <c r="AF21" i="1"/>
  <c r="AF23" i="1"/>
  <c r="AF24" i="1"/>
  <c r="AF25" i="1"/>
  <c r="AF26" i="1"/>
  <c r="AF27" i="1"/>
  <c r="AF28" i="1"/>
  <c r="AE30" i="1"/>
  <c r="AE42" i="1" s="1"/>
  <c r="AF42" i="1" s="1"/>
  <c r="AE31" i="1"/>
  <c r="AE43" i="1" s="1"/>
  <c r="AF43" i="1" s="1"/>
  <c r="AE32" i="1"/>
  <c r="AF32" i="1" s="1"/>
  <c r="AE33" i="1"/>
  <c r="AE45" i="1" s="1"/>
  <c r="AF45" i="1" s="1"/>
  <c r="AE34" i="1"/>
  <c r="AE46" i="1" s="1"/>
  <c r="AF46" i="1" s="1"/>
  <c r="AE35" i="1"/>
  <c r="AE47" i="1" s="1"/>
  <c r="AF47" i="1" s="1"/>
  <c r="AE36" i="1"/>
  <c r="AF36" i="1" s="1"/>
  <c r="AE37" i="1"/>
  <c r="AE49" i="1" s="1"/>
  <c r="AF49" i="1" s="1"/>
  <c r="AE38" i="1"/>
  <c r="AE50" i="1" s="1"/>
  <c r="AF50" i="1" s="1"/>
  <c r="AE39" i="1"/>
  <c r="AE51" i="1" s="1"/>
  <c r="AF51" i="1" s="1"/>
  <c r="AE40" i="1"/>
  <c r="AF40" i="1" s="1"/>
  <c r="AE29" i="1"/>
  <c r="AE41" i="1" s="1"/>
  <c r="AE53" i="1" s="1"/>
  <c r="AF53" i="1" s="1"/>
  <c r="AE5" i="1"/>
  <c r="AF5" i="1" s="1"/>
  <c r="AE6" i="1"/>
  <c r="AF6" i="1" s="1"/>
  <c r="AE7" i="1"/>
  <c r="AF7" i="1" s="1"/>
  <c r="AE8" i="1"/>
  <c r="AF8" i="1" s="1"/>
  <c r="AE9" i="1"/>
  <c r="AF9" i="1" s="1"/>
  <c r="AE10" i="1"/>
  <c r="AF10" i="1" s="1"/>
  <c r="AE11" i="1"/>
  <c r="AF11" i="1" s="1"/>
  <c r="AE13" i="1"/>
  <c r="AF13" i="1" s="1"/>
  <c r="AE14" i="1"/>
  <c r="AF14" i="1" s="1"/>
  <c r="AE15" i="1"/>
  <c r="AE16" i="1"/>
  <c r="AF16" i="1" s="1"/>
  <c r="AE4" i="1"/>
  <c r="AF4" i="1" s="1"/>
  <c r="J86" i="1" l="1"/>
  <c r="I86" i="1"/>
  <c r="AF15" i="1"/>
  <c r="I89" i="1"/>
  <c r="AE48" i="1"/>
  <c r="AF48" i="1" s="1"/>
  <c r="AE52" i="1"/>
  <c r="AF52" i="1" s="1"/>
  <c r="AF39" i="1"/>
  <c r="AF31" i="1"/>
  <c r="AF38" i="1"/>
  <c r="AF30" i="1"/>
  <c r="AF41" i="1"/>
  <c r="AF37" i="1"/>
  <c r="AF33" i="1"/>
  <c r="AF29" i="1"/>
  <c r="AF35" i="1"/>
  <c r="AF34" i="1"/>
  <c r="AE44" i="1"/>
  <c r="AF44" i="1" s="1"/>
  <c r="AD4" i="1"/>
  <c r="AD5" i="1"/>
  <c r="AD6" i="1" l="1"/>
  <c r="AD7" i="1"/>
  <c r="AD8" i="1"/>
  <c r="AD9" i="1"/>
  <c r="AD10" i="1"/>
  <c r="AD11" i="1"/>
  <c r="AD13" i="1"/>
  <c r="AD14" i="1"/>
  <c r="AD15" i="1"/>
  <c r="AD16" i="1"/>
  <c r="AD17" i="1"/>
  <c r="AD18" i="1"/>
  <c r="R34" i="1"/>
  <c r="I34" i="1" s="1"/>
  <c r="I65" i="1" l="1"/>
  <c r="J63" i="1" l="1"/>
  <c r="S65" i="1" s="1"/>
  <c r="H38" i="1" l="1"/>
  <c r="J32" i="1"/>
  <c r="J36" i="1"/>
  <c r="U65" i="1"/>
  <c r="J65" i="1" s="1"/>
  <c r="I54" i="1"/>
  <c r="I99" i="1"/>
  <c r="I58" i="1"/>
  <c r="I56" i="1" l="1"/>
  <c r="S38" i="1"/>
  <c r="H15" i="1"/>
  <c r="U76" i="1" s="1"/>
  <c r="J17" i="1"/>
  <c r="I42" i="1" s="1"/>
  <c r="I17" i="1"/>
  <c r="H17" i="1"/>
  <c r="T76" i="1"/>
  <c r="W74" i="1" l="1"/>
  <c r="X74" i="1" s="1"/>
  <c r="U75" i="1"/>
  <c r="T75" i="1"/>
  <c r="T74" i="1"/>
  <c r="U74" i="1" s="1"/>
  <c r="J38" i="1"/>
  <c r="H36" i="1"/>
  <c r="R38" i="1"/>
  <c r="R68" i="1" l="1"/>
  <c r="I68" i="1" s="1"/>
  <c r="I70" i="1"/>
  <c r="J40" i="1"/>
  <c r="S66" i="1"/>
  <c r="J21" i="1"/>
  <c r="I82" i="1"/>
  <c r="I59" i="1"/>
  <c r="I100" i="1" l="1"/>
  <c r="R76" i="1"/>
  <c r="I76" i="1" s="1"/>
  <c r="R75" i="1"/>
  <c r="I75" i="1" s="1"/>
  <c r="R74" i="1"/>
  <c r="S74" i="1" s="1"/>
  <c r="I74" i="1" s="1"/>
  <c r="R66" i="1"/>
  <c r="I66" i="1" s="1"/>
  <c r="V78" i="1" s="1"/>
  <c r="I49" i="1"/>
  <c r="I61" i="1"/>
  <c r="R40" i="1"/>
  <c r="H63" i="1"/>
  <c r="R65" i="1" s="1"/>
  <c r="W78" i="1" l="1"/>
  <c r="S78" i="1"/>
  <c r="R78" i="1"/>
  <c r="T78" i="1" s="1"/>
  <c r="T65" i="1"/>
  <c r="H65" i="1" s="1"/>
  <c r="I51" i="1"/>
  <c r="U78" i="1" l="1"/>
  <c r="S79" i="1" s="1"/>
  <c r="U79" i="1" s="1"/>
  <c r="I79" i="1" s="1"/>
  <c r="S80" i="1"/>
  <c r="U80" i="1" s="1"/>
  <c r="I80" i="1" s="1"/>
  <c r="I78" i="1" l="1"/>
</calcChain>
</file>

<file path=xl/sharedStrings.xml><?xml version="1.0" encoding="utf-8"?>
<sst xmlns="http://schemas.openxmlformats.org/spreadsheetml/2006/main" count="316" uniqueCount="250">
  <si>
    <t>Sym.</t>
  </si>
  <si>
    <t>Min</t>
  </si>
  <si>
    <t>Typ</t>
  </si>
  <si>
    <t>Max</t>
  </si>
  <si>
    <t>Units</t>
  </si>
  <si>
    <t>NOTE</t>
  </si>
  <si>
    <r>
      <t>V</t>
    </r>
    <r>
      <rPr>
        <vertAlign val="subscript"/>
        <sz val="11"/>
        <rFont val="Arial"/>
        <family val="2"/>
      </rPr>
      <t>IN</t>
    </r>
  </si>
  <si>
    <r>
      <t>V</t>
    </r>
    <r>
      <rPr>
        <vertAlign val="subscript"/>
        <sz val="11"/>
        <rFont val="Arial"/>
        <family val="2"/>
      </rPr>
      <t>F,LED</t>
    </r>
  </si>
  <si>
    <t>Number of LEDs in series</t>
  </si>
  <si>
    <r>
      <t>V</t>
    </r>
    <r>
      <rPr>
        <vertAlign val="subscript"/>
        <sz val="11"/>
        <rFont val="Arial"/>
        <family val="2"/>
      </rPr>
      <t>O</t>
    </r>
  </si>
  <si>
    <t>LED current ripple ratio</t>
  </si>
  <si>
    <t>RR</t>
  </si>
  <si>
    <r>
      <t>r</t>
    </r>
    <r>
      <rPr>
        <vertAlign val="subscript"/>
        <sz val="11"/>
        <rFont val="Arial"/>
        <family val="2"/>
      </rPr>
      <t>D</t>
    </r>
  </si>
  <si>
    <t xml:space="preserve">LED string resistance </t>
  </si>
  <si>
    <t>Maximum output power</t>
  </si>
  <si>
    <t xml:space="preserve">LED forward voltage </t>
  </si>
  <si>
    <t>Parameter</t>
  </si>
  <si>
    <t>Input Specifications</t>
  </si>
  <si>
    <t>Output Specifications</t>
  </si>
  <si>
    <t>mA</t>
  </si>
  <si>
    <t>V</t>
  </si>
  <si>
    <t>%</t>
  </si>
  <si>
    <t>W</t>
  </si>
  <si>
    <t>Ω</t>
  </si>
  <si>
    <t xml:space="preserve">LED current range </t>
  </si>
  <si>
    <r>
      <t>r</t>
    </r>
    <r>
      <rPr>
        <vertAlign val="subscript"/>
        <sz val="11"/>
        <rFont val="Arial"/>
        <family val="2"/>
      </rPr>
      <t>LED</t>
    </r>
  </si>
  <si>
    <t xml:space="preserve">Dynamic resistance </t>
  </si>
  <si>
    <r>
      <t>P</t>
    </r>
    <r>
      <rPr>
        <vertAlign val="subscript"/>
        <sz val="11"/>
        <rFont val="Arial"/>
        <family val="2"/>
      </rPr>
      <t>O,BDRY</t>
    </r>
  </si>
  <si>
    <t>CCM-DCM boundary condition</t>
  </si>
  <si>
    <t>Dimming Specifications</t>
  </si>
  <si>
    <t>Enable series FET dimming</t>
  </si>
  <si>
    <r>
      <t>f</t>
    </r>
    <r>
      <rPr>
        <vertAlign val="subscript"/>
        <sz val="11"/>
        <rFont val="Arial"/>
        <family val="2"/>
      </rPr>
      <t>PWM</t>
    </r>
  </si>
  <si>
    <t>PWM dimming frequency</t>
  </si>
  <si>
    <t>Hz</t>
  </si>
  <si>
    <t>Converter Specifications</t>
  </si>
  <si>
    <r>
      <t>ΔV</t>
    </r>
    <r>
      <rPr>
        <vertAlign val="subscript"/>
        <sz val="11"/>
        <rFont val="Arial"/>
        <family val="2"/>
      </rPr>
      <t>IN(PP)</t>
    </r>
  </si>
  <si>
    <r>
      <t>V</t>
    </r>
    <r>
      <rPr>
        <vertAlign val="subscript"/>
        <sz val="11"/>
        <rFont val="Arial"/>
        <family val="2"/>
      </rPr>
      <t>OV(HYS)</t>
    </r>
  </si>
  <si>
    <r>
      <t>V</t>
    </r>
    <r>
      <rPr>
        <vertAlign val="subscript"/>
        <sz val="11"/>
        <rFont val="Arial"/>
        <family val="2"/>
      </rPr>
      <t>O(OV)</t>
    </r>
  </si>
  <si>
    <r>
      <t>t</t>
    </r>
    <r>
      <rPr>
        <vertAlign val="subscript"/>
        <sz val="11"/>
        <rFont val="Arial"/>
        <family val="2"/>
      </rPr>
      <t>SS</t>
    </r>
  </si>
  <si>
    <r>
      <t>f</t>
    </r>
    <r>
      <rPr>
        <vertAlign val="subscript"/>
        <sz val="11"/>
        <rFont val="Arial"/>
        <family val="2"/>
      </rPr>
      <t>SW</t>
    </r>
  </si>
  <si>
    <t>Enter nominal battery or power supply output voltage range</t>
  </si>
  <si>
    <t>Input voltage ripple</t>
  </si>
  <si>
    <t>mV</t>
  </si>
  <si>
    <t>The parameter is used to determine input capacitance</t>
  </si>
  <si>
    <r>
      <t>P</t>
    </r>
    <r>
      <rPr>
        <vertAlign val="subscript"/>
        <sz val="11"/>
        <rFont val="Arial"/>
        <family val="2"/>
      </rPr>
      <t>O(MAX)</t>
    </r>
  </si>
  <si>
    <t>Program LED current using analog dimming</t>
  </si>
  <si>
    <t>Analog dimming range</t>
  </si>
  <si>
    <t>YES</t>
  </si>
  <si>
    <t>NO</t>
  </si>
  <si>
    <t>Enter maximum power required to achieve specified lumen output in application</t>
  </si>
  <si>
    <r>
      <t>I</t>
    </r>
    <r>
      <rPr>
        <vertAlign val="subscript"/>
        <sz val="11"/>
        <color theme="1"/>
        <rFont val="Arial"/>
        <family val="2"/>
      </rPr>
      <t>LED(CALC)</t>
    </r>
  </si>
  <si>
    <r>
      <t>I</t>
    </r>
    <r>
      <rPr>
        <vertAlign val="subscript"/>
        <sz val="11"/>
        <rFont val="Arial"/>
        <family val="2"/>
      </rPr>
      <t>LED</t>
    </r>
  </si>
  <si>
    <t>LED current set point / range calculated based on user inputs</t>
  </si>
  <si>
    <t>Set minimum LED string current or enter the minimum value calculated in 'Line 14'</t>
  </si>
  <si>
    <t>LED current set point / range</t>
  </si>
  <si>
    <t>Calculated LED current based on maximum power and LED voltage range</t>
  </si>
  <si>
    <t>Enter typical forward voltage range specified by LED manufacturer</t>
  </si>
  <si>
    <t>Overvoltage protection threshold</t>
  </si>
  <si>
    <t>Overvoltage protection hysteresis</t>
  </si>
  <si>
    <t>Soft-start period</t>
  </si>
  <si>
    <t>ms</t>
  </si>
  <si>
    <t>Switching frequency</t>
  </si>
  <si>
    <t>kHz</t>
  </si>
  <si>
    <t>Frequency should be set between 80 kHz and 1 MHz</t>
  </si>
  <si>
    <t>L</t>
  </si>
  <si>
    <t>Calculated inductor value</t>
  </si>
  <si>
    <t>D</t>
  </si>
  <si>
    <t>Duty cycle</t>
  </si>
  <si>
    <r>
      <t>C</t>
    </r>
    <r>
      <rPr>
        <vertAlign val="subscript"/>
        <sz val="11"/>
        <rFont val="Arial"/>
        <family val="2"/>
      </rPr>
      <t>OUT(CALC)</t>
    </r>
  </si>
  <si>
    <t>μF</t>
  </si>
  <si>
    <t>Calculated output capacitor value</t>
  </si>
  <si>
    <r>
      <t>C</t>
    </r>
    <r>
      <rPr>
        <vertAlign val="subscript"/>
        <sz val="11"/>
        <rFont val="Arial"/>
        <family val="2"/>
      </rPr>
      <t>OUT</t>
    </r>
  </si>
  <si>
    <t>Enter selected output capacitor value</t>
  </si>
  <si>
    <t>Enter standard inductor value</t>
  </si>
  <si>
    <r>
      <t>C</t>
    </r>
    <r>
      <rPr>
        <vertAlign val="subscript"/>
        <sz val="11"/>
        <rFont val="Arial"/>
        <family val="2"/>
      </rPr>
      <t>IN(CALC)</t>
    </r>
  </si>
  <si>
    <t>Calculated input capacitor value</t>
  </si>
  <si>
    <r>
      <t>C</t>
    </r>
    <r>
      <rPr>
        <vertAlign val="subscript"/>
        <sz val="11"/>
        <rFont val="Arial"/>
        <family val="2"/>
      </rPr>
      <t>IN</t>
    </r>
  </si>
  <si>
    <t>Enter selected input capacitor value</t>
  </si>
  <si>
    <t xml:space="preserve">Peak inductor current </t>
  </si>
  <si>
    <t>A</t>
  </si>
  <si>
    <r>
      <t>V</t>
    </r>
    <r>
      <rPr>
        <vertAlign val="subscript"/>
        <sz val="11"/>
        <rFont val="Arial"/>
        <family val="2"/>
      </rPr>
      <t>D(BR)</t>
    </r>
  </si>
  <si>
    <r>
      <t>I</t>
    </r>
    <r>
      <rPr>
        <vertAlign val="subscript"/>
        <sz val="11"/>
        <rFont val="Arial"/>
        <family val="2"/>
      </rPr>
      <t>D</t>
    </r>
  </si>
  <si>
    <t>Main N-channel MOSFET breakdown voltage</t>
  </si>
  <si>
    <t>Main N-channel MOSFET RMS current</t>
  </si>
  <si>
    <t>VDS</t>
  </si>
  <si>
    <t>VBR</t>
  </si>
  <si>
    <t>Calculated CCM operatioin duty cycle range (Max duty cycle &lt; 0.9)</t>
  </si>
  <si>
    <t>Rectifying diode forward voltage drop</t>
  </si>
  <si>
    <t>Rectifying diode average current</t>
  </si>
  <si>
    <r>
      <t>V</t>
    </r>
    <r>
      <rPr>
        <vertAlign val="subscript"/>
        <sz val="11"/>
        <rFont val="Arial"/>
        <family val="2"/>
      </rPr>
      <t>IADJ</t>
    </r>
  </si>
  <si>
    <t>Analog adjust voltage setting</t>
  </si>
  <si>
    <t xml:space="preserve">Calculated output capacitor value </t>
  </si>
  <si>
    <t>Enter preferred output capacitor value (must be greater than calculated value)</t>
  </si>
  <si>
    <t>Enter preferred input capacitor value (must be greater than calculated value)</t>
  </si>
  <si>
    <r>
      <t>R</t>
    </r>
    <r>
      <rPr>
        <vertAlign val="subscript"/>
        <sz val="11"/>
        <rFont val="Arial"/>
        <family val="2"/>
      </rPr>
      <t>ADJ2</t>
    </r>
  </si>
  <si>
    <t>SETTING SWITCHING FREQUENCY</t>
  </si>
  <si>
    <t>INDUCTOR SELECTION</t>
  </si>
  <si>
    <t>OUTPUT CAPACITOR SELECTION</t>
  </si>
  <si>
    <r>
      <t>R</t>
    </r>
    <r>
      <rPr>
        <vertAlign val="subscript"/>
        <sz val="11"/>
        <rFont val="Arial"/>
        <family val="2"/>
      </rPr>
      <t>T</t>
    </r>
  </si>
  <si>
    <t>INPUT CAPACITOR SELECTION</t>
  </si>
  <si>
    <t xml:space="preserve">Rcommended timing resistor </t>
  </si>
  <si>
    <t>kΩ</t>
  </si>
  <si>
    <t>MAIN N-CHANNEL MOSFET SELECTION</t>
  </si>
  <si>
    <t>RECTIFYIND DIODE SELECTION</t>
  </si>
  <si>
    <t>PROGRAMMING LED CURRENT</t>
  </si>
  <si>
    <r>
      <t>R</t>
    </r>
    <r>
      <rPr>
        <vertAlign val="subscript"/>
        <sz val="11"/>
        <rFont val="Arial"/>
        <family val="2"/>
      </rPr>
      <t>CS</t>
    </r>
  </si>
  <si>
    <r>
      <t>R</t>
    </r>
    <r>
      <rPr>
        <vertAlign val="subscript"/>
        <sz val="11"/>
        <rFont val="Arial"/>
        <family val="2"/>
      </rPr>
      <t>ADJ1</t>
    </r>
  </si>
  <si>
    <t xml:space="preserve">Recommended current sense resistor </t>
  </si>
  <si>
    <t>IADJ resistor divider setting</t>
  </si>
  <si>
    <t>EA96</t>
  </si>
  <si>
    <t>COMPENSATION PARAMETERS</t>
  </si>
  <si>
    <t>Compensation network</t>
  </si>
  <si>
    <t>I (TYPE 1)</t>
  </si>
  <si>
    <r>
      <t>C</t>
    </r>
    <r>
      <rPr>
        <vertAlign val="subscript"/>
        <sz val="11"/>
        <color theme="1"/>
        <rFont val="Arial"/>
        <family val="2"/>
      </rPr>
      <t>COMP</t>
    </r>
  </si>
  <si>
    <t>SETTING STARTUP DURATION</t>
  </si>
  <si>
    <t xml:space="preserve">SETTING OVERVOLTAGE PROTECTION </t>
  </si>
  <si>
    <r>
      <t>R</t>
    </r>
    <r>
      <rPr>
        <vertAlign val="subscript"/>
        <sz val="11"/>
        <color theme="1"/>
        <rFont val="Arial"/>
        <family val="2"/>
      </rPr>
      <t>OV2</t>
    </r>
  </si>
  <si>
    <r>
      <t>R</t>
    </r>
    <r>
      <rPr>
        <vertAlign val="subscript"/>
        <sz val="11"/>
        <color theme="1"/>
        <rFont val="Arial"/>
        <family val="2"/>
      </rPr>
      <t>OV1</t>
    </r>
  </si>
  <si>
    <r>
      <t>C</t>
    </r>
    <r>
      <rPr>
        <vertAlign val="subscript"/>
        <sz val="11"/>
        <color theme="1"/>
        <rFont val="Arial"/>
        <family val="2"/>
      </rPr>
      <t>SS</t>
    </r>
  </si>
  <si>
    <t>P-CHANNEL</t>
  </si>
  <si>
    <t>Dimming MOSFET selection</t>
  </si>
  <si>
    <t>Diimming MOSFET breakdown voltage</t>
  </si>
  <si>
    <t>Compensation capacitor</t>
  </si>
  <si>
    <r>
      <t>G</t>
    </r>
    <r>
      <rPr>
        <vertAlign val="subscript"/>
        <sz val="11"/>
        <color theme="1"/>
        <rFont val="Arial"/>
        <family val="2"/>
      </rPr>
      <t>0</t>
    </r>
  </si>
  <si>
    <t>SETTING SWITCH CURRENT LIMIT &amp; SLOPE COMPENSATION</t>
  </si>
  <si>
    <r>
      <t>R</t>
    </r>
    <r>
      <rPr>
        <vertAlign val="subscript"/>
        <sz val="11"/>
        <rFont val="Arial"/>
        <family val="2"/>
      </rPr>
      <t>IS</t>
    </r>
  </si>
  <si>
    <t>Sense</t>
  </si>
  <si>
    <r>
      <t>P</t>
    </r>
    <r>
      <rPr>
        <vertAlign val="subscript"/>
        <sz val="11"/>
        <rFont val="Arial"/>
        <family val="2"/>
      </rPr>
      <t>RIS</t>
    </r>
  </si>
  <si>
    <t>Switch current sense resistor</t>
  </si>
  <si>
    <t>Switch current sense resistor power loss</t>
  </si>
  <si>
    <t>dB</t>
  </si>
  <si>
    <t>rad/s</t>
  </si>
  <si>
    <t>Nominal input voltage range</t>
  </si>
  <si>
    <t>krad/s</t>
  </si>
  <si>
    <t>DC gain</t>
  </si>
  <si>
    <t>Pole frequency</t>
  </si>
  <si>
    <t>Zero frequency</t>
  </si>
  <si>
    <t>Cap uF</t>
  </si>
  <si>
    <t>Cap pF</t>
  </si>
  <si>
    <t>N/A</t>
  </si>
  <si>
    <t>Recommended hysteresis is 10% of the overvoltage protection threshold</t>
  </si>
  <si>
    <r>
      <t>V</t>
    </r>
    <r>
      <rPr>
        <vertAlign val="subscript"/>
        <sz val="11"/>
        <rFont val="Arial"/>
        <family val="2"/>
      </rPr>
      <t>Q1DS(MAX)</t>
    </r>
  </si>
  <si>
    <r>
      <t>I</t>
    </r>
    <r>
      <rPr>
        <vertAlign val="subscript"/>
        <sz val="11"/>
        <rFont val="Arial"/>
        <family val="2"/>
      </rPr>
      <t>Q1(RMS)</t>
    </r>
  </si>
  <si>
    <t xml:space="preserve">EA96 </t>
  </si>
  <si>
    <t>pF</t>
  </si>
  <si>
    <r>
      <t>Q</t>
    </r>
    <r>
      <rPr>
        <vertAlign val="subscript"/>
        <sz val="11"/>
        <color theme="1"/>
        <rFont val="Arial"/>
        <family val="2"/>
      </rPr>
      <t>2</t>
    </r>
  </si>
  <si>
    <t>BYPASS CAPACITOR CONSIDERATIONS</t>
  </si>
  <si>
    <t>LED string dynamic resistance</t>
  </si>
  <si>
    <t>SERIES FET PWM DIMMING CONSIDERATIONS</t>
  </si>
  <si>
    <r>
      <t>C</t>
    </r>
    <r>
      <rPr>
        <vertAlign val="subscript"/>
        <sz val="11"/>
        <color theme="1"/>
        <rFont val="Arial"/>
        <family val="2"/>
      </rPr>
      <t>VCC</t>
    </r>
  </si>
  <si>
    <r>
      <t>C</t>
    </r>
    <r>
      <rPr>
        <vertAlign val="subscript"/>
        <sz val="11"/>
        <color theme="1"/>
        <rFont val="Arial"/>
        <family val="2"/>
      </rPr>
      <t>IMON</t>
    </r>
  </si>
  <si>
    <r>
      <t>C</t>
    </r>
    <r>
      <rPr>
        <vertAlign val="subscript"/>
        <sz val="11"/>
        <color theme="1"/>
        <rFont val="Arial"/>
        <family val="2"/>
      </rPr>
      <t>OV</t>
    </r>
  </si>
  <si>
    <t xml:space="preserve">Soft-start capacitor </t>
  </si>
  <si>
    <t>Over-voltage protection resistor divider setting</t>
  </si>
  <si>
    <t>Recommended VCC bypass capacitor</t>
  </si>
  <si>
    <t>Recommended IMON bypass capacitor</t>
  </si>
  <si>
    <t>Recommended OVP bypass capacitor</t>
  </si>
  <si>
    <t>Enter preferred inductor value (greater than or equal to typical calculated value)</t>
  </si>
  <si>
    <t>mΩ</t>
  </si>
  <si>
    <t xml:space="preserve">Enter minimum power level at which CCM operation is desired (typically set between 1/2 to 1/4  of the maximum power listed in 'Line 13'). </t>
  </si>
  <si>
    <r>
      <t>P</t>
    </r>
    <r>
      <rPr>
        <vertAlign val="subscript"/>
        <sz val="11"/>
        <rFont val="Arial"/>
        <family val="2"/>
      </rPr>
      <t>L(COND)</t>
    </r>
  </si>
  <si>
    <t xml:space="preserve">DC winding resistance </t>
  </si>
  <si>
    <t xml:space="preserve">Total conduction power loss </t>
  </si>
  <si>
    <t>Total conduction power loss through coupled inductor</t>
  </si>
  <si>
    <r>
      <t>R</t>
    </r>
    <r>
      <rPr>
        <vertAlign val="subscript"/>
        <sz val="11"/>
        <rFont val="Arial"/>
        <family val="2"/>
      </rPr>
      <t>DS(ON)</t>
    </r>
  </si>
  <si>
    <t>MOSFET on-resistance</t>
  </si>
  <si>
    <t>MOSFET conduction power loss</t>
  </si>
  <si>
    <r>
      <t>P</t>
    </r>
    <r>
      <rPr>
        <vertAlign val="subscript"/>
        <sz val="11"/>
        <rFont val="Arial"/>
        <family val="2"/>
      </rPr>
      <t>Q(COND)</t>
    </r>
  </si>
  <si>
    <r>
      <t>C</t>
    </r>
    <r>
      <rPr>
        <vertAlign val="subscript"/>
        <sz val="11"/>
        <rFont val="Arial"/>
        <family val="2"/>
      </rPr>
      <t>OSS</t>
    </r>
  </si>
  <si>
    <r>
      <t>P</t>
    </r>
    <r>
      <rPr>
        <vertAlign val="subscript"/>
        <sz val="11"/>
        <rFont val="Arial"/>
        <family val="2"/>
      </rPr>
      <t>SW(TOT)</t>
    </r>
  </si>
  <si>
    <r>
      <t>P</t>
    </r>
    <r>
      <rPr>
        <vertAlign val="subscript"/>
        <sz val="11"/>
        <rFont val="Arial"/>
        <family val="2"/>
      </rPr>
      <t>SW,CAP</t>
    </r>
  </si>
  <si>
    <r>
      <t>P</t>
    </r>
    <r>
      <rPr>
        <vertAlign val="subscript"/>
        <sz val="11"/>
        <rFont val="Arial"/>
        <family val="2"/>
      </rPr>
      <t>SW</t>
    </r>
  </si>
  <si>
    <t>nC</t>
  </si>
  <si>
    <t>MOSFET output capacitance</t>
  </si>
  <si>
    <t>MOSFET switching loss (Capacitive losses)</t>
  </si>
  <si>
    <t>Estimated switching power loss</t>
  </si>
  <si>
    <r>
      <t>V</t>
    </r>
    <r>
      <rPr>
        <vertAlign val="subscript"/>
        <sz val="11"/>
        <rFont val="Arial"/>
        <family val="2"/>
      </rPr>
      <t>DF</t>
    </r>
  </si>
  <si>
    <t>Diode forward voltage drop</t>
  </si>
  <si>
    <r>
      <t>P</t>
    </r>
    <r>
      <rPr>
        <vertAlign val="subscript"/>
        <sz val="11"/>
        <rFont val="Arial"/>
        <family val="2"/>
      </rPr>
      <t>D</t>
    </r>
  </si>
  <si>
    <t>Diode power loss</t>
  </si>
  <si>
    <t xml:space="preserve">MOSFET switching loss </t>
  </si>
  <si>
    <t>Simplified low frequency model:
1. Neglecting the affect of slope compensation
2. Ignoring higher order dynamics</t>
  </si>
  <si>
    <t>Enter LED current ripple specifications as percentage of maximum value</t>
  </si>
  <si>
    <r>
      <t>I</t>
    </r>
    <r>
      <rPr>
        <vertAlign val="subscript"/>
        <sz val="11"/>
        <rFont val="Arial"/>
        <family val="2"/>
      </rPr>
      <t>L(PK)</t>
    </r>
  </si>
  <si>
    <r>
      <t>R</t>
    </r>
    <r>
      <rPr>
        <vertAlign val="subscript"/>
        <sz val="11"/>
        <rFont val="Arial"/>
        <family val="2"/>
      </rPr>
      <t>L</t>
    </r>
  </si>
  <si>
    <t>SLOPE COMPENSATION</t>
  </si>
  <si>
    <r>
      <t>R</t>
    </r>
    <r>
      <rPr>
        <vertAlign val="subscript"/>
        <sz val="11"/>
        <rFont val="Arial"/>
        <family val="2"/>
      </rPr>
      <t>SL</t>
    </r>
  </si>
  <si>
    <r>
      <t>R</t>
    </r>
    <r>
      <rPr>
        <vertAlign val="subscript"/>
        <sz val="11"/>
        <color theme="1"/>
        <rFont val="Arial"/>
        <family val="2"/>
      </rPr>
      <t>COMP</t>
    </r>
  </si>
  <si>
    <t>Compensation resistor</t>
  </si>
  <si>
    <r>
      <t>C</t>
    </r>
    <r>
      <rPr>
        <vertAlign val="subscript"/>
        <sz val="11"/>
        <color theme="1"/>
        <rFont val="Arial"/>
        <family val="2"/>
      </rPr>
      <t>HF</t>
    </r>
  </si>
  <si>
    <t>High frequency bypass capacitor</t>
  </si>
  <si>
    <t>SPREAD SPECTRUM FREQUENCY MODULATION</t>
  </si>
  <si>
    <r>
      <t>N</t>
    </r>
    <r>
      <rPr>
        <vertAlign val="subscript"/>
        <sz val="11"/>
        <color theme="1"/>
        <rFont val="Arial"/>
        <family val="2"/>
      </rPr>
      <t>S</t>
    </r>
  </si>
  <si>
    <t>μH</t>
  </si>
  <si>
    <r>
      <t>w</t>
    </r>
    <r>
      <rPr>
        <vertAlign val="subscript"/>
        <sz val="11"/>
        <color theme="1"/>
        <rFont val="Arial"/>
        <family val="2"/>
      </rPr>
      <t>Z</t>
    </r>
  </si>
  <si>
    <r>
      <t>w</t>
    </r>
    <r>
      <rPr>
        <vertAlign val="subscript"/>
        <sz val="11"/>
        <color theme="1"/>
        <rFont val="Arial"/>
        <family val="2"/>
      </rPr>
      <t>P</t>
    </r>
  </si>
  <si>
    <r>
      <t>f</t>
    </r>
    <r>
      <rPr>
        <vertAlign val="subscript"/>
        <sz val="11"/>
        <color theme="1"/>
        <rFont val="Arial"/>
        <family val="2"/>
      </rPr>
      <t>MOD</t>
    </r>
  </si>
  <si>
    <r>
      <t>C</t>
    </r>
    <r>
      <rPr>
        <vertAlign val="subscript"/>
        <sz val="11"/>
        <color theme="1"/>
        <rFont val="Arial"/>
        <family val="2"/>
      </rPr>
      <t>DM</t>
    </r>
  </si>
  <si>
    <t>Modulation Frequency</t>
  </si>
  <si>
    <t>Dither modulation capacitor</t>
  </si>
  <si>
    <t>PI (TYPE 2)</t>
  </si>
  <si>
    <r>
      <t>C</t>
    </r>
    <r>
      <rPr>
        <vertAlign val="subscript"/>
        <sz val="11"/>
        <color theme="1"/>
        <rFont val="Arial"/>
        <family val="2"/>
      </rPr>
      <t>RAMP</t>
    </r>
  </si>
  <si>
    <r>
      <t>D</t>
    </r>
    <r>
      <rPr>
        <vertAlign val="subscript"/>
        <sz val="11"/>
        <color theme="1"/>
        <rFont val="Arial"/>
        <family val="2"/>
      </rPr>
      <t>PWM</t>
    </r>
  </si>
  <si>
    <r>
      <t>R</t>
    </r>
    <r>
      <rPr>
        <vertAlign val="subscript"/>
        <sz val="11"/>
        <color theme="1"/>
        <rFont val="Arial"/>
        <family val="2"/>
      </rPr>
      <t>DIM2</t>
    </r>
  </si>
  <si>
    <r>
      <t>R</t>
    </r>
    <r>
      <rPr>
        <vertAlign val="subscript"/>
        <sz val="11"/>
        <color theme="1"/>
        <rFont val="Arial"/>
        <family val="2"/>
      </rPr>
      <t>DIM1</t>
    </r>
  </si>
  <si>
    <r>
      <rPr>
        <sz val="11"/>
        <color theme="1"/>
        <rFont val="Calibri"/>
        <family val="2"/>
      </rPr>
      <t>μ</t>
    </r>
    <r>
      <rPr>
        <sz val="11"/>
        <color theme="1"/>
        <rFont val="Arial"/>
        <family val="2"/>
      </rPr>
      <t>F</t>
    </r>
  </si>
  <si>
    <t>RAMP frequency capacitor</t>
  </si>
  <si>
    <t>Analog PWM dimming setting</t>
  </si>
  <si>
    <r>
      <t>R</t>
    </r>
    <r>
      <rPr>
        <vertAlign val="subscript"/>
        <sz val="11"/>
        <color theme="1"/>
        <rFont val="Arial"/>
        <family val="2"/>
      </rPr>
      <t>RAMP</t>
    </r>
  </si>
  <si>
    <r>
      <t>Minimum of 49.9kΩ</t>
    </r>
    <r>
      <rPr>
        <sz val="8.8000000000000007"/>
        <color theme="1"/>
        <rFont val="Arial"/>
        <family val="2"/>
      </rPr>
      <t xml:space="preserve"> </t>
    </r>
    <r>
      <rPr>
        <sz val="11"/>
        <color theme="1"/>
        <rFont val="Arial"/>
        <family val="2"/>
      </rPr>
      <t>is recommended, when connecting the pin to VREF node</t>
    </r>
  </si>
  <si>
    <t xml:space="preserve">PWM DIMMING </t>
  </si>
  <si>
    <t>Analog-to-PWM</t>
  </si>
  <si>
    <t>Direct PWM</t>
  </si>
  <si>
    <t>Internal PWM comparator threshold</t>
  </si>
  <si>
    <r>
      <t>k</t>
    </r>
    <r>
      <rPr>
        <sz val="11"/>
        <color theme="1"/>
        <rFont val="Calibri"/>
        <family val="2"/>
      </rPr>
      <t>Ω</t>
    </r>
  </si>
  <si>
    <t>Set PWM duty cycle. Valid for Analog-to-PWM function only</t>
  </si>
  <si>
    <t>DIM resistor divider setting</t>
  </si>
  <si>
    <r>
      <t>Minimum of 10 kΩ</t>
    </r>
    <r>
      <rPr>
        <sz val="8.8000000000000007"/>
        <color theme="1"/>
        <rFont val="Arial"/>
        <family val="2"/>
      </rPr>
      <t xml:space="preserve"> </t>
    </r>
    <r>
      <rPr>
        <sz val="11"/>
        <color theme="1"/>
        <rFont val="Arial"/>
        <family val="2"/>
      </rPr>
      <t>is recommended, when connecting the pin to VREF node</t>
    </r>
  </si>
  <si>
    <t>Dimming MOSFET current capability</t>
  </si>
  <si>
    <r>
      <t>I</t>
    </r>
    <r>
      <rPr>
        <vertAlign val="subscript"/>
        <sz val="11"/>
        <color theme="1"/>
        <rFont val="Arial"/>
        <family val="2"/>
      </rPr>
      <t>DQ2</t>
    </r>
  </si>
  <si>
    <r>
      <t>V</t>
    </r>
    <r>
      <rPr>
        <vertAlign val="subscript"/>
        <sz val="11"/>
        <color theme="1"/>
        <rFont val="Arial"/>
        <family val="2"/>
      </rPr>
      <t>DSQ2</t>
    </r>
  </si>
  <si>
    <r>
      <rPr>
        <sz val="11"/>
        <color theme="1"/>
        <rFont val="Symbol"/>
        <family val="1"/>
        <charset val="2"/>
      </rPr>
      <t>®</t>
    </r>
    <r>
      <rPr>
        <sz val="11"/>
        <color theme="1"/>
        <rFont val="Arial"/>
        <family val="2"/>
      </rPr>
      <t xml:space="preserve"> Integral (type 1) network recommended for multiple LED string configuration
</t>
    </r>
    <r>
      <rPr>
        <sz val="11"/>
        <color theme="1"/>
        <rFont val="Symbol"/>
        <family val="1"/>
        <charset val="2"/>
      </rPr>
      <t>®</t>
    </r>
    <r>
      <rPr>
        <sz val="11"/>
        <color theme="1"/>
        <rFont val="Arial"/>
        <family val="2"/>
      </rPr>
      <t xml:space="preserve"> Proportional integral (type 2) network recommeded for fixed LED string output</t>
    </r>
  </si>
  <si>
    <t>BOOST Design Calculations</t>
  </si>
  <si>
    <t xml:space="preserve">‒To support multiple LED string configurations, enter min, typ and max quantity
‒For fixed string of LEDs, enter the same quantity in all columns (e.g. 10 10 10) </t>
  </si>
  <si>
    <t>Inductor saturation current should be greater than peak current</t>
  </si>
  <si>
    <t>Enter DC winding resistance of the inductor based on the device datasheet</t>
  </si>
  <si>
    <t>Enter MOSFET Rds on-resistance based on the device datasheet</t>
  </si>
  <si>
    <t>Enter MOSEFT total gate charge based on the device datasheet</t>
  </si>
  <si>
    <r>
      <t>Q</t>
    </r>
    <r>
      <rPr>
        <vertAlign val="subscript"/>
        <sz val="11"/>
        <rFont val="Arial"/>
        <family val="2"/>
      </rPr>
      <t>g</t>
    </r>
  </si>
  <si>
    <t>Enter MOSFET output capacitance based on the device datasheet</t>
  </si>
  <si>
    <t>MOSFET gate charge (Qgd+Qgs/2))</t>
  </si>
  <si>
    <t>Enter diode forward voltage drop based on the device datasheet</t>
  </si>
  <si>
    <t>Enter preferred inductor value (less than or equal to the calculated value)</t>
  </si>
  <si>
    <t xml:space="preserve">Enter the modulationf frequency. Modulation frequency between 500Hz and 1KHz is recommended for reducing noise signature in average scan. Modulation frequency between 9kHz and 12kHz is recommended for reducing noise signature in quasi-peak EMI scan. </t>
  </si>
  <si>
    <t xml:space="preserve">Select Analog-to-PWM to enable dimming based on internal PWM generator. Select Direct PWM to control dimming based on externally generated PWM signal. </t>
  </si>
  <si>
    <t>Connect capacitor across DM pin to GND to enable SSFM. Connect directly to GND to disable SSFM.</t>
  </si>
  <si>
    <t>Buck-Boost LED Driver</t>
  </si>
  <si>
    <t>Enter PWM dimming frequency (recommended range 10Hz to 1000Hz)</t>
  </si>
  <si>
    <t>Select YES to program LED current 
Select NO for fixed LED string current</t>
  </si>
  <si>
    <t>Voltage across LED string (LED+ to VIN)</t>
  </si>
  <si>
    <t>Maximum CSP, CSN voltage range</t>
  </si>
  <si>
    <t>Output voltage range (LED+ to GND). CSP, CSN voltage should be less than 65V</t>
  </si>
  <si>
    <t>LED string (output) voltage</t>
  </si>
  <si>
    <r>
      <t>V</t>
    </r>
    <r>
      <rPr>
        <vertAlign val="subscript"/>
        <sz val="11"/>
        <rFont val="Arial"/>
        <family val="2"/>
      </rPr>
      <t>CSP,CSN</t>
    </r>
  </si>
  <si>
    <r>
      <t>V</t>
    </r>
    <r>
      <rPr>
        <vertAlign val="subscript"/>
        <sz val="11"/>
        <color theme="1"/>
        <rFont val="Arial"/>
        <family val="2"/>
      </rPr>
      <t>O(UV)</t>
    </r>
  </si>
  <si>
    <t>Undervoltage fault detection threshold</t>
  </si>
  <si>
    <r>
      <t>Undervoltage fault detection (short-circuit protection) threshold based on R</t>
    </r>
    <r>
      <rPr>
        <vertAlign val="subscript"/>
        <sz val="11"/>
        <color theme="1"/>
        <rFont val="Arial"/>
        <family val="2"/>
      </rPr>
      <t>OV1</t>
    </r>
    <r>
      <rPr>
        <sz val="11"/>
        <color theme="1"/>
        <rFont val="Arial"/>
        <family val="2"/>
      </rPr>
      <t xml:space="preserve"> and R</t>
    </r>
    <r>
      <rPr>
        <vertAlign val="subscript"/>
        <sz val="11"/>
        <color theme="1"/>
        <rFont val="Arial"/>
        <family val="2"/>
      </rPr>
      <t>OV2</t>
    </r>
  </si>
  <si>
    <t>The sum of OVP threshold and maximum input voltage should be greater than maximum output voltage and less than 65V</t>
  </si>
  <si>
    <t>TPS92692-Q1 BUCK-BOOST LED DRIVER COMPONENT CALCULATOR</t>
  </si>
  <si>
    <t>Enter typical LED dynamic resistance based on device I-V characteristics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</si>
</sst>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5" x14ac:knownFonts="1">
    <font>
      <sz val="11"/>
      <color theme="1"/>
      <name val="Calibri"/>
      <family val="2"/>
      <scheme val="minor"/>
    </font>
    <font>
      <b/>
      <sz val="24"/>
      <name val="Arial"/>
      <family val="2"/>
    </font>
    <font>
      <b/>
      <sz val="11"/>
      <name val="Arial"/>
      <family val="2"/>
    </font>
    <font>
      <sz val="11"/>
      <name val="Arial"/>
      <family val="2"/>
    </font>
    <font>
      <vertAlign val="subscript"/>
      <sz val="11"/>
      <name val="Arial"/>
      <family val="2"/>
    </font>
    <font>
      <sz val="11"/>
      <color theme="1"/>
      <name val="Arial"/>
      <family val="2"/>
    </font>
    <font>
      <vertAlign val="subscript"/>
      <sz val="11"/>
      <color theme="1"/>
      <name val="Arial"/>
      <family val="2"/>
    </font>
    <font>
      <b/>
      <sz val="11"/>
      <color theme="1"/>
      <name val="Arial"/>
      <family val="2"/>
    </font>
    <font>
      <sz val="11"/>
      <color theme="1"/>
      <name val="Symbol"/>
      <family val="1"/>
      <charset val="2"/>
    </font>
    <font>
      <sz val="11"/>
      <color theme="1"/>
      <name val="Calibri"/>
      <family val="2"/>
    </font>
    <font>
      <sz val="8.8000000000000007"/>
      <color theme="1"/>
      <name val="Arial"/>
      <family val="2"/>
    </font>
    <font>
      <b/>
      <sz val="14"/>
      <name val="Arial"/>
      <family val="2"/>
    </font>
    <font>
      <sz val="11"/>
      <color theme="0"/>
      <name val="Arial"/>
      <family val="2"/>
    </font>
    <font>
      <b/>
      <sz val="14"/>
      <color theme="0"/>
      <name val="Arial"/>
      <family val="2"/>
    </font>
    <font>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79998168889431442"/>
        <bgColor indexed="64"/>
      </patternFill>
    </fill>
  </fills>
  <borders count="22">
    <border>
      <left/>
      <right/>
      <top/>
      <bottom/>
      <diagonal/>
    </border>
    <border>
      <left style="medium">
        <color auto="1"/>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diagonal/>
    </border>
    <border>
      <left style="medium">
        <color indexed="64"/>
      </left>
      <right/>
      <top/>
      <bottom/>
      <diagonal/>
    </border>
    <border>
      <left/>
      <right style="medium">
        <color indexed="64"/>
      </right>
      <top/>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2" fillId="3" borderId="5"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5" fillId="2" borderId="0" xfId="0" applyFont="1" applyFill="1" applyProtection="1"/>
    <xf numFmtId="0" fontId="12" fillId="2" borderId="0" xfId="0" applyFont="1" applyFill="1" applyProtection="1"/>
    <xf numFmtId="0" fontId="1" fillId="2" borderId="0" xfId="0" applyFont="1" applyFill="1" applyProtection="1"/>
    <xf numFmtId="0" fontId="3" fillId="2" borderId="0" xfId="0" applyFont="1" applyFill="1" applyProtection="1"/>
    <xf numFmtId="0" fontId="12" fillId="0" borderId="0" xfId="0" applyFont="1" applyProtection="1"/>
    <xf numFmtId="0" fontId="3" fillId="0" borderId="0" xfId="0" applyFont="1" applyProtection="1"/>
    <xf numFmtId="0" fontId="5" fillId="0" borderId="0" xfId="0" applyFont="1" applyProtection="1"/>
    <xf numFmtId="0" fontId="3" fillId="2" borderId="5"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5" fillId="0" borderId="9" xfId="0" applyFont="1" applyBorder="1" applyAlignment="1" applyProtection="1">
      <alignment horizontal="center" vertical="center"/>
    </xf>
    <xf numFmtId="164" fontId="3" fillId="2" borderId="5" xfId="0" applyNumberFormat="1" applyFont="1" applyFill="1" applyBorder="1" applyAlignment="1" applyProtection="1">
      <alignment horizontal="center" vertical="center"/>
    </xf>
    <xf numFmtId="164" fontId="3" fillId="0" borderId="5" xfId="0" applyNumberFormat="1" applyFont="1" applyFill="1" applyBorder="1" applyAlignment="1" applyProtection="1">
      <alignment horizontal="center" vertical="center"/>
    </xf>
    <xf numFmtId="0" fontId="5" fillId="0" borderId="9" xfId="0" applyFont="1" applyBorder="1" applyProtection="1"/>
    <xf numFmtId="0" fontId="12" fillId="2" borderId="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164" fontId="3" fillId="2" borderId="9" xfId="0" applyNumberFormat="1" applyFont="1" applyFill="1" applyBorder="1" applyAlignment="1" applyProtection="1">
      <alignment horizontal="center" vertical="center"/>
    </xf>
    <xf numFmtId="0" fontId="12" fillId="2" borderId="0" xfId="0" applyFont="1" applyFill="1" applyAlignment="1" applyProtection="1">
      <alignment vertical="center"/>
    </xf>
    <xf numFmtId="0" fontId="12" fillId="2" borderId="0" xfId="0" applyFont="1" applyFill="1" applyBorder="1" applyAlignment="1" applyProtection="1">
      <alignment vertical="center"/>
    </xf>
    <xf numFmtId="165" fontId="3" fillId="2" borderId="5" xfId="0" applyNumberFormat="1" applyFont="1" applyFill="1" applyBorder="1" applyAlignment="1" applyProtection="1">
      <alignment horizontal="center" vertical="center"/>
    </xf>
    <xf numFmtId="165" fontId="3" fillId="2" borderId="9" xfId="0" applyNumberFormat="1" applyFont="1" applyFill="1" applyBorder="1" applyAlignment="1" applyProtection="1">
      <alignment horizontal="center" vertical="center"/>
    </xf>
    <xf numFmtId="2" fontId="3" fillId="2" borderId="5" xfId="0" applyNumberFormat="1" applyFont="1" applyFill="1" applyBorder="1" applyAlignment="1" applyProtection="1">
      <alignment horizontal="center" vertical="center"/>
    </xf>
    <xf numFmtId="2" fontId="3" fillId="2" borderId="9" xfId="0" applyNumberFormat="1" applyFont="1" applyFill="1" applyBorder="1" applyAlignment="1" applyProtection="1">
      <alignment horizontal="center" vertical="center"/>
    </xf>
    <xf numFmtId="164" fontId="3" fillId="0" borderId="9" xfId="0" applyNumberFormat="1" applyFont="1" applyFill="1" applyBorder="1" applyAlignment="1" applyProtection="1">
      <alignment horizontal="center" vertical="center"/>
    </xf>
    <xf numFmtId="0" fontId="2" fillId="4" borderId="6" xfId="0" applyFont="1" applyFill="1" applyBorder="1" applyAlignment="1" applyProtection="1">
      <alignment horizontal="left" vertical="center"/>
    </xf>
    <xf numFmtId="0" fontId="2" fillId="4" borderId="7" xfId="0" applyFont="1" applyFill="1" applyBorder="1" applyAlignment="1" applyProtection="1">
      <alignment horizontal="left" vertical="center"/>
    </xf>
    <xf numFmtId="0" fontId="2" fillId="4" borderId="8" xfId="0" applyFont="1" applyFill="1" applyBorder="1" applyAlignment="1" applyProtection="1">
      <alignment horizontal="left" vertical="center"/>
    </xf>
    <xf numFmtId="0" fontId="3" fillId="2" borderId="13" xfId="0" applyFont="1" applyFill="1" applyBorder="1" applyAlignment="1" applyProtection="1">
      <alignment horizontal="center" vertical="center"/>
    </xf>
    <xf numFmtId="0" fontId="5" fillId="0" borderId="9" xfId="0" applyFont="1" applyBorder="1" applyAlignment="1" applyProtection="1">
      <alignment horizontal="center"/>
    </xf>
    <xf numFmtId="0" fontId="7" fillId="4" borderId="6" xfId="0" applyFont="1" applyFill="1" applyBorder="1" applyAlignment="1" applyProtection="1">
      <alignment horizontal="left"/>
    </xf>
    <xf numFmtId="0" fontId="7" fillId="4" borderId="7" xfId="0" applyFont="1" applyFill="1" applyBorder="1" applyAlignment="1" applyProtection="1">
      <alignment horizontal="left"/>
    </xf>
    <xf numFmtId="0" fontId="7" fillId="4" borderId="8" xfId="0" applyFont="1" applyFill="1" applyBorder="1" applyAlignment="1" applyProtection="1">
      <alignment horizontal="left"/>
    </xf>
    <xf numFmtId="0" fontId="7" fillId="0" borderId="9" xfId="0" applyFont="1" applyFill="1" applyBorder="1" applyAlignment="1" applyProtection="1">
      <alignment horizontal="left"/>
    </xf>
    <xf numFmtId="164" fontId="5" fillId="0" borderId="9" xfId="0" applyNumberFormat="1" applyFont="1" applyFill="1" applyBorder="1" applyAlignment="1" applyProtection="1">
      <alignment horizontal="center"/>
    </xf>
    <xf numFmtId="0" fontId="5" fillId="0" borderId="9" xfId="0" applyFont="1" applyFill="1" applyBorder="1" applyAlignment="1" applyProtection="1">
      <alignment horizontal="center"/>
    </xf>
    <xf numFmtId="0" fontId="5" fillId="0" borderId="9" xfId="0" applyFont="1" applyBorder="1" applyAlignment="1" applyProtection="1">
      <alignment vertical="center"/>
    </xf>
    <xf numFmtId="0" fontId="5" fillId="0" borderId="9" xfId="0" applyFont="1" applyBorder="1" applyAlignment="1" applyProtection="1">
      <alignment horizontal="center" vertical="center"/>
    </xf>
    <xf numFmtId="2" fontId="12" fillId="2" borderId="0" xfId="0" applyNumberFormat="1" applyFont="1" applyFill="1" applyProtection="1"/>
    <xf numFmtId="0" fontId="5" fillId="0" borderId="9" xfId="0" applyFont="1" applyFill="1" applyBorder="1" applyAlignment="1" applyProtection="1">
      <alignment horizontal="center" vertical="center"/>
    </xf>
    <xf numFmtId="0" fontId="5" fillId="0" borderId="9" xfId="0" applyFont="1" applyBorder="1" applyAlignment="1" applyProtection="1">
      <alignment horizontal="center" vertical="center"/>
    </xf>
    <xf numFmtId="164" fontId="2" fillId="3" borderId="9" xfId="0" applyNumberFormat="1" applyFont="1" applyFill="1" applyBorder="1" applyAlignment="1" applyProtection="1">
      <alignment horizontal="center" vertical="center"/>
      <protection locked="0"/>
    </xf>
    <xf numFmtId="2" fontId="2" fillId="3" borderId="9" xfId="0" applyNumberFormat="1" applyFont="1" applyFill="1" applyBorder="1" applyAlignment="1" applyProtection="1">
      <alignment horizontal="center" vertical="center"/>
      <protection locked="0"/>
    </xf>
    <xf numFmtId="1" fontId="2" fillId="3" borderId="9" xfId="0" applyNumberFormat="1" applyFont="1" applyFill="1" applyBorder="1" applyAlignment="1" applyProtection="1">
      <alignment horizontal="center" vertical="center"/>
      <protection locked="0"/>
    </xf>
    <xf numFmtId="165" fontId="2" fillId="3" borderId="9" xfId="0" applyNumberFormat="1"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14" fillId="2" borderId="0" xfId="0" applyFont="1" applyFill="1" applyProtection="1"/>
    <xf numFmtId="0" fontId="5" fillId="0" borderId="9" xfId="0" applyFont="1" applyBorder="1" applyAlignment="1" applyProtection="1">
      <alignment horizontal="center" vertical="center"/>
    </xf>
    <xf numFmtId="165" fontId="5" fillId="0" borderId="9" xfId="0" applyNumberFormat="1" applyFont="1" applyBorder="1" applyAlignment="1" applyProtection="1">
      <alignment horizontal="center" vertical="center"/>
    </xf>
    <xf numFmtId="0" fontId="7" fillId="3" borderId="9" xfId="0" applyFont="1" applyFill="1" applyBorder="1" applyAlignment="1" applyProtection="1">
      <alignment horizontal="center" vertical="center"/>
      <protection locked="0"/>
    </xf>
    <xf numFmtId="2" fontId="3" fillId="2" borderId="0" xfId="0" applyNumberFormat="1" applyFont="1" applyFill="1" applyProtection="1"/>
    <xf numFmtId="0" fontId="3" fillId="0" borderId="5" xfId="0" applyFont="1" applyFill="1" applyBorder="1" applyAlignment="1" applyProtection="1">
      <alignment horizontal="center" vertical="center"/>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7" fillId="4" borderId="6" xfId="0" applyFont="1" applyFill="1" applyBorder="1" applyAlignment="1" applyProtection="1">
      <alignment horizontal="left"/>
    </xf>
    <xf numFmtId="0" fontId="7" fillId="4" borderId="7" xfId="0" applyFont="1" applyFill="1" applyBorder="1" applyAlignment="1" applyProtection="1">
      <alignment horizontal="left"/>
    </xf>
    <xf numFmtId="0" fontId="7" fillId="4" borderId="8" xfId="0" applyFont="1" applyFill="1" applyBorder="1" applyAlignment="1" applyProtection="1">
      <alignment horizontal="left"/>
    </xf>
    <xf numFmtId="0" fontId="5" fillId="0" borderId="6" xfId="0" applyFont="1" applyBorder="1" applyAlignment="1" applyProtection="1">
      <alignment horizontal="left"/>
    </xf>
    <xf numFmtId="0" fontId="5" fillId="0" borderId="7" xfId="0" applyFont="1" applyBorder="1" applyAlignment="1" applyProtection="1">
      <alignment horizontal="left"/>
    </xf>
    <xf numFmtId="0" fontId="5" fillId="0" borderId="8" xfId="0" applyFont="1" applyBorder="1" applyAlignment="1" applyProtection="1">
      <alignment horizontal="left"/>
    </xf>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pplyProtection="1">
      <alignment horizontal="left" vertical="center"/>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3" fillId="0" borderId="5" xfId="0" applyFont="1" applyBorder="1" applyAlignment="1" applyProtection="1">
      <alignment horizontal="left" vertical="center"/>
    </xf>
    <xf numFmtId="0" fontId="5" fillId="0" borderId="6" xfId="0" applyFont="1" applyFill="1" applyBorder="1" applyAlignment="1" applyProtection="1">
      <alignment horizontal="left"/>
    </xf>
    <xf numFmtId="0" fontId="5" fillId="0" borderId="7" xfId="0" applyFont="1" applyFill="1" applyBorder="1" applyAlignment="1" applyProtection="1">
      <alignment horizontal="left"/>
    </xf>
    <xf numFmtId="0" fontId="5" fillId="0" borderId="8" xfId="0" applyFont="1" applyFill="1" applyBorder="1" applyAlignment="1" applyProtection="1">
      <alignment horizontal="left"/>
    </xf>
    <xf numFmtId="0" fontId="2" fillId="4" borderId="6" xfId="0" applyFont="1" applyFill="1" applyBorder="1" applyAlignment="1" applyProtection="1">
      <alignment horizontal="left" vertical="center"/>
    </xf>
    <xf numFmtId="0" fontId="2" fillId="4" borderId="7" xfId="0" applyFont="1" applyFill="1" applyBorder="1" applyAlignment="1" applyProtection="1">
      <alignment horizontal="left" vertical="center"/>
    </xf>
    <xf numFmtId="0" fontId="2" fillId="4" borderId="8" xfId="0" applyFont="1" applyFill="1" applyBorder="1" applyAlignment="1" applyProtection="1">
      <alignment horizontal="left" vertical="center"/>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2" fillId="2" borderId="1"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3" fillId="0" borderId="9" xfId="0" applyFont="1" applyBorder="1" applyAlignment="1" applyProtection="1">
      <alignment horizontal="left"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11" fillId="2" borderId="11" xfId="0" applyFont="1" applyFill="1" applyBorder="1" applyAlignment="1" applyProtection="1">
      <alignment horizontal="left" vertical="center"/>
    </xf>
    <xf numFmtId="0" fontId="3" fillId="2" borderId="0" xfId="0" applyFont="1" applyFill="1" applyAlignment="1" applyProtection="1">
      <alignment horizontal="left" vertical="center"/>
    </xf>
    <xf numFmtId="0" fontId="3" fillId="2" borderId="11"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2" fillId="5" borderId="6" xfId="0" applyFont="1" applyFill="1" applyBorder="1" applyAlignment="1" applyProtection="1">
      <alignment horizontal="left" vertical="center"/>
    </xf>
    <xf numFmtId="0" fontId="2" fillId="5" borderId="7" xfId="0" applyFont="1" applyFill="1" applyBorder="1" applyAlignment="1" applyProtection="1">
      <alignment horizontal="left" vertical="center"/>
    </xf>
    <xf numFmtId="0" fontId="2" fillId="5" borderId="8"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10"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11"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5" fillId="0" borderId="9" xfId="0"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cellXfs>
  <cellStyles count="1">
    <cellStyle name="Normal" xfId="0" builtinId="0"/>
  </cellStyles>
  <dxfs count="13">
    <dxf>
      <fill>
        <patternFill>
          <bgColor rgb="FFFF0000"/>
        </patternFill>
      </fill>
    </dxf>
    <dxf>
      <fill>
        <patternFill>
          <bgColor rgb="FFFFFF00"/>
        </patternFill>
      </fill>
    </dxf>
    <dxf>
      <fill>
        <patternFill>
          <bgColor rgb="FFFFFF00"/>
        </patternFill>
      </fill>
    </dxf>
    <dxf>
      <font>
        <strike/>
      </font>
    </dxf>
    <dxf>
      <font>
        <strike/>
      </font>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font>
      <fill>
        <patternFill>
          <bgColor rgb="FFFFFF00"/>
        </patternFill>
      </fill>
    </dxf>
    <dxf>
      <font>
        <strike/>
      </font>
    </dxf>
    <dxf>
      <font>
        <b/>
        <i val="0"/>
        <color theme="0"/>
      </font>
      <fill>
        <patternFill>
          <bgColor rgb="FFFF0000"/>
        </patternFill>
      </fill>
    </dxf>
    <dxf>
      <font>
        <strike val="0"/>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179917</xdr:colOff>
      <xdr:row>4</xdr:row>
      <xdr:rowOff>158750</xdr:rowOff>
    </xdr:from>
    <xdr:to>
      <xdr:col>28</xdr:col>
      <xdr:colOff>41275</xdr:colOff>
      <xdr:row>20</xdr:row>
      <xdr:rowOff>46567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15334" y="1090083"/>
          <a:ext cx="6920441" cy="5094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519"/>
  <sheetViews>
    <sheetView tabSelected="1" topLeftCell="A68" zoomScaleNormal="100" workbookViewId="0">
      <selection activeCell="I30" sqref="I30"/>
    </sheetView>
  </sheetViews>
  <sheetFormatPr defaultColWidth="9.109375" defaultRowHeight="13.8" x14ac:dyDescent="0.25"/>
  <cols>
    <col min="1" max="1" width="3.44140625" style="5" customWidth="1"/>
    <col min="2" max="2" width="11.109375" style="11" customWidth="1"/>
    <col min="3" max="7" width="9.109375" style="11"/>
    <col min="8" max="8" width="9.44140625" style="11" bestFit="1" customWidth="1"/>
    <col min="9" max="10" width="9.33203125" style="11" customWidth="1"/>
    <col min="11" max="11" width="9.109375" style="11"/>
    <col min="12" max="17" width="14.6640625" style="11" customWidth="1"/>
    <col min="18" max="18" width="10.33203125" style="6" customWidth="1"/>
    <col min="19" max="19" width="9.109375" style="6" customWidth="1"/>
    <col min="20" max="23" width="10" style="6" bestFit="1" customWidth="1"/>
    <col min="24" max="26" width="9.109375" style="6"/>
    <col min="27" max="33" width="9.33203125" style="6" bestFit="1" customWidth="1"/>
    <col min="34" max="34" width="9.109375" style="6"/>
    <col min="35" max="111" width="9.109375" style="9"/>
    <col min="112" max="16384" width="9.109375" style="11"/>
  </cols>
  <sheetData>
    <row r="1" spans="2:111" s="5" customFormat="1" ht="14.25" x14ac:dyDescent="0.2">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row>
    <row r="2" spans="2:111" s="5" customFormat="1" ht="30" x14ac:dyDescent="0.4">
      <c r="B2" s="7" t="s">
        <v>248</v>
      </c>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row>
    <row r="3" spans="2:111" s="5" customFormat="1" ht="15" thickBot="1" x14ac:dyDescent="0.25">
      <c r="I3" s="6">
        <v>4.96</v>
      </c>
      <c r="R3" s="6"/>
      <c r="S3" s="6"/>
      <c r="T3" s="6"/>
      <c r="U3" s="6"/>
      <c r="V3" s="6"/>
      <c r="W3" s="6"/>
      <c r="X3" s="6"/>
      <c r="Y3" s="6"/>
      <c r="Z3" s="6"/>
      <c r="AA3" s="6" t="s">
        <v>84</v>
      </c>
      <c r="AB3" s="6" t="s">
        <v>85</v>
      </c>
      <c r="AC3" s="8" t="s">
        <v>109</v>
      </c>
      <c r="AD3" s="8" t="s">
        <v>126</v>
      </c>
      <c r="AE3" s="6" t="s">
        <v>137</v>
      </c>
      <c r="AF3" s="6" t="s">
        <v>138</v>
      </c>
      <c r="AG3" s="6" t="s">
        <v>143</v>
      </c>
      <c r="AH3" s="6"/>
      <c r="AI3" s="6"/>
      <c r="AJ3" s="8"/>
      <c r="AK3" s="8"/>
      <c r="AL3" s="8"/>
      <c r="AM3" s="8"/>
      <c r="AN3" s="8"/>
      <c r="AO3" s="8"/>
      <c r="AP3" s="8"/>
      <c r="AQ3" s="8"/>
      <c r="AR3" s="8"/>
      <c r="AS3" s="8"/>
      <c r="AT3" s="8"/>
      <c r="AU3" s="8"/>
      <c r="AV3" s="8"/>
      <c r="AW3" s="8"/>
      <c r="AX3" s="8"/>
      <c r="AY3" s="8"/>
      <c r="AZ3" s="8"/>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row>
    <row r="4" spans="2:111" s="5" customFormat="1" x14ac:dyDescent="0.25">
      <c r="B4" s="99" t="s">
        <v>0</v>
      </c>
      <c r="C4" s="113" t="s">
        <v>16</v>
      </c>
      <c r="D4" s="113"/>
      <c r="E4" s="113"/>
      <c r="F4" s="113"/>
      <c r="G4" s="113"/>
      <c r="H4" s="99" t="s">
        <v>1</v>
      </c>
      <c r="I4" s="99" t="s">
        <v>2</v>
      </c>
      <c r="J4" s="99" t="s">
        <v>3</v>
      </c>
      <c r="K4" s="99" t="s">
        <v>4</v>
      </c>
      <c r="L4" s="115" t="s">
        <v>5</v>
      </c>
      <c r="M4" s="116"/>
      <c r="N4" s="116"/>
      <c r="O4" s="116"/>
      <c r="P4" s="116"/>
      <c r="Q4" s="117"/>
      <c r="R4" s="105" t="s">
        <v>236</v>
      </c>
      <c r="S4" s="106"/>
      <c r="T4" s="106"/>
      <c r="U4" s="106"/>
      <c r="V4" s="106"/>
      <c r="W4" s="106"/>
      <c r="X4" s="106"/>
      <c r="Y4" s="106"/>
      <c r="Z4" s="106"/>
      <c r="AA4" s="6">
        <v>20</v>
      </c>
      <c r="AB4" s="6">
        <v>20</v>
      </c>
      <c r="AC4" s="8">
        <v>1</v>
      </c>
      <c r="AD4" s="8">
        <f t="shared" ref="AD4:AD11" si="0">AD23/10</f>
        <v>2.1999999999999997E-3</v>
      </c>
      <c r="AE4" s="6">
        <f t="shared" ref="AE4:AE11" si="1">AE17/10</f>
        <v>1E-3</v>
      </c>
      <c r="AF4" s="6">
        <f>AE4*1000</f>
        <v>1</v>
      </c>
      <c r="AG4" s="6">
        <f>AC4*10</f>
        <v>10</v>
      </c>
      <c r="AH4" s="6"/>
      <c r="AI4" s="6"/>
      <c r="AJ4" s="8"/>
      <c r="AK4" s="8"/>
      <c r="AL4" s="8"/>
      <c r="AM4" s="8"/>
      <c r="AN4" s="8"/>
      <c r="AO4" s="8"/>
      <c r="AP4" s="8"/>
      <c r="AQ4" s="8"/>
      <c r="AR4" s="8"/>
      <c r="AS4" s="8"/>
      <c r="AT4" s="8"/>
      <c r="AU4" s="8"/>
      <c r="AV4" s="8"/>
      <c r="AW4" s="8"/>
      <c r="AX4" s="8"/>
      <c r="AY4" s="8"/>
      <c r="AZ4" s="8"/>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row>
    <row r="5" spans="2:111" s="5" customFormat="1" x14ac:dyDescent="0.25">
      <c r="B5" s="100"/>
      <c r="C5" s="114"/>
      <c r="D5" s="114"/>
      <c r="E5" s="114"/>
      <c r="F5" s="114"/>
      <c r="G5" s="114"/>
      <c r="H5" s="100"/>
      <c r="I5" s="100"/>
      <c r="J5" s="100"/>
      <c r="K5" s="100"/>
      <c r="L5" s="118"/>
      <c r="M5" s="119"/>
      <c r="N5" s="119"/>
      <c r="O5" s="119"/>
      <c r="P5" s="119"/>
      <c r="Q5" s="120"/>
      <c r="R5" s="107"/>
      <c r="S5" s="106"/>
      <c r="T5" s="106"/>
      <c r="U5" s="106"/>
      <c r="V5" s="106"/>
      <c r="W5" s="106"/>
      <c r="X5" s="106"/>
      <c r="Y5" s="106"/>
      <c r="Z5" s="106"/>
      <c r="AA5" s="6">
        <v>30</v>
      </c>
      <c r="AB5" s="6">
        <v>30</v>
      </c>
      <c r="AC5" s="8">
        <v>1.02</v>
      </c>
      <c r="AD5" s="8">
        <f t="shared" si="0"/>
        <v>2.7000000000000001E-3</v>
      </c>
      <c r="AE5" s="6">
        <f t="shared" si="1"/>
        <v>1.2000000000000001E-3</v>
      </c>
      <c r="AF5" s="6">
        <f t="shared" ref="AF5:AF38" si="2">AE5*1000</f>
        <v>1.2000000000000002</v>
      </c>
      <c r="AG5" s="6">
        <f t="shared" ref="AG5:AG38" si="3">AC5*10</f>
        <v>10.199999999999999</v>
      </c>
      <c r="AH5" s="6"/>
      <c r="AI5" s="6"/>
      <c r="AJ5" s="8"/>
      <c r="AK5" s="8"/>
      <c r="AL5" s="8"/>
      <c r="AM5" s="8"/>
      <c r="AN5" s="8"/>
      <c r="AO5" s="8"/>
      <c r="AP5" s="8"/>
      <c r="AQ5" s="8"/>
      <c r="AR5" s="8"/>
      <c r="AS5" s="8"/>
      <c r="AT5" s="8"/>
      <c r="AU5" s="8"/>
      <c r="AV5" s="8"/>
      <c r="AW5" s="8"/>
      <c r="AX5" s="8"/>
      <c r="AY5" s="8"/>
      <c r="AZ5" s="8"/>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row>
    <row r="6" spans="2:111" ht="33" customHeight="1" x14ac:dyDescent="0.2">
      <c r="B6" s="110" t="s">
        <v>17</v>
      </c>
      <c r="C6" s="111"/>
      <c r="D6" s="111"/>
      <c r="E6" s="111"/>
      <c r="F6" s="111"/>
      <c r="G6" s="111"/>
      <c r="H6" s="111"/>
      <c r="I6" s="111"/>
      <c r="J6" s="111"/>
      <c r="K6" s="112"/>
      <c r="L6" s="102"/>
      <c r="M6" s="103"/>
      <c r="N6" s="103"/>
      <c r="O6" s="103"/>
      <c r="P6" s="103"/>
      <c r="Q6" s="104"/>
      <c r="AA6" s="6">
        <v>40</v>
      </c>
      <c r="AB6" s="6">
        <v>40</v>
      </c>
      <c r="AC6" s="8">
        <v>1.05</v>
      </c>
      <c r="AD6" s="8">
        <f t="shared" si="0"/>
        <v>3.0000000000000001E-3</v>
      </c>
      <c r="AE6" s="6">
        <f t="shared" si="1"/>
        <v>1.5E-3</v>
      </c>
      <c r="AF6" s="6">
        <f t="shared" si="2"/>
        <v>1.5</v>
      </c>
      <c r="AG6" s="6">
        <f t="shared" si="3"/>
        <v>10.5</v>
      </c>
      <c r="AJ6" s="10"/>
      <c r="AK6" s="10"/>
      <c r="AL6" s="10"/>
      <c r="AM6" s="10"/>
      <c r="AN6" s="10"/>
      <c r="AO6" s="10"/>
      <c r="AP6" s="10"/>
      <c r="AQ6" s="10"/>
      <c r="AR6" s="10"/>
      <c r="AS6" s="10"/>
      <c r="AT6" s="10"/>
      <c r="AU6" s="10"/>
      <c r="AV6" s="10"/>
      <c r="AW6" s="10"/>
      <c r="AX6" s="10"/>
      <c r="AY6" s="10"/>
      <c r="AZ6" s="10"/>
    </row>
    <row r="7" spans="2:111" ht="18.75" x14ac:dyDescent="0.2">
      <c r="B7" s="12" t="s">
        <v>6</v>
      </c>
      <c r="C7" s="80" t="s">
        <v>132</v>
      </c>
      <c r="D7" s="80"/>
      <c r="E7" s="80"/>
      <c r="F7" s="80"/>
      <c r="G7" s="80"/>
      <c r="H7" s="1">
        <v>7</v>
      </c>
      <c r="I7" s="1">
        <v>14</v>
      </c>
      <c r="J7" s="1">
        <v>18</v>
      </c>
      <c r="K7" s="12" t="s">
        <v>20</v>
      </c>
      <c r="L7" s="67" t="s">
        <v>40</v>
      </c>
      <c r="M7" s="68"/>
      <c r="N7" s="68"/>
      <c r="O7" s="68"/>
      <c r="P7" s="68"/>
      <c r="Q7" s="69"/>
      <c r="AA7" s="6">
        <v>60</v>
      </c>
      <c r="AB7" s="6">
        <v>60</v>
      </c>
      <c r="AC7" s="8">
        <v>1.0699999999999998</v>
      </c>
      <c r="AD7" s="8">
        <f t="shared" si="0"/>
        <v>3.3E-3</v>
      </c>
      <c r="AE7" s="6">
        <f t="shared" si="1"/>
        <v>1.8E-3</v>
      </c>
      <c r="AF7" s="6">
        <f t="shared" si="2"/>
        <v>1.8</v>
      </c>
      <c r="AG7" s="6">
        <f t="shared" si="3"/>
        <v>10.7</v>
      </c>
      <c r="AJ7" s="10"/>
      <c r="AK7" s="10"/>
      <c r="AL7" s="10"/>
      <c r="AM7" s="10"/>
      <c r="AN7" s="10"/>
      <c r="AO7" s="10"/>
      <c r="AP7" s="10"/>
      <c r="AQ7" s="10"/>
      <c r="AR7" s="10"/>
      <c r="AS7" s="10"/>
      <c r="AT7" s="10"/>
      <c r="AU7" s="10"/>
      <c r="AV7" s="10"/>
      <c r="AW7" s="10"/>
      <c r="AX7" s="10"/>
      <c r="AY7" s="10"/>
      <c r="AZ7" s="10"/>
    </row>
    <row r="8" spans="2:111" ht="33" customHeight="1" x14ac:dyDescent="0.2">
      <c r="B8" s="110" t="s">
        <v>18</v>
      </c>
      <c r="C8" s="111"/>
      <c r="D8" s="111"/>
      <c r="E8" s="111"/>
      <c r="F8" s="111"/>
      <c r="G8" s="111"/>
      <c r="H8" s="111"/>
      <c r="I8" s="111"/>
      <c r="J8" s="111"/>
      <c r="K8" s="112"/>
      <c r="L8" s="58"/>
      <c r="M8" s="59"/>
      <c r="N8" s="59"/>
      <c r="O8" s="59"/>
      <c r="P8" s="59"/>
      <c r="Q8" s="60"/>
      <c r="AA8" s="6">
        <v>100</v>
      </c>
      <c r="AB8" s="6">
        <v>100</v>
      </c>
      <c r="AC8" s="8">
        <v>1.1000000000000001</v>
      </c>
      <c r="AD8" s="8">
        <f t="shared" si="0"/>
        <v>4.0000000000000001E-3</v>
      </c>
      <c r="AE8" s="6">
        <f t="shared" si="1"/>
        <v>2.1999999999999997E-3</v>
      </c>
      <c r="AF8" s="6">
        <f t="shared" si="2"/>
        <v>2.1999999999999997</v>
      </c>
      <c r="AG8" s="6">
        <f t="shared" si="3"/>
        <v>11</v>
      </c>
      <c r="AJ8" s="10"/>
      <c r="AK8" s="10"/>
      <c r="AL8" s="10"/>
      <c r="AM8" s="10"/>
      <c r="AN8" s="10"/>
      <c r="AO8" s="10"/>
      <c r="AP8" s="10"/>
      <c r="AQ8" s="10"/>
      <c r="AR8" s="10"/>
      <c r="AS8" s="10"/>
      <c r="AT8" s="10"/>
      <c r="AU8" s="10"/>
      <c r="AV8" s="10"/>
      <c r="AW8" s="10"/>
      <c r="AX8" s="10"/>
      <c r="AY8" s="10"/>
      <c r="AZ8" s="10"/>
    </row>
    <row r="9" spans="2:111" ht="18.75" x14ac:dyDescent="0.2">
      <c r="B9" s="12" t="s">
        <v>7</v>
      </c>
      <c r="C9" s="80" t="s">
        <v>15</v>
      </c>
      <c r="D9" s="80"/>
      <c r="E9" s="80"/>
      <c r="F9" s="80"/>
      <c r="G9" s="80"/>
      <c r="H9" s="1">
        <v>2.85</v>
      </c>
      <c r="I9" s="1">
        <v>2.85</v>
      </c>
      <c r="J9" s="1">
        <v>2.85</v>
      </c>
      <c r="K9" s="12" t="s">
        <v>20</v>
      </c>
      <c r="L9" s="67" t="s">
        <v>56</v>
      </c>
      <c r="M9" s="68"/>
      <c r="N9" s="68"/>
      <c r="O9" s="68"/>
      <c r="P9" s="68"/>
      <c r="Q9" s="69"/>
      <c r="AA9" s="6">
        <v>150</v>
      </c>
      <c r="AB9" s="6">
        <v>150</v>
      </c>
      <c r="AC9" s="8">
        <v>1.1300000000000001</v>
      </c>
      <c r="AD9" s="8">
        <f t="shared" si="0"/>
        <v>4.3E-3</v>
      </c>
      <c r="AE9" s="6">
        <f t="shared" si="1"/>
        <v>2.7000000000000001E-3</v>
      </c>
      <c r="AF9" s="6">
        <f t="shared" si="2"/>
        <v>2.7</v>
      </c>
      <c r="AG9" s="6">
        <f t="shared" si="3"/>
        <v>11.3</v>
      </c>
      <c r="AJ9" s="10"/>
      <c r="AK9" s="10"/>
      <c r="AL9" s="10"/>
      <c r="AM9" s="10"/>
      <c r="AN9" s="10"/>
      <c r="AO9" s="10"/>
      <c r="AP9" s="10"/>
      <c r="AQ9" s="10"/>
      <c r="AR9" s="10"/>
      <c r="AS9" s="10"/>
      <c r="AT9" s="10"/>
      <c r="AU9" s="10"/>
      <c r="AV9" s="10"/>
      <c r="AW9" s="10"/>
      <c r="AX9" s="10"/>
      <c r="AY9" s="10"/>
      <c r="AZ9" s="10"/>
    </row>
    <row r="10" spans="2:111" ht="16.2" x14ac:dyDescent="0.25">
      <c r="B10" s="13" t="s">
        <v>25</v>
      </c>
      <c r="C10" s="67" t="s">
        <v>26</v>
      </c>
      <c r="D10" s="68"/>
      <c r="E10" s="68"/>
      <c r="F10" s="68"/>
      <c r="G10" s="69"/>
      <c r="H10" s="12"/>
      <c r="I10" s="1">
        <v>1.7</v>
      </c>
      <c r="J10" s="12"/>
      <c r="K10" s="12" t="s">
        <v>23</v>
      </c>
      <c r="L10" s="67" t="s">
        <v>249</v>
      </c>
      <c r="M10" s="68"/>
      <c r="N10" s="68"/>
      <c r="O10" s="68"/>
      <c r="P10" s="68"/>
      <c r="Q10" s="69"/>
      <c r="AA10" s="6">
        <v>200</v>
      </c>
      <c r="AB10" s="6">
        <v>200</v>
      </c>
      <c r="AC10" s="8">
        <v>1.1499999999999999</v>
      </c>
      <c r="AD10" s="8">
        <f t="shared" si="0"/>
        <v>4.7000000000000002E-3</v>
      </c>
      <c r="AE10" s="6">
        <f t="shared" si="1"/>
        <v>3.3E-3</v>
      </c>
      <c r="AF10" s="6">
        <f t="shared" si="2"/>
        <v>3.3</v>
      </c>
      <c r="AG10" s="6">
        <f t="shared" si="3"/>
        <v>11.5</v>
      </c>
      <c r="AJ10" s="10"/>
      <c r="AK10" s="10"/>
      <c r="AL10" s="10"/>
      <c r="AM10" s="10"/>
      <c r="AN10" s="10"/>
      <c r="AO10" s="10"/>
      <c r="AP10" s="10"/>
      <c r="AQ10" s="10"/>
      <c r="AR10" s="10"/>
      <c r="AS10" s="10"/>
      <c r="AT10" s="10"/>
      <c r="AU10" s="10"/>
      <c r="AV10" s="10"/>
      <c r="AW10" s="10"/>
      <c r="AX10" s="10"/>
      <c r="AY10" s="10"/>
      <c r="AZ10" s="10"/>
    </row>
    <row r="11" spans="2:111" ht="42.75" customHeight="1" x14ac:dyDescent="0.25">
      <c r="B11" s="12" t="s">
        <v>192</v>
      </c>
      <c r="C11" s="80" t="s">
        <v>8</v>
      </c>
      <c r="D11" s="80"/>
      <c r="E11" s="80"/>
      <c r="F11" s="80"/>
      <c r="G11" s="80"/>
      <c r="H11" s="1">
        <v>11</v>
      </c>
      <c r="I11" s="1">
        <v>11</v>
      </c>
      <c r="J11" s="1">
        <v>11</v>
      </c>
      <c r="K11" s="12"/>
      <c r="L11" s="87" t="s">
        <v>223</v>
      </c>
      <c r="M11" s="88"/>
      <c r="N11" s="88"/>
      <c r="O11" s="88"/>
      <c r="P11" s="88"/>
      <c r="Q11" s="89"/>
      <c r="AC11" s="8">
        <v>1.1800000000000002</v>
      </c>
      <c r="AD11" s="8">
        <f t="shared" si="0"/>
        <v>5.0000000000000001E-3</v>
      </c>
      <c r="AE11" s="6">
        <f t="shared" si="1"/>
        <v>3.8999999999999998E-3</v>
      </c>
      <c r="AF11" s="6">
        <f t="shared" si="2"/>
        <v>3.9</v>
      </c>
      <c r="AG11" s="6">
        <f t="shared" si="3"/>
        <v>11.8</v>
      </c>
      <c r="AJ11" s="10"/>
      <c r="AK11" s="10"/>
      <c r="AL11" s="10"/>
      <c r="AM11" s="10"/>
      <c r="AN11" s="10"/>
      <c r="AO11" s="10"/>
      <c r="AP11" s="10"/>
      <c r="AQ11" s="10"/>
      <c r="AR11" s="10"/>
      <c r="AS11" s="10"/>
      <c r="AT11" s="10"/>
      <c r="AU11" s="10"/>
      <c r="AV11" s="10"/>
      <c r="AW11" s="10"/>
      <c r="AX11" s="10"/>
      <c r="AY11" s="10"/>
      <c r="AZ11" s="10"/>
    </row>
    <row r="12" spans="2:111" ht="19.5" customHeight="1" x14ac:dyDescent="0.2">
      <c r="B12" s="12" t="s">
        <v>9</v>
      </c>
      <c r="C12" s="67" t="s">
        <v>242</v>
      </c>
      <c r="D12" s="68"/>
      <c r="E12" s="68"/>
      <c r="F12" s="68"/>
      <c r="G12" s="69"/>
      <c r="H12" s="54">
        <f>H9*H11</f>
        <v>31.35</v>
      </c>
      <c r="I12" s="54">
        <f>I9*I11</f>
        <v>31.35</v>
      </c>
      <c r="J12" s="54">
        <f>J9*J11</f>
        <v>31.35</v>
      </c>
      <c r="K12" s="12"/>
      <c r="L12" s="67" t="s">
        <v>239</v>
      </c>
      <c r="M12" s="68"/>
      <c r="N12" s="68"/>
      <c r="O12" s="68"/>
      <c r="P12" s="68"/>
      <c r="Q12" s="69"/>
      <c r="AC12" s="8"/>
      <c r="AD12" s="8"/>
      <c r="AJ12" s="10"/>
      <c r="AK12" s="10"/>
      <c r="AL12" s="10"/>
      <c r="AM12" s="10"/>
      <c r="AN12" s="10"/>
      <c r="AO12" s="10"/>
      <c r="AP12" s="10"/>
      <c r="AQ12" s="10"/>
      <c r="AR12" s="10"/>
      <c r="AS12" s="10"/>
      <c r="AT12" s="10"/>
      <c r="AU12" s="10"/>
      <c r="AV12" s="10"/>
      <c r="AW12" s="10"/>
      <c r="AX12" s="10"/>
      <c r="AY12" s="10"/>
      <c r="AZ12" s="10"/>
    </row>
    <row r="13" spans="2:111" ht="18.75" x14ac:dyDescent="0.2">
      <c r="B13" s="13" t="s">
        <v>243</v>
      </c>
      <c r="C13" s="101" t="s">
        <v>240</v>
      </c>
      <c r="D13" s="101"/>
      <c r="E13" s="101"/>
      <c r="F13" s="101"/>
      <c r="G13" s="101"/>
      <c r="H13" s="12"/>
      <c r="I13" s="12"/>
      <c r="J13" s="12">
        <f>VINMAX+VOMAX</f>
        <v>49.35</v>
      </c>
      <c r="K13" s="12" t="s">
        <v>20</v>
      </c>
      <c r="L13" s="67" t="s">
        <v>241</v>
      </c>
      <c r="M13" s="68"/>
      <c r="N13" s="68"/>
      <c r="O13" s="68"/>
      <c r="P13" s="68"/>
      <c r="Q13" s="69"/>
      <c r="AC13" s="8">
        <v>1.2</v>
      </c>
      <c r="AD13" s="8">
        <f t="shared" ref="AD13:AD18" si="4">AD31/10</f>
        <v>5.5999999999999999E-3</v>
      </c>
      <c r="AE13" s="6">
        <f t="shared" ref="AE13:AE16" si="5">AE25/10</f>
        <v>4.7000000000000002E-3</v>
      </c>
      <c r="AF13" s="6">
        <f t="shared" si="2"/>
        <v>4.7</v>
      </c>
      <c r="AG13" s="6">
        <f t="shared" si="3"/>
        <v>12</v>
      </c>
      <c r="AJ13" s="10"/>
      <c r="AK13" s="10"/>
      <c r="AL13" s="10"/>
      <c r="AM13" s="10"/>
      <c r="AN13" s="10"/>
      <c r="AO13" s="10"/>
      <c r="AP13" s="10"/>
      <c r="AQ13" s="10"/>
      <c r="AR13" s="10"/>
      <c r="AS13" s="10"/>
      <c r="AT13" s="10"/>
      <c r="AU13" s="10"/>
      <c r="AV13" s="10"/>
      <c r="AW13" s="10"/>
      <c r="AX13" s="10"/>
      <c r="AY13" s="10"/>
      <c r="AZ13" s="10"/>
    </row>
    <row r="14" spans="2:111" ht="18.75" x14ac:dyDescent="0.2">
      <c r="B14" s="13" t="s">
        <v>44</v>
      </c>
      <c r="C14" s="67" t="s">
        <v>14</v>
      </c>
      <c r="D14" s="68"/>
      <c r="E14" s="68"/>
      <c r="F14" s="68"/>
      <c r="G14" s="69"/>
      <c r="H14" s="12"/>
      <c r="I14" s="12"/>
      <c r="J14" s="1">
        <v>3.7</v>
      </c>
      <c r="K14" s="12" t="s">
        <v>22</v>
      </c>
      <c r="L14" s="67" t="s">
        <v>49</v>
      </c>
      <c r="M14" s="68"/>
      <c r="N14" s="68"/>
      <c r="O14" s="68"/>
      <c r="P14" s="68"/>
      <c r="Q14" s="69"/>
      <c r="AC14" s="8">
        <v>1.21</v>
      </c>
      <c r="AD14" s="8">
        <f t="shared" si="4"/>
        <v>6.0000000000000001E-3</v>
      </c>
      <c r="AE14" s="6">
        <f t="shared" si="5"/>
        <v>5.5999999999999999E-3</v>
      </c>
      <c r="AF14" s="6">
        <f t="shared" si="2"/>
        <v>5.6</v>
      </c>
      <c r="AG14" s="6">
        <f t="shared" si="3"/>
        <v>12.1</v>
      </c>
      <c r="AJ14" s="10"/>
      <c r="AK14" s="10"/>
      <c r="AL14" s="10"/>
      <c r="AM14" s="10"/>
      <c r="AN14" s="10"/>
      <c r="AO14" s="10"/>
      <c r="AP14" s="10"/>
      <c r="AQ14" s="10"/>
      <c r="AR14" s="10"/>
      <c r="AS14" s="10"/>
      <c r="AT14" s="10"/>
      <c r="AU14" s="10"/>
      <c r="AV14" s="10"/>
      <c r="AW14" s="10"/>
      <c r="AX14" s="10"/>
      <c r="AY14" s="10"/>
      <c r="AZ14" s="10"/>
    </row>
    <row r="15" spans="2:111" ht="18.75" x14ac:dyDescent="0.2">
      <c r="B15" s="14" t="s">
        <v>50</v>
      </c>
      <c r="C15" s="101" t="s">
        <v>24</v>
      </c>
      <c r="D15" s="101"/>
      <c r="E15" s="101"/>
      <c r="F15" s="101"/>
      <c r="G15" s="101"/>
      <c r="H15" s="15" t="str">
        <f>IF((H11=I11), "-", J14/J13*1000)</f>
        <v>-</v>
      </c>
      <c r="I15" s="15" t="str">
        <f>IF((J11=I11), "-", J14/I12*1000)</f>
        <v>-</v>
      </c>
      <c r="J15" s="16">
        <f>J14/H12*1000</f>
        <v>118.02232854864434</v>
      </c>
      <c r="K15" s="12" t="s">
        <v>19</v>
      </c>
      <c r="L15" s="87" t="s">
        <v>55</v>
      </c>
      <c r="M15" s="68"/>
      <c r="N15" s="68"/>
      <c r="O15" s="68"/>
      <c r="P15" s="68"/>
      <c r="Q15" s="69"/>
      <c r="AC15" s="8">
        <v>1.24</v>
      </c>
      <c r="AD15" s="8">
        <f t="shared" si="4"/>
        <v>6.5000000000000006E-3</v>
      </c>
      <c r="AE15" s="6">
        <f t="shared" si="5"/>
        <v>6.8000000000000005E-3</v>
      </c>
      <c r="AF15" s="6">
        <f t="shared" si="2"/>
        <v>6.8000000000000007</v>
      </c>
      <c r="AG15" s="6">
        <f t="shared" si="3"/>
        <v>12.4</v>
      </c>
      <c r="AJ15" s="10"/>
      <c r="AK15" s="10"/>
      <c r="AL15" s="10"/>
      <c r="AM15" s="10"/>
      <c r="AN15" s="10"/>
      <c r="AO15" s="10"/>
      <c r="AP15" s="10"/>
      <c r="AQ15" s="10"/>
      <c r="AR15" s="10"/>
      <c r="AS15" s="10"/>
      <c r="AT15" s="10"/>
      <c r="AU15" s="10"/>
      <c r="AV15" s="10"/>
      <c r="AW15" s="10"/>
      <c r="AX15" s="10"/>
      <c r="AY15" s="10"/>
      <c r="AZ15" s="10"/>
    </row>
    <row r="16" spans="2:111" ht="18.75" customHeight="1" x14ac:dyDescent="0.2">
      <c r="B16" s="12" t="s">
        <v>11</v>
      </c>
      <c r="C16" s="80" t="s">
        <v>10</v>
      </c>
      <c r="D16" s="80"/>
      <c r="E16" s="80"/>
      <c r="F16" s="80"/>
      <c r="G16" s="80"/>
      <c r="H16" s="12"/>
      <c r="I16" s="1">
        <v>5</v>
      </c>
      <c r="J16" s="12"/>
      <c r="K16" s="12" t="s">
        <v>21</v>
      </c>
      <c r="L16" s="67" t="s">
        <v>182</v>
      </c>
      <c r="M16" s="68"/>
      <c r="N16" s="68"/>
      <c r="O16" s="68"/>
      <c r="P16" s="68"/>
      <c r="Q16" s="69"/>
      <c r="AC16" s="8">
        <v>1.27</v>
      </c>
      <c r="AD16" s="8">
        <f t="shared" si="4"/>
        <v>6.8000000000000005E-3</v>
      </c>
      <c r="AE16" s="6">
        <f t="shared" si="5"/>
        <v>8.2000000000000007E-3</v>
      </c>
      <c r="AF16" s="6">
        <f t="shared" si="2"/>
        <v>8.2000000000000011</v>
      </c>
      <c r="AG16" s="6">
        <f t="shared" si="3"/>
        <v>12.7</v>
      </c>
      <c r="AJ16" s="10"/>
      <c r="AK16" s="10"/>
      <c r="AL16" s="10"/>
      <c r="AM16" s="10"/>
      <c r="AN16" s="10"/>
      <c r="AO16" s="10"/>
      <c r="AP16" s="10"/>
      <c r="AQ16" s="10"/>
      <c r="AR16" s="10"/>
      <c r="AS16" s="10"/>
      <c r="AT16" s="10"/>
      <c r="AU16" s="10"/>
      <c r="AV16" s="10"/>
      <c r="AW16" s="10"/>
      <c r="AX16" s="10"/>
      <c r="AY16" s="10"/>
      <c r="AZ16" s="10"/>
    </row>
    <row r="17" spans="2:52" ht="18.75" customHeight="1" x14ac:dyDescent="0.25">
      <c r="B17" s="12" t="s">
        <v>12</v>
      </c>
      <c r="C17" s="80" t="s">
        <v>13</v>
      </c>
      <c r="D17" s="80"/>
      <c r="E17" s="80"/>
      <c r="F17" s="80"/>
      <c r="G17" s="80"/>
      <c r="H17" s="12">
        <f>I10*H11</f>
        <v>18.7</v>
      </c>
      <c r="I17" s="12">
        <f>I10*I11</f>
        <v>18.7</v>
      </c>
      <c r="J17" s="12">
        <f>I10*J11</f>
        <v>18.7</v>
      </c>
      <c r="K17" s="12" t="s">
        <v>23</v>
      </c>
      <c r="L17" s="67" t="s">
        <v>147</v>
      </c>
      <c r="M17" s="68"/>
      <c r="N17" s="68"/>
      <c r="O17" s="68"/>
      <c r="P17" s="68"/>
      <c r="Q17" s="69"/>
      <c r="AC17" s="8">
        <v>1.3</v>
      </c>
      <c r="AD17" s="8">
        <f t="shared" si="4"/>
        <v>7.000000000000001E-3</v>
      </c>
      <c r="AE17" s="6">
        <v>0.01</v>
      </c>
      <c r="AF17" s="6">
        <f t="shared" si="2"/>
        <v>10</v>
      </c>
      <c r="AG17" s="6">
        <f t="shared" si="3"/>
        <v>13</v>
      </c>
      <c r="AJ17" s="10"/>
      <c r="AK17" s="10"/>
      <c r="AL17" s="10"/>
      <c r="AM17" s="10"/>
      <c r="AN17" s="10"/>
      <c r="AO17" s="10"/>
      <c r="AP17" s="10"/>
      <c r="AQ17" s="10"/>
      <c r="AR17" s="10"/>
      <c r="AS17" s="10"/>
      <c r="AT17" s="10"/>
      <c r="AU17" s="10"/>
      <c r="AV17" s="10"/>
      <c r="AW17" s="10"/>
      <c r="AX17" s="10"/>
      <c r="AY17" s="10"/>
      <c r="AZ17" s="10"/>
    </row>
    <row r="18" spans="2:52" ht="37.5" customHeight="1" x14ac:dyDescent="0.2">
      <c r="B18" s="110" t="s">
        <v>29</v>
      </c>
      <c r="C18" s="111"/>
      <c r="D18" s="111"/>
      <c r="E18" s="111"/>
      <c r="F18" s="111"/>
      <c r="G18" s="111"/>
      <c r="H18" s="111"/>
      <c r="I18" s="111"/>
      <c r="J18" s="111"/>
      <c r="K18" s="112"/>
      <c r="L18" s="58"/>
      <c r="M18" s="59"/>
      <c r="N18" s="59"/>
      <c r="O18" s="59"/>
      <c r="P18" s="59"/>
      <c r="Q18" s="60"/>
      <c r="AC18" s="8">
        <v>1.33</v>
      </c>
      <c r="AD18" s="8">
        <f t="shared" si="4"/>
        <v>7.4999999999999997E-3</v>
      </c>
      <c r="AE18" s="6">
        <v>1.2E-2</v>
      </c>
      <c r="AF18" s="6">
        <f t="shared" si="2"/>
        <v>12</v>
      </c>
      <c r="AG18" s="6">
        <f t="shared" si="3"/>
        <v>13.3</v>
      </c>
      <c r="AJ18" s="10"/>
      <c r="AK18" s="10"/>
      <c r="AL18" s="10"/>
      <c r="AM18" s="10"/>
      <c r="AN18" s="10"/>
      <c r="AO18" s="10"/>
      <c r="AP18" s="10"/>
      <c r="AQ18" s="10"/>
      <c r="AR18" s="10"/>
      <c r="AS18" s="10"/>
      <c r="AT18" s="10"/>
      <c r="AU18" s="10"/>
      <c r="AV18" s="10"/>
      <c r="AW18" s="10"/>
      <c r="AX18" s="10"/>
      <c r="AY18" s="10"/>
      <c r="AZ18" s="10"/>
    </row>
    <row r="19" spans="2:52" ht="37.5" customHeight="1" x14ac:dyDescent="0.2">
      <c r="B19" s="17"/>
      <c r="C19" s="80" t="s">
        <v>45</v>
      </c>
      <c r="D19" s="68"/>
      <c r="E19" s="68"/>
      <c r="F19" s="68"/>
      <c r="G19" s="69"/>
      <c r="H19" s="77" t="s">
        <v>48</v>
      </c>
      <c r="I19" s="78"/>
      <c r="J19" s="79"/>
      <c r="K19" s="12"/>
      <c r="L19" s="87" t="s">
        <v>238</v>
      </c>
      <c r="M19" s="88"/>
      <c r="N19" s="88"/>
      <c r="O19" s="88"/>
      <c r="P19" s="88"/>
      <c r="Q19" s="89"/>
      <c r="R19" s="18" t="s">
        <v>47</v>
      </c>
      <c r="S19" s="18" t="s">
        <v>48</v>
      </c>
      <c r="AC19" s="8">
        <v>1.3699999999999999</v>
      </c>
      <c r="AD19" s="8">
        <v>0.01</v>
      </c>
      <c r="AE19" s="6">
        <v>1.4999999999999999E-2</v>
      </c>
      <c r="AF19" s="6">
        <f t="shared" si="2"/>
        <v>15</v>
      </c>
      <c r="AG19" s="6">
        <f t="shared" si="3"/>
        <v>13.7</v>
      </c>
      <c r="AJ19" s="10"/>
      <c r="AK19" s="10"/>
      <c r="AL19" s="10"/>
      <c r="AM19" s="10"/>
      <c r="AN19" s="10"/>
      <c r="AO19" s="10"/>
      <c r="AP19" s="10"/>
      <c r="AQ19" s="10"/>
      <c r="AR19" s="10"/>
      <c r="AS19" s="10"/>
      <c r="AT19" s="10"/>
      <c r="AU19" s="10"/>
      <c r="AV19" s="10"/>
      <c r="AW19" s="10"/>
      <c r="AX19" s="10"/>
      <c r="AY19" s="10"/>
      <c r="AZ19" s="10"/>
    </row>
    <row r="20" spans="2:52" ht="39" customHeight="1" x14ac:dyDescent="0.2">
      <c r="B20" s="12"/>
      <c r="C20" s="80" t="s">
        <v>46</v>
      </c>
      <c r="D20" s="68"/>
      <c r="E20" s="68"/>
      <c r="F20" s="68"/>
      <c r="G20" s="69"/>
      <c r="H20" s="2">
        <v>120</v>
      </c>
      <c r="I20" s="19"/>
      <c r="J20" s="19"/>
      <c r="K20" s="12" t="s">
        <v>19</v>
      </c>
      <c r="L20" s="87" t="s">
        <v>53</v>
      </c>
      <c r="M20" s="88"/>
      <c r="N20" s="88"/>
      <c r="O20" s="88"/>
      <c r="P20" s="88"/>
      <c r="Q20" s="89"/>
      <c r="AC20" s="8">
        <v>1.4</v>
      </c>
      <c r="AD20" s="8">
        <v>1.2E-2</v>
      </c>
      <c r="AE20" s="6">
        <v>1.7999999999999999E-2</v>
      </c>
      <c r="AF20" s="6">
        <f t="shared" si="2"/>
        <v>18</v>
      </c>
      <c r="AG20" s="6">
        <f t="shared" si="3"/>
        <v>14</v>
      </c>
      <c r="AJ20" s="10"/>
      <c r="AK20" s="10"/>
      <c r="AL20" s="10"/>
      <c r="AM20" s="10"/>
      <c r="AN20" s="10"/>
      <c r="AO20" s="10"/>
      <c r="AP20" s="10"/>
      <c r="AQ20" s="10"/>
      <c r="AR20" s="10"/>
      <c r="AS20" s="10"/>
      <c r="AT20" s="10"/>
      <c r="AU20" s="10"/>
      <c r="AV20" s="10"/>
      <c r="AW20" s="10"/>
      <c r="AX20" s="10"/>
      <c r="AY20" s="10"/>
      <c r="AZ20" s="10"/>
    </row>
    <row r="21" spans="2:52" ht="20.25" customHeight="1" x14ac:dyDescent="0.2">
      <c r="B21" s="12" t="s">
        <v>51</v>
      </c>
      <c r="C21" s="67" t="s">
        <v>54</v>
      </c>
      <c r="D21" s="68"/>
      <c r="E21" s="68"/>
      <c r="F21" s="68"/>
      <c r="G21" s="69"/>
      <c r="H21" s="19" t="str">
        <f>IF(EXACT(H19,"YES"), H20, "-")</f>
        <v>-</v>
      </c>
      <c r="I21" s="19" t="str">
        <f>"-"</f>
        <v>-</v>
      </c>
      <c r="J21" s="20">
        <f>J15</f>
        <v>118.02232854864434</v>
      </c>
      <c r="K21" s="12" t="s">
        <v>19</v>
      </c>
      <c r="L21" s="87" t="s">
        <v>52</v>
      </c>
      <c r="M21" s="88"/>
      <c r="N21" s="88"/>
      <c r="O21" s="88"/>
      <c r="P21" s="88"/>
      <c r="Q21" s="89"/>
      <c r="AC21" s="8">
        <v>1.4300000000000002</v>
      </c>
      <c r="AD21" s="8">
        <v>1.4999999999999999E-2</v>
      </c>
      <c r="AE21" s="6">
        <v>2.1999999999999999E-2</v>
      </c>
      <c r="AF21" s="6">
        <f t="shared" si="2"/>
        <v>22</v>
      </c>
      <c r="AG21" s="6">
        <f t="shared" si="3"/>
        <v>14.3</v>
      </c>
      <c r="AJ21" s="10"/>
      <c r="AK21" s="10"/>
      <c r="AL21" s="10"/>
      <c r="AM21" s="10"/>
      <c r="AN21" s="10"/>
      <c r="AO21" s="10"/>
      <c r="AP21" s="10"/>
      <c r="AQ21" s="10"/>
      <c r="AR21" s="10"/>
      <c r="AS21" s="10"/>
      <c r="AT21" s="10"/>
      <c r="AU21" s="10"/>
      <c r="AV21" s="10"/>
      <c r="AW21" s="10"/>
      <c r="AX21" s="10"/>
      <c r="AY21" s="10"/>
      <c r="AZ21" s="10"/>
    </row>
    <row r="22" spans="2:52" ht="18.75" customHeight="1" x14ac:dyDescent="0.2">
      <c r="B22" s="12"/>
      <c r="C22" s="80" t="s">
        <v>30</v>
      </c>
      <c r="D22" s="80"/>
      <c r="E22" s="80"/>
      <c r="F22" s="80"/>
      <c r="G22" s="80"/>
      <c r="H22" s="77" t="s">
        <v>48</v>
      </c>
      <c r="I22" s="78"/>
      <c r="J22" s="79"/>
      <c r="K22" s="12"/>
      <c r="L22" s="87"/>
      <c r="M22" s="88"/>
      <c r="N22" s="88"/>
      <c r="O22" s="88"/>
      <c r="P22" s="88"/>
      <c r="Q22" s="89"/>
      <c r="R22" s="18" t="s">
        <v>47</v>
      </c>
      <c r="S22" s="18" t="s">
        <v>48</v>
      </c>
      <c r="AC22" s="8">
        <v>1.47</v>
      </c>
      <c r="AD22" s="8">
        <v>1.7999999999999999E-2</v>
      </c>
      <c r="AE22" s="6">
        <v>2.7E-2</v>
      </c>
      <c r="AF22" s="6">
        <f>AE22*1000</f>
        <v>27</v>
      </c>
      <c r="AG22" s="6">
        <f t="shared" si="3"/>
        <v>14.7</v>
      </c>
      <c r="AJ22" s="10"/>
      <c r="AK22" s="10"/>
      <c r="AL22" s="10"/>
      <c r="AM22" s="10"/>
      <c r="AN22" s="10"/>
      <c r="AO22" s="10"/>
      <c r="AP22" s="10"/>
      <c r="AQ22" s="10"/>
      <c r="AR22" s="10"/>
      <c r="AS22" s="10"/>
      <c r="AT22" s="10"/>
      <c r="AU22" s="10"/>
      <c r="AV22" s="10"/>
      <c r="AW22" s="10"/>
      <c r="AX22" s="10"/>
      <c r="AY22" s="10"/>
      <c r="AZ22" s="10"/>
    </row>
    <row r="23" spans="2:52" ht="18.75" customHeight="1" x14ac:dyDescent="0.25">
      <c r="B23" s="12" t="s">
        <v>31</v>
      </c>
      <c r="C23" s="80" t="s">
        <v>32</v>
      </c>
      <c r="D23" s="80"/>
      <c r="E23" s="80"/>
      <c r="F23" s="80"/>
      <c r="G23" s="80"/>
      <c r="H23" s="12"/>
      <c r="I23" s="3">
        <v>240</v>
      </c>
      <c r="J23" s="12"/>
      <c r="K23" s="12" t="s">
        <v>33</v>
      </c>
      <c r="L23" s="87" t="s">
        <v>237</v>
      </c>
      <c r="M23" s="88"/>
      <c r="N23" s="88"/>
      <c r="O23" s="88"/>
      <c r="P23" s="88"/>
      <c r="Q23" s="89"/>
      <c r="AC23" s="8">
        <v>1.5</v>
      </c>
      <c r="AD23" s="8">
        <v>2.1999999999999999E-2</v>
      </c>
      <c r="AE23" s="6">
        <v>3.3000000000000002E-2</v>
      </c>
      <c r="AF23" s="6">
        <f t="shared" si="2"/>
        <v>33</v>
      </c>
      <c r="AG23" s="6">
        <f t="shared" si="3"/>
        <v>15</v>
      </c>
      <c r="AJ23" s="10"/>
      <c r="AK23" s="10"/>
      <c r="AL23" s="10"/>
      <c r="AM23" s="10"/>
      <c r="AN23" s="10"/>
      <c r="AO23" s="10"/>
      <c r="AP23" s="10"/>
      <c r="AQ23" s="10"/>
      <c r="AR23" s="10"/>
      <c r="AS23" s="10"/>
      <c r="AT23" s="10"/>
      <c r="AU23" s="10"/>
      <c r="AV23" s="10"/>
      <c r="AW23" s="10"/>
      <c r="AX23" s="10"/>
      <c r="AY23" s="10"/>
      <c r="AZ23" s="10"/>
    </row>
    <row r="24" spans="2:52" ht="37.5" customHeight="1" x14ac:dyDescent="0.25">
      <c r="B24" s="110" t="s">
        <v>34</v>
      </c>
      <c r="C24" s="111"/>
      <c r="D24" s="111"/>
      <c r="E24" s="111"/>
      <c r="F24" s="111"/>
      <c r="G24" s="111"/>
      <c r="H24" s="111"/>
      <c r="I24" s="111"/>
      <c r="J24" s="111"/>
      <c r="K24" s="112"/>
      <c r="L24" s="58"/>
      <c r="M24" s="59"/>
      <c r="N24" s="59"/>
      <c r="O24" s="59"/>
      <c r="P24" s="59"/>
      <c r="Q24" s="60"/>
      <c r="R24" s="108"/>
      <c r="S24" s="109"/>
      <c r="T24" s="109"/>
      <c r="U24" s="109"/>
      <c r="V24" s="109"/>
      <c r="W24" s="109"/>
      <c r="X24" s="109"/>
      <c r="Y24" s="109"/>
      <c r="Z24" s="21"/>
      <c r="AC24" s="8">
        <v>1.54</v>
      </c>
      <c r="AD24" s="8">
        <v>2.7E-2</v>
      </c>
      <c r="AE24" s="6">
        <v>3.9E-2</v>
      </c>
      <c r="AF24" s="6">
        <f t="shared" si="2"/>
        <v>39</v>
      </c>
      <c r="AG24" s="6">
        <f t="shared" si="3"/>
        <v>15.4</v>
      </c>
      <c r="AJ24" s="10"/>
      <c r="AK24" s="10"/>
      <c r="AL24" s="10"/>
      <c r="AM24" s="10"/>
      <c r="AN24" s="10"/>
      <c r="AO24" s="10"/>
      <c r="AP24" s="10"/>
      <c r="AQ24" s="10"/>
      <c r="AR24" s="10"/>
      <c r="AS24" s="10"/>
      <c r="AT24" s="10"/>
      <c r="AU24" s="10"/>
      <c r="AV24" s="10"/>
      <c r="AW24" s="10"/>
      <c r="AX24" s="10"/>
      <c r="AY24" s="10"/>
      <c r="AZ24" s="10"/>
    </row>
    <row r="25" spans="2:52" ht="18.75" customHeight="1" x14ac:dyDescent="0.25">
      <c r="B25" s="12" t="s">
        <v>35</v>
      </c>
      <c r="C25" s="80" t="s">
        <v>41</v>
      </c>
      <c r="D25" s="80"/>
      <c r="E25" s="80"/>
      <c r="F25" s="80"/>
      <c r="G25" s="80"/>
      <c r="H25" s="12"/>
      <c r="I25" s="1">
        <v>70</v>
      </c>
      <c r="J25" s="12"/>
      <c r="K25" s="12" t="s">
        <v>42</v>
      </c>
      <c r="L25" s="67" t="s">
        <v>43</v>
      </c>
      <c r="M25" s="68"/>
      <c r="N25" s="68"/>
      <c r="O25" s="68"/>
      <c r="P25" s="68"/>
      <c r="Q25" s="69"/>
      <c r="R25" s="22"/>
      <c r="S25" s="21"/>
      <c r="T25" s="21"/>
      <c r="U25" s="21"/>
      <c r="V25" s="21"/>
      <c r="W25" s="21"/>
      <c r="X25" s="21"/>
      <c r="Y25" s="21"/>
      <c r="Z25" s="21"/>
      <c r="AC25" s="8">
        <v>1.58</v>
      </c>
      <c r="AD25" s="8">
        <v>0.03</v>
      </c>
      <c r="AE25" s="6">
        <v>4.7E-2</v>
      </c>
      <c r="AF25" s="6">
        <f t="shared" si="2"/>
        <v>47</v>
      </c>
      <c r="AG25" s="6">
        <f t="shared" si="3"/>
        <v>15.8</v>
      </c>
      <c r="AJ25" s="10"/>
      <c r="AK25" s="10"/>
      <c r="AL25" s="10"/>
      <c r="AM25" s="10"/>
      <c r="AN25" s="10"/>
      <c r="AO25" s="10"/>
      <c r="AP25" s="10"/>
      <c r="AQ25" s="10"/>
      <c r="AR25" s="10"/>
      <c r="AS25" s="10"/>
      <c r="AT25" s="10"/>
      <c r="AU25" s="10"/>
      <c r="AV25" s="10"/>
      <c r="AW25" s="10"/>
      <c r="AX25" s="10"/>
      <c r="AY25" s="10"/>
      <c r="AZ25" s="10"/>
    </row>
    <row r="26" spans="2:52" ht="37.5" customHeight="1" x14ac:dyDescent="0.25">
      <c r="B26" s="12" t="s">
        <v>37</v>
      </c>
      <c r="C26" s="80" t="s">
        <v>57</v>
      </c>
      <c r="D26" s="80"/>
      <c r="E26" s="80"/>
      <c r="F26" s="80"/>
      <c r="G26" s="80"/>
      <c r="H26" s="12"/>
      <c r="I26" s="1">
        <v>44</v>
      </c>
      <c r="J26" s="12"/>
      <c r="K26" s="12" t="s">
        <v>20</v>
      </c>
      <c r="L26" s="87" t="s">
        <v>247</v>
      </c>
      <c r="M26" s="88"/>
      <c r="N26" s="88"/>
      <c r="O26" s="88"/>
      <c r="P26" s="88"/>
      <c r="Q26" s="89"/>
      <c r="AC26" s="8">
        <v>1.6</v>
      </c>
      <c r="AD26" s="8">
        <v>3.3000000000000002E-2</v>
      </c>
      <c r="AE26" s="6">
        <v>5.6000000000000001E-2</v>
      </c>
      <c r="AF26" s="6">
        <f t="shared" si="2"/>
        <v>56</v>
      </c>
      <c r="AG26" s="6">
        <f t="shared" si="3"/>
        <v>16</v>
      </c>
      <c r="AJ26" s="10"/>
      <c r="AK26" s="10"/>
      <c r="AL26" s="10"/>
      <c r="AM26" s="10"/>
      <c r="AN26" s="10"/>
      <c r="AO26" s="10"/>
      <c r="AP26" s="10"/>
      <c r="AQ26" s="10"/>
      <c r="AR26" s="10"/>
      <c r="AS26" s="10"/>
      <c r="AT26" s="10"/>
      <c r="AU26" s="10"/>
      <c r="AV26" s="10"/>
      <c r="AW26" s="10"/>
      <c r="AX26" s="10"/>
      <c r="AY26" s="10"/>
      <c r="AZ26" s="10"/>
    </row>
    <row r="27" spans="2:52" ht="18.75" customHeight="1" x14ac:dyDescent="0.25">
      <c r="B27" s="12" t="s">
        <v>36</v>
      </c>
      <c r="C27" s="80" t="s">
        <v>58</v>
      </c>
      <c r="D27" s="80"/>
      <c r="E27" s="80"/>
      <c r="F27" s="80"/>
      <c r="G27" s="80"/>
      <c r="H27" s="12"/>
      <c r="I27" s="1">
        <v>1.5</v>
      </c>
      <c r="J27" s="12"/>
      <c r="K27" s="12" t="s">
        <v>20</v>
      </c>
      <c r="L27" s="64" t="s">
        <v>140</v>
      </c>
      <c r="M27" s="65"/>
      <c r="N27" s="65"/>
      <c r="O27" s="65"/>
      <c r="P27" s="65"/>
      <c r="Q27" s="66"/>
      <c r="AC27" s="8">
        <v>1.6199999999999999</v>
      </c>
      <c r="AD27" s="8">
        <v>0.04</v>
      </c>
      <c r="AE27" s="6">
        <v>6.8000000000000005E-2</v>
      </c>
      <c r="AF27" s="6">
        <f t="shared" si="2"/>
        <v>68</v>
      </c>
      <c r="AG27" s="6">
        <f t="shared" si="3"/>
        <v>16.2</v>
      </c>
      <c r="AJ27" s="10"/>
      <c r="AK27" s="10"/>
      <c r="AL27" s="10"/>
      <c r="AM27" s="10"/>
      <c r="AN27" s="10"/>
      <c r="AO27" s="10"/>
      <c r="AP27" s="10"/>
      <c r="AQ27" s="10"/>
      <c r="AR27" s="10"/>
      <c r="AS27" s="10"/>
      <c r="AT27" s="10"/>
      <c r="AU27" s="10"/>
      <c r="AV27" s="10"/>
      <c r="AW27" s="10"/>
      <c r="AX27" s="10"/>
      <c r="AY27" s="10"/>
      <c r="AZ27" s="10"/>
    </row>
    <row r="28" spans="2:52" ht="37.5" customHeight="1" x14ac:dyDescent="0.25">
      <c r="B28" s="12" t="s">
        <v>27</v>
      </c>
      <c r="C28" s="80" t="s">
        <v>28</v>
      </c>
      <c r="D28" s="80"/>
      <c r="E28" s="80"/>
      <c r="F28" s="80"/>
      <c r="G28" s="80"/>
      <c r="H28" s="1">
        <v>2</v>
      </c>
      <c r="I28" s="12"/>
      <c r="J28" s="12"/>
      <c r="K28" s="12" t="s">
        <v>22</v>
      </c>
      <c r="L28" s="87" t="s">
        <v>159</v>
      </c>
      <c r="M28" s="88"/>
      <c r="N28" s="88"/>
      <c r="O28" s="88"/>
      <c r="P28" s="88"/>
      <c r="Q28" s="89"/>
      <c r="AC28" s="8">
        <v>1.65</v>
      </c>
      <c r="AD28" s="8">
        <v>4.2999999999999997E-2</v>
      </c>
      <c r="AE28" s="6">
        <v>8.2000000000000003E-2</v>
      </c>
      <c r="AF28" s="6">
        <f t="shared" si="2"/>
        <v>82</v>
      </c>
      <c r="AG28" s="6">
        <f t="shared" si="3"/>
        <v>16.5</v>
      </c>
      <c r="AJ28" s="10"/>
      <c r="AK28" s="10"/>
      <c r="AL28" s="10"/>
      <c r="AM28" s="10"/>
      <c r="AN28" s="10"/>
      <c r="AO28" s="10"/>
      <c r="AP28" s="10"/>
      <c r="AQ28" s="10"/>
      <c r="AR28" s="10"/>
      <c r="AS28" s="10"/>
      <c r="AT28" s="10"/>
      <c r="AU28" s="10"/>
      <c r="AV28" s="10"/>
      <c r="AW28" s="10"/>
      <c r="AX28" s="10"/>
      <c r="AY28" s="10"/>
      <c r="AZ28" s="10"/>
    </row>
    <row r="29" spans="2:52" ht="18.75" customHeight="1" x14ac:dyDescent="0.25">
      <c r="B29" s="12" t="s">
        <v>38</v>
      </c>
      <c r="C29" s="80" t="s">
        <v>59</v>
      </c>
      <c r="D29" s="80"/>
      <c r="E29" s="80"/>
      <c r="F29" s="80"/>
      <c r="G29" s="80"/>
      <c r="H29" s="12"/>
      <c r="I29" s="1">
        <v>8</v>
      </c>
      <c r="J29" s="12"/>
      <c r="K29" s="12" t="s">
        <v>60</v>
      </c>
      <c r="L29" s="58"/>
      <c r="M29" s="59"/>
      <c r="N29" s="59"/>
      <c r="O29" s="59"/>
      <c r="P29" s="59"/>
      <c r="Q29" s="60"/>
      <c r="AC29" s="8">
        <v>1.69</v>
      </c>
      <c r="AD29" s="8">
        <v>4.7E-2</v>
      </c>
      <c r="AE29" s="6">
        <f t="shared" ref="AE29:AE38" si="6">AE17*10</f>
        <v>0.1</v>
      </c>
      <c r="AF29" s="6">
        <f t="shared" si="2"/>
        <v>100</v>
      </c>
      <c r="AG29" s="6">
        <f t="shared" si="3"/>
        <v>16.899999999999999</v>
      </c>
      <c r="AJ29" s="10"/>
      <c r="AK29" s="10"/>
      <c r="AL29" s="10"/>
      <c r="AM29" s="10"/>
      <c r="AN29" s="10"/>
      <c r="AO29" s="10"/>
      <c r="AP29" s="10"/>
      <c r="AQ29" s="10"/>
      <c r="AR29" s="10"/>
      <c r="AS29" s="10"/>
      <c r="AT29" s="10"/>
      <c r="AU29" s="10"/>
      <c r="AV29" s="10"/>
      <c r="AW29" s="10"/>
      <c r="AX29" s="10"/>
      <c r="AY29" s="10"/>
      <c r="AZ29" s="10"/>
    </row>
    <row r="30" spans="2:52" ht="18.75" customHeight="1" x14ac:dyDescent="0.25">
      <c r="B30" s="12" t="s">
        <v>39</v>
      </c>
      <c r="C30" s="80" t="s">
        <v>61</v>
      </c>
      <c r="D30" s="80"/>
      <c r="E30" s="80"/>
      <c r="F30" s="80"/>
      <c r="G30" s="80"/>
      <c r="H30" s="12"/>
      <c r="I30" s="1">
        <v>390</v>
      </c>
      <c r="J30" s="12"/>
      <c r="K30" s="12" t="s">
        <v>62</v>
      </c>
      <c r="L30" s="67" t="s">
        <v>63</v>
      </c>
      <c r="M30" s="68"/>
      <c r="N30" s="68"/>
      <c r="O30" s="68"/>
      <c r="P30" s="68"/>
      <c r="Q30" s="69"/>
      <c r="AC30" s="8">
        <v>1.7399999999999998</v>
      </c>
      <c r="AD30" s="8">
        <v>0.05</v>
      </c>
      <c r="AE30" s="6">
        <f t="shared" si="6"/>
        <v>0.12</v>
      </c>
      <c r="AF30" s="6">
        <f t="shared" si="2"/>
        <v>120</v>
      </c>
      <c r="AG30" s="6">
        <f t="shared" si="3"/>
        <v>17.399999999999999</v>
      </c>
      <c r="AJ30" s="10"/>
      <c r="AK30" s="10"/>
      <c r="AL30" s="10"/>
      <c r="AM30" s="10"/>
      <c r="AN30" s="10"/>
      <c r="AO30" s="10"/>
      <c r="AP30" s="10"/>
      <c r="AQ30" s="10"/>
      <c r="AR30" s="10"/>
      <c r="AS30" s="10"/>
      <c r="AT30" s="10"/>
      <c r="AU30" s="10"/>
      <c r="AV30" s="10"/>
      <c r="AW30" s="10"/>
      <c r="AX30" s="10"/>
      <c r="AY30" s="10"/>
      <c r="AZ30" s="10"/>
    </row>
    <row r="31" spans="2:52" ht="37.5" customHeight="1" x14ac:dyDescent="0.25">
      <c r="B31" s="110" t="s">
        <v>222</v>
      </c>
      <c r="C31" s="111"/>
      <c r="D31" s="111"/>
      <c r="E31" s="111"/>
      <c r="F31" s="111"/>
      <c r="G31" s="111"/>
      <c r="H31" s="111"/>
      <c r="I31" s="111"/>
      <c r="J31" s="111"/>
      <c r="K31" s="112"/>
      <c r="L31" s="58"/>
      <c r="M31" s="59"/>
      <c r="N31" s="59"/>
      <c r="O31" s="59"/>
      <c r="P31" s="59"/>
      <c r="Q31" s="60"/>
      <c r="AC31" s="8">
        <v>1.78</v>
      </c>
      <c r="AD31" s="8">
        <v>5.6000000000000001E-2</v>
      </c>
      <c r="AE31" s="6">
        <f t="shared" si="6"/>
        <v>0.15</v>
      </c>
      <c r="AF31" s="6">
        <f t="shared" si="2"/>
        <v>150</v>
      </c>
      <c r="AG31" s="6">
        <f t="shared" si="3"/>
        <v>17.8</v>
      </c>
      <c r="AJ31" s="10"/>
      <c r="AK31" s="10"/>
      <c r="AL31" s="10"/>
      <c r="AM31" s="10"/>
      <c r="AN31" s="10"/>
      <c r="AO31" s="10"/>
      <c r="AP31" s="10"/>
      <c r="AQ31" s="10"/>
      <c r="AR31" s="10"/>
      <c r="AS31" s="10"/>
      <c r="AT31" s="10"/>
      <c r="AU31" s="10"/>
      <c r="AV31" s="10"/>
      <c r="AW31" s="10"/>
      <c r="AX31" s="10"/>
      <c r="AY31" s="10"/>
      <c r="AZ31" s="10"/>
    </row>
    <row r="32" spans="2:52" ht="18.75" customHeight="1" x14ac:dyDescent="0.25">
      <c r="B32" s="12" t="s">
        <v>66</v>
      </c>
      <c r="C32" s="80" t="s">
        <v>67</v>
      </c>
      <c r="D32" s="80"/>
      <c r="E32" s="80"/>
      <c r="F32" s="80"/>
      <c r="G32" s="80"/>
      <c r="H32" s="23">
        <f>(VOMIN/(VINMAX+VOMIN))</f>
        <v>0.63525835866261404</v>
      </c>
      <c r="I32" s="23">
        <f>(VOTYP/(VINTYP+VOTYP))</f>
        <v>0.69128996692392508</v>
      </c>
      <c r="J32" s="23">
        <f>(VOMAX/(VINMIN+VOMAX))</f>
        <v>0.81747066492829201</v>
      </c>
      <c r="K32" s="12"/>
      <c r="L32" s="64" t="s">
        <v>86</v>
      </c>
      <c r="M32" s="65"/>
      <c r="N32" s="65"/>
      <c r="O32" s="65"/>
      <c r="P32" s="65"/>
      <c r="Q32" s="66"/>
      <c r="AC32" s="8">
        <v>1.8</v>
      </c>
      <c r="AD32" s="8">
        <v>0.06</v>
      </c>
      <c r="AE32" s="6">
        <f t="shared" si="6"/>
        <v>0.18</v>
      </c>
      <c r="AF32" s="6">
        <f t="shared" si="2"/>
        <v>180</v>
      </c>
      <c r="AG32" s="6">
        <f t="shared" si="3"/>
        <v>18</v>
      </c>
      <c r="AJ32" s="10"/>
      <c r="AK32" s="10"/>
      <c r="AL32" s="10"/>
      <c r="AM32" s="10"/>
      <c r="AN32" s="10"/>
      <c r="AO32" s="10"/>
      <c r="AP32" s="10"/>
      <c r="AQ32" s="10"/>
      <c r="AR32" s="10"/>
      <c r="AS32" s="10"/>
      <c r="AT32" s="10"/>
      <c r="AU32" s="10"/>
      <c r="AV32" s="10"/>
      <c r="AW32" s="10"/>
      <c r="AX32" s="10"/>
      <c r="AY32" s="10"/>
      <c r="AZ32" s="10"/>
    </row>
    <row r="33" spans="2:52" ht="18.75" customHeight="1" x14ac:dyDescent="0.25">
      <c r="B33" s="12"/>
      <c r="C33" s="84" t="s">
        <v>95</v>
      </c>
      <c r="D33" s="85"/>
      <c r="E33" s="85"/>
      <c r="F33" s="85"/>
      <c r="G33" s="85"/>
      <c r="H33" s="85"/>
      <c r="I33" s="85"/>
      <c r="J33" s="85"/>
      <c r="K33" s="86"/>
      <c r="L33" s="58"/>
      <c r="M33" s="59"/>
      <c r="N33" s="59"/>
      <c r="O33" s="59"/>
      <c r="P33" s="59"/>
      <c r="Q33" s="60"/>
      <c r="AC33" s="8">
        <v>1.8199999999999998</v>
      </c>
      <c r="AD33" s="8">
        <v>6.5000000000000002E-2</v>
      </c>
      <c r="AE33" s="6">
        <f t="shared" si="6"/>
        <v>0.21999999999999997</v>
      </c>
      <c r="AF33" s="6">
        <f t="shared" si="2"/>
        <v>219.99999999999997</v>
      </c>
      <c r="AG33" s="6">
        <f t="shared" si="3"/>
        <v>18.2</v>
      </c>
      <c r="AJ33" s="10"/>
      <c r="AK33" s="10"/>
      <c r="AL33" s="10"/>
      <c r="AM33" s="10"/>
      <c r="AN33" s="10"/>
      <c r="AO33" s="10"/>
      <c r="AP33" s="10"/>
      <c r="AQ33" s="10"/>
      <c r="AR33" s="10"/>
      <c r="AS33" s="10"/>
      <c r="AT33" s="10"/>
      <c r="AU33" s="10"/>
      <c r="AV33" s="10"/>
      <c r="AW33" s="10"/>
      <c r="AX33" s="10"/>
      <c r="AY33" s="10"/>
      <c r="AZ33" s="10"/>
    </row>
    <row r="34" spans="2:52" ht="18.75" customHeight="1" x14ac:dyDescent="0.25">
      <c r="B34" s="12" t="s">
        <v>98</v>
      </c>
      <c r="C34" s="67" t="s">
        <v>100</v>
      </c>
      <c r="D34" s="68"/>
      <c r="E34" s="68"/>
      <c r="F34" s="68"/>
      <c r="G34" s="69"/>
      <c r="H34" s="24"/>
      <c r="I34" s="20">
        <f>VLOOKUP(R34,AC4:AC347,1,TRUE)</f>
        <v>20</v>
      </c>
      <c r="J34" s="24"/>
      <c r="K34" s="19" t="s">
        <v>101</v>
      </c>
      <c r="L34" s="64"/>
      <c r="M34" s="65"/>
      <c r="N34" s="65"/>
      <c r="O34" s="65"/>
      <c r="P34" s="65"/>
      <c r="Q34" s="66"/>
      <c r="R34" s="6">
        <f>14320000000/(I30*1000)^1.047/1000</f>
        <v>20.049261226998198</v>
      </c>
      <c r="AC34" s="8">
        <v>1.8699999999999999</v>
      </c>
      <c r="AD34" s="8">
        <v>6.8000000000000005E-2</v>
      </c>
      <c r="AE34" s="6">
        <f t="shared" si="6"/>
        <v>0.27</v>
      </c>
      <c r="AF34" s="6">
        <f t="shared" si="2"/>
        <v>270</v>
      </c>
      <c r="AG34" s="6">
        <f t="shared" si="3"/>
        <v>18.7</v>
      </c>
      <c r="AJ34" s="10"/>
      <c r="AK34" s="10"/>
      <c r="AL34" s="10"/>
      <c r="AM34" s="10"/>
      <c r="AN34" s="10"/>
      <c r="AO34" s="10"/>
      <c r="AP34" s="10"/>
      <c r="AQ34" s="10"/>
      <c r="AR34" s="10"/>
      <c r="AS34" s="10"/>
      <c r="AT34" s="10"/>
      <c r="AU34" s="10"/>
      <c r="AV34" s="10"/>
      <c r="AW34" s="10"/>
      <c r="AX34" s="10"/>
      <c r="AY34" s="10"/>
      <c r="AZ34" s="10"/>
    </row>
    <row r="35" spans="2:52" ht="18.75" customHeight="1" x14ac:dyDescent="0.25">
      <c r="B35" s="12"/>
      <c r="C35" s="84" t="s">
        <v>96</v>
      </c>
      <c r="D35" s="85"/>
      <c r="E35" s="85"/>
      <c r="F35" s="85"/>
      <c r="G35" s="85"/>
      <c r="H35" s="85"/>
      <c r="I35" s="85"/>
      <c r="J35" s="85"/>
      <c r="K35" s="86"/>
      <c r="L35" s="58"/>
      <c r="M35" s="59"/>
      <c r="N35" s="59"/>
      <c r="O35" s="59"/>
      <c r="P35" s="59"/>
      <c r="Q35" s="60"/>
      <c r="AC35" s="8">
        <v>1.9100000000000001</v>
      </c>
      <c r="AD35" s="8">
        <v>7.0000000000000007E-2</v>
      </c>
      <c r="AE35" s="6">
        <f t="shared" si="6"/>
        <v>0.33</v>
      </c>
      <c r="AF35" s="6">
        <f t="shared" si="2"/>
        <v>330</v>
      </c>
      <c r="AG35" s="6">
        <f t="shared" si="3"/>
        <v>19.100000000000001</v>
      </c>
      <c r="AJ35" s="10"/>
      <c r="AK35" s="10"/>
      <c r="AL35" s="10"/>
      <c r="AM35" s="10"/>
      <c r="AN35" s="10"/>
      <c r="AO35" s="10"/>
      <c r="AP35" s="10"/>
      <c r="AQ35" s="10"/>
      <c r="AR35" s="10"/>
      <c r="AS35" s="10"/>
      <c r="AT35" s="10"/>
      <c r="AU35" s="10"/>
      <c r="AV35" s="10"/>
      <c r="AW35" s="10"/>
      <c r="AX35" s="10"/>
      <c r="AY35" s="10"/>
      <c r="AZ35" s="10"/>
    </row>
    <row r="36" spans="2:52" ht="18.75" customHeight="1" x14ac:dyDescent="0.25">
      <c r="B36" s="12" t="s">
        <v>64</v>
      </c>
      <c r="C36" s="80" t="s">
        <v>65</v>
      </c>
      <c r="D36" s="80"/>
      <c r="E36" s="80"/>
      <c r="F36" s="80"/>
      <c r="G36" s="80"/>
      <c r="H36" s="25">
        <f>(2*POBDRY*FSW*1000*(VOMIN^-1+VINMIN^-1)^2)^-1*1000000</f>
        <v>20.990164174933913</v>
      </c>
      <c r="I36" s="25">
        <f>(2*POBDRY*FSW*1000*(VOTYP^-1+VINTYP^-1)^2)^-1*1000000</f>
        <v>60.041561795165109</v>
      </c>
      <c r="J36" s="25">
        <f>(2*POBDRY*FSW*1000*(VOMAX^-1+VINMAX^-1)^2)^-1*1000000</f>
        <v>83.814891698226134</v>
      </c>
      <c r="K36" s="12" t="s">
        <v>193</v>
      </c>
      <c r="L36" s="64" t="s">
        <v>65</v>
      </c>
      <c r="M36" s="65"/>
      <c r="N36" s="65"/>
      <c r="O36" s="65"/>
      <c r="P36" s="65"/>
      <c r="Q36" s="66"/>
      <c r="AC36" s="8">
        <v>1.9600000000000002</v>
      </c>
      <c r="AD36" s="8">
        <v>7.4999999999999997E-2</v>
      </c>
      <c r="AE36" s="6">
        <f t="shared" si="6"/>
        <v>0.39</v>
      </c>
      <c r="AF36" s="6">
        <f t="shared" si="2"/>
        <v>390</v>
      </c>
      <c r="AG36" s="6">
        <f t="shared" si="3"/>
        <v>19.600000000000001</v>
      </c>
      <c r="AJ36" s="10"/>
      <c r="AK36" s="10"/>
      <c r="AL36" s="10"/>
      <c r="AM36" s="10"/>
      <c r="AN36" s="10"/>
      <c r="AO36" s="10"/>
      <c r="AP36" s="10"/>
      <c r="AQ36" s="10"/>
      <c r="AR36" s="10"/>
      <c r="AS36" s="10"/>
      <c r="AT36" s="10"/>
      <c r="AU36" s="10"/>
      <c r="AV36" s="10"/>
      <c r="AW36" s="10"/>
      <c r="AX36" s="10"/>
      <c r="AY36" s="10"/>
      <c r="AZ36" s="10"/>
    </row>
    <row r="37" spans="2:52" ht="18.75" customHeight="1" x14ac:dyDescent="0.25">
      <c r="B37" s="12" t="s">
        <v>64</v>
      </c>
      <c r="C37" s="67" t="s">
        <v>73</v>
      </c>
      <c r="D37" s="68"/>
      <c r="E37" s="68"/>
      <c r="F37" s="68"/>
      <c r="G37" s="69"/>
      <c r="H37" s="12"/>
      <c r="I37" s="1">
        <v>47</v>
      </c>
      <c r="J37" s="12"/>
      <c r="K37" s="12" t="s">
        <v>193</v>
      </c>
      <c r="L37" s="64" t="s">
        <v>157</v>
      </c>
      <c r="M37" s="65"/>
      <c r="N37" s="65"/>
      <c r="O37" s="65"/>
      <c r="P37" s="65"/>
      <c r="Q37" s="66"/>
      <c r="AC37" s="8">
        <v>2</v>
      </c>
      <c r="AD37" s="8">
        <v>0.08</v>
      </c>
      <c r="AE37" s="6">
        <f t="shared" si="6"/>
        <v>0.47</v>
      </c>
      <c r="AF37" s="6">
        <f t="shared" si="2"/>
        <v>470</v>
      </c>
      <c r="AG37" s="6">
        <f t="shared" si="3"/>
        <v>20</v>
      </c>
      <c r="AJ37" s="10"/>
      <c r="AK37" s="10"/>
      <c r="AL37" s="10"/>
      <c r="AM37" s="10"/>
      <c r="AN37" s="10"/>
      <c r="AO37" s="10"/>
      <c r="AP37" s="10"/>
      <c r="AQ37" s="10"/>
      <c r="AR37" s="10"/>
      <c r="AS37" s="10"/>
      <c r="AT37" s="10"/>
      <c r="AU37" s="10"/>
      <c r="AV37" s="10"/>
      <c r="AW37" s="10"/>
      <c r="AX37" s="10"/>
      <c r="AY37" s="10"/>
      <c r="AZ37" s="10"/>
    </row>
    <row r="38" spans="2:52" ht="18.75" customHeight="1" x14ac:dyDescent="0.25">
      <c r="B38" s="12" t="s">
        <v>183</v>
      </c>
      <c r="C38" s="67" t="s">
        <v>78</v>
      </c>
      <c r="D38" s="68"/>
      <c r="E38" s="68"/>
      <c r="F38" s="68"/>
      <c r="G38" s="69"/>
      <c r="H38" s="25">
        <f>POMAX*(VOMAX^-1+VINMAX^-1)+(VOMAX*VINMAX)/(2*LM*0.000001*FSW*1000*(VOMAX+VINMAX))</f>
        <v>0.6354886985048287</v>
      </c>
      <c r="I38" s="25">
        <f>POMAX*(VOTYP^-1+VINTYP^-1)+(VOTYP*VINTYP)/(2*LM*0.000001*FSW*1000*(VOTYP+VINTYP))</f>
        <v>0.64630312021938185</v>
      </c>
      <c r="J38" s="25">
        <f>POMAX*(VOMIN^-1+VINMIN^-1)+(VOMIN*VINMIN)/(2*LM*0.000001*FSW*1000*(VOMIN+VINMIN))</f>
        <v>0.80268471878123071</v>
      </c>
      <c r="K38" s="12" t="s">
        <v>79</v>
      </c>
      <c r="L38" s="64" t="s">
        <v>224</v>
      </c>
      <c r="M38" s="65"/>
      <c r="N38" s="65"/>
      <c r="O38" s="65"/>
      <c r="P38" s="65"/>
      <c r="Q38" s="66"/>
      <c r="R38" s="6">
        <f>((VOMIN*VINMIN)/(2*LM*0.000001*FSW*1000*(VOMIN+VINMIN)))</f>
        <v>0.15609096166115782</v>
      </c>
      <c r="S38" s="6">
        <f>VINMIN/2/LM/0.000001/FSW/1000*J32</f>
        <v>0.15609096166115777</v>
      </c>
      <c r="AC38" s="8">
        <v>2.0499999999999998</v>
      </c>
      <c r="AD38" s="8">
        <v>0.09</v>
      </c>
      <c r="AE38" s="6">
        <f t="shared" si="6"/>
        <v>0.56000000000000005</v>
      </c>
      <c r="AF38" s="6">
        <f t="shared" si="2"/>
        <v>560</v>
      </c>
      <c r="AG38" s="6">
        <f t="shared" si="3"/>
        <v>20.5</v>
      </c>
      <c r="AJ38" s="10"/>
      <c r="AK38" s="10"/>
      <c r="AL38" s="10"/>
      <c r="AM38" s="10"/>
      <c r="AN38" s="10"/>
      <c r="AO38" s="10"/>
      <c r="AP38" s="10"/>
      <c r="AQ38" s="10"/>
      <c r="AR38" s="10"/>
      <c r="AS38" s="10"/>
      <c r="AT38" s="10"/>
      <c r="AU38" s="10"/>
      <c r="AV38" s="10"/>
      <c r="AW38" s="10"/>
      <c r="AX38" s="10"/>
      <c r="AY38" s="10"/>
      <c r="AZ38" s="10"/>
    </row>
    <row r="39" spans="2:52" ht="18.75" customHeight="1" x14ac:dyDescent="0.25">
      <c r="B39" s="12" t="s">
        <v>184</v>
      </c>
      <c r="C39" s="67" t="s">
        <v>161</v>
      </c>
      <c r="D39" s="68"/>
      <c r="E39" s="68"/>
      <c r="F39" s="68"/>
      <c r="G39" s="69"/>
      <c r="H39" s="26"/>
      <c r="I39" s="44">
        <v>70.5</v>
      </c>
      <c r="J39" s="27"/>
      <c r="K39" s="19" t="s">
        <v>158</v>
      </c>
      <c r="L39" s="64" t="s">
        <v>225</v>
      </c>
      <c r="M39" s="65"/>
      <c r="N39" s="65"/>
      <c r="O39" s="65"/>
      <c r="P39" s="65"/>
      <c r="Q39" s="66"/>
      <c r="R39" s="6">
        <f>POMAX/VINMIN</f>
        <v>0.52857142857142858</v>
      </c>
      <c r="AC39" s="8">
        <v>2.1</v>
      </c>
      <c r="AD39" s="8">
        <v>0.1</v>
      </c>
      <c r="AE39" s="6">
        <f t="shared" ref="AE39:AE53" si="7">AE27*10</f>
        <v>0.68</v>
      </c>
      <c r="AF39" s="6">
        <f t="shared" ref="AF39:AF53" si="8">AE39*1000</f>
        <v>680</v>
      </c>
      <c r="AG39" s="6">
        <f t="shared" ref="AG39:AG103" si="9">AC39*10</f>
        <v>21</v>
      </c>
      <c r="AJ39" s="10"/>
      <c r="AK39" s="10"/>
      <c r="AL39" s="10"/>
      <c r="AM39" s="10"/>
      <c r="AN39" s="10"/>
      <c r="AO39" s="10"/>
      <c r="AP39" s="10"/>
      <c r="AQ39" s="10"/>
      <c r="AR39" s="10"/>
      <c r="AS39" s="10"/>
      <c r="AT39" s="10"/>
      <c r="AU39" s="10"/>
      <c r="AV39" s="10"/>
      <c r="AW39" s="10"/>
      <c r="AX39" s="10"/>
      <c r="AY39" s="10"/>
      <c r="AZ39" s="10"/>
    </row>
    <row r="40" spans="2:52" ht="18.75" customHeight="1" x14ac:dyDescent="0.25">
      <c r="B40" s="12" t="s">
        <v>160</v>
      </c>
      <c r="C40" s="67" t="s">
        <v>162</v>
      </c>
      <c r="D40" s="68"/>
      <c r="E40" s="68"/>
      <c r="F40" s="68"/>
      <c r="G40" s="69"/>
      <c r="H40" s="26"/>
      <c r="I40" s="26"/>
      <c r="J40" s="26">
        <f>I39/1000*$J$38^2</f>
        <v>4.5423344422425689E-2</v>
      </c>
      <c r="K40" s="19" t="s">
        <v>22</v>
      </c>
      <c r="L40" s="64" t="s">
        <v>163</v>
      </c>
      <c r="M40" s="65"/>
      <c r="N40" s="65"/>
      <c r="O40" s="65"/>
      <c r="P40" s="65"/>
      <c r="Q40" s="66"/>
      <c r="R40" s="6">
        <f>ILEDMAX/1000</f>
        <v>0.11802232854864433</v>
      </c>
      <c r="AC40" s="8">
        <v>2.15</v>
      </c>
      <c r="AD40" s="8">
        <v>0.11</v>
      </c>
      <c r="AE40" s="6">
        <f t="shared" si="7"/>
        <v>0.82000000000000006</v>
      </c>
      <c r="AF40" s="6">
        <f t="shared" si="8"/>
        <v>820.00000000000011</v>
      </c>
      <c r="AG40" s="6">
        <f t="shared" si="9"/>
        <v>21.5</v>
      </c>
      <c r="AJ40" s="10"/>
      <c r="AK40" s="10"/>
      <c r="AL40" s="10"/>
      <c r="AM40" s="10"/>
      <c r="AN40" s="10"/>
      <c r="AO40" s="10"/>
      <c r="AP40" s="10"/>
      <c r="AQ40" s="10"/>
      <c r="AR40" s="10"/>
      <c r="AS40" s="10"/>
      <c r="AT40" s="10"/>
      <c r="AU40" s="10"/>
      <c r="AV40" s="10"/>
      <c r="AW40" s="10"/>
      <c r="AX40" s="10"/>
      <c r="AY40" s="10"/>
      <c r="AZ40" s="10"/>
    </row>
    <row r="41" spans="2:52" ht="18.75" customHeight="1" x14ac:dyDescent="0.25">
      <c r="B41" s="12"/>
      <c r="C41" s="28" t="s">
        <v>97</v>
      </c>
      <c r="D41" s="29"/>
      <c r="E41" s="29"/>
      <c r="F41" s="29"/>
      <c r="G41" s="29"/>
      <c r="H41" s="29"/>
      <c r="I41" s="29"/>
      <c r="J41" s="29"/>
      <c r="K41" s="30"/>
      <c r="L41" s="64"/>
      <c r="M41" s="65"/>
      <c r="N41" s="65"/>
      <c r="O41" s="65"/>
      <c r="P41" s="65"/>
      <c r="Q41" s="66"/>
      <c r="AC41" s="8">
        <v>2.2000000000000002</v>
      </c>
      <c r="AD41" s="8">
        <v>0.12</v>
      </c>
      <c r="AE41" s="6">
        <f t="shared" si="7"/>
        <v>1</v>
      </c>
      <c r="AF41" s="6">
        <f t="shared" si="8"/>
        <v>1000</v>
      </c>
      <c r="AG41" s="6">
        <f t="shared" si="9"/>
        <v>22</v>
      </c>
      <c r="AJ41" s="10"/>
      <c r="AK41" s="10"/>
      <c r="AL41" s="10"/>
      <c r="AM41" s="10"/>
      <c r="AN41" s="10"/>
      <c r="AO41" s="10"/>
      <c r="AP41" s="10"/>
      <c r="AQ41" s="10"/>
      <c r="AR41" s="10"/>
      <c r="AS41" s="10"/>
      <c r="AT41" s="10"/>
      <c r="AU41" s="10"/>
      <c r="AV41" s="10"/>
      <c r="AW41" s="10"/>
      <c r="AX41" s="10"/>
      <c r="AY41" s="10"/>
      <c r="AZ41" s="10"/>
    </row>
    <row r="42" spans="2:52" ht="18.75" customHeight="1" x14ac:dyDescent="0.25">
      <c r="B42" s="12" t="s">
        <v>68</v>
      </c>
      <c r="C42" s="67" t="s">
        <v>70</v>
      </c>
      <c r="D42" s="68"/>
      <c r="E42" s="68"/>
      <c r="F42" s="68"/>
      <c r="G42" s="69"/>
      <c r="H42" s="12"/>
      <c r="I42" s="25">
        <f>POMAX/(RRILED/100*POMAX/VOMAX*$J$17*FSW*1000*(VOMIN+VINMIN))*1000000</f>
        <v>2.2417953240869108</v>
      </c>
      <c r="J42" s="12"/>
      <c r="K42" s="12" t="s">
        <v>69</v>
      </c>
      <c r="L42" s="64" t="s">
        <v>91</v>
      </c>
      <c r="M42" s="65"/>
      <c r="N42" s="65"/>
      <c r="O42" s="65"/>
      <c r="P42" s="65"/>
      <c r="Q42" s="66"/>
      <c r="AC42" s="8">
        <v>2.21</v>
      </c>
      <c r="AD42" s="8">
        <v>0.13</v>
      </c>
      <c r="AE42" s="6">
        <f t="shared" si="7"/>
        <v>1.2</v>
      </c>
      <c r="AF42" s="6">
        <f t="shared" si="8"/>
        <v>1200</v>
      </c>
      <c r="AG42" s="6">
        <f t="shared" si="9"/>
        <v>22.1</v>
      </c>
      <c r="AJ42" s="10"/>
      <c r="AK42" s="10"/>
      <c r="AL42" s="10"/>
      <c r="AM42" s="10"/>
      <c r="AN42" s="10"/>
      <c r="AO42" s="10"/>
      <c r="AP42" s="10"/>
      <c r="AQ42" s="10"/>
      <c r="AR42" s="10"/>
      <c r="AS42" s="10"/>
      <c r="AT42" s="10"/>
      <c r="AU42" s="10"/>
      <c r="AV42" s="10"/>
      <c r="AW42" s="10"/>
      <c r="AX42" s="10"/>
      <c r="AY42" s="10"/>
      <c r="AZ42" s="10"/>
    </row>
    <row r="43" spans="2:52" ht="18.75" customHeight="1" x14ac:dyDescent="0.25">
      <c r="B43" s="12" t="s">
        <v>71</v>
      </c>
      <c r="C43" s="67" t="s">
        <v>72</v>
      </c>
      <c r="D43" s="68"/>
      <c r="E43" s="68"/>
      <c r="F43" s="68"/>
      <c r="G43" s="69"/>
      <c r="H43" s="12"/>
      <c r="I43" s="1">
        <v>4.7</v>
      </c>
      <c r="J43" s="12"/>
      <c r="K43" s="12" t="s">
        <v>69</v>
      </c>
      <c r="L43" s="64" t="s">
        <v>92</v>
      </c>
      <c r="M43" s="65"/>
      <c r="N43" s="65"/>
      <c r="O43" s="65"/>
      <c r="P43" s="65"/>
      <c r="Q43" s="66"/>
      <c r="AC43" s="8">
        <v>2.2600000000000002</v>
      </c>
      <c r="AD43" s="8">
        <v>0.15</v>
      </c>
      <c r="AE43" s="6">
        <f t="shared" si="7"/>
        <v>1.5</v>
      </c>
      <c r="AF43" s="6">
        <f t="shared" si="8"/>
        <v>1500</v>
      </c>
      <c r="AG43" s="6">
        <f t="shared" si="9"/>
        <v>22.6</v>
      </c>
      <c r="AJ43" s="10"/>
      <c r="AK43" s="10"/>
      <c r="AL43" s="10"/>
      <c r="AM43" s="10"/>
      <c r="AN43" s="10"/>
      <c r="AO43" s="10"/>
      <c r="AP43" s="10"/>
      <c r="AQ43" s="10"/>
      <c r="AR43" s="10"/>
      <c r="AS43" s="10"/>
      <c r="AT43" s="10"/>
      <c r="AU43" s="10"/>
      <c r="AV43" s="10"/>
      <c r="AW43" s="10"/>
      <c r="AX43" s="10"/>
      <c r="AY43" s="10"/>
      <c r="AZ43" s="10"/>
    </row>
    <row r="44" spans="2:52" ht="18.75" customHeight="1" x14ac:dyDescent="0.25">
      <c r="B44" s="12"/>
      <c r="C44" s="28" t="s">
        <v>99</v>
      </c>
      <c r="D44" s="29"/>
      <c r="E44" s="29"/>
      <c r="F44" s="29"/>
      <c r="G44" s="29"/>
      <c r="H44" s="29"/>
      <c r="I44" s="29"/>
      <c r="J44" s="29"/>
      <c r="K44" s="30"/>
      <c r="L44" s="58"/>
      <c r="M44" s="59"/>
      <c r="N44" s="59"/>
      <c r="O44" s="59"/>
      <c r="P44" s="59"/>
      <c r="Q44" s="60"/>
      <c r="AC44" s="8">
        <v>2.3199999999999998</v>
      </c>
      <c r="AD44" s="8">
        <v>0.16</v>
      </c>
      <c r="AE44" s="6">
        <f t="shared" si="7"/>
        <v>1.7999999999999998</v>
      </c>
      <c r="AF44" s="6">
        <f t="shared" si="8"/>
        <v>1799.9999999999998</v>
      </c>
      <c r="AG44" s="6">
        <f t="shared" si="9"/>
        <v>23.2</v>
      </c>
      <c r="AJ44" s="10"/>
      <c r="AK44" s="10"/>
      <c r="AL44" s="10"/>
      <c r="AM44" s="10"/>
      <c r="AN44" s="10"/>
      <c r="AO44" s="10"/>
      <c r="AP44" s="10"/>
      <c r="AQ44" s="10"/>
      <c r="AR44" s="10"/>
      <c r="AS44" s="10"/>
      <c r="AT44" s="10"/>
      <c r="AU44" s="10"/>
      <c r="AV44" s="10"/>
      <c r="AW44" s="10"/>
      <c r="AX44" s="10"/>
      <c r="AY44" s="10"/>
      <c r="AZ44" s="10"/>
    </row>
    <row r="45" spans="2:52" ht="18.75" customHeight="1" x14ac:dyDescent="0.25">
      <c r="B45" s="12" t="s">
        <v>74</v>
      </c>
      <c r="C45" s="67" t="s">
        <v>75</v>
      </c>
      <c r="D45" s="68"/>
      <c r="E45" s="68"/>
      <c r="F45" s="68"/>
      <c r="G45" s="69"/>
      <c r="H45" s="12"/>
      <c r="I45" s="25">
        <f>POMAX/(FSW*1000*DELTA_VIN*0.001*(VOMIN+VINMIN))*1000000</f>
        <v>3.5340582928588145</v>
      </c>
      <c r="J45" s="12"/>
      <c r="K45" s="12" t="s">
        <v>69</v>
      </c>
      <c r="L45" s="64" t="s">
        <v>75</v>
      </c>
      <c r="M45" s="65"/>
      <c r="N45" s="65"/>
      <c r="O45" s="65"/>
      <c r="P45" s="65"/>
      <c r="Q45" s="66"/>
      <c r="AC45" s="8">
        <v>2.37</v>
      </c>
      <c r="AD45" s="8">
        <v>0.18</v>
      </c>
      <c r="AE45" s="6">
        <f t="shared" si="7"/>
        <v>2.1999999999999997</v>
      </c>
      <c r="AF45" s="6">
        <f t="shared" si="8"/>
        <v>2199.9999999999995</v>
      </c>
      <c r="AG45" s="6">
        <f t="shared" si="9"/>
        <v>23.700000000000003</v>
      </c>
      <c r="AJ45" s="10"/>
      <c r="AK45" s="10"/>
      <c r="AL45" s="10"/>
      <c r="AM45" s="10"/>
      <c r="AN45" s="10"/>
      <c r="AO45" s="10"/>
      <c r="AP45" s="10"/>
      <c r="AQ45" s="10"/>
      <c r="AR45" s="10"/>
      <c r="AS45" s="10"/>
      <c r="AT45" s="10"/>
      <c r="AU45" s="10"/>
      <c r="AV45" s="10"/>
      <c r="AW45" s="10"/>
      <c r="AX45" s="10"/>
      <c r="AY45" s="10"/>
      <c r="AZ45" s="10"/>
    </row>
    <row r="46" spans="2:52" ht="18.75" customHeight="1" x14ac:dyDescent="0.25">
      <c r="B46" s="12" t="s">
        <v>76</v>
      </c>
      <c r="C46" s="67" t="s">
        <v>77</v>
      </c>
      <c r="D46" s="68"/>
      <c r="E46" s="68"/>
      <c r="F46" s="68"/>
      <c r="G46" s="69"/>
      <c r="H46" s="12"/>
      <c r="I46" s="1">
        <v>14</v>
      </c>
      <c r="J46" s="12"/>
      <c r="K46" s="12" t="s">
        <v>69</v>
      </c>
      <c r="L46" s="64" t="s">
        <v>93</v>
      </c>
      <c r="M46" s="65"/>
      <c r="N46" s="65"/>
      <c r="O46" s="65"/>
      <c r="P46" s="65"/>
      <c r="Q46" s="66"/>
      <c r="AC46" s="8">
        <v>2.4</v>
      </c>
      <c r="AD46" s="8">
        <v>0.2</v>
      </c>
      <c r="AE46" s="6">
        <f t="shared" si="7"/>
        <v>2.7</v>
      </c>
      <c r="AF46" s="6">
        <f t="shared" si="8"/>
        <v>2700</v>
      </c>
      <c r="AG46" s="6">
        <f t="shared" si="9"/>
        <v>24</v>
      </c>
      <c r="AJ46" s="10"/>
      <c r="AK46" s="10"/>
      <c r="AL46" s="10"/>
      <c r="AM46" s="10"/>
      <c r="AN46" s="10"/>
      <c r="AO46" s="10"/>
      <c r="AP46" s="10"/>
      <c r="AQ46" s="10"/>
      <c r="AR46" s="10"/>
      <c r="AS46" s="10"/>
      <c r="AT46" s="10"/>
      <c r="AU46" s="10"/>
      <c r="AV46" s="10"/>
      <c r="AW46" s="10"/>
      <c r="AX46" s="10"/>
      <c r="AY46" s="10"/>
      <c r="AZ46" s="10"/>
    </row>
    <row r="47" spans="2:52" ht="18.75" customHeight="1" x14ac:dyDescent="0.25">
      <c r="B47" s="12"/>
      <c r="C47" s="28" t="s">
        <v>102</v>
      </c>
      <c r="D47" s="29"/>
      <c r="E47" s="29"/>
      <c r="F47" s="29"/>
      <c r="G47" s="29"/>
      <c r="H47" s="29"/>
      <c r="I47" s="29"/>
      <c r="J47" s="29"/>
      <c r="K47" s="30"/>
      <c r="L47" s="58"/>
      <c r="M47" s="59"/>
      <c r="N47" s="59"/>
      <c r="O47" s="59"/>
      <c r="P47" s="59"/>
      <c r="Q47" s="60"/>
      <c r="AC47" s="8">
        <v>2.4300000000000002</v>
      </c>
      <c r="AD47" s="8">
        <v>0.22</v>
      </c>
      <c r="AE47" s="6">
        <f t="shared" si="7"/>
        <v>3.3000000000000003</v>
      </c>
      <c r="AF47" s="6">
        <f t="shared" si="8"/>
        <v>3300.0000000000005</v>
      </c>
      <c r="AG47" s="6">
        <f t="shared" si="9"/>
        <v>24.3</v>
      </c>
      <c r="AJ47" s="10"/>
      <c r="AK47" s="10"/>
      <c r="AL47" s="10"/>
      <c r="AM47" s="10"/>
      <c r="AN47" s="10"/>
      <c r="AO47" s="10"/>
      <c r="AP47" s="10"/>
      <c r="AQ47" s="10"/>
      <c r="AR47" s="10"/>
      <c r="AS47" s="10"/>
      <c r="AT47" s="10"/>
      <c r="AU47" s="10"/>
      <c r="AV47" s="10"/>
      <c r="AW47" s="10"/>
      <c r="AX47" s="10"/>
      <c r="AY47" s="10"/>
      <c r="AZ47" s="10"/>
    </row>
    <row r="48" spans="2:52" ht="18.75" customHeight="1" x14ac:dyDescent="0.25">
      <c r="B48" s="12" t="s">
        <v>141</v>
      </c>
      <c r="C48" s="67" t="s">
        <v>82</v>
      </c>
      <c r="D48" s="68"/>
      <c r="E48" s="68"/>
      <c r="F48" s="68"/>
      <c r="G48" s="69"/>
      <c r="H48" s="12"/>
      <c r="I48" s="12">
        <f>INDEX(AA4:AA10,MATCH(R48,AA4:AA10)+1)</f>
        <v>100</v>
      </c>
      <c r="J48" s="12"/>
      <c r="K48" s="12" t="s">
        <v>20</v>
      </c>
      <c r="L48" s="64"/>
      <c r="M48" s="65"/>
      <c r="N48" s="65"/>
      <c r="O48" s="65"/>
      <c r="P48" s="65"/>
      <c r="Q48" s="66"/>
      <c r="R48" s="6">
        <f>($I$26+VINMAX)*1.1</f>
        <v>68.2</v>
      </c>
      <c r="AC48" s="8">
        <v>2.4899999999999998</v>
      </c>
      <c r="AD48" s="8">
        <v>0.25</v>
      </c>
      <c r="AE48" s="6">
        <f t="shared" si="7"/>
        <v>3.9000000000000004</v>
      </c>
      <c r="AF48" s="6">
        <f t="shared" si="8"/>
        <v>3900.0000000000005</v>
      </c>
      <c r="AG48" s="6">
        <f t="shared" si="9"/>
        <v>24.9</v>
      </c>
      <c r="AJ48" s="10"/>
      <c r="AK48" s="10"/>
      <c r="AL48" s="10"/>
      <c r="AM48" s="10"/>
      <c r="AN48" s="10"/>
      <c r="AO48" s="10"/>
      <c r="AP48" s="10"/>
      <c r="AQ48" s="10"/>
      <c r="AR48" s="10"/>
      <c r="AS48" s="10"/>
      <c r="AT48" s="10"/>
      <c r="AU48" s="10"/>
      <c r="AV48" s="10"/>
      <c r="AW48" s="10"/>
      <c r="AX48" s="10"/>
      <c r="AY48" s="10"/>
      <c r="AZ48" s="10"/>
    </row>
    <row r="49" spans="2:52" ht="18.75" customHeight="1" x14ac:dyDescent="0.25">
      <c r="B49" s="12" t="s">
        <v>142</v>
      </c>
      <c r="C49" s="67" t="s">
        <v>83</v>
      </c>
      <c r="D49" s="68"/>
      <c r="E49" s="68"/>
      <c r="F49" s="68"/>
      <c r="G49" s="69"/>
      <c r="H49" s="12"/>
      <c r="I49" s="25">
        <f>ILEDMAX*0.001*SQRT((VOMIN/(VINMIN+VOMIN)))/(1-(VOMIN/(VINMIN+VOMIN)))</f>
        <v>0.58461182497989561</v>
      </c>
      <c r="J49" s="12"/>
      <c r="K49" s="12" t="s">
        <v>79</v>
      </c>
      <c r="L49" s="58"/>
      <c r="M49" s="59"/>
      <c r="N49" s="59"/>
      <c r="O49" s="59"/>
      <c r="P49" s="59"/>
      <c r="Q49" s="60"/>
      <c r="AC49" s="8">
        <v>2.5499999999999998</v>
      </c>
      <c r="AD49" s="8">
        <v>0.27</v>
      </c>
      <c r="AE49" s="6">
        <f t="shared" si="7"/>
        <v>4.6999999999999993</v>
      </c>
      <c r="AF49" s="6">
        <f t="shared" si="8"/>
        <v>4699.9999999999991</v>
      </c>
      <c r="AG49" s="6">
        <f t="shared" si="9"/>
        <v>25.5</v>
      </c>
      <c r="AJ49" s="10"/>
      <c r="AK49" s="10"/>
      <c r="AL49" s="10"/>
      <c r="AM49" s="10"/>
      <c r="AN49" s="10"/>
      <c r="AO49" s="10"/>
      <c r="AP49" s="10"/>
      <c r="AQ49" s="10"/>
      <c r="AR49" s="10"/>
      <c r="AS49" s="10"/>
      <c r="AT49" s="10"/>
      <c r="AU49" s="10"/>
      <c r="AV49" s="10"/>
      <c r="AW49" s="10"/>
      <c r="AX49" s="10"/>
      <c r="AY49" s="10"/>
      <c r="AZ49" s="10"/>
    </row>
    <row r="50" spans="2:52" ht="18.75" customHeight="1" x14ac:dyDescent="0.25">
      <c r="B50" s="12" t="s">
        <v>164</v>
      </c>
      <c r="C50" s="67" t="s">
        <v>165</v>
      </c>
      <c r="D50" s="68"/>
      <c r="E50" s="68"/>
      <c r="F50" s="68"/>
      <c r="G50" s="69"/>
      <c r="H50" s="19"/>
      <c r="I50" s="44">
        <v>15</v>
      </c>
      <c r="J50" s="19"/>
      <c r="K50" s="19" t="s">
        <v>158</v>
      </c>
      <c r="L50" s="67" t="s">
        <v>226</v>
      </c>
      <c r="M50" s="68"/>
      <c r="N50" s="68"/>
      <c r="O50" s="68"/>
      <c r="P50" s="68"/>
      <c r="Q50" s="69"/>
      <c r="AC50" s="8">
        <v>2.6100000000000003</v>
      </c>
      <c r="AD50" s="8">
        <v>0.3</v>
      </c>
      <c r="AE50" s="6">
        <f t="shared" si="7"/>
        <v>5.6000000000000005</v>
      </c>
      <c r="AF50" s="6">
        <f t="shared" si="8"/>
        <v>5600.0000000000009</v>
      </c>
      <c r="AG50" s="6">
        <f t="shared" si="9"/>
        <v>26.1</v>
      </c>
      <c r="AJ50" s="10"/>
      <c r="AK50" s="10"/>
      <c r="AL50" s="10"/>
      <c r="AM50" s="10"/>
      <c r="AN50" s="10"/>
      <c r="AO50" s="10"/>
      <c r="AP50" s="10"/>
      <c r="AQ50" s="10"/>
      <c r="AR50" s="10"/>
      <c r="AS50" s="10"/>
      <c r="AT50" s="10"/>
      <c r="AU50" s="10"/>
      <c r="AV50" s="10"/>
      <c r="AW50" s="10"/>
      <c r="AX50" s="10"/>
      <c r="AY50" s="10"/>
      <c r="AZ50" s="10"/>
    </row>
    <row r="51" spans="2:52" ht="18.75" customHeight="1" x14ac:dyDescent="0.25">
      <c r="B51" s="12" t="s">
        <v>167</v>
      </c>
      <c r="C51" s="67" t="s">
        <v>166</v>
      </c>
      <c r="D51" s="68"/>
      <c r="E51" s="68"/>
      <c r="F51" s="68"/>
      <c r="G51" s="69"/>
      <c r="H51" s="19"/>
      <c r="I51" s="26">
        <f>I50/1000*I49^2</f>
        <v>5.1265647885948614E-3</v>
      </c>
      <c r="J51" s="19"/>
      <c r="K51" s="19" t="s">
        <v>22</v>
      </c>
      <c r="L51" s="64"/>
      <c r="M51" s="65"/>
      <c r="N51" s="65"/>
      <c r="O51" s="65"/>
      <c r="P51" s="65"/>
      <c r="Q51" s="66"/>
      <c r="R51" s="6" t="e">
        <f>#REF!/100*VINMIN</f>
        <v>#REF!</v>
      </c>
      <c r="AC51" s="8">
        <v>2.67</v>
      </c>
      <c r="AD51" s="8">
        <v>0.33</v>
      </c>
      <c r="AE51" s="6">
        <f t="shared" si="7"/>
        <v>6.8000000000000007</v>
      </c>
      <c r="AF51" s="6">
        <f t="shared" si="8"/>
        <v>6800.0000000000009</v>
      </c>
      <c r="AG51" s="6">
        <f t="shared" si="9"/>
        <v>26.7</v>
      </c>
      <c r="AJ51" s="10"/>
      <c r="AK51" s="10"/>
      <c r="AL51" s="10"/>
      <c r="AM51" s="10"/>
      <c r="AN51" s="10"/>
      <c r="AO51" s="10"/>
      <c r="AP51" s="10"/>
      <c r="AQ51" s="10"/>
      <c r="AR51" s="10"/>
      <c r="AS51" s="10"/>
      <c r="AT51" s="10"/>
      <c r="AU51" s="10"/>
      <c r="AV51" s="10"/>
      <c r="AW51" s="10"/>
      <c r="AX51" s="10"/>
      <c r="AY51" s="10"/>
      <c r="AZ51" s="10"/>
    </row>
    <row r="52" spans="2:52" ht="18.75" customHeight="1" x14ac:dyDescent="0.25">
      <c r="B52" s="12" t="s">
        <v>228</v>
      </c>
      <c r="C52" s="67" t="s">
        <v>230</v>
      </c>
      <c r="D52" s="68"/>
      <c r="E52" s="68"/>
      <c r="F52" s="68"/>
      <c r="G52" s="69"/>
      <c r="H52" s="19"/>
      <c r="I52" s="45">
        <v>6.5</v>
      </c>
      <c r="J52" s="19"/>
      <c r="K52" s="19" t="s">
        <v>172</v>
      </c>
      <c r="L52" s="64" t="s">
        <v>227</v>
      </c>
      <c r="M52" s="65"/>
      <c r="N52" s="65"/>
      <c r="O52" s="65"/>
      <c r="P52" s="65"/>
      <c r="Q52" s="66"/>
      <c r="AC52" s="8">
        <v>2.7</v>
      </c>
      <c r="AD52" s="8">
        <v>0.36</v>
      </c>
      <c r="AE52" s="6">
        <f t="shared" si="7"/>
        <v>8.2000000000000011</v>
      </c>
      <c r="AF52" s="6">
        <f t="shared" si="8"/>
        <v>8200.0000000000018</v>
      </c>
      <c r="AG52" s="6">
        <f t="shared" si="9"/>
        <v>27</v>
      </c>
      <c r="AJ52" s="10"/>
      <c r="AK52" s="10"/>
      <c r="AL52" s="10"/>
      <c r="AM52" s="10"/>
      <c r="AN52" s="10"/>
      <c r="AO52" s="10"/>
      <c r="AP52" s="10"/>
      <c r="AQ52" s="10"/>
      <c r="AR52" s="10"/>
      <c r="AS52" s="10"/>
      <c r="AT52" s="10"/>
      <c r="AU52" s="10"/>
      <c r="AV52" s="10"/>
      <c r="AW52" s="10"/>
      <c r="AX52" s="10"/>
      <c r="AY52" s="10"/>
      <c r="AZ52" s="10"/>
    </row>
    <row r="53" spans="2:52" ht="18.75" customHeight="1" x14ac:dyDescent="0.25">
      <c r="B53" s="12" t="s">
        <v>168</v>
      </c>
      <c r="C53" s="67" t="s">
        <v>173</v>
      </c>
      <c r="D53" s="68"/>
      <c r="E53" s="68"/>
      <c r="F53" s="68"/>
      <c r="G53" s="69"/>
      <c r="H53" s="19"/>
      <c r="I53" s="44">
        <v>115</v>
      </c>
      <c r="J53" s="19"/>
      <c r="K53" s="19" t="s">
        <v>144</v>
      </c>
      <c r="L53" s="64" t="s">
        <v>229</v>
      </c>
      <c r="M53" s="65"/>
      <c r="N53" s="65"/>
      <c r="O53" s="65"/>
      <c r="P53" s="65"/>
      <c r="Q53" s="66"/>
      <c r="AC53" s="8">
        <v>2.8</v>
      </c>
      <c r="AD53" s="8">
        <v>0.4</v>
      </c>
      <c r="AE53" s="6">
        <f t="shared" si="7"/>
        <v>10</v>
      </c>
      <c r="AF53" s="6">
        <f t="shared" si="8"/>
        <v>10000</v>
      </c>
      <c r="AG53" s="6">
        <f t="shared" si="9"/>
        <v>28</v>
      </c>
      <c r="AJ53" s="10"/>
      <c r="AK53" s="10"/>
      <c r="AL53" s="10"/>
      <c r="AM53" s="10"/>
      <c r="AN53" s="10"/>
      <c r="AO53" s="10"/>
      <c r="AP53" s="10"/>
      <c r="AQ53" s="10"/>
      <c r="AR53" s="10"/>
      <c r="AS53" s="10"/>
      <c r="AT53" s="10"/>
      <c r="AU53" s="10"/>
      <c r="AV53" s="10"/>
      <c r="AW53" s="10"/>
      <c r="AX53" s="10"/>
      <c r="AY53" s="10"/>
      <c r="AZ53" s="10"/>
    </row>
    <row r="54" spans="2:52" ht="18.75" customHeight="1" x14ac:dyDescent="0.25">
      <c r="B54" s="12" t="s">
        <v>170</v>
      </c>
      <c r="C54" s="67" t="s">
        <v>174</v>
      </c>
      <c r="D54" s="68"/>
      <c r="E54" s="68"/>
      <c r="F54" s="68"/>
      <c r="G54" s="69"/>
      <c r="H54" s="19"/>
      <c r="I54" s="51">
        <f>(VINMAX+VOMAX)^2*FSW*1000/2*$I$53*0.000000000001</f>
        <v>5.4614349562499998E-2</v>
      </c>
      <c r="J54" s="19"/>
      <c r="K54" s="19" t="s">
        <v>22</v>
      </c>
      <c r="L54" s="64"/>
      <c r="M54" s="65"/>
      <c r="N54" s="65"/>
      <c r="O54" s="65"/>
      <c r="P54" s="65"/>
      <c r="Q54" s="66"/>
      <c r="R54" s="6">
        <f>I26*1.05</f>
        <v>46.2</v>
      </c>
      <c r="AC54" s="8">
        <v>2.87</v>
      </c>
      <c r="AD54" s="8">
        <v>0.43</v>
      </c>
      <c r="AG54" s="6">
        <f t="shared" si="9"/>
        <v>28.700000000000003</v>
      </c>
      <c r="AJ54" s="10"/>
      <c r="AK54" s="10"/>
      <c r="AL54" s="10"/>
      <c r="AM54" s="10"/>
      <c r="AN54" s="10"/>
      <c r="AO54" s="10"/>
      <c r="AP54" s="10"/>
      <c r="AQ54" s="10"/>
      <c r="AR54" s="10"/>
      <c r="AS54" s="10"/>
      <c r="AT54" s="10"/>
      <c r="AU54" s="10"/>
      <c r="AV54" s="10"/>
      <c r="AW54" s="10"/>
      <c r="AX54" s="10"/>
      <c r="AY54" s="10"/>
      <c r="AZ54" s="10"/>
    </row>
    <row r="55" spans="2:52" ht="18.75" customHeight="1" x14ac:dyDescent="0.25">
      <c r="B55" s="12" t="s">
        <v>171</v>
      </c>
      <c r="C55" s="67" t="s">
        <v>180</v>
      </c>
      <c r="D55" s="68"/>
      <c r="E55" s="68"/>
      <c r="F55" s="68"/>
      <c r="G55" s="69"/>
      <c r="H55" s="19"/>
      <c r="I55" s="26">
        <f>(VINTYP+VOTYP)*I38/2*FSW*1000*(I52*0.000000001)/0.5*2</f>
        <v>0.14860092176488129</v>
      </c>
      <c r="J55" s="19"/>
      <c r="K55" s="19" t="s">
        <v>22</v>
      </c>
      <c r="L55" s="58"/>
      <c r="M55" s="59"/>
      <c r="N55" s="59"/>
      <c r="O55" s="59"/>
      <c r="P55" s="59"/>
      <c r="Q55" s="60"/>
      <c r="AC55" s="8">
        <v>2.7399999999999998</v>
      </c>
      <c r="AD55" s="8">
        <v>0.47</v>
      </c>
      <c r="AG55" s="6">
        <f t="shared" si="9"/>
        <v>27.4</v>
      </c>
      <c r="AJ55" s="10"/>
      <c r="AK55" s="10"/>
      <c r="AL55" s="10"/>
      <c r="AM55" s="10"/>
      <c r="AN55" s="10"/>
      <c r="AO55" s="10"/>
      <c r="AP55" s="10"/>
      <c r="AQ55" s="10"/>
      <c r="AR55" s="10"/>
      <c r="AS55" s="10"/>
      <c r="AT55" s="10"/>
      <c r="AU55" s="10"/>
      <c r="AV55" s="10"/>
      <c r="AW55" s="10"/>
      <c r="AX55" s="10"/>
      <c r="AY55" s="10"/>
      <c r="AZ55" s="10"/>
    </row>
    <row r="56" spans="2:52" ht="18.75" customHeight="1" x14ac:dyDescent="0.25">
      <c r="B56" s="12" t="s">
        <v>169</v>
      </c>
      <c r="C56" s="67" t="s">
        <v>175</v>
      </c>
      <c r="D56" s="68"/>
      <c r="E56" s="68"/>
      <c r="F56" s="68"/>
      <c r="G56" s="69"/>
      <c r="H56" s="19"/>
      <c r="I56" s="26">
        <f>I54+I55</f>
        <v>0.20321527132738129</v>
      </c>
      <c r="J56" s="19"/>
      <c r="K56" s="19" t="s">
        <v>22</v>
      </c>
      <c r="L56" s="58"/>
      <c r="M56" s="59"/>
      <c r="N56" s="59"/>
      <c r="O56" s="59"/>
      <c r="P56" s="59"/>
      <c r="Q56" s="60"/>
      <c r="AC56" s="8">
        <v>3</v>
      </c>
      <c r="AD56" s="8">
        <v>0.5</v>
      </c>
      <c r="AG56" s="6">
        <f t="shared" si="9"/>
        <v>30</v>
      </c>
      <c r="AJ56" s="10"/>
      <c r="AK56" s="10"/>
      <c r="AL56" s="10"/>
      <c r="AM56" s="10"/>
      <c r="AN56" s="10"/>
      <c r="AO56" s="10"/>
      <c r="AP56" s="10"/>
      <c r="AQ56" s="10"/>
      <c r="AR56" s="10"/>
      <c r="AS56" s="10"/>
      <c r="AT56" s="10"/>
      <c r="AU56" s="10"/>
      <c r="AV56" s="10"/>
      <c r="AW56" s="10"/>
      <c r="AX56" s="10"/>
      <c r="AY56" s="10"/>
      <c r="AZ56" s="10"/>
    </row>
    <row r="57" spans="2:52" ht="18.75" customHeight="1" x14ac:dyDescent="0.25">
      <c r="B57" s="12"/>
      <c r="C57" s="28" t="s">
        <v>103</v>
      </c>
      <c r="D57" s="29"/>
      <c r="E57" s="29"/>
      <c r="F57" s="29"/>
      <c r="G57" s="29"/>
      <c r="H57" s="29"/>
      <c r="I57" s="29"/>
      <c r="J57" s="29"/>
      <c r="K57" s="30"/>
      <c r="L57" s="58"/>
      <c r="M57" s="59"/>
      <c r="N57" s="59"/>
      <c r="O57" s="59"/>
      <c r="P57" s="59"/>
      <c r="Q57" s="60"/>
      <c r="AC57" s="8">
        <v>3.0100000000000002</v>
      </c>
      <c r="AD57" s="8">
        <v>0.56000000000000005</v>
      </c>
      <c r="AG57" s="6">
        <f t="shared" si="9"/>
        <v>30.1</v>
      </c>
      <c r="AJ57" s="10"/>
      <c r="AK57" s="10"/>
      <c r="AL57" s="10"/>
      <c r="AM57" s="10"/>
      <c r="AN57" s="10"/>
      <c r="AO57" s="10"/>
      <c r="AP57" s="10"/>
      <c r="AQ57" s="10"/>
      <c r="AR57" s="10"/>
      <c r="AS57" s="10"/>
      <c r="AT57" s="10"/>
      <c r="AU57" s="10"/>
      <c r="AV57" s="10"/>
      <c r="AW57" s="10"/>
      <c r="AX57" s="10"/>
      <c r="AY57" s="10"/>
      <c r="AZ57" s="10"/>
    </row>
    <row r="58" spans="2:52" ht="18.75" customHeight="1" x14ac:dyDescent="0.25">
      <c r="B58" s="12" t="s">
        <v>80</v>
      </c>
      <c r="C58" s="67" t="s">
        <v>87</v>
      </c>
      <c r="D58" s="68"/>
      <c r="E58" s="68"/>
      <c r="F58" s="68"/>
      <c r="G58" s="69"/>
      <c r="H58" s="12"/>
      <c r="I58" s="12">
        <f>INDEX(AB4:AB10,MATCH(R64,AB4:AB10)+1)</f>
        <v>100</v>
      </c>
      <c r="J58" s="12"/>
      <c r="K58" s="12" t="s">
        <v>20</v>
      </c>
      <c r="L58" s="58"/>
      <c r="M58" s="59"/>
      <c r="N58" s="59"/>
      <c r="O58" s="59"/>
      <c r="P58" s="59"/>
      <c r="Q58" s="60"/>
      <c r="AC58" s="8"/>
      <c r="AD58" s="8">
        <v>0.6</v>
      </c>
      <c r="AG58" s="6">
        <f t="shared" si="9"/>
        <v>0</v>
      </c>
      <c r="AJ58" s="10"/>
      <c r="AK58" s="10"/>
      <c r="AL58" s="10"/>
      <c r="AM58" s="10"/>
      <c r="AN58" s="10"/>
      <c r="AO58" s="10"/>
      <c r="AP58" s="10"/>
      <c r="AQ58" s="10"/>
      <c r="AR58" s="10"/>
      <c r="AS58" s="10"/>
      <c r="AT58" s="10"/>
      <c r="AU58" s="10"/>
      <c r="AV58" s="10"/>
      <c r="AW58" s="10"/>
      <c r="AX58" s="10"/>
      <c r="AY58" s="10"/>
      <c r="AZ58" s="10"/>
    </row>
    <row r="59" spans="2:52" ht="18.75" customHeight="1" x14ac:dyDescent="0.25">
      <c r="B59" s="12" t="s">
        <v>81</v>
      </c>
      <c r="C59" s="67" t="s">
        <v>88</v>
      </c>
      <c r="D59" s="68"/>
      <c r="E59" s="68"/>
      <c r="F59" s="68"/>
      <c r="G59" s="69"/>
      <c r="H59" s="12"/>
      <c r="I59" s="25">
        <f>J15*0.001</f>
        <v>0.11802232854864435</v>
      </c>
      <c r="J59" s="12"/>
      <c r="K59" s="12" t="s">
        <v>79</v>
      </c>
      <c r="L59" s="58"/>
      <c r="M59" s="59"/>
      <c r="N59" s="59"/>
      <c r="O59" s="59"/>
      <c r="P59" s="59"/>
      <c r="Q59" s="60"/>
      <c r="AC59" s="8">
        <v>3.09</v>
      </c>
      <c r="AD59" s="8">
        <v>0.65</v>
      </c>
      <c r="AG59" s="6">
        <f t="shared" si="9"/>
        <v>30.9</v>
      </c>
      <c r="AJ59" s="10"/>
      <c r="AK59" s="10"/>
      <c r="AL59" s="10"/>
      <c r="AM59" s="10"/>
      <c r="AN59" s="10"/>
      <c r="AO59" s="10"/>
      <c r="AP59" s="10"/>
      <c r="AQ59" s="10"/>
      <c r="AR59" s="10"/>
      <c r="AS59" s="10"/>
      <c r="AT59" s="10"/>
      <c r="AU59" s="10"/>
      <c r="AV59" s="10"/>
      <c r="AW59" s="10"/>
      <c r="AX59" s="10"/>
      <c r="AY59" s="10"/>
      <c r="AZ59" s="10"/>
    </row>
    <row r="60" spans="2:52" ht="18.75" customHeight="1" x14ac:dyDescent="0.25">
      <c r="B60" s="12" t="s">
        <v>176</v>
      </c>
      <c r="C60" s="67" t="s">
        <v>177</v>
      </c>
      <c r="D60" s="68"/>
      <c r="E60" s="68"/>
      <c r="F60" s="68"/>
      <c r="G60" s="69"/>
      <c r="H60" s="19"/>
      <c r="I60" s="46">
        <v>450</v>
      </c>
      <c r="J60" s="19"/>
      <c r="K60" s="19" t="s">
        <v>42</v>
      </c>
      <c r="L60" s="64" t="s">
        <v>231</v>
      </c>
      <c r="M60" s="65"/>
      <c r="N60" s="65"/>
      <c r="O60" s="65"/>
      <c r="P60" s="65"/>
      <c r="Q60" s="66"/>
      <c r="AC60" s="8">
        <v>3.16</v>
      </c>
      <c r="AD60" s="8">
        <v>0.68</v>
      </c>
      <c r="AG60" s="6">
        <f t="shared" si="9"/>
        <v>31.6</v>
      </c>
      <c r="AJ60" s="10"/>
      <c r="AK60" s="10"/>
      <c r="AL60" s="10"/>
      <c r="AM60" s="10"/>
      <c r="AN60" s="10"/>
      <c r="AO60" s="10"/>
      <c r="AP60" s="10"/>
      <c r="AQ60" s="10"/>
      <c r="AR60" s="10"/>
      <c r="AS60" s="10"/>
      <c r="AT60" s="10"/>
      <c r="AU60" s="10"/>
      <c r="AV60" s="10"/>
      <c r="AW60" s="10"/>
      <c r="AX60" s="10"/>
      <c r="AY60" s="10"/>
      <c r="AZ60" s="10"/>
    </row>
    <row r="61" spans="2:52" ht="18.75" customHeight="1" x14ac:dyDescent="0.25">
      <c r="B61" s="12" t="s">
        <v>178</v>
      </c>
      <c r="C61" s="67" t="s">
        <v>179</v>
      </c>
      <c r="D61" s="68"/>
      <c r="E61" s="68"/>
      <c r="F61" s="68"/>
      <c r="G61" s="69"/>
      <c r="H61" s="19"/>
      <c r="I61" s="26">
        <f>I60/1000*ILEDMAX/1000</f>
        <v>5.3110047846889955E-2</v>
      </c>
      <c r="J61" s="19"/>
      <c r="K61" s="19" t="s">
        <v>22</v>
      </c>
      <c r="L61" s="58"/>
      <c r="M61" s="59"/>
      <c r="N61" s="59"/>
      <c r="O61" s="59"/>
      <c r="P61" s="59"/>
      <c r="Q61" s="60"/>
      <c r="AC61" s="8">
        <v>3.2399999999999998</v>
      </c>
      <c r="AD61" s="8">
        <v>0.7</v>
      </c>
      <c r="AG61" s="6">
        <f t="shared" si="9"/>
        <v>32.4</v>
      </c>
      <c r="AJ61" s="10"/>
      <c r="AK61" s="10"/>
      <c r="AL61" s="10"/>
      <c r="AM61" s="10"/>
      <c r="AN61" s="10"/>
      <c r="AO61" s="10"/>
      <c r="AP61" s="10"/>
      <c r="AQ61" s="10"/>
      <c r="AR61" s="10"/>
      <c r="AS61" s="10"/>
      <c r="AT61" s="10"/>
      <c r="AU61" s="10"/>
      <c r="AV61" s="10"/>
      <c r="AW61" s="10"/>
      <c r="AX61" s="10"/>
      <c r="AY61" s="10"/>
      <c r="AZ61" s="10"/>
    </row>
    <row r="62" spans="2:52" ht="18.75" customHeight="1" x14ac:dyDescent="0.25">
      <c r="B62" s="12"/>
      <c r="C62" s="28" t="s">
        <v>104</v>
      </c>
      <c r="D62" s="29"/>
      <c r="E62" s="29"/>
      <c r="F62" s="29"/>
      <c r="G62" s="29"/>
      <c r="H62" s="29"/>
      <c r="I62" s="29"/>
      <c r="J62" s="29"/>
      <c r="K62" s="30"/>
      <c r="L62" s="58"/>
      <c r="M62" s="59"/>
      <c r="N62" s="59"/>
      <c r="O62" s="59"/>
      <c r="P62" s="59"/>
      <c r="Q62" s="60"/>
      <c r="AC62" s="8">
        <v>3.3</v>
      </c>
      <c r="AD62" s="8">
        <v>0.75</v>
      </c>
      <c r="AG62" s="6">
        <f t="shared" si="9"/>
        <v>33</v>
      </c>
      <c r="AJ62" s="10"/>
      <c r="AK62" s="10"/>
      <c r="AL62" s="10"/>
      <c r="AM62" s="10"/>
      <c r="AN62" s="10"/>
      <c r="AO62" s="10"/>
      <c r="AP62" s="10"/>
      <c r="AQ62" s="10"/>
      <c r="AR62" s="10"/>
      <c r="AS62" s="10"/>
      <c r="AT62" s="10"/>
      <c r="AU62" s="10"/>
      <c r="AV62" s="10"/>
      <c r="AW62" s="10"/>
      <c r="AX62" s="10"/>
      <c r="AY62" s="10"/>
      <c r="AZ62" s="10"/>
    </row>
    <row r="63" spans="2:52" ht="18.75" customHeight="1" x14ac:dyDescent="0.25">
      <c r="B63" s="12" t="s">
        <v>89</v>
      </c>
      <c r="C63" s="67" t="s">
        <v>90</v>
      </c>
      <c r="D63" s="68"/>
      <c r="E63" s="68"/>
      <c r="F63" s="68"/>
      <c r="G63" s="69"/>
      <c r="H63" s="12" t="str">
        <f>IF(EXACT(H19,"YES"),H21*2.25/J21,"-")</f>
        <v>-</v>
      </c>
      <c r="I63" s="12">
        <f>IF(EXACT(H19,"NO"), 2.4, "-")</f>
        <v>2.4</v>
      </c>
      <c r="J63" s="12" t="str">
        <f>IF(EXACT(H19,"YES"),2.25,"-")</f>
        <v>-</v>
      </c>
      <c r="K63" s="12" t="s">
        <v>20</v>
      </c>
      <c r="L63" s="58"/>
      <c r="M63" s="59"/>
      <c r="N63" s="59"/>
      <c r="O63" s="59"/>
      <c r="P63" s="59"/>
      <c r="Q63" s="60"/>
      <c r="AC63" s="8">
        <v>3.3200000000000003</v>
      </c>
      <c r="AD63" s="8">
        <v>0.8</v>
      </c>
      <c r="AG63" s="6">
        <f t="shared" si="9"/>
        <v>33.200000000000003</v>
      </c>
      <c r="AJ63" s="10"/>
      <c r="AK63" s="10"/>
      <c r="AL63" s="10"/>
      <c r="AM63" s="10"/>
      <c r="AN63" s="10"/>
      <c r="AO63" s="10"/>
      <c r="AP63" s="10"/>
      <c r="AQ63" s="10"/>
      <c r="AR63" s="10"/>
      <c r="AS63" s="10"/>
      <c r="AT63" s="10"/>
      <c r="AU63" s="10"/>
      <c r="AV63" s="10"/>
      <c r="AW63" s="10"/>
      <c r="AX63" s="10"/>
      <c r="AY63" s="10"/>
      <c r="AZ63" s="10"/>
    </row>
    <row r="64" spans="2:52" ht="18.75" customHeight="1" x14ac:dyDescent="0.25">
      <c r="B64" s="31" t="s">
        <v>94</v>
      </c>
      <c r="C64" s="67" t="s">
        <v>108</v>
      </c>
      <c r="D64" s="68"/>
      <c r="E64" s="68"/>
      <c r="F64" s="68"/>
      <c r="G64" s="69"/>
      <c r="H64" s="31"/>
      <c r="I64" s="4">
        <v>100</v>
      </c>
      <c r="J64" s="31"/>
      <c r="K64" s="19" t="s">
        <v>101</v>
      </c>
      <c r="L64" s="64" t="s">
        <v>209</v>
      </c>
      <c r="M64" s="65"/>
      <c r="N64" s="65"/>
      <c r="O64" s="65"/>
      <c r="P64" s="65"/>
      <c r="Q64" s="66"/>
      <c r="R64" s="6">
        <f>($I$26+VINMAX)*1.1</f>
        <v>68.2</v>
      </c>
      <c r="AC64" s="8">
        <v>3.4</v>
      </c>
      <c r="AD64" s="8">
        <v>0.9</v>
      </c>
      <c r="AG64" s="6">
        <f t="shared" si="9"/>
        <v>34</v>
      </c>
      <c r="AJ64" s="10"/>
      <c r="AK64" s="10"/>
      <c r="AL64" s="10"/>
      <c r="AM64" s="10"/>
      <c r="AN64" s="10"/>
      <c r="AO64" s="10"/>
      <c r="AP64" s="10"/>
      <c r="AQ64" s="10"/>
      <c r="AR64" s="10"/>
      <c r="AS64" s="10"/>
      <c r="AT64" s="10"/>
      <c r="AU64" s="10"/>
      <c r="AV64" s="10"/>
      <c r="AW64" s="10"/>
      <c r="AX64" s="10"/>
      <c r="AY64" s="10"/>
      <c r="AZ64" s="10"/>
    </row>
    <row r="65" spans="2:52" ht="18.75" customHeight="1" x14ac:dyDescent="0.25">
      <c r="B65" s="19" t="s">
        <v>106</v>
      </c>
      <c r="C65" s="67" t="s">
        <v>108</v>
      </c>
      <c r="D65" s="68"/>
      <c r="E65" s="68"/>
      <c r="F65" s="68"/>
      <c r="G65" s="69"/>
      <c r="H65" s="32" t="str">
        <f>IF(EXACT($H$19,"YES"),T65,"-")</f>
        <v>-</v>
      </c>
      <c r="I65" s="32" t="str">
        <f>IF(EXACT(H19,"NO"), "-", " ")</f>
        <v>-</v>
      </c>
      <c r="J65" s="32" t="str">
        <f>IF(EXACT($H$19,"YES"),U65,"-")</f>
        <v>-</v>
      </c>
      <c r="K65" s="19" t="s">
        <v>101</v>
      </c>
      <c r="L65" s="58"/>
      <c r="M65" s="59"/>
      <c r="N65" s="59"/>
      <c r="O65" s="59"/>
      <c r="P65" s="59"/>
      <c r="Q65" s="60"/>
      <c r="R65" s="6" t="e">
        <f>$I$64/((VREF-$H$63)/$H$63)</f>
        <v>#VALUE!</v>
      </c>
      <c r="S65" s="6" t="e">
        <f>$I$64/((VREF-$J$63)/$J$63)</f>
        <v>#VALUE!</v>
      </c>
      <c r="T65" s="6" t="e">
        <f>VLOOKUP($R$65,$AC$4:$AC$347,1,TRUE)</f>
        <v>#VALUE!</v>
      </c>
      <c r="U65" s="6" t="e">
        <f>VLOOKUP($S$65,$AC$4:$AC$347,1,TRUE)</f>
        <v>#VALUE!</v>
      </c>
      <c r="AC65" s="8">
        <v>3.4799999999999995</v>
      </c>
      <c r="AD65" s="8">
        <v>1</v>
      </c>
      <c r="AG65" s="6">
        <f t="shared" si="9"/>
        <v>34.799999999999997</v>
      </c>
      <c r="AJ65" s="10"/>
      <c r="AK65" s="10"/>
      <c r="AL65" s="10"/>
      <c r="AM65" s="10"/>
      <c r="AN65" s="10"/>
      <c r="AO65" s="10"/>
      <c r="AP65" s="10"/>
      <c r="AQ65" s="10"/>
      <c r="AR65" s="10"/>
      <c r="AS65" s="10"/>
      <c r="AT65" s="10"/>
      <c r="AU65" s="10"/>
      <c r="AV65" s="10"/>
      <c r="AW65" s="10"/>
      <c r="AX65" s="10"/>
      <c r="AY65" s="10"/>
      <c r="AZ65" s="10"/>
    </row>
    <row r="66" spans="2:52" ht="18.75" customHeight="1" x14ac:dyDescent="0.25">
      <c r="B66" s="12" t="s">
        <v>105</v>
      </c>
      <c r="C66" s="67" t="s">
        <v>107</v>
      </c>
      <c r="D66" s="68"/>
      <c r="E66" s="68"/>
      <c r="F66" s="68"/>
      <c r="G66" s="69"/>
      <c r="H66" s="12"/>
      <c r="I66" s="23">
        <f>IF(EXACT(H19,"YES"),S66,R66)</f>
        <v>1.4525096525096524</v>
      </c>
      <c r="J66" s="12"/>
      <c r="K66" s="12" t="s">
        <v>23</v>
      </c>
      <c r="L66" s="58"/>
      <c r="M66" s="59"/>
      <c r="N66" s="59"/>
      <c r="O66" s="59"/>
      <c r="P66" s="59"/>
      <c r="Q66" s="60"/>
      <c r="R66" s="6">
        <f>$I$63/14/ILEDMAX/0.001</f>
        <v>1.4525096525096524</v>
      </c>
      <c r="S66" s="6" t="e">
        <f>VREF*($J$65/($J$65+$I$64))/14/$J$15/0.001</f>
        <v>#VALUE!</v>
      </c>
      <c r="AC66" s="8">
        <v>3.5700000000000003</v>
      </c>
      <c r="AD66" s="8">
        <v>1.02</v>
      </c>
      <c r="AG66" s="6">
        <f t="shared" si="9"/>
        <v>35.700000000000003</v>
      </c>
      <c r="AJ66" s="10"/>
      <c r="AK66" s="10"/>
      <c r="AL66" s="10"/>
      <c r="AM66" s="10"/>
      <c r="AN66" s="10"/>
      <c r="AO66" s="10"/>
      <c r="AP66" s="10"/>
      <c r="AQ66" s="10"/>
      <c r="AR66" s="10"/>
      <c r="AS66" s="10"/>
      <c r="AT66" s="10"/>
      <c r="AU66" s="10"/>
      <c r="AV66" s="10"/>
      <c r="AW66" s="10"/>
      <c r="AX66" s="10"/>
      <c r="AY66" s="10"/>
      <c r="AZ66" s="10"/>
    </row>
    <row r="67" spans="2:52" ht="18.75" customHeight="1" x14ac:dyDescent="0.25">
      <c r="B67" s="12"/>
      <c r="C67" s="84" t="s">
        <v>124</v>
      </c>
      <c r="D67" s="85"/>
      <c r="E67" s="85"/>
      <c r="F67" s="85"/>
      <c r="G67" s="85"/>
      <c r="H67" s="85"/>
      <c r="I67" s="85"/>
      <c r="J67" s="85"/>
      <c r="K67" s="86"/>
      <c r="L67" s="58"/>
      <c r="M67" s="59"/>
      <c r="N67" s="59"/>
      <c r="O67" s="59"/>
      <c r="P67" s="59"/>
      <c r="Q67" s="60"/>
      <c r="AC67" s="8">
        <v>3.6</v>
      </c>
      <c r="AD67" s="8">
        <v>1.05</v>
      </c>
      <c r="AG67" s="6">
        <f t="shared" si="9"/>
        <v>36</v>
      </c>
      <c r="AJ67" s="10"/>
      <c r="AK67" s="10"/>
      <c r="AL67" s="10"/>
      <c r="AM67" s="10"/>
      <c r="AN67" s="10"/>
      <c r="AO67" s="10"/>
      <c r="AP67" s="10"/>
      <c r="AQ67" s="10"/>
      <c r="AR67" s="10"/>
      <c r="AS67" s="10"/>
      <c r="AT67" s="10"/>
      <c r="AU67" s="10"/>
      <c r="AV67" s="10"/>
      <c r="AW67" s="10"/>
      <c r="AX67" s="10"/>
      <c r="AY67" s="10"/>
      <c r="AZ67" s="10"/>
    </row>
    <row r="68" spans="2:52" ht="18.75" customHeight="1" x14ac:dyDescent="0.25">
      <c r="B68" s="12" t="s">
        <v>125</v>
      </c>
      <c r="C68" s="67" t="s">
        <v>128</v>
      </c>
      <c r="D68" s="68"/>
      <c r="E68" s="68"/>
      <c r="F68" s="68"/>
      <c r="G68" s="69"/>
      <c r="H68" s="19"/>
      <c r="I68" s="24">
        <f>VLOOKUP(R68,AD4:AD65,1,TRUE)</f>
        <v>0.3</v>
      </c>
      <c r="J68" s="19"/>
      <c r="K68" s="12" t="s">
        <v>23</v>
      </c>
      <c r="L68" s="58"/>
      <c r="M68" s="59"/>
      <c r="N68" s="59"/>
      <c r="O68" s="59"/>
      <c r="P68" s="59"/>
      <c r="Q68" s="60"/>
      <c r="R68" s="6">
        <f>0.25/$J$38</f>
        <v>0.31145478934692011</v>
      </c>
      <c r="AC68" s="8">
        <v>3.65</v>
      </c>
      <c r="AD68" s="8">
        <v>1.0699999999999998</v>
      </c>
      <c r="AG68" s="6">
        <f t="shared" si="9"/>
        <v>36.5</v>
      </c>
      <c r="AJ68" s="10"/>
      <c r="AK68" s="10"/>
      <c r="AL68" s="10"/>
      <c r="AM68" s="10"/>
      <c r="AN68" s="10"/>
      <c r="AO68" s="10"/>
      <c r="AP68" s="10"/>
      <c r="AQ68" s="10"/>
      <c r="AR68" s="10"/>
      <c r="AS68" s="10"/>
      <c r="AT68" s="10"/>
      <c r="AU68" s="10"/>
      <c r="AV68" s="10"/>
      <c r="AW68" s="10"/>
      <c r="AX68" s="10"/>
      <c r="AY68" s="10"/>
      <c r="AZ68" s="10"/>
    </row>
    <row r="69" spans="2:52" ht="18.75" customHeight="1" x14ac:dyDescent="0.25">
      <c r="B69" s="12" t="s">
        <v>125</v>
      </c>
      <c r="C69" s="67" t="s">
        <v>128</v>
      </c>
      <c r="D69" s="68"/>
      <c r="E69" s="68"/>
      <c r="F69" s="68"/>
      <c r="G69" s="69"/>
      <c r="H69" s="19"/>
      <c r="I69" s="47">
        <v>0.33</v>
      </c>
      <c r="J69" s="19"/>
      <c r="K69" s="12" t="s">
        <v>23</v>
      </c>
      <c r="L69" s="64" t="s">
        <v>232</v>
      </c>
      <c r="M69" s="65"/>
      <c r="N69" s="65"/>
      <c r="O69" s="65"/>
      <c r="P69" s="65"/>
      <c r="Q69" s="66"/>
      <c r="AC69" s="8">
        <v>3.7399999999999998</v>
      </c>
      <c r="AD69" s="8">
        <v>1.1000000000000001</v>
      </c>
      <c r="AG69" s="6">
        <f t="shared" si="9"/>
        <v>37.4</v>
      </c>
      <c r="AJ69" s="10"/>
      <c r="AK69" s="10"/>
      <c r="AL69" s="10"/>
      <c r="AM69" s="10"/>
      <c r="AN69" s="10"/>
      <c r="AO69" s="10"/>
      <c r="AP69" s="10"/>
      <c r="AQ69" s="10"/>
      <c r="AR69" s="10"/>
      <c r="AS69" s="10"/>
      <c r="AT69" s="10"/>
      <c r="AU69" s="10"/>
      <c r="AV69" s="10"/>
      <c r="AW69" s="10"/>
      <c r="AX69" s="10"/>
      <c r="AY69" s="10"/>
      <c r="AZ69" s="10"/>
    </row>
    <row r="70" spans="2:52" ht="18.75" customHeight="1" x14ac:dyDescent="0.25">
      <c r="B70" s="12" t="s">
        <v>127</v>
      </c>
      <c r="C70" s="67" t="s">
        <v>129</v>
      </c>
      <c r="D70" s="68"/>
      <c r="E70" s="68"/>
      <c r="F70" s="68"/>
      <c r="G70" s="69"/>
      <c r="H70" s="19"/>
      <c r="I70" s="20">
        <f>RIS*IQPKMAX^2</f>
        <v>0.21261991006241815</v>
      </c>
      <c r="J70" s="19"/>
      <c r="K70" s="19" t="s">
        <v>22</v>
      </c>
      <c r="L70" s="64"/>
      <c r="M70" s="65"/>
      <c r="N70" s="65"/>
      <c r="O70" s="65"/>
      <c r="P70" s="65"/>
      <c r="Q70" s="66"/>
      <c r="AC70" s="8">
        <v>3.8299999999999996</v>
      </c>
      <c r="AD70" s="8">
        <v>1.1300000000000001</v>
      </c>
      <c r="AG70" s="6">
        <f t="shared" si="9"/>
        <v>38.299999999999997</v>
      </c>
      <c r="AJ70" s="10"/>
      <c r="AK70" s="10"/>
      <c r="AL70" s="10"/>
      <c r="AM70" s="10"/>
      <c r="AN70" s="10"/>
      <c r="AO70" s="10"/>
      <c r="AP70" s="10"/>
      <c r="AQ70" s="10"/>
      <c r="AR70" s="10"/>
      <c r="AS70" s="10"/>
      <c r="AT70" s="10"/>
      <c r="AU70" s="10"/>
      <c r="AV70" s="10"/>
      <c r="AW70" s="10"/>
      <c r="AX70" s="10"/>
      <c r="AY70" s="10"/>
      <c r="AZ70" s="10"/>
    </row>
    <row r="71" spans="2:52" ht="18.75" customHeight="1" x14ac:dyDescent="0.25">
      <c r="B71" s="12"/>
      <c r="C71" s="28" t="s">
        <v>185</v>
      </c>
      <c r="D71" s="29"/>
      <c r="E71" s="29"/>
      <c r="F71" s="29"/>
      <c r="G71" s="29"/>
      <c r="H71" s="29"/>
      <c r="I71" s="29"/>
      <c r="J71" s="29"/>
      <c r="K71" s="30"/>
      <c r="L71" s="64"/>
      <c r="M71" s="65"/>
      <c r="N71" s="65"/>
      <c r="O71" s="65"/>
      <c r="P71" s="65"/>
      <c r="Q71" s="66"/>
      <c r="AC71" s="8">
        <v>3.9</v>
      </c>
      <c r="AD71" s="8">
        <v>1.1499999999999999</v>
      </c>
      <c r="AG71" s="6">
        <f t="shared" si="9"/>
        <v>39</v>
      </c>
      <c r="AJ71" s="10"/>
      <c r="AK71" s="10"/>
      <c r="AL71" s="10"/>
      <c r="AM71" s="10"/>
      <c r="AN71" s="10"/>
      <c r="AO71" s="10"/>
      <c r="AP71" s="10"/>
      <c r="AQ71" s="10"/>
      <c r="AR71" s="10"/>
      <c r="AS71" s="10"/>
      <c r="AT71" s="10"/>
      <c r="AU71" s="10"/>
      <c r="AV71" s="10"/>
      <c r="AW71" s="10"/>
      <c r="AX71" s="10"/>
      <c r="AY71" s="10"/>
      <c r="AZ71" s="10"/>
    </row>
    <row r="72" spans="2:52" ht="18.75" customHeight="1" x14ac:dyDescent="0.25">
      <c r="B72" s="12" t="s">
        <v>186</v>
      </c>
      <c r="C72" s="67" t="s">
        <v>128</v>
      </c>
      <c r="D72" s="68"/>
      <c r="E72" s="68"/>
      <c r="F72" s="68"/>
      <c r="G72" s="69"/>
      <c r="H72" s="19"/>
      <c r="I72" s="26">
        <f>VLOOKUP(R72,AC4:AC347,1,TRUE)</f>
        <v>39</v>
      </c>
      <c r="J72" s="19"/>
      <c r="K72" s="12" t="s">
        <v>101</v>
      </c>
      <c r="L72" s="64"/>
      <c r="M72" s="65"/>
      <c r="N72" s="65"/>
      <c r="O72" s="65"/>
      <c r="P72" s="65"/>
      <c r="Q72" s="66"/>
      <c r="R72" s="6">
        <f>(274400*LM*0.000001/RIS)</f>
        <v>39.081212121212118</v>
      </c>
      <c r="AC72" s="8">
        <v>3.9200000000000004</v>
      </c>
      <c r="AD72" s="8">
        <v>1.1800000000000002</v>
      </c>
      <c r="AG72" s="6">
        <f t="shared" si="9"/>
        <v>39.200000000000003</v>
      </c>
      <c r="AJ72" s="10"/>
      <c r="AK72" s="10"/>
      <c r="AL72" s="10"/>
      <c r="AM72" s="10"/>
      <c r="AN72" s="10"/>
      <c r="AO72" s="10"/>
      <c r="AP72" s="10"/>
      <c r="AQ72" s="10"/>
      <c r="AR72" s="10"/>
      <c r="AS72" s="10"/>
      <c r="AT72" s="10"/>
      <c r="AU72" s="10"/>
      <c r="AV72" s="10"/>
      <c r="AW72" s="10"/>
      <c r="AX72" s="10"/>
      <c r="AY72" s="10"/>
      <c r="AZ72" s="10"/>
    </row>
    <row r="73" spans="2:52" ht="18.75" customHeight="1" x14ac:dyDescent="0.25">
      <c r="B73" s="17"/>
      <c r="C73" s="33" t="s">
        <v>110</v>
      </c>
      <c r="D73" s="34"/>
      <c r="E73" s="34"/>
      <c r="F73" s="34"/>
      <c r="G73" s="34"/>
      <c r="H73" s="34"/>
      <c r="I73" s="34"/>
      <c r="J73" s="34"/>
      <c r="K73" s="35"/>
      <c r="L73" s="58"/>
      <c r="M73" s="59"/>
      <c r="N73" s="59"/>
      <c r="O73" s="59"/>
      <c r="P73" s="59"/>
      <c r="Q73" s="60"/>
      <c r="AC73" s="8">
        <v>4.0200000000000005</v>
      </c>
      <c r="AD73" s="8"/>
      <c r="AG73" s="6">
        <f t="shared" si="9"/>
        <v>40.200000000000003</v>
      </c>
      <c r="AJ73" s="10"/>
      <c r="AK73" s="10"/>
      <c r="AL73" s="10"/>
      <c r="AM73" s="10"/>
      <c r="AN73" s="10"/>
      <c r="AO73" s="10"/>
      <c r="AP73" s="10"/>
      <c r="AQ73" s="10"/>
      <c r="AR73" s="10"/>
      <c r="AS73" s="10"/>
      <c r="AT73" s="10"/>
      <c r="AU73" s="10"/>
      <c r="AV73" s="10"/>
      <c r="AW73" s="10"/>
      <c r="AX73" s="10"/>
      <c r="AY73" s="10"/>
      <c r="AZ73" s="10"/>
    </row>
    <row r="74" spans="2:52" ht="18.75" customHeight="1" x14ac:dyDescent="0.35">
      <c r="B74" s="32" t="s">
        <v>123</v>
      </c>
      <c r="C74" s="81" t="s">
        <v>134</v>
      </c>
      <c r="D74" s="82"/>
      <c r="E74" s="82"/>
      <c r="F74" s="82"/>
      <c r="G74" s="83"/>
      <c r="H74" s="36"/>
      <c r="I74" s="37">
        <f>IF(($J$11=$I$11),S74, IF(H77="I (TYPE 1)",X74,U74))</f>
        <v>-5.7345415589080169</v>
      </c>
      <c r="J74" s="36"/>
      <c r="K74" s="38" t="s">
        <v>130</v>
      </c>
      <c r="L74" s="90" t="s">
        <v>181</v>
      </c>
      <c r="M74" s="91"/>
      <c r="N74" s="91"/>
      <c r="O74" s="91"/>
      <c r="P74" s="91"/>
      <c r="Q74" s="92"/>
      <c r="R74" s="6">
        <f>(1-DMAX)*VOTYP/(RIS*(VOTYP+I17*ILEDMAX*0.001))</f>
        <v>0.51674100086958508</v>
      </c>
      <c r="S74" s="6">
        <f>20*LOG10(R74)</f>
        <v>-5.7345415589080169</v>
      </c>
      <c r="T74" s="6" t="e">
        <f>(1-DTYP)*VOTYP/(RIS*(VOTYP+DTYP*I17*ILEDTYP*0.001))</f>
        <v>#VALUE!</v>
      </c>
      <c r="U74" s="6" t="e">
        <f>20*LOG10(T74)</f>
        <v>#VALUE!</v>
      </c>
      <c r="W74" s="6" t="e">
        <f>(1-DMAX)*VOMAX/(RIS*(VOMAX+DMAX*I17*ILEDMIN*0.001))</f>
        <v>#VALUE!</v>
      </c>
      <c r="X74" s="6" t="e">
        <f>20*LOG10(W74)</f>
        <v>#VALUE!</v>
      </c>
      <c r="AC74" s="8">
        <v>4.12</v>
      </c>
      <c r="AD74" s="8">
        <v>1.2</v>
      </c>
      <c r="AG74" s="6">
        <f t="shared" si="9"/>
        <v>41.2</v>
      </c>
      <c r="AJ74" s="10"/>
      <c r="AK74" s="10"/>
      <c r="AL74" s="10"/>
      <c r="AM74" s="10"/>
      <c r="AN74" s="10"/>
      <c r="AO74" s="10"/>
      <c r="AP74" s="10"/>
      <c r="AQ74" s="10"/>
      <c r="AR74" s="10"/>
      <c r="AS74" s="10"/>
      <c r="AT74" s="10"/>
      <c r="AU74" s="10"/>
      <c r="AV74" s="10"/>
      <c r="AW74" s="10"/>
      <c r="AX74" s="10"/>
      <c r="AY74" s="10"/>
      <c r="AZ74" s="10"/>
    </row>
    <row r="75" spans="2:52" ht="18.75" customHeight="1" x14ac:dyDescent="0.35">
      <c r="B75" s="32" t="s">
        <v>194</v>
      </c>
      <c r="C75" s="81" t="s">
        <v>135</v>
      </c>
      <c r="D75" s="82"/>
      <c r="E75" s="82"/>
      <c r="F75" s="82"/>
      <c r="G75" s="83"/>
      <c r="H75" s="36"/>
      <c r="I75" s="37">
        <f>IF(($J$11=$I$11),R75/1000, IF(H77="I (TYPE 1)", U75/1000, T75/1000))</f>
        <v>12.178851788550263</v>
      </c>
      <c r="J75" s="36"/>
      <c r="K75" s="38" t="s">
        <v>133</v>
      </c>
      <c r="L75" s="93"/>
      <c r="M75" s="94"/>
      <c r="N75" s="94"/>
      <c r="O75" s="94"/>
      <c r="P75" s="94"/>
      <c r="Q75" s="95"/>
      <c r="R75" s="6">
        <f>(VOTYP+(I17*ILEDMAX*0.001))/(VOTYP*I17*I43*0.000001)</f>
        <v>12178.851788550262</v>
      </c>
      <c r="T75" s="6" t="e">
        <f>(VOTYP+(DTYP*I17*ILEDTYP*0.001))/(VOTYP*I17*I43*0.000001)</f>
        <v>#VALUE!</v>
      </c>
      <c r="U75" s="6" t="e">
        <f>(VOMAX+(DMAX*$J$17*ILEDMIN*0.001))/(VOMAX*$J$17*$I$43*0.000001)</f>
        <v>#VALUE!</v>
      </c>
      <c r="AC75" s="8">
        <v>4.2200000000000006</v>
      </c>
      <c r="AD75" s="8">
        <v>1.21</v>
      </c>
      <c r="AG75" s="6">
        <f t="shared" si="9"/>
        <v>42.2</v>
      </c>
      <c r="AJ75" s="10"/>
      <c r="AK75" s="10"/>
      <c r="AL75" s="10"/>
      <c r="AM75" s="10"/>
      <c r="AN75" s="10"/>
      <c r="AO75" s="10"/>
      <c r="AP75" s="10"/>
      <c r="AQ75" s="10"/>
      <c r="AR75" s="10"/>
      <c r="AS75" s="10"/>
      <c r="AT75" s="10"/>
      <c r="AU75" s="10"/>
      <c r="AV75" s="10"/>
      <c r="AW75" s="10"/>
      <c r="AX75" s="10"/>
      <c r="AY75" s="10"/>
      <c r="AZ75" s="10"/>
    </row>
    <row r="76" spans="2:52" ht="18.75" customHeight="1" x14ac:dyDescent="0.35">
      <c r="B76" s="32" t="s">
        <v>195</v>
      </c>
      <c r="C76" s="81" t="s">
        <v>136</v>
      </c>
      <c r="D76" s="82"/>
      <c r="E76" s="82"/>
      <c r="F76" s="82"/>
      <c r="G76" s="83"/>
      <c r="H76" s="36"/>
      <c r="I76" s="37">
        <f>IF(($J$11=$I$11),R76/1000,IF(H77="I (TYPE 1)",U76/1000,T76/1000))</f>
        <v>779.14222839039269</v>
      </c>
      <c r="J76" s="36"/>
      <c r="K76" s="38" t="s">
        <v>131</v>
      </c>
      <c r="L76" s="96"/>
      <c r="M76" s="97"/>
      <c r="N76" s="97"/>
      <c r="O76" s="97"/>
      <c r="P76" s="97"/>
      <c r="Q76" s="98"/>
      <c r="R76" s="6">
        <f>(VOTYP*(1-DTYP)^2)/(DTYP*LM*0.000001*ILEDMAX*0.001)</f>
        <v>779142.22839039273</v>
      </c>
      <c r="T76" s="6" t="e">
        <f>(VOTYP*(1-DTYP)^2)/(DTYP*LM*0.000001*ILEDTYP*0.001)</f>
        <v>#VALUE!</v>
      </c>
      <c r="U76" s="6" t="e">
        <f>(VOMAX*(1-DMAX)^2)/(DMAX*LM*0.000001*ILEDMIN*0.001)</f>
        <v>#VALUE!</v>
      </c>
      <c r="AC76" s="8">
        <v>4.3</v>
      </c>
      <c r="AD76" s="8">
        <v>1.24</v>
      </c>
      <c r="AG76" s="6">
        <f t="shared" si="9"/>
        <v>43</v>
      </c>
      <c r="AJ76" s="10"/>
      <c r="AK76" s="10"/>
      <c r="AL76" s="10"/>
      <c r="AM76" s="10"/>
      <c r="AN76" s="10"/>
      <c r="AO76" s="10"/>
      <c r="AP76" s="10"/>
      <c r="AQ76" s="10"/>
      <c r="AR76" s="10"/>
      <c r="AS76" s="10"/>
      <c r="AT76" s="10"/>
      <c r="AU76" s="10"/>
      <c r="AV76" s="10"/>
      <c r="AW76" s="10"/>
      <c r="AX76" s="10"/>
      <c r="AY76" s="10"/>
      <c r="AZ76" s="10"/>
    </row>
    <row r="77" spans="2:52" ht="54.75" customHeight="1" x14ac:dyDescent="0.25">
      <c r="B77" s="39"/>
      <c r="C77" s="55" t="s">
        <v>111</v>
      </c>
      <c r="D77" s="56"/>
      <c r="E77" s="56"/>
      <c r="F77" s="56"/>
      <c r="G77" s="57"/>
      <c r="H77" s="70" t="s">
        <v>200</v>
      </c>
      <c r="I77" s="71"/>
      <c r="J77" s="72"/>
      <c r="K77" s="39"/>
      <c r="L77" s="73" t="s">
        <v>221</v>
      </c>
      <c r="M77" s="74"/>
      <c r="N77" s="74"/>
      <c r="O77" s="74"/>
      <c r="P77" s="74"/>
      <c r="Q77" s="75"/>
      <c r="R77" s="6" t="s">
        <v>112</v>
      </c>
      <c r="S77" s="6" t="s">
        <v>200</v>
      </c>
      <c r="AC77" s="8">
        <v>4.32</v>
      </c>
      <c r="AD77" s="8">
        <v>1.27</v>
      </c>
      <c r="AG77" s="6">
        <f t="shared" si="9"/>
        <v>43.2</v>
      </c>
      <c r="AJ77" s="10"/>
      <c r="AK77" s="10"/>
      <c r="AL77" s="10"/>
      <c r="AM77" s="10"/>
      <c r="AN77" s="10"/>
      <c r="AO77" s="10"/>
      <c r="AP77" s="10"/>
      <c r="AQ77" s="10"/>
      <c r="AR77" s="10"/>
      <c r="AS77" s="10"/>
      <c r="AT77" s="10"/>
      <c r="AU77" s="10"/>
      <c r="AV77" s="10"/>
      <c r="AW77" s="10"/>
      <c r="AX77" s="10"/>
      <c r="AY77" s="10"/>
      <c r="AZ77" s="10"/>
    </row>
    <row r="78" spans="2:52" ht="18.75" customHeight="1" x14ac:dyDescent="0.25">
      <c r="B78" s="14" t="s">
        <v>113</v>
      </c>
      <c r="C78" s="76" t="s">
        <v>122</v>
      </c>
      <c r="D78" s="76"/>
      <c r="E78" s="76"/>
      <c r="F78" s="76"/>
      <c r="G78" s="76"/>
      <c r="H78" s="39"/>
      <c r="I78" s="14">
        <f>IF(($I$11=$J$11),IF(H77="I (TYPE 1)",T78,U78),IF(H77="I (TYPE 1)",W78,X78))</f>
        <v>0.01</v>
      </c>
      <c r="J78" s="39"/>
      <c r="K78" s="14" t="s">
        <v>69</v>
      </c>
      <c r="L78" s="121"/>
      <c r="M78" s="121"/>
      <c r="N78" s="121"/>
      <c r="O78" s="121"/>
      <c r="P78" s="121"/>
      <c r="Q78" s="121"/>
      <c r="R78" s="6">
        <f>0.00875*$I$66/$R$75*1000000</f>
        <v>1.0435679553476493</v>
      </c>
      <c r="S78" s="6">
        <f>8.75*0.001*($I$66*$R$74/$R$76)*1000000</f>
        <v>8.4291398441592637E-3</v>
      </c>
      <c r="T78" s="6">
        <f>INDEX($AE$4:$AE$53,MATCH(R78,$AE$4:$AE$53)+1)</f>
        <v>1.2</v>
      </c>
      <c r="U78" s="6">
        <f>INDEX($AE$4:$AE$53,MATCH($S$78,$AE$4:$AE$53)+1)</f>
        <v>0.01</v>
      </c>
      <c r="V78" s="6" t="e">
        <f>0.00875*$I$66/$U$75*1000000</f>
        <v>#VALUE!</v>
      </c>
      <c r="W78" s="6" t="e">
        <f>INDEX($AE$4:$AE$53,MATCH($V$78,$AE$4:$AE$53)+1)</f>
        <v>#VALUE!</v>
      </c>
      <c r="X78" s="6" t="s">
        <v>139</v>
      </c>
      <c r="AC78" s="8">
        <v>4.42</v>
      </c>
      <c r="AD78" s="8">
        <v>1.3</v>
      </c>
      <c r="AG78" s="6">
        <f t="shared" si="9"/>
        <v>44.2</v>
      </c>
      <c r="AJ78" s="10"/>
      <c r="AK78" s="10"/>
      <c r="AL78" s="10"/>
      <c r="AM78" s="10"/>
      <c r="AN78" s="10"/>
      <c r="AO78" s="10"/>
      <c r="AP78" s="10"/>
      <c r="AQ78" s="10"/>
      <c r="AR78" s="10"/>
      <c r="AS78" s="10"/>
      <c r="AT78" s="10"/>
      <c r="AU78" s="10"/>
      <c r="AV78" s="10"/>
      <c r="AW78" s="10"/>
      <c r="AX78" s="10"/>
      <c r="AY78" s="10"/>
      <c r="AZ78" s="10"/>
    </row>
    <row r="79" spans="2:52" ht="18.75" customHeight="1" x14ac:dyDescent="0.25">
      <c r="B79" s="14" t="s">
        <v>187</v>
      </c>
      <c r="C79" s="76" t="s">
        <v>188</v>
      </c>
      <c r="D79" s="76"/>
      <c r="E79" s="76"/>
      <c r="F79" s="76"/>
      <c r="G79" s="76"/>
      <c r="H79" s="39"/>
      <c r="I79" s="14">
        <f>IF(($I$11=$J$11),IF(H77="I (TYPE 1)","-",U79),IF(H77="I (TYPE 1)","-",X79))</f>
        <v>8200</v>
      </c>
      <c r="J79" s="39"/>
      <c r="K79" s="14" t="s">
        <v>23</v>
      </c>
      <c r="L79" s="121"/>
      <c r="M79" s="121"/>
      <c r="N79" s="121"/>
      <c r="O79" s="121"/>
      <c r="P79" s="121"/>
      <c r="Q79" s="121"/>
      <c r="S79" s="6">
        <f>1/$R$75/$U$78/0.000001</f>
        <v>8210.954672591819</v>
      </c>
      <c r="U79" s="6">
        <f>VLOOKUP($S$79,$AG$4:$AG$348,1,TRUE)</f>
        <v>8200</v>
      </c>
      <c r="X79" s="6" t="s">
        <v>139</v>
      </c>
      <c r="AC79" s="8">
        <v>4.5299999999999994</v>
      </c>
      <c r="AD79" s="8">
        <v>1.33</v>
      </c>
      <c r="AG79" s="6">
        <f t="shared" si="9"/>
        <v>45.3</v>
      </c>
      <c r="AJ79" s="10"/>
      <c r="AK79" s="10"/>
      <c r="AL79" s="10"/>
      <c r="AM79" s="10"/>
      <c r="AN79" s="10"/>
      <c r="AO79" s="10"/>
      <c r="AP79" s="10"/>
      <c r="AQ79" s="10"/>
      <c r="AR79" s="10"/>
      <c r="AS79" s="10"/>
      <c r="AT79" s="10"/>
      <c r="AU79" s="10"/>
      <c r="AV79" s="10"/>
      <c r="AW79" s="10"/>
      <c r="AX79" s="10"/>
      <c r="AY79" s="10"/>
      <c r="AZ79" s="10"/>
    </row>
    <row r="80" spans="2:52" ht="20.25" customHeight="1" x14ac:dyDescent="0.25">
      <c r="B80" s="14" t="s">
        <v>189</v>
      </c>
      <c r="C80" s="76" t="s">
        <v>190</v>
      </c>
      <c r="D80" s="76"/>
      <c r="E80" s="76"/>
      <c r="F80" s="76"/>
      <c r="G80" s="76"/>
      <c r="H80" s="39"/>
      <c r="I80" s="14">
        <f>IF(($I$11=$J$11),IF(H77="I (TYPE 1)","-",U80),IF(H77="I (TYPE 1)","-",X80))</f>
        <v>100</v>
      </c>
      <c r="J80" s="39"/>
      <c r="K80" s="14" t="s">
        <v>144</v>
      </c>
      <c r="L80" s="121"/>
      <c r="M80" s="121"/>
      <c r="N80" s="121"/>
      <c r="O80" s="121"/>
      <c r="P80" s="121"/>
      <c r="Q80" s="121"/>
      <c r="S80" s="6">
        <f>$S$78*0.000001/100*1000000000000</f>
        <v>84.291398441592634</v>
      </c>
      <c r="U80" s="6">
        <f>INDEX($AF$4:$AF$53,MATCH($S$80,$AF$4:$AF$53)+1)</f>
        <v>100</v>
      </c>
      <c r="X80" s="6" t="s">
        <v>139</v>
      </c>
      <c r="AC80" s="8">
        <v>4.6399999999999997</v>
      </c>
      <c r="AD80" s="8">
        <v>1.3699999999999999</v>
      </c>
      <c r="AG80" s="6">
        <f t="shared" si="9"/>
        <v>46.4</v>
      </c>
      <c r="AJ80" s="10"/>
      <c r="AK80" s="10"/>
      <c r="AL80" s="10"/>
      <c r="AM80" s="10"/>
      <c r="AN80" s="10"/>
      <c r="AO80" s="10"/>
      <c r="AP80" s="10"/>
      <c r="AQ80" s="10"/>
      <c r="AR80" s="10"/>
      <c r="AS80" s="10"/>
      <c r="AT80" s="10"/>
      <c r="AU80" s="10"/>
      <c r="AV80" s="10"/>
      <c r="AW80" s="10"/>
      <c r="AX80" s="10"/>
      <c r="AY80" s="10"/>
      <c r="AZ80" s="10"/>
    </row>
    <row r="81" spans="2:52" ht="18.75" customHeight="1" x14ac:dyDescent="0.25">
      <c r="B81" s="17"/>
      <c r="C81" s="33" t="s">
        <v>114</v>
      </c>
      <c r="D81" s="34"/>
      <c r="E81" s="34"/>
      <c r="F81" s="34"/>
      <c r="G81" s="34"/>
      <c r="H81" s="34"/>
      <c r="I81" s="34"/>
      <c r="J81" s="34"/>
      <c r="K81" s="35"/>
      <c r="L81" s="55"/>
      <c r="M81" s="56"/>
      <c r="N81" s="56"/>
      <c r="O81" s="56"/>
      <c r="P81" s="56"/>
      <c r="Q81" s="57"/>
      <c r="AC81" s="8">
        <v>4.7</v>
      </c>
      <c r="AD81" s="8">
        <v>1.4</v>
      </c>
      <c r="AG81" s="6">
        <f t="shared" si="9"/>
        <v>47</v>
      </c>
      <c r="AJ81" s="10"/>
      <c r="AK81" s="10"/>
      <c r="AL81" s="10"/>
      <c r="AM81" s="10"/>
      <c r="AN81" s="10"/>
      <c r="AO81" s="10"/>
      <c r="AP81" s="10"/>
      <c r="AQ81" s="10"/>
      <c r="AR81" s="10"/>
      <c r="AS81" s="10"/>
      <c r="AT81" s="10"/>
      <c r="AU81" s="10"/>
      <c r="AV81" s="10"/>
      <c r="AW81" s="10"/>
      <c r="AX81" s="10"/>
      <c r="AY81" s="10"/>
      <c r="AZ81" s="10"/>
    </row>
    <row r="82" spans="2:52" ht="18.75" customHeight="1" x14ac:dyDescent="0.35">
      <c r="B82" s="32" t="s">
        <v>118</v>
      </c>
      <c r="C82" s="64" t="s">
        <v>152</v>
      </c>
      <c r="D82" s="65"/>
      <c r="E82" s="65"/>
      <c r="F82" s="65"/>
      <c r="G82" s="66"/>
      <c r="H82" s="17"/>
      <c r="I82" s="32">
        <f>VLOOKUP(R82,AE4:AE53,1,TRUE)</f>
        <v>0.1</v>
      </c>
      <c r="J82" s="17"/>
      <c r="K82" s="14" t="s">
        <v>69</v>
      </c>
      <c r="L82" s="64"/>
      <c r="M82" s="65"/>
      <c r="N82" s="65"/>
      <c r="O82" s="65"/>
      <c r="P82" s="65"/>
      <c r="Q82" s="66"/>
      <c r="R82" s="6">
        <f>0.0000125*(I29*0.001)*1000000</f>
        <v>0.1</v>
      </c>
      <c r="AC82" s="8">
        <v>4.75</v>
      </c>
      <c r="AD82" s="8">
        <v>1.4300000000000002</v>
      </c>
      <c r="AG82" s="6">
        <f t="shared" si="9"/>
        <v>47.5</v>
      </c>
      <c r="AJ82" s="10"/>
      <c r="AK82" s="10"/>
      <c r="AL82" s="10"/>
      <c r="AM82" s="10"/>
      <c r="AN82" s="10"/>
      <c r="AO82" s="10"/>
      <c r="AP82" s="10"/>
      <c r="AQ82" s="10"/>
      <c r="AR82" s="10"/>
      <c r="AS82" s="10"/>
      <c r="AT82" s="10"/>
      <c r="AU82" s="10"/>
      <c r="AV82" s="10"/>
      <c r="AW82" s="10"/>
      <c r="AX82" s="10"/>
      <c r="AY82" s="10"/>
      <c r="AZ82" s="10"/>
    </row>
    <row r="83" spans="2:52" ht="18.75" customHeight="1" x14ac:dyDescent="0.25">
      <c r="B83" s="17"/>
      <c r="C83" s="61" t="s">
        <v>115</v>
      </c>
      <c r="D83" s="62"/>
      <c r="E83" s="62"/>
      <c r="F83" s="62"/>
      <c r="G83" s="62"/>
      <c r="H83" s="62"/>
      <c r="I83" s="62"/>
      <c r="J83" s="62"/>
      <c r="K83" s="63"/>
      <c r="L83" s="64"/>
      <c r="M83" s="65"/>
      <c r="N83" s="65"/>
      <c r="O83" s="65"/>
      <c r="P83" s="65"/>
      <c r="Q83" s="66"/>
      <c r="AC83" s="8">
        <v>4.87</v>
      </c>
      <c r="AD83" s="8">
        <v>1.47</v>
      </c>
      <c r="AG83" s="6">
        <f t="shared" si="9"/>
        <v>48.7</v>
      </c>
      <c r="AJ83" s="10"/>
      <c r="AK83" s="10"/>
      <c r="AL83" s="10"/>
      <c r="AM83" s="10"/>
      <c r="AN83" s="10"/>
      <c r="AO83" s="10"/>
      <c r="AP83" s="10"/>
      <c r="AQ83" s="10"/>
      <c r="AR83" s="10"/>
      <c r="AS83" s="10"/>
      <c r="AT83" s="10"/>
      <c r="AU83" s="10"/>
      <c r="AV83" s="10"/>
      <c r="AW83" s="10"/>
      <c r="AX83" s="10"/>
      <c r="AY83" s="10"/>
      <c r="AZ83" s="10"/>
    </row>
    <row r="84" spans="2:52" ht="18.75" customHeight="1" x14ac:dyDescent="0.35">
      <c r="B84" s="32" t="s">
        <v>116</v>
      </c>
      <c r="C84" s="64" t="s">
        <v>153</v>
      </c>
      <c r="D84" s="65"/>
      <c r="E84" s="65"/>
      <c r="F84" s="65"/>
      <c r="G84" s="66"/>
      <c r="H84" s="17"/>
      <c r="I84" s="32">
        <f>VLOOKUP(R84,AC4:AC347,1,TRUE)</f>
        <v>75</v>
      </c>
      <c r="J84" s="17"/>
      <c r="K84" s="19" t="s">
        <v>101</v>
      </c>
      <c r="L84" s="64"/>
      <c r="M84" s="65"/>
      <c r="N84" s="65"/>
      <c r="O84" s="65"/>
      <c r="P84" s="65"/>
      <c r="Q84" s="66"/>
      <c r="R84" s="6">
        <f>I27/0.00002/1000</f>
        <v>75</v>
      </c>
      <c r="AC84" s="8">
        <v>4.99</v>
      </c>
      <c r="AD84" s="8">
        <v>1.5</v>
      </c>
      <c r="AG84" s="6">
        <f t="shared" si="9"/>
        <v>49.900000000000006</v>
      </c>
      <c r="AJ84" s="10"/>
      <c r="AK84" s="10"/>
      <c r="AL84" s="10"/>
      <c r="AM84" s="10"/>
      <c r="AN84" s="10"/>
      <c r="AO84" s="10"/>
      <c r="AP84" s="10"/>
      <c r="AQ84" s="10"/>
      <c r="AR84" s="10"/>
      <c r="AS84" s="10"/>
      <c r="AT84" s="10"/>
      <c r="AU84" s="10"/>
      <c r="AV84" s="10"/>
      <c r="AW84" s="10"/>
      <c r="AX84" s="10"/>
      <c r="AY84" s="10"/>
      <c r="AZ84" s="10"/>
    </row>
    <row r="85" spans="2:52" ht="18.75" customHeight="1" x14ac:dyDescent="0.35">
      <c r="B85" s="32" t="s">
        <v>117</v>
      </c>
      <c r="C85" s="64" t="s">
        <v>153</v>
      </c>
      <c r="D85" s="65"/>
      <c r="E85" s="65"/>
      <c r="F85" s="65"/>
      <c r="G85" s="66"/>
      <c r="H85" s="17"/>
      <c r="I85" s="32">
        <f>VLOOKUP(R85,AC4:AC347,1,TRUE)</f>
        <v>2.1</v>
      </c>
      <c r="J85" s="17"/>
      <c r="K85" s="19" t="s">
        <v>101</v>
      </c>
      <c r="L85" s="64"/>
      <c r="M85" s="65"/>
      <c r="N85" s="65"/>
      <c r="O85" s="65"/>
      <c r="P85" s="65"/>
      <c r="Q85" s="66"/>
      <c r="R85" s="41">
        <f>1.228*I84/(I26-0.7)</f>
        <v>2.1270207852193996</v>
      </c>
      <c r="AC85" s="8">
        <v>5.0999999999999996</v>
      </c>
      <c r="AD85" s="8">
        <v>1.54</v>
      </c>
      <c r="AG85" s="6">
        <f t="shared" si="9"/>
        <v>51</v>
      </c>
      <c r="AJ85" s="10"/>
      <c r="AK85" s="10"/>
      <c r="AL85" s="10"/>
      <c r="AM85" s="10"/>
      <c r="AN85" s="10"/>
      <c r="AO85" s="10"/>
      <c r="AP85" s="10"/>
      <c r="AQ85" s="10"/>
      <c r="AR85" s="10"/>
      <c r="AS85" s="10"/>
      <c r="AT85" s="10"/>
      <c r="AU85" s="10"/>
      <c r="AV85" s="10"/>
      <c r="AW85" s="10"/>
      <c r="AX85" s="10"/>
      <c r="AY85" s="10"/>
      <c r="AZ85" s="10"/>
    </row>
    <row r="86" spans="2:52" ht="18.75" customHeight="1" x14ac:dyDescent="0.35">
      <c r="B86" s="32" t="s">
        <v>244</v>
      </c>
      <c r="C86" s="58" t="s">
        <v>245</v>
      </c>
      <c r="D86" s="59"/>
      <c r="E86" s="59"/>
      <c r="F86" s="59"/>
      <c r="G86" s="59"/>
      <c r="H86" s="51">
        <f>0.0817*$I$84/$I$85+0.7</f>
        <v>3.6178571428571429</v>
      </c>
      <c r="I86" s="51">
        <f>0.1*$I$84/$I$85+0.7</f>
        <v>4.2714285714285714</v>
      </c>
      <c r="J86" s="51">
        <f>0.1151*$I$84/$I$85+0.7</f>
        <v>4.8107142857142859</v>
      </c>
      <c r="K86" s="19" t="s">
        <v>20</v>
      </c>
      <c r="L86" s="64" t="s">
        <v>246</v>
      </c>
      <c r="M86" s="65"/>
      <c r="N86" s="65"/>
      <c r="O86" s="65"/>
      <c r="P86" s="65"/>
      <c r="Q86" s="66"/>
      <c r="R86" s="53"/>
      <c r="S86" s="8"/>
      <c r="T86" s="8"/>
      <c r="U86" s="8"/>
      <c r="V86" s="8"/>
      <c r="W86" s="8"/>
      <c r="X86" s="8"/>
      <c r="AD86" s="8">
        <v>1.58</v>
      </c>
      <c r="AJ86" s="10"/>
      <c r="AK86" s="10"/>
      <c r="AL86" s="10"/>
      <c r="AM86" s="10"/>
      <c r="AN86" s="10"/>
      <c r="AO86" s="10"/>
      <c r="AP86" s="10"/>
      <c r="AQ86" s="10"/>
      <c r="AR86" s="10"/>
      <c r="AS86" s="10"/>
      <c r="AT86" s="10"/>
      <c r="AU86" s="10"/>
      <c r="AV86" s="10"/>
      <c r="AW86" s="10"/>
      <c r="AX86" s="10"/>
      <c r="AY86" s="10"/>
      <c r="AZ86" s="10"/>
    </row>
    <row r="87" spans="2:52" ht="18.75" customHeight="1" x14ac:dyDescent="0.25">
      <c r="B87" s="17"/>
      <c r="C87" s="61" t="s">
        <v>191</v>
      </c>
      <c r="D87" s="62"/>
      <c r="E87" s="62"/>
      <c r="F87" s="62"/>
      <c r="G87" s="62"/>
      <c r="H87" s="62"/>
      <c r="I87" s="62"/>
      <c r="J87" s="62"/>
      <c r="K87" s="63"/>
      <c r="L87" s="64"/>
      <c r="M87" s="65"/>
      <c r="N87" s="65"/>
      <c r="O87" s="65"/>
      <c r="P87" s="65"/>
      <c r="Q87" s="66"/>
      <c r="AC87" s="6">
        <v>5.1100000000000003</v>
      </c>
      <c r="AD87" s="8">
        <v>1.6</v>
      </c>
      <c r="AG87" s="6">
        <f t="shared" si="9"/>
        <v>51.1</v>
      </c>
      <c r="AJ87" s="10"/>
      <c r="AK87" s="10"/>
      <c r="AL87" s="10"/>
      <c r="AM87" s="10"/>
      <c r="AN87" s="10"/>
      <c r="AO87" s="10"/>
      <c r="AP87" s="10"/>
      <c r="AQ87" s="10"/>
      <c r="AR87" s="10"/>
      <c r="AS87" s="10"/>
      <c r="AT87" s="10"/>
      <c r="AU87" s="10"/>
      <c r="AV87" s="10"/>
      <c r="AW87" s="10"/>
      <c r="AX87" s="10"/>
      <c r="AY87" s="10"/>
      <c r="AZ87" s="10"/>
    </row>
    <row r="88" spans="2:52" ht="51.75" customHeight="1" x14ac:dyDescent="0.25">
      <c r="B88" s="43" t="s">
        <v>196</v>
      </c>
      <c r="C88" s="55" t="s">
        <v>198</v>
      </c>
      <c r="D88" s="56"/>
      <c r="E88" s="56"/>
      <c r="F88" s="56"/>
      <c r="G88" s="57"/>
      <c r="H88" s="17"/>
      <c r="I88" s="52">
        <v>600</v>
      </c>
      <c r="J88" s="17"/>
      <c r="K88" s="50" t="s">
        <v>33</v>
      </c>
      <c r="L88" s="122" t="s">
        <v>233</v>
      </c>
      <c r="M88" s="123"/>
      <c r="N88" s="123"/>
      <c r="O88" s="123"/>
      <c r="P88" s="123"/>
      <c r="Q88" s="124"/>
      <c r="AC88" s="6">
        <v>5.2299999999999995</v>
      </c>
      <c r="AD88" s="8">
        <v>1.6199999999999999</v>
      </c>
      <c r="AG88" s="6">
        <f t="shared" si="9"/>
        <v>52.3</v>
      </c>
      <c r="AJ88" s="10"/>
      <c r="AK88" s="10"/>
      <c r="AL88" s="10"/>
      <c r="AM88" s="10"/>
      <c r="AN88" s="10"/>
      <c r="AO88" s="10"/>
      <c r="AP88" s="10"/>
      <c r="AQ88" s="10"/>
      <c r="AR88" s="10"/>
      <c r="AS88" s="10"/>
      <c r="AT88" s="10"/>
      <c r="AU88" s="10"/>
      <c r="AV88" s="10"/>
      <c r="AW88" s="10"/>
      <c r="AX88" s="10"/>
      <c r="AY88" s="10"/>
      <c r="AZ88" s="10"/>
    </row>
    <row r="89" spans="2:52" ht="38.25" customHeight="1" x14ac:dyDescent="0.25">
      <c r="B89" s="50" t="s">
        <v>197</v>
      </c>
      <c r="C89" s="55" t="s">
        <v>199</v>
      </c>
      <c r="D89" s="56"/>
      <c r="E89" s="56"/>
      <c r="F89" s="56"/>
      <c r="G89" s="57"/>
      <c r="H89" s="50"/>
      <c r="I89" s="50">
        <f>IF(I88=0,"SHORT TO GND",VLOOKUP(S89,AE4:AE53,1,TRUE))</f>
        <v>2.7E-2</v>
      </c>
      <c r="J89" s="50"/>
      <c r="K89" s="50" t="s">
        <v>205</v>
      </c>
      <c r="L89" s="122" t="s">
        <v>235</v>
      </c>
      <c r="M89" s="123"/>
      <c r="N89" s="123"/>
      <c r="O89" s="123"/>
      <c r="P89" s="123"/>
      <c r="Q89" s="124"/>
      <c r="R89" s="6">
        <f>0.00001/2/I88/0.3</f>
        <v>2.7777777777777781E-8</v>
      </c>
      <c r="S89" s="6">
        <f>R89*1000000</f>
        <v>2.777777777777778E-2</v>
      </c>
      <c r="AC89" s="6">
        <v>5.36</v>
      </c>
      <c r="AD89" s="8">
        <v>1.65</v>
      </c>
      <c r="AG89" s="6">
        <f t="shared" si="9"/>
        <v>53.6</v>
      </c>
      <c r="AJ89" s="10"/>
      <c r="AK89" s="10"/>
      <c r="AL89" s="10"/>
      <c r="AM89" s="10"/>
      <c r="AN89" s="10"/>
      <c r="AO89" s="10"/>
      <c r="AP89" s="10"/>
      <c r="AQ89" s="10"/>
      <c r="AR89" s="10"/>
      <c r="AS89" s="10"/>
      <c r="AT89" s="10"/>
      <c r="AU89" s="10"/>
      <c r="AV89" s="10"/>
      <c r="AW89" s="10"/>
      <c r="AX89" s="10"/>
      <c r="AY89" s="10"/>
      <c r="AZ89" s="10"/>
    </row>
    <row r="90" spans="2:52" ht="18.75" customHeight="1" x14ac:dyDescent="0.25">
      <c r="B90" s="17"/>
      <c r="C90" s="61" t="s">
        <v>210</v>
      </c>
      <c r="D90" s="62"/>
      <c r="E90" s="62"/>
      <c r="F90" s="62"/>
      <c r="G90" s="62"/>
      <c r="H90" s="62"/>
      <c r="I90" s="62"/>
      <c r="J90" s="62"/>
      <c r="K90" s="63"/>
      <c r="L90" s="64"/>
      <c r="M90" s="65"/>
      <c r="N90" s="65"/>
      <c r="O90" s="65"/>
      <c r="P90" s="65"/>
      <c r="Q90" s="66"/>
      <c r="AC90" s="6">
        <v>5.49</v>
      </c>
      <c r="AD90" s="8">
        <v>1.69</v>
      </c>
      <c r="AG90" s="6">
        <f t="shared" si="9"/>
        <v>54.900000000000006</v>
      </c>
      <c r="AJ90" s="10"/>
      <c r="AK90" s="10"/>
      <c r="AL90" s="10"/>
      <c r="AM90" s="10"/>
      <c r="AN90" s="10"/>
      <c r="AO90" s="10"/>
      <c r="AP90" s="10"/>
      <c r="AQ90" s="10"/>
      <c r="AR90" s="10"/>
      <c r="AS90" s="10"/>
      <c r="AT90" s="10"/>
      <c r="AU90" s="10"/>
      <c r="AV90" s="10"/>
      <c r="AW90" s="10"/>
      <c r="AX90" s="10"/>
      <c r="AY90" s="10"/>
      <c r="AZ90" s="10"/>
    </row>
    <row r="91" spans="2:52" ht="39" customHeight="1" x14ac:dyDescent="0.25">
      <c r="B91" s="14"/>
      <c r="C91" s="55"/>
      <c r="D91" s="56"/>
      <c r="E91" s="56"/>
      <c r="F91" s="56"/>
      <c r="G91" s="57"/>
      <c r="H91" s="70" t="s">
        <v>212</v>
      </c>
      <c r="I91" s="71"/>
      <c r="J91" s="72"/>
      <c r="K91" s="14"/>
      <c r="L91" s="122" t="s">
        <v>234</v>
      </c>
      <c r="M91" s="123"/>
      <c r="N91" s="123"/>
      <c r="O91" s="123"/>
      <c r="P91" s="123"/>
      <c r="Q91" s="124"/>
      <c r="R91" s="21" t="s">
        <v>212</v>
      </c>
      <c r="S91" s="21" t="s">
        <v>211</v>
      </c>
      <c r="AC91" s="6">
        <v>5.6</v>
      </c>
      <c r="AD91" s="8">
        <v>1.7399999999999998</v>
      </c>
      <c r="AG91" s="6">
        <f t="shared" si="9"/>
        <v>56</v>
      </c>
      <c r="AJ91" s="10"/>
      <c r="AK91" s="10"/>
      <c r="AL91" s="10"/>
      <c r="AM91" s="10"/>
      <c r="AN91" s="10"/>
      <c r="AO91" s="10"/>
      <c r="AP91" s="10"/>
      <c r="AQ91" s="10"/>
      <c r="AR91" s="10"/>
      <c r="AS91" s="10"/>
      <c r="AT91" s="10"/>
      <c r="AU91" s="10"/>
      <c r="AV91" s="10"/>
      <c r="AW91" s="10"/>
      <c r="AX91" s="10"/>
      <c r="AY91" s="10"/>
      <c r="AZ91" s="10"/>
    </row>
    <row r="92" spans="2:52" ht="18.75" customHeight="1" x14ac:dyDescent="0.25">
      <c r="B92" s="14" t="s">
        <v>208</v>
      </c>
      <c r="C92" s="55" t="s">
        <v>213</v>
      </c>
      <c r="D92" s="56"/>
      <c r="E92" s="56"/>
      <c r="F92" s="56"/>
      <c r="G92" s="57"/>
      <c r="H92" s="17"/>
      <c r="I92" s="42">
        <f>IF(H91="Direct PWM", 249, "-")</f>
        <v>249</v>
      </c>
      <c r="J92" s="17"/>
      <c r="K92" s="14" t="s">
        <v>214</v>
      </c>
      <c r="L92" s="58"/>
      <c r="M92" s="59"/>
      <c r="N92" s="59"/>
      <c r="O92" s="59"/>
      <c r="P92" s="59"/>
      <c r="Q92" s="60"/>
      <c r="AC92" s="6">
        <v>5.62</v>
      </c>
      <c r="AD92" s="8">
        <v>1.78</v>
      </c>
      <c r="AG92" s="6">
        <f t="shared" si="9"/>
        <v>56.2</v>
      </c>
      <c r="AJ92" s="10"/>
      <c r="AK92" s="10"/>
      <c r="AL92" s="10"/>
      <c r="AM92" s="10"/>
      <c r="AN92" s="10"/>
      <c r="AO92" s="10"/>
      <c r="AP92" s="10"/>
      <c r="AQ92" s="10"/>
      <c r="AR92" s="10"/>
      <c r="AS92" s="10"/>
      <c r="AT92" s="10"/>
      <c r="AU92" s="10"/>
      <c r="AV92" s="10"/>
      <c r="AW92" s="10"/>
      <c r="AX92" s="10"/>
      <c r="AY92" s="10"/>
      <c r="AZ92" s="10"/>
    </row>
    <row r="93" spans="2:52" ht="37.5" customHeight="1" x14ac:dyDescent="0.25">
      <c r="B93" s="40" t="s">
        <v>201</v>
      </c>
      <c r="C93" s="55" t="s">
        <v>206</v>
      </c>
      <c r="D93" s="56"/>
      <c r="E93" s="56"/>
      <c r="F93" s="56"/>
      <c r="G93" s="57"/>
      <c r="H93" s="17"/>
      <c r="I93" s="42" t="str">
        <f>IF(H91="Analog-to-PWM",VLOOKUP(S93,AE4:AE53,1,TRUE),"-")</f>
        <v>-</v>
      </c>
      <c r="J93" s="17"/>
      <c r="K93" s="40" t="s">
        <v>69</v>
      </c>
      <c r="L93" s="58"/>
      <c r="M93" s="59"/>
      <c r="N93" s="59"/>
      <c r="O93" s="59"/>
      <c r="P93" s="59"/>
      <c r="Q93" s="60"/>
      <c r="R93" s="6">
        <f>0.00001/2/2/I23</f>
        <v>1.0416666666666667E-8</v>
      </c>
      <c r="S93" s="6">
        <f>R93*1000000</f>
        <v>1.0416666666666668E-2</v>
      </c>
      <c r="AC93" s="6">
        <v>5.76</v>
      </c>
      <c r="AD93" s="8">
        <v>1.8</v>
      </c>
      <c r="AG93" s="6">
        <f t="shared" si="9"/>
        <v>57.599999999999994</v>
      </c>
      <c r="AJ93" s="10"/>
      <c r="AK93" s="10"/>
      <c r="AL93" s="10"/>
      <c r="AM93" s="10"/>
      <c r="AN93" s="10"/>
      <c r="AO93" s="10"/>
      <c r="AP93" s="10"/>
      <c r="AQ93" s="10"/>
      <c r="AR93" s="10"/>
      <c r="AS93" s="10"/>
      <c r="AT93" s="10"/>
      <c r="AU93" s="10"/>
      <c r="AV93" s="10"/>
      <c r="AW93" s="10"/>
      <c r="AX93" s="10"/>
      <c r="AY93" s="10"/>
      <c r="AZ93" s="10"/>
    </row>
    <row r="94" spans="2:52" ht="18.75" customHeight="1" x14ac:dyDescent="0.25">
      <c r="B94" s="40" t="s">
        <v>202</v>
      </c>
      <c r="C94" s="55" t="s">
        <v>207</v>
      </c>
      <c r="D94" s="56"/>
      <c r="E94" s="56"/>
      <c r="F94" s="56"/>
      <c r="G94" s="57"/>
      <c r="H94" s="17"/>
      <c r="I94" s="48">
        <v>8</v>
      </c>
      <c r="J94" s="17"/>
      <c r="K94" s="40" t="s">
        <v>21</v>
      </c>
      <c r="L94" s="64" t="s">
        <v>215</v>
      </c>
      <c r="M94" s="65"/>
      <c r="N94" s="65"/>
      <c r="O94" s="65"/>
      <c r="P94" s="65"/>
      <c r="Q94" s="66"/>
      <c r="T94" s="49"/>
      <c r="U94" s="49"/>
      <c r="AC94" s="6">
        <v>5.9</v>
      </c>
      <c r="AD94" s="8">
        <v>1.8199999999999998</v>
      </c>
      <c r="AG94" s="6">
        <f t="shared" si="9"/>
        <v>59</v>
      </c>
      <c r="AJ94" s="10"/>
      <c r="AK94" s="10"/>
      <c r="AL94" s="10"/>
      <c r="AM94" s="10"/>
      <c r="AN94" s="10"/>
      <c r="AO94" s="10"/>
      <c r="AP94" s="10"/>
      <c r="AQ94" s="10"/>
      <c r="AR94" s="10"/>
      <c r="AS94" s="10"/>
      <c r="AT94" s="10"/>
      <c r="AU94" s="10"/>
      <c r="AV94" s="10"/>
      <c r="AW94" s="10"/>
      <c r="AX94" s="10"/>
      <c r="AY94" s="10"/>
      <c r="AZ94" s="10"/>
    </row>
    <row r="95" spans="2:52" ht="18.75" customHeight="1" x14ac:dyDescent="0.25">
      <c r="B95" s="40" t="s">
        <v>203</v>
      </c>
      <c r="C95" s="55" t="s">
        <v>216</v>
      </c>
      <c r="D95" s="56"/>
      <c r="E95" s="56"/>
      <c r="F95" s="56"/>
      <c r="G95" s="57"/>
      <c r="H95" s="17"/>
      <c r="I95" s="48">
        <v>33</v>
      </c>
      <c r="J95" s="17"/>
      <c r="K95" s="40" t="s">
        <v>214</v>
      </c>
      <c r="L95" s="64" t="s">
        <v>217</v>
      </c>
      <c r="M95" s="65"/>
      <c r="N95" s="65"/>
      <c r="O95" s="65"/>
      <c r="P95" s="65"/>
      <c r="Q95" s="66"/>
      <c r="R95" s="6">
        <f>2*I94/100+1</f>
        <v>1.1599999999999999</v>
      </c>
      <c r="T95" s="49"/>
      <c r="U95" s="49"/>
      <c r="AC95" s="6">
        <v>6.04</v>
      </c>
      <c r="AD95" s="8">
        <v>1.8699999999999999</v>
      </c>
      <c r="AG95" s="6">
        <f t="shared" si="9"/>
        <v>60.4</v>
      </c>
      <c r="AJ95" s="10"/>
      <c r="AK95" s="10"/>
      <c r="AL95" s="10"/>
      <c r="AM95" s="10"/>
      <c r="AN95" s="10"/>
      <c r="AO95" s="10"/>
      <c r="AP95" s="10"/>
      <c r="AQ95" s="10"/>
      <c r="AR95" s="10"/>
      <c r="AS95" s="10"/>
      <c r="AT95" s="10"/>
      <c r="AU95" s="10"/>
      <c r="AV95" s="10"/>
      <c r="AW95" s="10"/>
      <c r="AX95" s="10"/>
      <c r="AY95" s="10"/>
      <c r="AZ95" s="10"/>
    </row>
    <row r="96" spans="2:52" ht="18.75" customHeight="1" x14ac:dyDescent="0.25">
      <c r="B96" s="40" t="s">
        <v>204</v>
      </c>
      <c r="C96" s="55" t="s">
        <v>216</v>
      </c>
      <c r="D96" s="56"/>
      <c r="E96" s="56"/>
      <c r="F96" s="56"/>
      <c r="G96" s="57"/>
      <c r="H96" s="17"/>
      <c r="I96" s="42" t="str">
        <f>IF(H91="Analog-to-PWM",INDEX(AC4:AC347,MATCH(R96,AC4:AC347)+1),"-")</f>
        <v>-</v>
      </c>
      <c r="J96" s="17"/>
      <c r="K96" s="40" t="s">
        <v>214</v>
      </c>
      <c r="L96" s="58"/>
      <c r="M96" s="59"/>
      <c r="N96" s="59"/>
      <c r="O96" s="59"/>
      <c r="P96" s="59"/>
      <c r="Q96" s="60"/>
      <c r="R96" s="6">
        <f>I95*R95/(5-R95)</f>
        <v>9.9687499999999982</v>
      </c>
      <c r="T96" s="49"/>
      <c r="U96" s="49"/>
      <c r="AC96" s="6">
        <v>6.1899999999999995</v>
      </c>
      <c r="AD96" s="8">
        <v>1.9100000000000001</v>
      </c>
      <c r="AG96" s="6">
        <f t="shared" si="9"/>
        <v>61.899999999999991</v>
      </c>
      <c r="AJ96" s="10"/>
      <c r="AK96" s="10"/>
      <c r="AL96" s="10"/>
      <c r="AM96" s="10"/>
      <c r="AN96" s="10"/>
      <c r="AO96" s="10"/>
      <c r="AP96" s="10"/>
      <c r="AQ96" s="10"/>
      <c r="AR96" s="10"/>
      <c r="AS96" s="10"/>
      <c r="AT96" s="10"/>
      <c r="AU96" s="10"/>
      <c r="AV96" s="10"/>
      <c r="AW96" s="10"/>
      <c r="AX96" s="10"/>
      <c r="AY96" s="10"/>
      <c r="AZ96" s="10"/>
    </row>
    <row r="97" spans="2:111" ht="18.75" customHeight="1" x14ac:dyDescent="0.25">
      <c r="B97" s="17"/>
      <c r="C97" s="61" t="s">
        <v>148</v>
      </c>
      <c r="D97" s="62"/>
      <c r="E97" s="62"/>
      <c r="F97" s="62"/>
      <c r="G97" s="62"/>
      <c r="H97" s="62"/>
      <c r="I97" s="62"/>
      <c r="J97" s="62"/>
      <c r="K97" s="63"/>
      <c r="L97" s="64"/>
      <c r="M97" s="65"/>
      <c r="N97" s="65"/>
      <c r="O97" s="65"/>
      <c r="P97" s="65"/>
      <c r="Q97" s="66"/>
      <c r="T97" s="49"/>
      <c r="U97" s="49"/>
      <c r="AC97" s="6">
        <v>6.2</v>
      </c>
      <c r="AD97" s="8">
        <v>1.9600000000000002</v>
      </c>
      <c r="AG97" s="6">
        <f t="shared" si="9"/>
        <v>62</v>
      </c>
      <c r="AJ97" s="10"/>
      <c r="AK97" s="10"/>
      <c r="AL97" s="10"/>
      <c r="AM97" s="10"/>
      <c r="AN97" s="10"/>
      <c r="AO97" s="10"/>
      <c r="AP97" s="10"/>
      <c r="AQ97" s="10"/>
      <c r="AR97" s="10"/>
      <c r="AS97" s="10"/>
      <c r="AT97" s="10"/>
      <c r="AU97" s="10"/>
      <c r="AV97" s="10"/>
      <c r="AW97" s="10"/>
      <c r="AX97" s="10"/>
      <c r="AY97" s="10"/>
      <c r="AZ97" s="10"/>
    </row>
    <row r="98" spans="2:111" ht="18.75" customHeight="1" x14ac:dyDescent="0.25">
      <c r="B98" s="40" t="s">
        <v>145</v>
      </c>
      <c r="C98" s="55" t="s">
        <v>120</v>
      </c>
      <c r="D98" s="56"/>
      <c r="E98" s="56"/>
      <c r="F98" s="56"/>
      <c r="G98" s="57"/>
      <c r="H98" s="58" t="s">
        <v>119</v>
      </c>
      <c r="I98" s="59"/>
      <c r="J98" s="60"/>
      <c r="K98" s="40"/>
      <c r="L98" s="58"/>
      <c r="M98" s="59"/>
      <c r="N98" s="59"/>
      <c r="O98" s="59"/>
      <c r="P98" s="59"/>
      <c r="Q98" s="60"/>
      <c r="T98" s="49"/>
      <c r="U98" s="49"/>
      <c r="AC98" s="6">
        <v>6.34</v>
      </c>
      <c r="AD98" s="8">
        <v>2</v>
      </c>
      <c r="AG98" s="6">
        <f t="shared" si="9"/>
        <v>63.4</v>
      </c>
      <c r="AJ98" s="10"/>
      <c r="AK98" s="10"/>
      <c r="AL98" s="10"/>
      <c r="AM98" s="10"/>
      <c r="AN98" s="10"/>
      <c r="AO98" s="10"/>
      <c r="AP98" s="10"/>
      <c r="AQ98" s="10"/>
      <c r="AR98" s="10"/>
      <c r="AS98" s="10"/>
      <c r="AT98" s="10"/>
      <c r="AU98" s="10"/>
      <c r="AV98" s="10"/>
      <c r="AW98" s="10"/>
      <c r="AX98" s="10"/>
      <c r="AY98" s="10"/>
      <c r="AZ98" s="10"/>
    </row>
    <row r="99" spans="2:111" ht="18.75" customHeight="1" x14ac:dyDescent="0.25">
      <c r="B99" s="40" t="s">
        <v>220</v>
      </c>
      <c r="C99" s="55" t="s">
        <v>121</v>
      </c>
      <c r="D99" s="56"/>
      <c r="E99" s="56"/>
      <c r="F99" s="56"/>
      <c r="G99" s="57"/>
      <c r="H99" s="17"/>
      <c r="I99" s="42">
        <f>IF(H98="P-CHANNEL", -R99, R99)</f>
        <v>-60</v>
      </c>
      <c r="J99" s="17"/>
      <c r="K99" s="40" t="s">
        <v>20</v>
      </c>
      <c r="L99" s="58"/>
      <c r="M99" s="59"/>
      <c r="N99" s="59"/>
      <c r="O99" s="59"/>
      <c r="P99" s="59"/>
      <c r="Q99" s="60"/>
      <c r="R99" s="6">
        <f>INDEX(AA4:AA10,MATCH(J13,AA4:AA10)+1)</f>
        <v>60</v>
      </c>
      <c r="T99" s="49"/>
      <c r="U99" s="49"/>
      <c r="AC99" s="6">
        <v>6.49</v>
      </c>
      <c r="AD99" s="8">
        <v>2.0499999999999998</v>
      </c>
      <c r="AG99" s="6">
        <f t="shared" si="9"/>
        <v>64.900000000000006</v>
      </c>
      <c r="AJ99" s="10"/>
      <c r="AK99" s="10"/>
      <c r="AL99" s="10"/>
      <c r="AM99" s="10"/>
      <c r="AN99" s="10"/>
      <c r="AO99" s="10"/>
      <c r="AP99" s="10"/>
      <c r="AQ99" s="10"/>
      <c r="AR99" s="10"/>
      <c r="AS99" s="10"/>
      <c r="AT99" s="10"/>
      <c r="AU99" s="10"/>
      <c r="AV99" s="10"/>
      <c r="AW99" s="10"/>
      <c r="AX99" s="10"/>
      <c r="AY99" s="10"/>
      <c r="AZ99" s="10"/>
    </row>
    <row r="100" spans="2:111" s="5" customFormat="1" ht="18.75" customHeight="1" x14ac:dyDescent="0.25">
      <c r="B100" s="40" t="s">
        <v>219</v>
      </c>
      <c r="C100" s="55" t="s">
        <v>218</v>
      </c>
      <c r="D100" s="56"/>
      <c r="E100" s="56"/>
      <c r="F100" s="56"/>
      <c r="G100" s="57"/>
      <c r="H100" s="17"/>
      <c r="I100" s="42">
        <f>ILEDMAX</f>
        <v>118.02232854864434</v>
      </c>
      <c r="J100" s="17"/>
      <c r="K100" s="40" t="s">
        <v>19</v>
      </c>
      <c r="L100" s="58"/>
      <c r="M100" s="59"/>
      <c r="N100" s="59"/>
      <c r="O100" s="59"/>
      <c r="P100" s="59"/>
      <c r="Q100" s="60"/>
      <c r="T100" s="49"/>
      <c r="U100" s="49"/>
      <c r="V100" s="6"/>
      <c r="W100" s="6"/>
      <c r="X100" s="6"/>
      <c r="Y100" s="6"/>
      <c r="Z100" s="6"/>
      <c r="AA100" s="6"/>
      <c r="AB100" s="6"/>
      <c r="AC100" s="6">
        <v>6.65</v>
      </c>
      <c r="AD100" s="8">
        <v>2.1</v>
      </c>
      <c r="AE100" s="6"/>
      <c r="AF100" s="6"/>
      <c r="AG100" s="6">
        <f t="shared" si="9"/>
        <v>66.5</v>
      </c>
      <c r="AH100" s="6"/>
      <c r="AI100" s="6"/>
      <c r="AJ100" s="8"/>
      <c r="AK100" s="8"/>
      <c r="AL100" s="8"/>
      <c r="AM100" s="8"/>
      <c r="AN100" s="8"/>
      <c r="AO100" s="8"/>
      <c r="AP100" s="8"/>
      <c r="AQ100" s="8"/>
      <c r="AR100" s="8"/>
      <c r="AS100" s="8"/>
      <c r="AT100" s="8"/>
      <c r="AU100" s="8"/>
      <c r="AV100" s="8"/>
      <c r="AW100" s="8"/>
      <c r="AX100" s="8"/>
      <c r="AY100" s="8"/>
      <c r="AZ100" s="8"/>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row>
    <row r="101" spans="2:111" s="5" customFormat="1" ht="18.75" customHeight="1" x14ac:dyDescent="0.25">
      <c r="B101" s="17"/>
      <c r="C101" s="61" t="s">
        <v>146</v>
      </c>
      <c r="D101" s="62"/>
      <c r="E101" s="62"/>
      <c r="F101" s="62"/>
      <c r="G101" s="62"/>
      <c r="H101" s="62"/>
      <c r="I101" s="62"/>
      <c r="J101" s="62"/>
      <c r="K101" s="63"/>
      <c r="L101" s="64"/>
      <c r="M101" s="65"/>
      <c r="N101" s="65"/>
      <c r="O101" s="65"/>
      <c r="P101" s="65"/>
      <c r="Q101" s="66"/>
      <c r="R101" s="6"/>
      <c r="S101" s="6"/>
      <c r="T101" s="6"/>
      <c r="U101" s="6"/>
      <c r="V101" s="6"/>
      <c r="W101" s="6"/>
      <c r="X101" s="6"/>
      <c r="Y101" s="6"/>
      <c r="Z101" s="6"/>
      <c r="AA101" s="6"/>
      <c r="AB101" s="6"/>
      <c r="AC101" s="6">
        <v>6.8</v>
      </c>
      <c r="AD101" s="8">
        <v>2.15</v>
      </c>
      <c r="AE101" s="6"/>
      <c r="AF101" s="6"/>
      <c r="AG101" s="6">
        <f t="shared" si="9"/>
        <v>68</v>
      </c>
      <c r="AH101" s="6"/>
      <c r="AI101" s="6"/>
      <c r="AJ101" s="8"/>
      <c r="AK101" s="8"/>
      <c r="AL101" s="8"/>
      <c r="AM101" s="8"/>
      <c r="AN101" s="8"/>
      <c r="AO101" s="8"/>
      <c r="AP101" s="8"/>
      <c r="AQ101" s="8"/>
      <c r="AR101" s="8"/>
      <c r="AS101" s="8"/>
      <c r="AT101" s="8"/>
      <c r="AU101" s="8"/>
      <c r="AV101" s="8"/>
      <c r="AW101" s="8"/>
      <c r="AX101" s="8"/>
      <c r="AY101" s="8"/>
      <c r="AZ101" s="8"/>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row>
    <row r="102" spans="2:111" s="5" customFormat="1" ht="16.2" x14ac:dyDescent="0.25">
      <c r="B102" s="40" t="s">
        <v>149</v>
      </c>
      <c r="C102" s="55" t="s">
        <v>154</v>
      </c>
      <c r="D102" s="56"/>
      <c r="E102" s="56"/>
      <c r="F102" s="56"/>
      <c r="G102" s="57"/>
      <c r="H102" s="17"/>
      <c r="I102" s="42">
        <v>2.2000000000000002</v>
      </c>
      <c r="J102" s="17"/>
      <c r="K102" s="40" t="s">
        <v>69</v>
      </c>
      <c r="L102" s="58"/>
      <c r="M102" s="59"/>
      <c r="N102" s="59"/>
      <c r="O102" s="59"/>
      <c r="P102" s="59"/>
      <c r="Q102" s="60"/>
      <c r="R102" s="6"/>
      <c r="S102" s="6"/>
      <c r="T102" s="6"/>
      <c r="U102" s="6"/>
      <c r="V102" s="6"/>
      <c r="W102" s="6"/>
      <c r="X102" s="6"/>
      <c r="Y102" s="6"/>
      <c r="Z102" s="6"/>
      <c r="AA102" s="6"/>
      <c r="AB102" s="6"/>
      <c r="AC102" s="6">
        <v>6.81</v>
      </c>
      <c r="AD102" s="8">
        <v>2.2000000000000002</v>
      </c>
      <c r="AE102" s="6"/>
      <c r="AF102" s="6"/>
      <c r="AG102" s="6">
        <f t="shared" si="9"/>
        <v>68.099999999999994</v>
      </c>
      <c r="AH102" s="6"/>
      <c r="AI102" s="6"/>
      <c r="AJ102" s="8"/>
      <c r="AK102" s="8"/>
      <c r="AL102" s="8"/>
      <c r="AM102" s="8"/>
      <c r="AN102" s="8"/>
      <c r="AO102" s="8"/>
      <c r="AP102" s="8"/>
      <c r="AQ102" s="8"/>
      <c r="AR102" s="8"/>
      <c r="AS102" s="8"/>
      <c r="AT102" s="8"/>
      <c r="AU102" s="8"/>
      <c r="AV102" s="8"/>
      <c r="AW102" s="8"/>
      <c r="AX102" s="8"/>
      <c r="AY102" s="8"/>
      <c r="AZ102" s="8"/>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row>
    <row r="103" spans="2:111" s="5" customFormat="1" ht="16.2" x14ac:dyDescent="0.25">
      <c r="B103" s="40" t="s">
        <v>150</v>
      </c>
      <c r="C103" s="55" t="s">
        <v>155</v>
      </c>
      <c r="D103" s="56"/>
      <c r="E103" s="56"/>
      <c r="F103" s="56"/>
      <c r="G103" s="57"/>
      <c r="H103" s="17"/>
      <c r="I103" s="42">
        <v>10</v>
      </c>
      <c r="J103" s="17"/>
      <c r="K103" s="40" t="s">
        <v>144</v>
      </c>
      <c r="L103" s="58"/>
      <c r="M103" s="59"/>
      <c r="N103" s="59"/>
      <c r="O103" s="59"/>
      <c r="P103" s="59"/>
      <c r="Q103" s="60"/>
      <c r="R103" s="6"/>
      <c r="S103" s="6"/>
      <c r="T103" s="6"/>
      <c r="U103" s="6"/>
      <c r="V103" s="6"/>
      <c r="W103" s="6"/>
      <c r="X103" s="6"/>
      <c r="Y103" s="6"/>
      <c r="Z103" s="6"/>
      <c r="AA103" s="6"/>
      <c r="AB103" s="6"/>
      <c r="AC103" s="6">
        <v>6.9799999999999995</v>
      </c>
      <c r="AD103" s="8">
        <v>2.21</v>
      </c>
      <c r="AE103" s="6"/>
      <c r="AF103" s="6"/>
      <c r="AG103" s="6">
        <f t="shared" si="9"/>
        <v>69.8</v>
      </c>
      <c r="AH103" s="6"/>
      <c r="AI103" s="6"/>
      <c r="AJ103" s="8"/>
      <c r="AK103" s="8"/>
      <c r="AL103" s="8"/>
      <c r="AM103" s="8"/>
      <c r="AN103" s="8"/>
      <c r="AO103" s="8"/>
      <c r="AP103" s="8"/>
      <c r="AQ103" s="8"/>
      <c r="AR103" s="8"/>
      <c r="AS103" s="8"/>
      <c r="AT103" s="8"/>
      <c r="AU103" s="8"/>
      <c r="AV103" s="8"/>
      <c r="AW103" s="8"/>
      <c r="AX103" s="8"/>
      <c r="AY103" s="8"/>
      <c r="AZ103" s="8"/>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row>
    <row r="104" spans="2:111" s="5" customFormat="1" ht="16.2" x14ac:dyDescent="0.25">
      <c r="B104" s="40" t="s">
        <v>151</v>
      </c>
      <c r="C104" s="55" t="s">
        <v>156</v>
      </c>
      <c r="D104" s="56"/>
      <c r="E104" s="56"/>
      <c r="F104" s="56"/>
      <c r="G104" s="57"/>
      <c r="H104" s="17"/>
      <c r="I104" s="42">
        <v>1000</v>
      </c>
      <c r="J104" s="17"/>
      <c r="K104" s="40" t="s">
        <v>144</v>
      </c>
      <c r="L104" s="58"/>
      <c r="M104" s="59"/>
      <c r="N104" s="59"/>
      <c r="O104" s="59"/>
      <c r="P104" s="59"/>
      <c r="Q104" s="60"/>
      <c r="R104" s="6"/>
      <c r="S104" s="6"/>
      <c r="T104" s="6"/>
      <c r="U104" s="6"/>
      <c r="V104" s="6"/>
      <c r="W104" s="6"/>
      <c r="X104" s="6"/>
      <c r="Y104" s="6"/>
      <c r="Z104" s="6"/>
      <c r="AA104" s="6"/>
      <c r="AB104" s="6"/>
      <c r="AC104" s="6">
        <v>7.15</v>
      </c>
      <c r="AD104" s="8">
        <v>2.2600000000000002</v>
      </c>
      <c r="AE104" s="6"/>
      <c r="AF104" s="6"/>
      <c r="AG104" s="6">
        <f t="shared" ref="AG104:AG167" si="10">AC104*10</f>
        <v>71.5</v>
      </c>
      <c r="AH104" s="6"/>
      <c r="AI104" s="6"/>
      <c r="AJ104" s="8"/>
      <c r="AK104" s="8"/>
      <c r="AL104" s="8"/>
      <c r="AM104" s="8"/>
      <c r="AN104" s="8"/>
      <c r="AO104" s="8"/>
      <c r="AP104" s="8"/>
      <c r="AQ104" s="8"/>
      <c r="AR104" s="8"/>
      <c r="AS104" s="8"/>
      <c r="AT104" s="8"/>
      <c r="AU104" s="8"/>
      <c r="AV104" s="8"/>
      <c r="AW104" s="8"/>
      <c r="AX104" s="8"/>
      <c r="AY104" s="8"/>
      <c r="AZ104" s="8"/>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row>
    <row r="105" spans="2:111" s="5" customFormat="1" x14ac:dyDescent="0.25">
      <c r="R105" s="6"/>
      <c r="S105" s="6"/>
      <c r="T105" s="6"/>
      <c r="U105" s="6"/>
      <c r="V105" s="6"/>
      <c r="W105" s="6"/>
      <c r="X105" s="6"/>
      <c r="Y105" s="6"/>
      <c r="Z105" s="6"/>
      <c r="AA105" s="6"/>
      <c r="AB105" s="6"/>
      <c r="AC105" s="6">
        <v>7.32</v>
      </c>
      <c r="AD105" s="8">
        <v>2.3199999999999998</v>
      </c>
      <c r="AE105" s="6"/>
      <c r="AF105" s="6"/>
      <c r="AG105" s="6">
        <f t="shared" si="10"/>
        <v>73.2</v>
      </c>
      <c r="AH105" s="6"/>
      <c r="AI105" s="6"/>
      <c r="AJ105" s="8"/>
      <c r="AK105" s="8"/>
      <c r="AL105" s="8"/>
      <c r="AM105" s="8"/>
      <c r="AN105" s="8"/>
      <c r="AO105" s="8"/>
      <c r="AP105" s="8"/>
      <c r="AQ105" s="8"/>
      <c r="AR105" s="8"/>
      <c r="AS105" s="8"/>
      <c r="AT105" s="8"/>
      <c r="AU105" s="8"/>
      <c r="AV105" s="8"/>
      <c r="AW105" s="8"/>
      <c r="AX105" s="8"/>
      <c r="AY105" s="8"/>
      <c r="AZ105" s="8"/>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row>
    <row r="106" spans="2:111" s="5" customFormat="1" x14ac:dyDescent="0.25">
      <c r="R106" s="6"/>
      <c r="S106" s="6"/>
      <c r="T106" s="6"/>
      <c r="U106" s="6"/>
      <c r="V106" s="6"/>
      <c r="W106" s="6"/>
      <c r="X106" s="6"/>
      <c r="Y106" s="6"/>
      <c r="Z106" s="6"/>
      <c r="AA106" s="6"/>
      <c r="AB106" s="6"/>
      <c r="AC106" s="6">
        <v>7.5</v>
      </c>
      <c r="AD106" s="8">
        <v>2.37</v>
      </c>
      <c r="AE106" s="6"/>
      <c r="AF106" s="6"/>
      <c r="AG106" s="6">
        <f t="shared" si="10"/>
        <v>75</v>
      </c>
      <c r="AH106" s="6"/>
      <c r="AI106" s="6"/>
      <c r="AJ106" s="8"/>
      <c r="AK106" s="8"/>
      <c r="AL106" s="8"/>
      <c r="AM106" s="8"/>
      <c r="AN106" s="8"/>
      <c r="AO106" s="8"/>
      <c r="AP106" s="8"/>
      <c r="AQ106" s="8"/>
      <c r="AR106" s="8"/>
      <c r="AS106" s="8"/>
      <c r="AT106" s="8"/>
      <c r="AU106" s="8"/>
      <c r="AV106" s="8"/>
      <c r="AW106" s="8"/>
      <c r="AX106" s="8"/>
      <c r="AY106" s="8"/>
      <c r="AZ106" s="8"/>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row>
    <row r="107" spans="2:111" s="5" customFormat="1" x14ac:dyDescent="0.25">
      <c r="R107" s="6"/>
      <c r="S107" s="6"/>
      <c r="T107" s="6"/>
      <c r="U107" s="6"/>
      <c r="V107" s="6"/>
      <c r="W107" s="6"/>
      <c r="X107" s="6"/>
      <c r="Y107" s="6"/>
      <c r="Z107" s="6"/>
      <c r="AA107" s="6"/>
      <c r="AB107" s="6"/>
      <c r="AC107" s="6">
        <v>7.68</v>
      </c>
      <c r="AD107" s="8">
        <v>2.4</v>
      </c>
      <c r="AE107" s="6"/>
      <c r="AF107" s="6"/>
      <c r="AG107" s="6">
        <f t="shared" si="10"/>
        <v>76.8</v>
      </c>
      <c r="AH107" s="6"/>
      <c r="AI107" s="6"/>
      <c r="AJ107" s="8"/>
      <c r="AK107" s="8"/>
      <c r="AL107" s="8"/>
      <c r="AM107" s="8"/>
      <c r="AN107" s="8"/>
      <c r="AO107" s="8"/>
      <c r="AP107" s="8"/>
      <c r="AQ107" s="8"/>
      <c r="AR107" s="8"/>
      <c r="AS107" s="8"/>
      <c r="AT107" s="8"/>
      <c r="AU107" s="8"/>
      <c r="AV107" s="8"/>
      <c r="AW107" s="8"/>
      <c r="AX107" s="8"/>
      <c r="AY107" s="8"/>
      <c r="AZ107" s="8"/>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row>
    <row r="108" spans="2:111" s="5" customFormat="1" x14ac:dyDescent="0.25">
      <c r="R108" s="6"/>
      <c r="S108" s="6"/>
      <c r="T108" s="6"/>
      <c r="U108" s="6"/>
      <c r="V108" s="6"/>
      <c r="W108" s="6"/>
      <c r="X108" s="6"/>
      <c r="Y108" s="6"/>
      <c r="Z108" s="6"/>
      <c r="AA108" s="6"/>
      <c r="AB108" s="6"/>
      <c r="AC108" s="6">
        <v>7.87</v>
      </c>
      <c r="AD108" s="8">
        <v>2.4300000000000002</v>
      </c>
      <c r="AE108" s="6"/>
      <c r="AF108" s="6"/>
      <c r="AG108" s="6">
        <f t="shared" si="10"/>
        <v>78.7</v>
      </c>
      <c r="AH108" s="6"/>
      <c r="AI108" s="6"/>
      <c r="AJ108" s="8"/>
      <c r="AK108" s="8"/>
      <c r="AL108" s="8"/>
      <c r="AM108" s="8"/>
      <c r="AN108" s="8"/>
      <c r="AO108" s="8"/>
      <c r="AP108" s="8"/>
      <c r="AQ108" s="8"/>
      <c r="AR108" s="8"/>
      <c r="AS108" s="8"/>
      <c r="AT108" s="8"/>
      <c r="AU108" s="8"/>
      <c r="AV108" s="8"/>
      <c r="AW108" s="8"/>
      <c r="AX108" s="8"/>
      <c r="AY108" s="8"/>
      <c r="AZ108" s="8"/>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row>
    <row r="109" spans="2:111" s="5" customFormat="1" x14ac:dyDescent="0.25">
      <c r="R109" s="6"/>
      <c r="S109" s="6"/>
      <c r="T109" s="6"/>
      <c r="U109" s="6"/>
      <c r="V109" s="6"/>
      <c r="W109" s="6"/>
      <c r="X109" s="6"/>
      <c r="Y109" s="6"/>
      <c r="Z109" s="6"/>
      <c r="AA109" s="6"/>
      <c r="AB109" s="6"/>
      <c r="AC109" s="6">
        <v>8.0599999999999987</v>
      </c>
      <c r="AD109" s="8">
        <v>2.4899999999999998</v>
      </c>
      <c r="AE109" s="6"/>
      <c r="AF109" s="6"/>
      <c r="AG109" s="6">
        <f t="shared" si="10"/>
        <v>80.599999999999994</v>
      </c>
      <c r="AH109" s="6"/>
      <c r="AI109" s="6"/>
      <c r="AJ109" s="8"/>
      <c r="AK109" s="8"/>
      <c r="AL109" s="8"/>
      <c r="AM109" s="8"/>
      <c r="AN109" s="8"/>
      <c r="AO109" s="8"/>
      <c r="AP109" s="8"/>
      <c r="AQ109" s="8"/>
      <c r="AR109" s="8"/>
      <c r="AS109" s="8"/>
      <c r="AT109" s="8"/>
      <c r="AU109" s="8"/>
      <c r="AV109" s="8"/>
      <c r="AW109" s="8"/>
      <c r="AX109" s="8"/>
      <c r="AY109" s="8"/>
      <c r="AZ109" s="8"/>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row>
    <row r="110" spans="2:111" s="5" customFormat="1" x14ac:dyDescent="0.25">
      <c r="R110" s="6"/>
      <c r="S110" s="6"/>
      <c r="T110" s="6"/>
      <c r="U110" s="6"/>
      <c r="V110" s="6"/>
      <c r="W110" s="6"/>
      <c r="X110" s="6"/>
      <c r="Y110" s="6"/>
      <c r="Z110" s="6"/>
      <c r="AA110" s="6"/>
      <c r="AB110" s="6"/>
      <c r="AC110" s="6">
        <v>8.1999999999999993</v>
      </c>
      <c r="AD110" s="8">
        <v>2.5499999999999998</v>
      </c>
      <c r="AE110" s="6"/>
      <c r="AF110" s="6"/>
      <c r="AG110" s="6">
        <f t="shared" si="10"/>
        <v>82</v>
      </c>
      <c r="AH110" s="6"/>
      <c r="AI110" s="6"/>
      <c r="AJ110" s="8"/>
      <c r="AK110" s="8"/>
      <c r="AL110" s="8"/>
      <c r="AM110" s="8"/>
      <c r="AN110" s="8"/>
      <c r="AO110" s="8"/>
      <c r="AP110" s="8"/>
      <c r="AQ110" s="8"/>
      <c r="AR110" s="8"/>
      <c r="AS110" s="8"/>
      <c r="AT110" s="8"/>
      <c r="AU110" s="8"/>
      <c r="AV110" s="8"/>
      <c r="AW110" s="8"/>
      <c r="AX110" s="8"/>
      <c r="AY110" s="8"/>
      <c r="AZ110" s="8"/>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row>
    <row r="111" spans="2:111" s="5" customFormat="1" x14ac:dyDescent="0.25">
      <c r="R111" s="6"/>
      <c r="S111" s="6"/>
      <c r="T111" s="6"/>
      <c r="U111" s="6"/>
      <c r="V111" s="6"/>
      <c r="W111" s="6"/>
      <c r="X111" s="6"/>
      <c r="Y111" s="6"/>
      <c r="Z111" s="6"/>
      <c r="AA111" s="6"/>
      <c r="AB111" s="6"/>
      <c r="AC111" s="6">
        <v>8.25</v>
      </c>
      <c r="AD111" s="8">
        <v>2.6100000000000003</v>
      </c>
      <c r="AE111" s="6"/>
      <c r="AF111" s="6"/>
      <c r="AG111" s="6">
        <f t="shared" si="10"/>
        <v>82.5</v>
      </c>
      <c r="AH111" s="6"/>
      <c r="AI111" s="6"/>
      <c r="AJ111" s="8"/>
      <c r="AK111" s="8"/>
      <c r="AL111" s="8"/>
      <c r="AM111" s="8"/>
      <c r="AN111" s="8"/>
      <c r="AO111" s="8"/>
      <c r="AP111" s="8"/>
      <c r="AQ111" s="8"/>
      <c r="AR111" s="8"/>
      <c r="AS111" s="8"/>
      <c r="AT111" s="8"/>
      <c r="AU111" s="8"/>
      <c r="AV111" s="8"/>
      <c r="AW111" s="8"/>
      <c r="AX111" s="8"/>
      <c r="AY111" s="8"/>
      <c r="AZ111" s="8"/>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row>
    <row r="112" spans="2:111" s="5" customFormat="1" x14ac:dyDescent="0.25">
      <c r="R112" s="6"/>
      <c r="S112" s="6"/>
      <c r="T112" s="6"/>
      <c r="U112" s="6"/>
      <c r="V112" s="6"/>
      <c r="W112" s="6"/>
      <c r="X112" s="6"/>
      <c r="Y112" s="6"/>
      <c r="Z112" s="6"/>
      <c r="AA112" s="6"/>
      <c r="AB112" s="6"/>
      <c r="AC112" s="6">
        <v>8.4499999999999993</v>
      </c>
      <c r="AD112" s="8">
        <v>2.67</v>
      </c>
      <c r="AE112" s="6"/>
      <c r="AF112" s="6"/>
      <c r="AG112" s="6">
        <f t="shared" si="10"/>
        <v>84.5</v>
      </c>
      <c r="AH112" s="6"/>
      <c r="AI112" s="6"/>
      <c r="AJ112" s="8"/>
      <c r="AK112" s="8"/>
      <c r="AL112" s="8"/>
      <c r="AM112" s="8"/>
      <c r="AN112" s="8"/>
      <c r="AO112" s="8"/>
      <c r="AP112" s="8"/>
      <c r="AQ112" s="8"/>
      <c r="AR112" s="8"/>
      <c r="AS112" s="8"/>
      <c r="AT112" s="8"/>
      <c r="AU112" s="8"/>
      <c r="AV112" s="8"/>
      <c r="AW112" s="8"/>
      <c r="AX112" s="8"/>
      <c r="AY112" s="8"/>
      <c r="AZ112" s="8"/>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row>
    <row r="113" spans="18:111" s="5" customFormat="1" x14ac:dyDescent="0.25">
      <c r="R113" s="6"/>
      <c r="S113" s="6"/>
      <c r="T113" s="6"/>
      <c r="U113" s="6"/>
      <c r="V113" s="6"/>
      <c r="W113" s="6"/>
      <c r="X113" s="6"/>
      <c r="Y113" s="6"/>
      <c r="Z113" s="6"/>
      <c r="AA113" s="6"/>
      <c r="AB113" s="6"/>
      <c r="AC113" s="6">
        <v>8.66</v>
      </c>
      <c r="AD113" s="8">
        <v>2.7</v>
      </c>
      <c r="AE113" s="6"/>
      <c r="AF113" s="6"/>
      <c r="AG113" s="6">
        <f t="shared" si="10"/>
        <v>86.6</v>
      </c>
      <c r="AH113" s="6"/>
      <c r="AI113" s="6"/>
      <c r="AJ113" s="8"/>
      <c r="AK113" s="8"/>
      <c r="AL113" s="8"/>
      <c r="AM113" s="8"/>
      <c r="AN113" s="8"/>
      <c r="AO113" s="8"/>
      <c r="AP113" s="8"/>
      <c r="AQ113" s="8"/>
      <c r="AR113" s="8"/>
      <c r="AS113" s="8"/>
      <c r="AT113" s="8"/>
      <c r="AU113" s="8"/>
      <c r="AV113" s="8"/>
      <c r="AW113" s="8"/>
      <c r="AX113" s="8"/>
      <c r="AY113" s="8"/>
      <c r="AZ113" s="8"/>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row>
    <row r="114" spans="18:111" s="5" customFormat="1" x14ac:dyDescent="0.25">
      <c r="R114" s="6"/>
      <c r="S114" s="6"/>
      <c r="T114" s="6"/>
      <c r="U114" s="6"/>
      <c r="V114" s="6"/>
      <c r="W114" s="6"/>
      <c r="X114" s="6"/>
      <c r="Y114" s="6"/>
      <c r="Z114" s="6"/>
      <c r="AA114" s="6"/>
      <c r="AB114" s="6"/>
      <c r="AC114" s="6">
        <v>8.870000000000001</v>
      </c>
      <c r="AD114" s="8">
        <v>2.8</v>
      </c>
      <c r="AE114" s="6"/>
      <c r="AF114" s="6"/>
      <c r="AG114" s="6">
        <f t="shared" si="10"/>
        <v>88.700000000000017</v>
      </c>
      <c r="AH114" s="6"/>
      <c r="AI114" s="6"/>
      <c r="AJ114" s="8"/>
      <c r="AK114" s="8"/>
      <c r="AL114" s="8"/>
      <c r="AM114" s="8"/>
      <c r="AN114" s="8"/>
      <c r="AO114" s="8"/>
      <c r="AP114" s="8"/>
      <c r="AQ114" s="8"/>
      <c r="AR114" s="8"/>
      <c r="AS114" s="8"/>
      <c r="AT114" s="8"/>
      <c r="AU114" s="8"/>
      <c r="AV114" s="8"/>
      <c r="AW114" s="8"/>
      <c r="AX114" s="8"/>
      <c r="AY114" s="8"/>
      <c r="AZ114" s="8"/>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row>
    <row r="115" spans="18:111" s="5" customFormat="1" x14ac:dyDescent="0.25">
      <c r="R115" s="6"/>
      <c r="S115" s="6"/>
      <c r="T115" s="6"/>
      <c r="U115" s="6"/>
      <c r="V115" s="6"/>
      <c r="W115" s="6"/>
      <c r="X115" s="6"/>
      <c r="Y115" s="6"/>
      <c r="Z115" s="6"/>
      <c r="AA115" s="6"/>
      <c r="AB115" s="6"/>
      <c r="AC115" s="6">
        <v>9.09</v>
      </c>
      <c r="AD115" s="8">
        <v>2.87</v>
      </c>
      <c r="AE115" s="6"/>
      <c r="AF115" s="6"/>
      <c r="AG115" s="6">
        <f t="shared" si="10"/>
        <v>90.9</v>
      </c>
      <c r="AH115" s="6"/>
      <c r="AI115" s="6"/>
      <c r="AJ115" s="8"/>
      <c r="AK115" s="8"/>
      <c r="AL115" s="8"/>
      <c r="AM115" s="8"/>
      <c r="AN115" s="8"/>
      <c r="AO115" s="8"/>
      <c r="AP115" s="8"/>
      <c r="AQ115" s="8"/>
      <c r="AR115" s="8"/>
      <c r="AS115" s="8"/>
      <c r="AT115" s="8"/>
      <c r="AU115" s="8"/>
      <c r="AV115" s="8"/>
      <c r="AW115" s="8"/>
      <c r="AX115" s="8"/>
      <c r="AY115" s="8"/>
      <c r="AZ115" s="8"/>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row>
    <row r="116" spans="18:111" s="5" customFormat="1" x14ac:dyDescent="0.25">
      <c r="R116" s="6"/>
      <c r="S116" s="6"/>
      <c r="T116" s="6"/>
      <c r="U116" s="6"/>
      <c r="V116" s="6"/>
      <c r="W116" s="6"/>
      <c r="X116" s="6"/>
      <c r="Y116" s="6"/>
      <c r="Z116" s="6"/>
      <c r="AA116" s="6"/>
      <c r="AB116" s="6"/>
      <c r="AC116" s="6">
        <v>9.1</v>
      </c>
      <c r="AD116" s="8">
        <v>2.7399999999999998</v>
      </c>
      <c r="AE116" s="6"/>
      <c r="AF116" s="6"/>
      <c r="AG116" s="6">
        <f t="shared" si="10"/>
        <v>91</v>
      </c>
      <c r="AH116" s="6"/>
      <c r="AI116" s="6"/>
      <c r="AJ116" s="8"/>
      <c r="AK116" s="8"/>
      <c r="AL116" s="8"/>
      <c r="AM116" s="8"/>
      <c r="AN116" s="8"/>
      <c r="AO116" s="8"/>
      <c r="AP116" s="8"/>
      <c r="AQ116" s="8"/>
      <c r="AR116" s="8"/>
      <c r="AS116" s="8"/>
      <c r="AT116" s="8"/>
      <c r="AU116" s="8"/>
      <c r="AV116" s="8"/>
      <c r="AW116" s="8"/>
      <c r="AX116" s="8"/>
      <c r="AY116" s="8"/>
      <c r="AZ116" s="8"/>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row>
    <row r="117" spans="18:111" s="5" customFormat="1" x14ac:dyDescent="0.25">
      <c r="R117" s="6"/>
      <c r="S117" s="6"/>
      <c r="T117" s="6"/>
      <c r="U117" s="6"/>
      <c r="V117" s="6"/>
      <c r="W117" s="6"/>
      <c r="X117" s="6"/>
      <c r="Y117" s="6"/>
      <c r="Z117" s="6"/>
      <c r="AA117" s="6"/>
      <c r="AB117" s="6"/>
      <c r="AC117" s="6">
        <v>9.3099999999999987</v>
      </c>
      <c r="AD117" s="8">
        <v>3</v>
      </c>
      <c r="AE117" s="6"/>
      <c r="AF117" s="6"/>
      <c r="AG117" s="6">
        <f t="shared" si="10"/>
        <v>93.1</v>
      </c>
      <c r="AH117" s="6"/>
      <c r="AI117" s="6"/>
      <c r="AJ117" s="8"/>
      <c r="AK117" s="8"/>
      <c r="AL117" s="8"/>
      <c r="AM117" s="8"/>
      <c r="AN117" s="8"/>
      <c r="AO117" s="8"/>
      <c r="AP117" s="8"/>
      <c r="AQ117" s="8"/>
      <c r="AR117" s="8"/>
      <c r="AS117" s="8"/>
      <c r="AT117" s="8"/>
      <c r="AU117" s="8"/>
      <c r="AV117" s="8"/>
      <c r="AW117" s="8"/>
      <c r="AX117" s="8"/>
      <c r="AY117" s="8"/>
      <c r="AZ117" s="8"/>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row>
    <row r="118" spans="18:111" s="5" customFormat="1" x14ac:dyDescent="0.25">
      <c r="R118" s="6"/>
      <c r="S118" s="6"/>
      <c r="T118" s="6"/>
      <c r="U118" s="6"/>
      <c r="V118" s="6"/>
      <c r="W118" s="6"/>
      <c r="X118" s="6"/>
      <c r="Y118" s="6"/>
      <c r="Z118" s="6"/>
      <c r="AA118" s="6"/>
      <c r="AB118" s="6"/>
      <c r="AC118" s="6">
        <v>9.5299999999999994</v>
      </c>
      <c r="AD118" s="8">
        <v>3.0100000000000002</v>
      </c>
      <c r="AE118" s="6"/>
      <c r="AF118" s="6"/>
      <c r="AG118" s="6">
        <f t="shared" si="10"/>
        <v>95.3</v>
      </c>
      <c r="AH118" s="6"/>
      <c r="AI118" s="6"/>
      <c r="AJ118" s="8"/>
      <c r="AK118" s="8"/>
      <c r="AL118" s="8"/>
      <c r="AM118" s="8"/>
      <c r="AN118" s="8"/>
      <c r="AO118" s="8"/>
      <c r="AP118" s="8"/>
      <c r="AQ118" s="8"/>
      <c r="AR118" s="8"/>
      <c r="AS118" s="8"/>
      <c r="AT118" s="8"/>
      <c r="AU118" s="8"/>
      <c r="AV118" s="8"/>
      <c r="AW118" s="8"/>
      <c r="AX118" s="8"/>
      <c r="AY118" s="8"/>
      <c r="AZ118" s="8"/>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row>
    <row r="119" spans="18:111" s="5" customFormat="1" x14ac:dyDescent="0.25">
      <c r="R119" s="6"/>
      <c r="S119" s="6"/>
      <c r="T119" s="6"/>
      <c r="U119" s="6"/>
      <c r="V119" s="6"/>
      <c r="W119" s="6"/>
      <c r="X119" s="6"/>
      <c r="Y119" s="6"/>
      <c r="Z119" s="6"/>
      <c r="AA119" s="6"/>
      <c r="AB119" s="6"/>
      <c r="AC119" s="6">
        <v>9.76</v>
      </c>
      <c r="AD119" s="8"/>
      <c r="AE119" s="6"/>
      <c r="AF119" s="6"/>
      <c r="AG119" s="6">
        <f t="shared" si="10"/>
        <v>97.6</v>
      </c>
      <c r="AH119" s="6"/>
      <c r="AI119" s="6"/>
      <c r="AJ119" s="8"/>
      <c r="AK119" s="8"/>
      <c r="AL119" s="8"/>
      <c r="AM119" s="8"/>
      <c r="AN119" s="8"/>
      <c r="AO119" s="8"/>
      <c r="AP119" s="8"/>
      <c r="AQ119" s="8"/>
      <c r="AR119" s="8"/>
      <c r="AS119" s="8"/>
      <c r="AT119" s="8"/>
      <c r="AU119" s="8"/>
      <c r="AV119" s="8"/>
      <c r="AW119" s="8"/>
      <c r="AX119" s="8"/>
      <c r="AY119" s="8"/>
      <c r="AZ119" s="8"/>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row>
    <row r="120" spans="18:111" s="5" customFormat="1" x14ac:dyDescent="0.25">
      <c r="R120" s="6"/>
      <c r="S120" s="6"/>
      <c r="T120" s="6"/>
      <c r="U120" s="6"/>
      <c r="V120" s="6"/>
      <c r="W120" s="6"/>
      <c r="X120" s="6"/>
      <c r="Y120" s="6"/>
      <c r="Z120" s="6"/>
      <c r="AA120" s="6"/>
      <c r="AB120" s="6"/>
      <c r="AC120" s="6">
        <v>10</v>
      </c>
      <c r="AD120" s="8">
        <v>3.09</v>
      </c>
      <c r="AE120" s="6"/>
      <c r="AF120" s="6"/>
      <c r="AG120" s="6">
        <f t="shared" si="10"/>
        <v>100</v>
      </c>
      <c r="AH120" s="6"/>
      <c r="AI120" s="6"/>
      <c r="AJ120" s="8"/>
      <c r="AK120" s="8"/>
      <c r="AL120" s="8"/>
      <c r="AM120" s="8"/>
      <c r="AN120" s="8"/>
      <c r="AO120" s="8"/>
      <c r="AP120" s="8"/>
      <c r="AQ120" s="8"/>
      <c r="AR120" s="8"/>
      <c r="AS120" s="8"/>
      <c r="AT120" s="8"/>
      <c r="AU120" s="8"/>
      <c r="AV120" s="8"/>
      <c r="AW120" s="8"/>
      <c r="AX120" s="8"/>
      <c r="AY120" s="8"/>
      <c r="AZ120" s="8"/>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row>
    <row r="121" spans="18:111" s="5" customFormat="1" x14ac:dyDescent="0.25">
      <c r="R121" s="6"/>
      <c r="S121" s="6"/>
      <c r="T121" s="6"/>
      <c r="U121" s="6"/>
      <c r="V121" s="6"/>
      <c r="W121" s="6"/>
      <c r="X121" s="6"/>
      <c r="Y121" s="6"/>
      <c r="Z121" s="6"/>
      <c r="AA121" s="6"/>
      <c r="AB121" s="6"/>
      <c r="AC121" s="6">
        <v>10.199999999999999</v>
      </c>
      <c r="AD121" s="8">
        <v>3.16</v>
      </c>
      <c r="AE121" s="6"/>
      <c r="AF121" s="6"/>
      <c r="AG121" s="6">
        <f t="shared" si="10"/>
        <v>102</v>
      </c>
      <c r="AH121" s="6"/>
      <c r="AI121" s="6"/>
      <c r="AJ121" s="8"/>
      <c r="AK121" s="8"/>
      <c r="AL121" s="8"/>
      <c r="AM121" s="8"/>
      <c r="AN121" s="8"/>
      <c r="AO121" s="8"/>
      <c r="AP121" s="8"/>
      <c r="AQ121" s="8"/>
      <c r="AR121" s="8"/>
      <c r="AS121" s="8"/>
      <c r="AT121" s="8"/>
      <c r="AU121" s="8"/>
      <c r="AV121" s="8"/>
      <c r="AW121" s="8"/>
      <c r="AX121" s="8"/>
      <c r="AY121" s="8"/>
      <c r="AZ121" s="8"/>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row>
    <row r="122" spans="18:111" s="5" customFormat="1" x14ac:dyDescent="0.25">
      <c r="R122" s="6"/>
      <c r="S122" s="6"/>
      <c r="T122" s="6"/>
      <c r="U122" s="6"/>
      <c r="V122" s="6"/>
      <c r="W122" s="6"/>
      <c r="X122" s="6"/>
      <c r="Y122" s="6"/>
      <c r="Z122" s="6"/>
      <c r="AA122" s="6"/>
      <c r="AB122" s="6"/>
      <c r="AC122" s="6">
        <v>10.5</v>
      </c>
      <c r="AD122" s="8">
        <v>3.2399999999999998</v>
      </c>
      <c r="AE122" s="6"/>
      <c r="AF122" s="6"/>
      <c r="AG122" s="6">
        <f t="shared" si="10"/>
        <v>105</v>
      </c>
      <c r="AH122" s="6"/>
      <c r="AI122" s="6"/>
      <c r="AJ122" s="8"/>
      <c r="AK122" s="8"/>
      <c r="AL122" s="8"/>
      <c r="AM122" s="8"/>
      <c r="AN122" s="8"/>
      <c r="AO122" s="8"/>
      <c r="AP122" s="8"/>
      <c r="AQ122" s="8"/>
      <c r="AR122" s="8"/>
      <c r="AS122" s="8"/>
      <c r="AT122" s="8"/>
      <c r="AU122" s="8"/>
      <c r="AV122" s="8"/>
      <c r="AW122" s="8"/>
      <c r="AX122" s="8"/>
      <c r="AY122" s="8"/>
      <c r="AZ122" s="8"/>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row>
    <row r="123" spans="18:111" s="5" customFormat="1" x14ac:dyDescent="0.25">
      <c r="R123" s="6"/>
      <c r="S123" s="6"/>
      <c r="T123" s="6"/>
      <c r="U123" s="6"/>
      <c r="V123" s="6"/>
      <c r="W123" s="6"/>
      <c r="X123" s="6"/>
      <c r="Y123" s="6"/>
      <c r="Z123" s="6"/>
      <c r="AA123" s="6"/>
      <c r="AB123" s="6"/>
      <c r="AC123" s="6">
        <v>10.7</v>
      </c>
      <c r="AD123" s="8">
        <v>3.3</v>
      </c>
      <c r="AE123" s="6"/>
      <c r="AF123" s="6"/>
      <c r="AG123" s="6">
        <f t="shared" si="10"/>
        <v>107</v>
      </c>
      <c r="AH123" s="6"/>
      <c r="AI123" s="6"/>
      <c r="AJ123" s="8"/>
      <c r="AK123" s="8"/>
      <c r="AL123" s="8"/>
      <c r="AM123" s="8"/>
      <c r="AN123" s="8"/>
      <c r="AO123" s="8"/>
      <c r="AP123" s="8"/>
      <c r="AQ123" s="8"/>
      <c r="AR123" s="8"/>
      <c r="AS123" s="8"/>
      <c r="AT123" s="8"/>
      <c r="AU123" s="8"/>
      <c r="AV123" s="8"/>
      <c r="AW123" s="8"/>
      <c r="AX123" s="8"/>
      <c r="AY123" s="8"/>
      <c r="AZ123" s="8"/>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row>
    <row r="124" spans="18:111" s="5" customFormat="1" x14ac:dyDescent="0.25">
      <c r="R124" s="6"/>
      <c r="S124" s="6"/>
      <c r="T124" s="6"/>
      <c r="U124" s="6"/>
      <c r="V124" s="6"/>
      <c r="W124" s="6"/>
      <c r="X124" s="6"/>
      <c r="Y124" s="6"/>
      <c r="Z124" s="6"/>
      <c r="AA124" s="6"/>
      <c r="AB124" s="6"/>
      <c r="AC124" s="6">
        <v>11</v>
      </c>
      <c r="AD124" s="8">
        <v>3.3200000000000003</v>
      </c>
      <c r="AE124" s="6"/>
      <c r="AF124" s="6"/>
      <c r="AG124" s="6">
        <f t="shared" si="10"/>
        <v>110</v>
      </c>
      <c r="AH124" s="6"/>
      <c r="AI124" s="6"/>
      <c r="AJ124" s="8"/>
      <c r="AK124" s="8"/>
      <c r="AL124" s="8"/>
      <c r="AM124" s="8"/>
      <c r="AN124" s="8"/>
      <c r="AO124" s="8"/>
      <c r="AP124" s="8"/>
      <c r="AQ124" s="8"/>
      <c r="AR124" s="8"/>
      <c r="AS124" s="8"/>
      <c r="AT124" s="8"/>
      <c r="AU124" s="8"/>
      <c r="AV124" s="8"/>
      <c r="AW124" s="8"/>
      <c r="AX124" s="8"/>
      <c r="AY124" s="8"/>
      <c r="AZ124" s="8"/>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row>
    <row r="125" spans="18:111" s="5" customFormat="1" x14ac:dyDescent="0.25">
      <c r="R125" s="6"/>
      <c r="S125" s="6"/>
      <c r="T125" s="6"/>
      <c r="U125" s="6"/>
      <c r="V125" s="6"/>
      <c r="W125" s="6"/>
      <c r="X125" s="6"/>
      <c r="Y125" s="6"/>
      <c r="Z125" s="6"/>
      <c r="AA125" s="6"/>
      <c r="AB125" s="6"/>
      <c r="AC125" s="6">
        <v>11.3</v>
      </c>
      <c r="AD125" s="8">
        <v>3.4</v>
      </c>
      <c r="AE125" s="6"/>
      <c r="AF125" s="6"/>
      <c r="AG125" s="6">
        <f t="shared" si="10"/>
        <v>113</v>
      </c>
      <c r="AH125" s="6"/>
      <c r="AI125" s="6"/>
      <c r="AJ125" s="8"/>
      <c r="AK125" s="8"/>
      <c r="AL125" s="8"/>
      <c r="AM125" s="8"/>
      <c r="AN125" s="8"/>
      <c r="AO125" s="8"/>
      <c r="AP125" s="8"/>
      <c r="AQ125" s="8"/>
      <c r="AR125" s="8"/>
      <c r="AS125" s="8"/>
      <c r="AT125" s="8"/>
      <c r="AU125" s="8"/>
      <c r="AV125" s="8"/>
      <c r="AW125" s="8"/>
      <c r="AX125" s="8"/>
      <c r="AY125" s="8"/>
      <c r="AZ125" s="8"/>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row>
    <row r="126" spans="18:111" s="5" customFormat="1" x14ac:dyDescent="0.25">
      <c r="R126" s="6"/>
      <c r="S126" s="6"/>
      <c r="T126" s="6"/>
      <c r="U126" s="6"/>
      <c r="V126" s="6"/>
      <c r="W126" s="6"/>
      <c r="X126" s="6"/>
      <c r="Y126" s="6"/>
      <c r="Z126" s="6"/>
      <c r="AA126" s="6"/>
      <c r="AB126" s="6"/>
      <c r="AC126" s="6">
        <v>11.5</v>
      </c>
      <c r="AD126" s="8">
        <v>3.4799999999999995</v>
      </c>
      <c r="AE126" s="6"/>
      <c r="AF126" s="6"/>
      <c r="AG126" s="6">
        <f t="shared" si="10"/>
        <v>115</v>
      </c>
      <c r="AH126" s="6"/>
      <c r="AI126" s="6"/>
      <c r="AJ126" s="8"/>
      <c r="AK126" s="8"/>
      <c r="AL126" s="8"/>
      <c r="AM126" s="8"/>
      <c r="AN126" s="8"/>
      <c r="AO126" s="8"/>
      <c r="AP126" s="8"/>
      <c r="AQ126" s="8"/>
      <c r="AR126" s="8"/>
      <c r="AS126" s="8"/>
      <c r="AT126" s="8"/>
      <c r="AU126" s="8"/>
      <c r="AV126" s="8"/>
      <c r="AW126" s="8"/>
      <c r="AX126" s="8"/>
      <c r="AY126" s="8"/>
      <c r="AZ126" s="8"/>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row>
    <row r="127" spans="18:111" s="5" customFormat="1" x14ac:dyDescent="0.25">
      <c r="R127" s="6"/>
      <c r="S127" s="6"/>
      <c r="T127" s="6"/>
      <c r="U127" s="6"/>
      <c r="V127" s="6"/>
      <c r="W127" s="6"/>
      <c r="X127" s="6"/>
      <c r="Y127" s="6"/>
      <c r="Z127" s="6"/>
      <c r="AA127" s="6"/>
      <c r="AB127" s="6"/>
      <c r="AC127" s="6">
        <v>11.8</v>
      </c>
      <c r="AD127" s="8">
        <v>3.5700000000000003</v>
      </c>
      <c r="AE127" s="6"/>
      <c r="AF127" s="6"/>
      <c r="AG127" s="6">
        <f t="shared" si="10"/>
        <v>118</v>
      </c>
      <c r="AH127" s="6"/>
      <c r="AI127" s="6"/>
      <c r="AJ127" s="8"/>
      <c r="AK127" s="8"/>
      <c r="AL127" s="8"/>
      <c r="AM127" s="8"/>
      <c r="AN127" s="8"/>
      <c r="AO127" s="8"/>
      <c r="AP127" s="8"/>
      <c r="AQ127" s="8"/>
      <c r="AR127" s="8"/>
      <c r="AS127" s="8"/>
      <c r="AT127" s="8"/>
      <c r="AU127" s="8"/>
      <c r="AV127" s="8"/>
      <c r="AW127" s="8"/>
      <c r="AX127" s="8"/>
      <c r="AY127" s="8"/>
      <c r="AZ127" s="8"/>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row>
    <row r="128" spans="18:111" s="5" customFormat="1" x14ac:dyDescent="0.25">
      <c r="R128" s="6"/>
      <c r="S128" s="6"/>
      <c r="T128" s="6"/>
      <c r="U128" s="6"/>
      <c r="V128" s="6"/>
      <c r="W128" s="6"/>
      <c r="X128" s="6"/>
      <c r="Y128" s="6"/>
      <c r="Z128" s="6"/>
      <c r="AA128" s="6"/>
      <c r="AB128" s="6"/>
      <c r="AC128" s="6">
        <v>12</v>
      </c>
      <c r="AD128" s="8">
        <v>3.6</v>
      </c>
      <c r="AE128" s="6"/>
      <c r="AF128" s="6"/>
      <c r="AG128" s="6">
        <f t="shared" si="10"/>
        <v>120</v>
      </c>
      <c r="AH128" s="6"/>
      <c r="AI128" s="6"/>
      <c r="AJ128" s="8"/>
      <c r="AK128" s="8"/>
      <c r="AL128" s="8"/>
      <c r="AM128" s="8"/>
      <c r="AN128" s="8"/>
      <c r="AO128" s="8"/>
      <c r="AP128" s="8"/>
      <c r="AQ128" s="8"/>
      <c r="AR128" s="8"/>
      <c r="AS128" s="8"/>
      <c r="AT128" s="8"/>
      <c r="AU128" s="8"/>
      <c r="AV128" s="8"/>
      <c r="AW128" s="8"/>
      <c r="AX128" s="8"/>
      <c r="AY128" s="8"/>
      <c r="AZ128" s="8"/>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row>
    <row r="129" spans="18:111" s="5" customFormat="1" x14ac:dyDescent="0.25">
      <c r="R129" s="6"/>
      <c r="S129" s="6"/>
      <c r="T129" s="6"/>
      <c r="U129" s="6"/>
      <c r="V129" s="6"/>
      <c r="W129" s="6"/>
      <c r="X129" s="6"/>
      <c r="Y129" s="6"/>
      <c r="Z129" s="6"/>
      <c r="AA129" s="6"/>
      <c r="AB129" s="6"/>
      <c r="AC129" s="6">
        <v>12.1</v>
      </c>
      <c r="AD129" s="8">
        <v>3.65</v>
      </c>
      <c r="AE129" s="6"/>
      <c r="AF129" s="6"/>
      <c r="AG129" s="6">
        <f t="shared" si="10"/>
        <v>121</v>
      </c>
      <c r="AH129" s="6"/>
      <c r="AI129" s="6"/>
      <c r="AJ129" s="8"/>
      <c r="AK129" s="8"/>
      <c r="AL129" s="8"/>
      <c r="AM129" s="8"/>
      <c r="AN129" s="8"/>
      <c r="AO129" s="8"/>
      <c r="AP129" s="8"/>
      <c r="AQ129" s="8"/>
      <c r="AR129" s="8"/>
      <c r="AS129" s="8"/>
      <c r="AT129" s="8"/>
      <c r="AU129" s="8"/>
      <c r="AV129" s="8"/>
      <c r="AW129" s="8"/>
      <c r="AX129" s="8"/>
      <c r="AY129" s="8"/>
      <c r="AZ129" s="8"/>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row>
    <row r="130" spans="18:111" s="5" customFormat="1" x14ac:dyDescent="0.25">
      <c r="R130" s="6"/>
      <c r="S130" s="6"/>
      <c r="T130" s="6"/>
      <c r="U130" s="6"/>
      <c r="V130" s="6"/>
      <c r="W130" s="6"/>
      <c r="X130" s="6"/>
      <c r="Y130" s="6"/>
      <c r="Z130" s="6"/>
      <c r="AA130" s="6"/>
      <c r="AB130" s="6"/>
      <c r="AC130" s="6">
        <v>12.4</v>
      </c>
      <c r="AD130" s="8">
        <v>3.7399999999999998</v>
      </c>
      <c r="AE130" s="6"/>
      <c r="AF130" s="6"/>
      <c r="AG130" s="6">
        <f t="shared" si="10"/>
        <v>124</v>
      </c>
      <c r="AH130" s="6"/>
      <c r="AI130" s="6"/>
      <c r="AJ130" s="8"/>
      <c r="AK130" s="8"/>
      <c r="AL130" s="8"/>
      <c r="AM130" s="8"/>
      <c r="AN130" s="8"/>
      <c r="AO130" s="8"/>
      <c r="AP130" s="8"/>
      <c r="AQ130" s="8"/>
      <c r="AR130" s="8"/>
      <c r="AS130" s="8"/>
      <c r="AT130" s="8"/>
      <c r="AU130" s="8"/>
      <c r="AV130" s="8"/>
      <c r="AW130" s="8"/>
      <c r="AX130" s="8"/>
      <c r="AY130" s="8"/>
      <c r="AZ130" s="8"/>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row>
    <row r="131" spans="18:111" s="5" customFormat="1" x14ac:dyDescent="0.25">
      <c r="R131" s="6"/>
      <c r="S131" s="6"/>
      <c r="T131" s="6"/>
      <c r="U131" s="6"/>
      <c r="V131" s="6"/>
      <c r="W131" s="6"/>
      <c r="X131" s="6"/>
      <c r="Y131" s="6"/>
      <c r="Z131" s="6"/>
      <c r="AA131" s="6"/>
      <c r="AB131" s="6"/>
      <c r="AC131" s="6">
        <v>12.7</v>
      </c>
      <c r="AD131" s="8">
        <v>3.8299999999999996</v>
      </c>
      <c r="AE131" s="6"/>
      <c r="AF131" s="6"/>
      <c r="AG131" s="6">
        <f t="shared" si="10"/>
        <v>127</v>
      </c>
      <c r="AH131" s="6"/>
      <c r="AI131" s="6"/>
      <c r="AJ131" s="8"/>
      <c r="AK131" s="8"/>
      <c r="AL131" s="8"/>
      <c r="AM131" s="8"/>
      <c r="AN131" s="8"/>
      <c r="AO131" s="8"/>
      <c r="AP131" s="8"/>
      <c r="AQ131" s="8"/>
      <c r="AR131" s="8"/>
      <c r="AS131" s="8"/>
      <c r="AT131" s="8"/>
      <c r="AU131" s="8"/>
      <c r="AV131" s="8"/>
      <c r="AW131" s="8"/>
      <c r="AX131" s="8"/>
      <c r="AY131" s="8"/>
      <c r="AZ131" s="8"/>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row>
    <row r="132" spans="18:111" s="5" customFormat="1" x14ac:dyDescent="0.25">
      <c r="R132" s="6"/>
      <c r="S132" s="6"/>
      <c r="T132" s="6"/>
      <c r="U132" s="6"/>
      <c r="V132" s="6"/>
      <c r="W132" s="6"/>
      <c r="X132" s="6"/>
      <c r="Y132" s="6"/>
      <c r="Z132" s="6"/>
      <c r="AA132" s="6"/>
      <c r="AB132" s="6"/>
      <c r="AC132" s="6">
        <v>13</v>
      </c>
      <c r="AD132" s="8">
        <v>3.9</v>
      </c>
      <c r="AE132" s="6"/>
      <c r="AF132" s="6"/>
      <c r="AG132" s="6">
        <f t="shared" si="10"/>
        <v>130</v>
      </c>
      <c r="AH132" s="6"/>
      <c r="AI132" s="6"/>
      <c r="AJ132" s="8"/>
      <c r="AK132" s="8"/>
      <c r="AL132" s="8"/>
      <c r="AM132" s="8"/>
      <c r="AN132" s="8"/>
      <c r="AO132" s="8"/>
      <c r="AP132" s="8"/>
      <c r="AQ132" s="8"/>
      <c r="AR132" s="8"/>
      <c r="AS132" s="8"/>
      <c r="AT132" s="8"/>
      <c r="AU132" s="8"/>
      <c r="AV132" s="8"/>
      <c r="AW132" s="8"/>
      <c r="AX132" s="8"/>
      <c r="AY132" s="8"/>
      <c r="AZ132" s="8"/>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row>
    <row r="133" spans="18:111" s="5" customFormat="1" x14ac:dyDescent="0.25">
      <c r="R133" s="6"/>
      <c r="S133" s="6"/>
      <c r="T133" s="6"/>
      <c r="U133" s="6"/>
      <c r="V133" s="6"/>
      <c r="W133" s="6"/>
      <c r="X133" s="6"/>
      <c r="Y133" s="6"/>
      <c r="Z133" s="6"/>
      <c r="AA133" s="6"/>
      <c r="AB133" s="6"/>
      <c r="AC133" s="6">
        <v>13.3</v>
      </c>
      <c r="AD133" s="8">
        <v>3.9200000000000004</v>
      </c>
      <c r="AE133" s="6"/>
      <c r="AF133" s="6"/>
      <c r="AG133" s="6">
        <f t="shared" si="10"/>
        <v>133</v>
      </c>
      <c r="AH133" s="6"/>
      <c r="AI133" s="6"/>
      <c r="AJ133" s="8"/>
      <c r="AK133" s="8"/>
      <c r="AL133" s="8"/>
      <c r="AM133" s="8"/>
      <c r="AN133" s="8"/>
      <c r="AO133" s="8"/>
      <c r="AP133" s="8"/>
      <c r="AQ133" s="8"/>
      <c r="AR133" s="8"/>
      <c r="AS133" s="8"/>
      <c r="AT133" s="8"/>
      <c r="AU133" s="8"/>
      <c r="AV133" s="8"/>
      <c r="AW133" s="8"/>
      <c r="AX133" s="8"/>
      <c r="AY133" s="8"/>
      <c r="AZ133" s="8"/>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row>
    <row r="134" spans="18:111" s="5" customFormat="1" x14ac:dyDescent="0.25">
      <c r="R134" s="6"/>
      <c r="S134" s="6"/>
      <c r="T134" s="6"/>
      <c r="U134" s="6"/>
      <c r="V134" s="6"/>
      <c r="W134" s="6"/>
      <c r="X134" s="6"/>
      <c r="Y134" s="6"/>
      <c r="Z134" s="6"/>
      <c r="AA134" s="6"/>
      <c r="AB134" s="6"/>
      <c r="AC134" s="6">
        <v>13.7</v>
      </c>
      <c r="AD134" s="8">
        <v>4.0200000000000005</v>
      </c>
      <c r="AE134" s="6"/>
      <c r="AF134" s="6"/>
      <c r="AG134" s="6">
        <f t="shared" si="10"/>
        <v>137</v>
      </c>
      <c r="AH134" s="6"/>
      <c r="AI134" s="6"/>
      <c r="AJ134" s="8"/>
      <c r="AK134" s="8"/>
      <c r="AL134" s="8"/>
      <c r="AM134" s="8"/>
      <c r="AN134" s="8"/>
      <c r="AO134" s="8"/>
      <c r="AP134" s="8"/>
      <c r="AQ134" s="8"/>
      <c r="AR134" s="8"/>
      <c r="AS134" s="8"/>
      <c r="AT134" s="8"/>
      <c r="AU134" s="8"/>
      <c r="AV134" s="8"/>
      <c r="AW134" s="8"/>
      <c r="AX134" s="8"/>
      <c r="AY134" s="8"/>
      <c r="AZ134" s="8"/>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row>
    <row r="135" spans="18:111" s="5" customFormat="1" x14ac:dyDescent="0.25">
      <c r="R135" s="6"/>
      <c r="S135" s="6"/>
      <c r="T135" s="6"/>
      <c r="U135" s="6"/>
      <c r="V135" s="6"/>
      <c r="W135" s="6"/>
      <c r="X135" s="6"/>
      <c r="Y135" s="6"/>
      <c r="Z135" s="6"/>
      <c r="AA135" s="6"/>
      <c r="AB135" s="6"/>
      <c r="AC135" s="6">
        <v>14</v>
      </c>
      <c r="AD135" s="8">
        <v>4.12</v>
      </c>
      <c r="AE135" s="6"/>
      <c r="AF135" s="6"/>
      <c r="AG135" s="6">
        <f t="shared" si="10"/>
        <v>140</v>
      </c>
      <c r="AH135" s="6"/>
      <c r="AI135" s="6"/>
      <c r="AJ135" s="8"/>
      <c r="AK135" s="8"/>
      <c r="AL135" s="8"/>
      <c r="AM135" s="8"/>
      <c r="AN135" s="8"/>
      <c r="AO135" s="8"/>
      <c r="AP135" s="8"/>
      <c r="AQ135" s="8"/>
      <c r="AR135" s="8"/>
      <c r="AS135" s="8"/>
      <c r="AT135" s="8"/>
      <c r="AU135" s="8"/>
      <c r="AV135" s="8"/>
      <c r="AW135" s="8"/>
      <c r="AX135" s="8"/>
      <c r="AY135" s="8"/>
      <c r="AZ135" s="8"/>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row>
    <row r="136" spans="18:111" s="5" customFormat="1" x14ac:dyDescent="0.25">
      <c r="R136" s="6"/>
      <c r="S136" s="6"/>
      <c r="T136" s="6"/>
      <c r="U136" s="6"/>
      <c r="V136" s="6"/>
      <c r="W136" s="6"/>
      <c r="X136" s="6"/>
      <c r="Y136" s="6"/>
      <c r="Z136" s="6"/>
      <c r="AA136" s="6"/>
      <c r="AB136" s="6"/>
      <c r="AC136" s="6">
        <v>14.3</v>
      </c>
      <c r="AD136" s="8">
        <v>4.2200000000000006</v>
      </c>
      <c r="AE136" s="6"/>
      <c r="AF136" s="6"/>
      <c r="AG136" s="6">
        <f t="shared" si="10"/>
        <v>143</v>
      </c>
      <c r="AH136" s="6"/>
      <c r="AI136" s="6"/>
      <c r="AJ136" s="8"/>
      <c r="AK136" s="8"/>
      <c r="AL136" s="8"/>
      <c r="AM136" s="8"/>
      <c r="AN136" s="8"/>
      <c r="AO136" s="8"/>
      <c r="AP136" s="8"/>
      <c r="AQ136" s="8"/>
      <c r="AR136" s="8"/>
      <c r="AS136" s="8"/>
      <c r="AT136" s="8"/>
      <c r="AU136" s="8"/>
      <c r="AV136" s="8"/>
      <c r="AW136" s="8"/>
      <c r="AX136" s="8"/>
      <c r="AY136" s="8"/>
      <c r="AZ136" s="8"/>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row>
    <row r="137" spans="18:111" s="5" customFormat="1" x14ac:dyDescent="0.25">
      <c r="R137" s="6"/>
      <c r="S137" s="6"/>
      <c r="T137" s="6"/>
      <c r="U137" s="6"/>
      <c r="V137" s="6"/>
      <c r="W137" s="6"/>
      <c r="X137" s="6"/>
      <c r="Y137" s="6"/>
      <c r="Z137" s="6"/>
      <c r="AA137" s="6"/>
      <c r="AB137" s="6"/>
      <c r="AC137" s="6">
        <v>14.7</v>
      </c>
      <c r="AD137" s="8">
        <v>4.3</v>
      </c>
      <c r="AE137" s="6"/>
      <c r="AF137" s="6"/>
      <c r="AG137" s="6">
        <f t="shared" si="10"/>
        <v>147</v>
      </c>
      <c r="AH137" s="6"/>
      <c r="AI137" s="6"/>
      <c r="AJ137" s="8"/>
      <c r="AK137" s="8"/>
      <c r="AL137" s="8"/>
      <c r="AM137" s="8"/>
      <c r="AN137" s="8"/>
      <c r="AO137" s="8"/>
      <c r="AP137" s="8"/>
      <c r="AQ137" s="8"/>
      <c r="AR137" s="8"/>
      <c r="AS137" s="8"/>
      <c r="AT137" s="8"/>
      <c r="AU137" s="8"/>
      <c r="AV137" s="8"/>
      <c r="AW137" s="8"/>
      <c r="AX137" s="8"/>
      <c r="AY137" s="8"/>
      <c r="AZ137" s="8"/>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row>
    <row r="138" spans="18:111" s="5" customFormat="1" x14ac:dyDescent="0.25">
      <c r="R138" s="6"/>
      <c r="S138" s="6"/>
      <c r="T138" s="6"/>
      <c r="U138" s="6"/>
      <c r="V138" s="6"/>
      <c r="W138" s="6"/>
      <c r="X138" s="6"/>
      <c r="Y138" s="6"/>
      <c r="Z138" s="6"/>
      <c r="AA138" s="6"/>
      <c r="AB138" s="6"/>
      <c r="AC138" s="6">
        <v>15</v>
      </c>
      <c r="AD138" s="8">
        <v>4.32</v>
      </c>
      <c r="AE138" s="6"/>
      <c r="AF138" s="6"/>
      <c r="AG138" s="6">
        <f t="shared" si="10"/>
        <v>150</v>
      </c>
      <c r="AH138" s="6"/>
      <c r="AI138" s="6"/>
      <c r="AJ138" s="8"/>
      <c r="AK138" s="8"/>
      <c r="AL138" s="8"/>
      <c r="AM138" s="8"/>
      <c r="AN138" s="8"/>
      <c r="AO138" s="8"/>
      <c r="AP138" s="8"/>
      <c r="AQ138" s="8"/>
      <c r="AR138" s="8"/>
      <c r="AS138" s="8"/>
      <c r="AT138" s="8"/>
      <c r="AU138" s="8"/>
      <c r="AV138" s="8"/>
      <c r="AW138" s="8"/>
      <c r="AX138" s="8"/>
      <c r="AY138" s="8"/>
      <c r="AZ138" s="8"/>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row>
    <row r="139" spans="18:111" s="5" customFormat="1" x14ac:dyDescent="0.25">
      <c r="R139" s="6"/>
      <c r="S139" s="6"/>
      <c r="T139" s="6"/>
      <c r="U139" s="6"/>
      <c r="V139" s="6"/>
      <c r="W139" s="6"/>
      <c r="X139" s="6"/>
      <c r="Y139" s="6"/>
      <c r="Z139" s="6"/>
      <c r="AA139" s="6"/>
      <c r="AB139" s="6"/>
      <c r="AC139" s="6">
        <v>15.4</v>
      </c>
      <c r="AD139" s="8">
        <v>4.42</v>
      </c>
      <c r="AE139" s="6"/>
      <c r="AF139" s="6"/>
      <c r="AG139" s="6">
        <f t="shared" si="10"/>
        <v>154</v>
      </c>
      <c r="AH139" s="6"/>
      <c r="AI139" s="6"/>
      <c r="AJ139" s="8"/>
      <c r="AK139" s="8"/>
      <c r="AL139" s="8"/>
      <c r="AM139" s="8"/>
      <c r="AN139" s="8"/>
      <c r="AO139" s="8"/>
      <c r="AP139" s="8"/>
      <c r="AQ139" s="8"/>
      <c r="AR139" s="8"/>
      <c r="AS139" s="8"/>
      <c r="AT139" s="8"/>
      <c r="AU139" s="8"/>
      <c r="AV139" s="8"/>
      <c r="AW139" s="8"/>
      <c r="AX139" s="8"/>
      <c r="AY139" s="8"/>
      <c r="AZ139" s="8"/>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row>
    <row r="140" spans="18:111" s="5" customFormat="1" x14ac:dyDescent="0.25">
      <c r="R140" s="6"/>
      <c r="S140" s="6"/>
      <c r="T140" s="6"/>
      <c r="U140" s="6"/>
      <c r="V140" s="6"/>
      <c r="W140" s="6"/>
      <c r="X140" s="6"/>
      <c r="Y140" s="6"/>
      <c r="Z140" s="6"/>
      <c r="AA140" s="6"/>
      <c r="AB140" s="6"/>
      <c r="AC140" s="6">
        <v>15.8</v>
      </c>
      <c r="AD140" s="8">
        <v>4.5299999999999994</v>
      </c>
      <c r="AE140" s="6"/>
      <c r="AF140" s="6"/>
      <c r="AG140" s="6">
        <f t="shared" si="10"/>
        <v>158</v>
      </c>
      <c r="AH140" s="6"/>
      <c r="AI140" s="6"/>
      <c r="AJ140" s="8"/>
      <c r="AK140" s="8"/>
      <c r="AL140" s="8"/>
      <c r="AM140" s="8"/>
      <c r="AN140" s="8"/>
      <c r="AO140" s="8"/>
      <c r="AP140" s="8"/>
      <c r="AQ140" s="8"/>
      <c r="AR140" s="8"/>
      <c r="AS140" s="8"/>
      <c r="AT140" s="8"/>
      <c r="AU140" s="8"/>
      <c r="AV140" s="8"/>
      <c r="AW140" s="8"/>
      <c r="AX140" s="8"/>
      <c r="AY140" s="8"/>
      <c r="AZ140" s="8"/>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row>
    <row r="141" spans="18:111" s="5" customFormat="1" x14ac:dyDescent="0.25">
      <c r="R141" s="6"/>
      <c r="S141" s="6"/>
      <c r="T141" s="6"/>
      <c r="U141" s="6"/>
      <c r="V141" s="6"/>
      <c r="W141" s="6"/>
      <c r="X141" s="6"/>
      <c r="Y141" s="6"/>
      <c r="Z141" s="6"/>
      <c r="AA141" s="6"/>
      <c r="AB141" s="6"/>
      <c r="AC141" s="6">
        <v>16</v>
      </c>
      <c r="AD141" s="8">
        <v>4.6399999999999997</v>
      </c>
      <c r="AE141" s="6"/>
      <c r="AF141" s="6"/>
      <c r="AG141" s="6">
        <f t="shared" si="10"/>
        <v>160</v>
      </c>
      <c r="AH141" s="6"/>
      <c r="AI141" s="6"/>
      <c r="AJ141" s="8"/>
      <c r="AK141" s="8"/>
      <c r="AL141" s="8"/>
      <c r="AM141" s="8"/>
      <c r="AN141" s="8"/>
      <c r="AO141" s="8"/>
      <c r="AP141" s="8"/>
      <c r="AQ141" s="8"/>
      <c r="AR141" s="8"/>
      <c r="AS141" s="8"/>
      <c r="AT141" s="8"/>
      <c r="AU141" s="8"/>
      <c r="AV141" s="8"/>
      <c r="AW141" s="8"/>
      <c r="AX141" s="8"/>
      <c r="AY141" s="8"/>
      <c r="AZ141" s="8"/>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row>
    <row r="142" spans="18:111" s="5" customFormat="1" x14ac:dyDescent="0.25">
      <c r="R142" s="6"/>
      <c r="S142" s="6"/>
      <c r="T142" s="6"/>
      <c r="U142" s="6"/>
      <c r="V142" s="6"/>
      <c r="W142" s="6"/>
      <c r="X142" s="6"/>
      <c r="Y142" s="6"/>
      <c r="Z142" s="6"/>
      <c r="AA142" s="6"/>
      <c r="AB142" s="6"/>
      <c r="AC142" s="6">
        <v>16.2</v>
      </c>
      <c r="AD142" s="8">
        <v>4.7</v>
      </c>
      <c r="AE142" s="6"/>
      <c r="AF142" s="6"/>
      <c r="AG142" s="6">
        <f t="shared" si="10"/>
        <v>162</v>
      </c>
      <c r="AH142" s="6"/>
      <c r="AI142" s="6"/>
      <c r="AJ142" s="8"/>
      <c r="AK142" s="8"/>
      <c r="AL142" s="8"/>
      <c r="AM142" s="8"/>
      <c r="AN142" s="8"/>
      <c r="AO142" s="8"/>
      <c r="AP142" s="8"/>
      <c r="AQ142" s="8"/>
      <c r="AR142" s="8"/>
      <c r="AS142" s="8"/>
      <c r="AT142" s="8"/>
      <c r="AU142" s="8"/>
      <c r="AV142" s="8"/>
      <c r="AW142" s="8"/>
      <c r="AX142" s="8"/>
      <c r="AY142" s="8"/>
      <c r="AZ142" s="8"/>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row>
    <row r="143" spans="18:111" s="5" customFormat="1" x14ac:dyDescent="0.25">
      <c r="R143" s="6"/>
      <c r="S143" s="6"/>
      <c r="T143" s="6"/>
      <c r="U143" s="6"/>
      <c r="V143" s="6"/>
      <c r="W143" s="6"/>
      <c r="X143" s="6"/>
      <c r="Y143" s="6"/>
      <c r="Z143" s="6"/>
      <c r="AA143" s="6"/>
      <c r="AB143" s="6"/>
      <c r="AC143" s="6">
        <v>16.5</v>
      </c>
      <c r="AD143" s="8">
        <v>4.75</v>
      </c>
      <c r="AE143" s="6"/>
      <c r="AF143" s="6"/>
      <c r="AG143" s="6">
        <f t="shared" si="10"/>
        <v>165</v>
      </c>
      <c r="AH143" s="6"/>
      <c r="AI143" s="6"/>
      <c r="AJ143" s="8"/>
      <c r="AK143" s="8"/>
      <c r="AL143" s="8"/>
      <c r="AM143" s="8"/>
      <c r="AN143" s="8"/>
      <c r="AO143" s="8"/>
      <c r="AP143" s="8"/>
      <c r="AQ143" s="8"/>
      <c r="AR143" s="8"/>
      <c r="AS143" s="8"/>
      <c r="AT143" s="8"/>
      <c r="AU143" s="8"/>
      <c r="AV143" s="8"/>
      <c r="AW143" s="8"/>
      <c r="AX143" s="8"/>
      <c r="AY143" s="8"/>
      <c r="AZ143" s="8"/>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row>
    <row r="144" spans="18:111" s="5" customFormat="1" x14ac:dyDescent="0.25">
      <c r="R144" s="6"/>
      <c r="S144" s="6"/>
      <c r="T144" s="6"/>
      <c r="U144" s="6"/>
      <c r="V144" s="6"/>
      <c r="W144" s="6"/>
      <c r="X144" s="6"/>
      <c r="Y144" s="6"/>
      <c r="Z144" s="6"/>
      <c r="AA144" s="6"/>
      <c r="AB144" s="6"/>
      <c r="AC144" s="6">
        <v>16.899999999999999</v>
      </c>
      <c r="AD144" s="8">
        <v>4.87</v>
      </c>
      <c r="AE144" s="6"/>
      <c r="AF144" s="6"/>
      <c r="AG144" s="6">
        <f t="shared" si="10"/>
        <v>169</v>
      </c>
      <c r="AH144" s="6"/>
      <c r="AI144" s="6"/>
      <c r="AJ144" s="8"/>
      <c r="AK144" s="8"/>
      <c r="AL144" s="8"/>
      <c r="AM144" s="8"/>
      <c r="AN144" s="8"/>
      <c r="AO144" s="8"/>
      <c r="AP144" s="8"/>
      <c r="AQ144" s="8"/>
      <c r="AR144" s="8"/>
      <c r="AS144" s="8"/>
      <c r="AT144" s="8"/>
      <c r="AU144" s="8"/>
      <c r="AV144" s="8"/>
      <c r="AW144" s="8"/>
      <c r="AX144" s="8"/>
      <c r="AY144" s="8"/>
      <c r="AZ144" s="8"/>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row>
    <row r="145" spans="18:111" s="5" customFormat="1" x14ac:dyDescent="0.25">
      <c r="R145" s="6"/>
      <c r="S145" s="6"/>
      <c r="T145" s="6"/>
      <c r="U145" s="6"/>
      <c r="V145" s="6"/>
      <c r="W145" s="6"/>
      <c r="X145" s="6"/>
      <c r="Y145" s="6"/>
      <c r="Z145" s="6"/>
      <c r="AA145" s="6"/>
      <c r="AB145" s="6"/>
      <c r="AC145" s="6">
        <v>17.399999999999999</v>
      </c>
      <c r="AD145" s="8">
        <v>4.99</v>
      </c>
      <c r="AE145" s="6"/>
      <c r="AF145" s="6"/>
      <c r="AG145" s="6">
        <f t="shared" si="10"/>
        <v>174</v>
      </c>
      <c r="AH145" s="6"/>
      <c r="AI145" s="6"/>
      <c r="AJ145" s="8"/>
      <c r="AK145" s="8"/>
      <c r="AL145" s="8"/>
      <c r="AM145" s="8"/>
      <c r="AN145" s="8"/>
      <c r="AO145" s="8"/>
      <c r="AP145" s="8"/>
      <c r="AQ145" s="8"/>
      <c r="AR145" s="8"/>
      <c r="AS145" s="8"/>
      <c r="AT145" s="8"/>
      <c r="AU145" s="8"/>
      <c r="AV145" s="8"/>
      <c r="AW145" s="8"/>
      <c r="AX145" s="8"/>
      <c r="AY145" s="8"/>
      <c r="AZ145" s="8"/>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row>
    <row r="146" spans="18:111" s="5" customFormat="1" x14ac:dyDescent="0.25">
      <c r="R146" s="6"/>
      <c r="S146" s="6"/>
      <c r="T146" s="6"/>
      <c r="U146" s="6"/>
      <c r="V146" s="6"/>
      <c r="W146" s="6"/>
      <c r="X146" s="6"/>
      <c r="Y146" s="6"/>
      <c r="Z146" s="6"/>
      <c r="AA146" s="6"/>
      <c r="AB146" s="6"/>
      <c r="AC146" s="6">
        <v>17.8</v>
      </c>
      <c r="AD146" s="8">
        <v>5.0999999999999996</v>
      </c>
      <c r="AE146" s="6"/>
      <c r="AF146" s="6"/>
      <c r="AG146" s="6">
        <f t="shared" si="10"/>
        <v>178</v>
      </c>
      <c r="AH146" s="6"/>
      <c r="AI146" s="6"/>
      <c r="AJ146" s="8"/>
      <c r="AK146" s="8"/>
      <c r="AL146" s="8"/>
      <c r="AM146" s="8"/>
      <c r="AN146" s="8"/>
      <c r="AO146" s="8"/>
      <c r="AP146" s="8"/>
      <c r="AQ146" s="8"/>
      <c r="AR146" s="8"/>
      <c r="AS146" s="8"/>
      <c r="AT146" s="8"/>
      <c r="AU146" s="8"/>
      <c r="AV146" s="8"/>
      <c r="AW146" s="8"/>
      <c r="AX146" s="8"/>
      <c r="AY146" s="8"/>
      <c r="AZ146" s="8"/>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row>
    <row r="147" spans="18:111" s="5" customFormat="1" x14ac:dyDescent="0.25">
      <c r="R147" s="6"/>
      <c r="S147" s="6"/>
      <c r="T147" s="6"/>
      <c r="U147" s="6"/>
      <c r="V147" s="6"/>
      <c r="W147" s="6"/>
      <c r="X147" s="6"/>
      <c r="Y147" s="6"/>
      <c r="Z147" s="6"/>
      <c r="AA147" s="6"/>
      <c r="AB147" s="6"/>
      <c r="AC147" s="6">
        <v>18</v>
      </c>
      <c r="AD147" s="6"/>
      <c r="AE147" s="6"/>
      <c r="AF147" s="6"/>
      <c r="AG147" s="6">
        <f t="shared" si="10"/>
        <v>180</v>
      </c>
      <c r="AH147" s="6"/>
      <c r="AI147" s="6"/>
      <c r="AJ147" s="8"/>
      <c r="AK147" s="8"/>
      <c r="AL147" s="8"/>
      <c r="AM147" s="8"/>
      <c r="AN147" s="8"/>
      <c r="AO147" s="8"/>
      <c r="AP147" s="8"/>
      <c r="AQ147" s="8"/>
      <c r="AR147" s="8"/>
      <c r="AS147" s="8"/>
      <c r="AT147" s="8"/>
      <c r="AU147" s="8"/>
      <c r="AV147" s="8"/>
      <c r="AW147" s="8"/>
      <c r="AX147" s="8"/>
      <c r="AY147" s="8"/>
      <c r="AZ147" s="8"/>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row>
    <row r="148" spans="18:111" s="5" customFormat="1" x14ac:dyDescent="0.25">
      <c r="R148" s="6"/>
      <c r="S148" s="6"/>
      <c r="T148" s="6"/>
      <c r="U148" s="6"/>
      <c r="V148" s="6"/>
      <c r="W148" s="6"/>
      <c r="X148" s="6"/>
      <c r="Y148" s="6"/>
      <c r="Z148" s="6"/>
      <c r="AA148" s="6"/>
      <c r="AB148" s="6"/>
      <c r="AC148" s="6">
        <v>18.2</v>
      </c>
      <c r="AD148" s="6"/>
      <c r="AE148" s="6"/>
      <c r="AF148" s="6"/>
      <c r="AG148" s="6">
        <f t="shared" si="10"/>
        <v>182</v>
      </c>
      <c r="AH148" s="6"/>
      <c r="AI148" s="6"/>
      <c r="AJ148" s="8"/>
      <c r="AK148" s="8"/>
      <c r="AL148" s="8"/>
      <c r="AM148" s="8"/>
      <c r="AN148" s="8"/>
      <c r="AO148" s="8"/>
      <c r="AP148" s="8"/>
      <c r="AQ148" s="8"/>
      <c r="AR148" s="8"/>
      <c r="AS148" s="8"/>
      <c r="AT148" s="8"/>
      <c r="AU148" s="8"/>
      <c r="AV148" s="8"/>
      <c r="AW148" s="8"/>
      <c r="AX148" s="8"/>
      <c r="AY148" s="8"/>
      <c r="AZ148" s="8"/>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row>
    <row r="149" spans="18:111" s="5" customFormat="1" x14ac:dyDescent="0.25">
      <c r="R149" s="6"/>
      <c r="S149" s="6"/>
      <c r="T149" s="6"/>
      <c r="U149" s="6"/>
      <c r="V149" s="6"/>
      <c r="W149" s="6"/>
      <c r="X149" s="6"/>
      <c r="Y149" s="6"/>
      <c r="Z149" s="6"/>
      <c r="AA149" s="6"/>
      <c r="AB149" s="6"/>
      <c r="AC149" s="6">
        <v>18.7</v>
      </c>
      <c r="AD149" s="6"/>
      <c r="AE149" s="6"/>
      <c r="AF149" s="6"/>
      <c r="AG149" s="6">
        <f t="shared" si="10"/>
        <v>187</v>
      </c>
      <c r="AH149" s="6"/>
      <c r="AI149" s="6"/>
      <c r="AJ149" s="8"/>
      <c r="AK149" s="8"/>
      <c r="AL149" s="8"/>
      <c r="AM149" s="8"/>
      <c r="AN149" s="8"/>
      <c r="AO149" s="8"/>
      <c r="AP149" s="8"/>
      <c r="AQ149" s="8"/>
      <c r="AR149" s="8"/>
      <c r="AS149" s="8"/>
      <c r="AT149" s="8"/>
      <c r="AU149" s="8"/>
      <c r="AV149" s="8"/>
      <c r="AW149" s="8"/>
      <c r="AX149" s="8"/>
      <c r="AY149" s="8"/>
      <c r="AZ149" s="8"/>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row>
    <row r="150" spans="18:111" s="5" customFormat="1" x14ac:dyDescent="0.25">
      <c r="R150" s="6"/>
      <c r="S150" s="6"/>
      <c r="T150" s="6"/>
      <c r="U150" s="6"/>
      <c r="V150" s="6"/>
      <c r="W150" s="6"/>
      <c r="X150" s="6"/>
      <c r="Y150" s="6"/>
      <c r="Z150" s="6"/>
      <c r="AA150" s="6"/>
      <c r="AB150" s="6"/>
      <c r="AC150" s="6">
        <v>19.100000000000001</v>
      </c>
      <c r="AD150" s="6"/>
      <c r="AE150" s="6"/>
      <c r="AF150" s="6"/>
      <c r="AG150" s="6">
        <f t="shared" si="10"/>
        <v>191</v>
      </c>
      <c r="AH150" s="6"/>
      <c r="AI150" s="6"/>
      <c r="AJ150" s="8"/>
      <c r="AK150" s="8"/>
      <c r="AL150" s="8"/>
      <c r="AM150" s="8"/>
      <c r="AN150" s="8"/>
      <c r="AO150" s="8"/>
      <c r="AP150" s="8"/>
      <c r="AQ150" s="8"/>
      <c r="AR150" s="8"/>
      <c r="AS150" s="8"/>
      <c r="AT150" s="8"/>
      <c r="AU150" s="8"/>
      <c r="AV150" s="8"/>
      <c r="AW150" s="8"/>
      <c r="AX150" s="8"/>
      <c r="AY150" s="8"/>
      <c r="AZ150" s="8"/>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row>
    <row r="151" spans="18:111" s="5" customFormat="1" x14ac:dyDescent="0.25">
      <c r="R151" s="6"/>
      <c r="S151" s="6"/>
      <c r="T151" s="6"/>
      <c r="U151" s="6"/>
      <c r="V151" s="6"/>
      <c r="W151" s="6"/>
      <c r="X151" s="6"/>
      <c r="Y151" s="6"/>
      <c r="Z151" s="6"/>
      <c r="AA151" s="6"/>
      <c r="AB151" s="6"/>
      <c r="AC151" s="6">
        <v>19.600000000000001</v>
      </c>
      <c r="AD151" s="6"/>
      <c r="AE151" s="6"/>
      <c r="AF151" s="6"/>
      <c r="AG151" s="6">
        <f t="shared" si="10"/>
        <v>196</v>
      </c>
      <c r="AH151" s="6"/>
      <c r="AI151" s="6"/>
      <c r="AJ151" s="8"/>
      <c r="AK151" s="8"/>
      <c r="AL151" s="8"/>
      <c r="AM151" s="8"/>
      <c r="AN151" s="8"/>
      <c r="AO151" s="8"/>
      <c r="AP151" s="8"/>
      <c r="AQ151" s="8"/>
      <c r="AR151" s="8"/>
      <c r="AS151" s="8"/>
      <c r="AT151" s="8"/>
      <c r="AU151" s="8"/>
      <c r="AV151" s="8"/>
      <c r="AW151" s="8"/>
      <c r="AX151" s="8"/>
      <c r="AY151" s="8"/>
      <c r="AZ151" s="8"/>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row>
    <row r="152" spans="18:111" s="5" customFormat="1" x14ac:dyDescent="0.25">
      <c r="R152" s="6"/>
      <c r="S152" s="6"/>
      <c r="T152" s="6"/>
      <c r="U152" s="6"/>
      <c r="V152" s="6"/>
      <c r="W152" s="6"/>
      <c r="X152" s="6"/>
      <c r="Y152" s="6"/>
      <c r="Z152" s="6"/>
      <c r="AA152" s="6"/>
      <c r="AB152" s="6"/>
      <c r="AC152" s="6">
        <v>20</v>
      </c>
      <c r="AD152" s="6"/>
      <c r="AE152" s="6"/>
      <c r="AF152" s="6"/>
      <c r="AG152" s="6">
        <f t="shared" si="10"/>
        <v>200</v>
      </c>
      <c r="AH152" s="6"/>
      <c r="AI152" s="6"/>
      <c r="AJ152" s="8"/>
      <c r="AK152" s="8"/>
      <c r="AL152" s="8"/>
      <c r="AM152" s="8"/>
      <c r="AN152" s="8"/>
      <c r="AO152" s="8"/>
      <c r="AP152" s="8"/>
      <c r="AQ152" s="8"/>
      <c r="AR152" s="8"/>
      <c r="AS152" s="8"/>
      <c r="AT152" s="8"/>
      <c r="AU152" s="8"/>
      <c r="AV152" s="8"/>
      <c r="AW152" s="8"/>
      <c r="AX152" s="8"/>
      <c r="AY152" s="8"/>
      <c r="AZ152" s="8"/>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row>
    <row r="153" spans="18:111" s="5" customFormat="1" x14ac:dyDescent="0.25">
      <c r="R153" s="6"/>
      <c r="S153" s="6"/>
      <c r="T153" s="6"/>
      <c r="U153" s="6"/>
      <c r="V153" s="6"/>
      <c r="W153" s="6"/>
      <c r="X153" s="6"/>
      <c r="Y153" s="6"/>
      <c r="Z153" s="6"/>
      <c r="AA153" s="6"/>
      <c r="AB153" s="6"/>
      <c r="AC153" s="6">
        <v>20.5</v>
      </c>
      <c r="AD153" s="6"/>
      <c r="AE153" s="6"/>
      <c r="AF153" s="6"/>
      <c r="AG153" s="6">
        <f t="shared" si="10"/>
        <v>205</v>
      </c>
      <c r="AH153" s="6"/>
      <c r="AI153" s="6"/>
      <c r="AJ153" s="8"/>
      <c r="AK153" s="8"/>
      <c r="AL153" s="8"/>
      <c r="AM153" s="8"/>
      <c r="AN153" s="8"/>
      <c r="AO153" s="8"/>
      <c r="AP153" s="8"/>
      <c r="AQ153" s="8"/>
      <c r="AR153" s="8"/>
      <c r="AS153" s="8"/>
      <c r="AT153" s="8"/>
      <c r="AU153" s="8"/>
      <c r="AV153" s="8"/>
      <c r="AW153" s="8"/>
      <c r="AX153" s="8"/>
      <c r="AY153" s="8"/>
      <c r="AZ153" s="8"/>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row>
    <row r="154" spans="18:111" s="5" customFormat="1" x14ac:dyDescent="0.25">
      <c r="R154" s="6"/>
      <c r="S154" s="6"/>
      <c r="T154" s="6"/>
      <c r="U154" s="6"/>
      <c r="V154" s="6"/>
      <c r="W154" s="6"/>
      <c r="X154" s="6"/>
      <c r="Y154" s="6"/>
      <c r="Z154" s="6"/>
      <c r="AA154" s="6"/>
      <c r="AB154" s="6"/>
      <c r="AC154" s="6">
        <v>21</v>
      </c>
      <c r="AD154" s="6"/>
      <c r="AE154" s="6"/>
      <c r="AF154" s="6"/>
      <c r="AG154" s="6">
        <f t="shared" si="10"/>
        <v>210</v>
      </c>
      <c r="AH154" s="6"/>
      <c r="AI154" s="6"/>
      <c r="AJ154" s="8"/>
      <c r="AK154" s="8"/>
      <c r="AL154" s="8"/>
      <c r="AM154" s="8"/>
      <c r="AN154" s="8"/>
      <c r="AO154" s="8"/>
      <c r="AP154" s="8"/>
      <c r="AQ154" s="8"/>
      <c r="AR154" s="8"/>
      <c r="AS154" s="8"/>
      <c r="AT154" s="8"/>
      <c r="AU154" s="8"/>
      <c r="AV154" s="8"/>
      <c r="AW154" s="8"/>
      <c r="AX154" s="8"/>
      <c r="AY154" s="8"/>
      <c r="AZ154" s="8"/>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row>
    <row r="155" spans="18:111" s="5" customFormat="1" x14ac:dyDescent="0.25">
      <c r="R155" s="6"/>
      <c r="S155" s="6"/>
      <c r="T155" s="6"/>
      <c r="U155" s="6"/>
      <c r="V155" s="6"/>
      <c r="W155" s="6"/>
      <c r="X155" s="6"/>
      <c r="Y155" s="6"/>
      <c r="Z155" s="6"/>
      <c r="AA155" s="6"/>
      <c r="AB155" s="6"/>
      <c r="AC155" s="6">
        <v>21.5</v>
      </c>
      <c r="AD155" s="6"/>
      <c r="AE155" s="6"/>
      <c r="AF155" s="6"/>
      <c r="AG155" s="6">
        <f t="shared" si="10"/>
        <v>215</v>
      </c>
      <c r="AH155" s="6"/>
      <c r="AI155" s="6"/>
      <c r="AJ155" s="8"/>
      <c r="AK155" s="8"/>
      <c r="AL155" s="8"/>
      <c r="AM155" s="8"/>
      <c r="AN155" s="8"/>
      <c r="AO155" s="8"/>
      <c r="AP155" s="8"/>
      <c r="AQ155" s="8"/>
      <c r="AR155" s="8"/>
      <c r="AS155" s="8"/>
      <c r="AT155" s="8"/>
      <c r="AU155" s="8"/>
      <c r="AV155" s="8"/>
      <c r="AW155" s="8"/>
      <c r="AX155" s="8"/>
      <c r="AY155" s="8"/>
      <c r="AZ155" s="8"/>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row>
    <row r="156" spans="18:111" s="5" customFormat="1" x14ac:dyDescent="0.25">
      <c r="R156" s="6"/>
      <c r="S156" s="6"/>
      <c r="T156" s="6"/>
      <c r="U156" s="6"/>
      <c r="V156" s="6"/>
      <c r="W156" s="6"/>
      <c r="X156" s="6"/>
      <c r="Y156" s="6"/>
      <c r="Z156" s="6"/>
      <c r="AA156" s="6"/>
      <c r="AB156" s="6"/>
      <c r="AC156" s="6">
        <v>22</v>
      </c>
      <c r="AD156" s="6"/>
      <c r="AE156" s="6"/>
      <c r="AF156" s="6"/>
      <c r="AG156" s="6">
        <f t="shared" si="10"/>
        <v>220</v>
      </c>
      <c r="AH156" s="6"/>
      <c r="AI156" s="6"/>
      <c r="AJ156" s="8"/>
      <c r="AK156" s="8"/>
      <c r="AL156" s="8"/>
      <c r="AM156" s="8"/>
      <c r="AN156" s="8"/>
      <c r="AO156" s="8"/>
      <c r="AP156" s="8"/>
      <c r="AQ156" s="8"/>
      <c r="AR156" s="8"/>
      <c r="AS156" s="8"/>
      <c r="AT156" s="8"/>
      <c r="AU156" s="8"/>
      <c r="AV156" s="8"/>
      <c r="AW156" s="8"/>
      <c r="AX156" s="8"/>
      <c r="AY156" s="8"/>
      <c r="AZ156" s="8"/>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row>
    <row r="157" spans="18:111" s="5" customFormat="1" x14ac:dyDescent="0.25">
      <c r="R157" s="6"/>
      <c r="S157" s="6"/>
      <c r="T157" s="6"/>
      <c r="U157" s="6"/>
      <c r="V157" s="6"/>
      <c r="W157" s="6"/>
      <c r="X157" s="6"/>
      <c r="Y157" s="6"/>
      <c r="Z157" s="6"/>
      <c r="AA157" s="6"/>
      <c r="AB157" s="6"/>
      <c r="AC157" s="6">
        <v>22.1</v>
      </c>
      <c r="AD157" s="6"/>
      <c r="AE157" s="6"/>
      <c r="AF157" s="6"/>
      <c r="AG157" s="6">
        <f t="shared" si="10"/>
        <v>221</v>
      </c>
      <c r="AH157" s="6"/>
      <c r="AI157" s="6"/>
      <c r="AJ157" s="8"/>
      <c r="AK157" s="8"/>
      <c r="AL157" s="8"/>
      <c r="AM157" s="8"/>
      <c r="AN157" s="8"/>
      <c r="AO157" s="8"/>
      <c r="AP157" s="8"/>
      <c r="AQ157" s="8"/>
      <c r="AR157" s="8"/>
      <c r="AS157" s="8"/>
      <c r="AT157" s="8"/>
      <c r="AU157" s="8"/>
      <c r="AV157" s="8"/>
      <c r="AW157" s="8"/>
      <c r="AX157" s="8"/>
      <c r="AY157" s="8"/>
      <c r="AZ157" s="8"/>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row>
    <row r="158" spans="18:111" s="5" customFormat="1" x14ac:dyDescent="0.25">
      <c r="R158" s="6"/>
      <c r="S158" s="6"/>
      <c r="T158" s="6"/>
      <c r="U158" s="6"/>
      <c r="V158" s="6"/>
      <c r="W158" s="6"/>
      <c r="X158" s="6"/>
      <c r="Y158" s="6"/>
      <c r="Z158" s="6"/>
      <c r="AA158" s="6"/>
      <c r="AB158" s="6"/>
      <c r="AC158" s="6">
        <v>22.6</v>
      </c>
      <c r="AD158" s="6"/>
      <c r="AE158" s="6"/>
      <c r="AF158" s="6"/>
      <c r="AG158" s="6">
        <f t="shared" si="10"/>
        <v>226</v>
      </c>
      <c r="AH158" s="6"/>
      <c r="AI158" s="6"/>
      <c r="AJ158" s="8"/>
      <c r="AK158" s="8"/>
      <c r="AL158" s="8"/>
      <c r="AM158" s="8"/>
      <c r="AN158" s="8"/>
      <c r="AO158" s="8"/>
      <c r="AP158" s="8"/>
      <c r="AQ158" s="8"/>
      <c r="AR158" s="8"/>
      <c r="AS158" s="8"/>
      <c r="AT158" s="8"/>
      <c r="AU158" s="8"/>
      <c r="AV158" s="8"/>
      <c r="AW158" s="8"/>
      <c r="AX158" s="8"/>
      <c r="AY158" s="8"/>
      <c r="AZ158" s="8"/>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row>
    <row r="159" spans="18:111" s="5" customFormat="1" x14ac:dyDescent="0.25">
      <c r="R159" s="6"/>
      <c r="S159" s="6"/>
      <c r="T159" s="6"/>
      <c r="U159" s="6"/>
      <c r="V159" s="6"/>
      <c r="W159" s="6"/>
      <c r="X159" s="6"/>
      <c r="Y159" s="6"/>
      <c r="Z159" s="6"/>
      <c r="AA159" s="6"/>
      <c r="AB159" s="6"/>
      <c r="AC159" s="6">
        <v>23.2</v>
      </c>
      <c r="AD159" s="6"/>
      <c r="AE159" s="6"/>
      <c r="AF159" s="6"/>
      <c r="AG159" s="6">
        <f t="shared" si="10"/>
        <v>232</v>
      </c>
      <c r="AH159" s="6"/>
      <c r="AI159" s="6"/>
      <c r="AJ159" s="8"/>
      <c r="AK159" s="8"/>
      <c r="AL159" s="8"/>
      <c r="AM159" s="8"/>
      <c r="AN159" s="8"/>
      <c r="AO159" s="8"/>
      <c r="AP159" s="8"/>
      <c r="AQ159" s="8"/>
      <c r="AR159" s="8"/>
      <c r="AS159" s="8"/>
      <c r="AT159" s="8"/>
      <c r="AU159" s="8"/>
      <c r="AV159" s="8"/>
      <c r="AW159" s="8"/>
      <c r="AX159" s="8"/>
      <c r="AY159" s="8"/>
      <c r="AZ159" s="8"/>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row>
    <row r="160" spans="18:111" s="5" customFormat="1" x14ac:dyDescent="0.25">
      <c r="R160" s="6"/>
      <c r="S160" s="6"/>
      <c r="T160" s="6"/>
      <c r="U160" s="6"/>
      <c r="V160" s="6"/>
      <c r="W160" s="6"/>
      <c r="X160" s="6"/>
      <c r="Y160" s="6"/>
      <c r="Z160" s="6"/>
      <c r="AA160" s="6"/>
      <c r="AB160" s="6"/>
      <c r="AC160" s="6">
        <v>23.7</v>
      </c>
      <c r="AD160" s="6"/>
      <c r="AE160" s="6"/>
      <c r="AF160" s="6"/>
      <c r="AG160" s="6">
        <f t="shared" si="10"/>
        <v>237</v>
      </c>
      <c r="AH160" s="6"/>
      <c r="AI160" s="6"/>
      <c r="AJ160" s="8"/>
      <c r="AK160" s="8"/>
      <c r="AL160" s="8"/>
      <c r="AM160" s="8"/>
      <c r="AN160" s="8"/>
      <c r="AO160" s="8"/>
      <c r="AP160" s="8"/>
      <c r="AQ160" s="8"/>
      <c r="AR160" s="8"/>
      <c r="AS160" s="8"/>
      <c r="AT160" s="8"/>
      <c r="AU160" s="8"/>
      <c r="AV160" s="8"/>
      <c r="AW160" s="8"/>
      <c r="AX160" s="8"/>
      <c r="AY160" s="8"/>
      <c r="AZ160" s="8"/>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row>
    <row r="161" spans="18:111" s="5" customFormat="1" x14ac:dyDescent="0.25">
      <c r="R161" s="6"/>
      <c r="S161" s="6"/>
      <c r="T161" s="6"/>
      <c r="U161" s="6"/>
      <c r="V161" s="6"/>
      <c r="W161" s="6"/>
      <c r="X161" s="6"/>
      <c r="Y161" s="6"/>
      <c r="Z161" s="6"/>
      <c r="AA161" s="6"/>
      <c r="AB161" s="6"/>
      <c r="AC161" s="6">
        <v>24</v>
      </c>
      <c r="AD161" s="6"/>
      <c r="AE161" s="6"/>
      <c r="AF161" s="6"/>
      <c r="AG161" s="6">
        <f t="shared" si="10"/>
        <v>240</v>
      </c>
      <c r="AH161" s="6"/>
      <c r="AI161" s="6"/>
      <c r="AJ161" s="8"/>
      <c r="AK161" s="8"/>
      <c r="AL161" s="8"/>
      <c r="AM161" s="8"/>
      <c r="AN161" s="8"/>
      <c r="AO161" s="8"/>
      <c r="AP161" s="8"/>
      <c r="AQ161" s="8"/>
      <c r="AR161" s="8"/>
      <c r="AS161" s="8"/>
      <c r="AT161" s="8"/>
      <c r="AU161" s="8"/>
      <c r="AV161" s="8"/>
      <c r="AW161" s="8"/>
      <c r="AX161" s="8"/>
      <c r="AY161" s="8"/>
      <c r="AZ161" s="8"/>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c r="DG161" s="6"/>
    </row>
    <row r="162" spans="18:111" s="5" customFormat="1" x14ac:dyDescent="0.25">
      <c r="R162" s="6"/>
      <c r="S162" s="6"/>
      <c r="T162" s="6"/>
      <c r="U162" s="6"/>
      <c r="V162" s="6"/>
      <c r="W162" s="6"/>
      <c r="X162" s="6"/>
      <c r="Y162" s="6"/>
      <c r="Z162" s="6"/>
      <c r="AA162" s="6"/>
      <c r="AB162" s="6"/>
      <c r="AC162" s="6">
        <v>24.3</v>
      </c>
      <c r="AD162" s="6"/>
      <c r="AE162" s="6"/>
      <c r="AF162" s="6"/>
      <c r="AG162" s="6">
        <f t="shared" si="10"/>
        <v>243</v>
      </c>
      <c r="AH162" s="6"/>
      <c r="AI162" s="6"/>
      <c r="AJ162" s="8"/>
      <c r="AK162" s="8"/>
      <c r="AL162" s="8"/>
      <c r="AM162" s="8"/>
      <c r="AN162" s="8"/>
      <c r="AO162" s="8"/>
      <c r="AP162" s="8"/>
      <c r="AQ162" s="8"/>
      <c r="AR162" s="8"/>
      <c r="AS162" s="8"/>
      <c r="AT162" s="8"/>
      <c r="AU162" s="8"/>
      <c r="AV162" s="8"/>
      <c r="AW162" s="8"/>
      <c r="AX162" s="8"/>
      <c r="AY162" s="8"/>
      <c r="AZ162" s="8"/>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row>
    <row r="163" spans="18:111" s="5" customFormat="1" x14ac:dyDescent="0.25">
      <c r="R163" s="6"/>
      <c r="S163" s="6"/>
      <c r="T163" s="6"/>
      <c r="U163" s="6"/>
      <c r="V163" s="6"/>
      <c r="W163" s="6"/>
      <c r="X163" s="6"/>
      <c r="Y163" s="6"/>
      <c r="Z163" s="6"/>
      <c r="AA163" s="6"/>
      <c r="AB163" s="6"/>
      <c r="AC163" s="6">
        <v>24.9</v>
      </c>
      <c r="AD163" s="6"/>
      <c r="AE163" s="6"/>
      <c r="AF163" s="6"/>
      <c r="AG163" s="6">
        <f t="shared" si="10"/>
        <v>249</v>
      </c>
      <c r="AH163" s="6"/>
      <c r="AI163" s="6"/>
      <c r="AJ163" s="8"/>
      <c r="AK163" s="8"/>
      <c r="AL163" s="8"/>
      <c r="AM163" s="8"/>
      <c r="AN163" s="8"/>
      <c r="AO163" s="8"/>
      <c r="AP163" s="8"/>
      <c r="AQ163" s="8"/>
      <c r="AR163" s="8"/>
      <c r="AS163" s="8"/>
      <c r="AT163" s="8"/>
      <c r="AU163" s="8"/>
      <c r="AV163" s="8"/>
      <c r="AW163" s="8"/>
      <c r="AX163" s="8"/>
      <c r="AY163" s="8"/>
      <c r="AZ163" s="8"/>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row>
    <row r="164" spans="18:111" s="5" customFormat="1" x14ac:dyDescent="0.25">
      <c r="R164" s="6"/>
      <c r="S164" s="6"/>
      <c r="T164" s="6"/>
      <c r="U164" s="6"/>
      <c r="V164" s="6"/>
      <c r="W164" s="6"/>
      <c r="X164" s="6"/>
      <c r="Y164" s="6"/>
      <c r="Z164" s="6"/>
      <c r="AA164" s="6"/>
      <c r="AB164" s="6"/>
      <c r="AC164" s="6">
        <v>25.5</v>
      </c>
      <c r="AD164" s="6"/>
      <c r="AE164" s="6"/>
      <c r="AF164" s="6"/>
      <c r="AG164" s="6">
        <f t="shared" si="10"/>
        <v>255</v>
      </c>
      <c r="AH164" s="6"/>
      <c r="AI164" s="6"/>
      <c r="AJ164" s="8"/>
      <c r="AK164" s="8"/>
      <c r="AL164" s="8"/>
      <c r="AM164" s="8"/>
      <c r="AN164" s="8"/>
      <c r="AO164" s="8"/>
      <c r="AP164" s="8"/>
      <c r="AQ164" s="8"/>
      <c r="AR164" s="8"/>
      <c r="AS164" s="8"/>
      <c r="AT164" s="8"/>
      <c r="AU164" s="8"/>
      <c r="AV164" s="8"/>
      <c r="AW164" s="8"/>
      <c r="AX164" s="8"/>
      <c r="AY164" s="8"/>
      <c r="AZ164" s="8"/>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row>
    <row r="165" spans="18:111" s="5" customFormat="1" x14ac:dyDescent="0.25">
      <c r="R165" s="6"/>
      <c r="S165" s="6"/>
      <c r="T165" s="6"/>
      <c r="U165" s="6"/>
      <c r="V165" s="6"/>
      <c r="W165" s="6"/>
      <c r="X165" s="6"/>
      <c r="Y165" s="6"/>
      <c r="Z165" s="6"/>
      <c r="AA165" s="6"/>
      <c r="AB165" s="6"/>
      <c r="AC165" s="6">
        <v>26.1</v>
      </c>
      <c r="AD165" s="6"/>
      <c r="AE165" s="6"/>
      <c r="AF165" s="6"/>
      <c r="AG165" s="6">
        <f t="shared" si="10"/>
        <v>261</v>
      </c>
      <c r="AH165" s="6"/>
      <c r="AI165" s="6"/>
      <c r="AJ165" s="8"/>
      <c r="AK165" s="8"/>
      <c r="AL165" s="8"/>
      <c r="AM165" s="8"/>
      <c r="AN165" s="8"/>
      <c r="AO165" s="8"/>
      <c r="AP165" s="8"/>
      <c r="AQ165" s="8"/>
      <c r="AR165" s="8"/>
      <c r="AS165" s="8"/>
      <c r="AT165" s="8"/>
      <c r="AU165" s="8"/>
      <c r="AV165" s="8"/>
      <c r="AW165" s="8"/>
      <c r="AX165" s="8"/>
      <c r="AY165" s="8"/>
      <c r="AZ165" s="8"/>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c r="CP165" s="6"/>
      <c r="CQ165" s="6"/>
      <c r="CR165" s="6"/>
      <c r="CS165" s="6"/>
      <c r="CT165" s="6"/>
      <c r="CU165" s="6"/>
      <c r="CV165" s="6"/>
      <c r="CW165" s="6"/>
      <c r="CX165" s="6"/>
      <c r="CY165" s="6"/>
      <c r="CZ165" s="6"/>
      <c r="DA165" s="6"/>
      <c r="DB165" s="6"/>
      <c r="DC165" s="6"/>
      <c r="DD165" s="6"/>
      <c r="DE165" s="6"/>
      <c r="DF165" s="6"/>
      <c r="DG165" s="6"/>
    </row>
    <row r="166" spans="18:111" s="5" customFormat="1" x14ac:dyDescent="0.25">
      <c r="R166" s="6"/>
      <c r="S166" s="6"/>
      <c r="T166" s="6"/>
      <c r="U166" s="6"/>
      <c r="V166" s="6"/>
      <c r="W166" s="6"/>
      <c r="X166" s="6"/>
      <c r="Y166" s="6"/>
      <c r="Z166" s="6"/>
      <c r="AA166" s="6"/>
      <c r="AB166" s="6"/>
      <c r="AC166" s="6">
        <v>26.7</v>
      </c>
      <c r="AD166" s="6"/>
      <c r="AE166" s="6"/>
      <c r="AF166" s="6"/>
      <c r="AG166" s="6">
        <f t="shared" si="10"/>
        <v>267</v>
      </c>
      <c r="AH166" s="6"/>
      <c r="AI166" s="6"/>
      <c r="AJ166" s="8"/>
      <c r="AK166" s="8"/>
      <c r="AL166" s="8"/>
      <c r="AM166" s="8"/>
      <c r="AN166" s="8"/>
      <c r="AO166" s="8"/>
      <c r="AP166" s="8"/>
      <c r="AQ166" s="8"/>
      <c r="AR166" s="8"/>
      <c r="AS166" s="8"/>
      <c r="AT166" s="8"/>
      <c r="AU166" s="8"/>
      <c r="AV166" s="8"/>
      <c r="AW166" s="8"/>
      <c r="AX166" s="8"/>
      <c r="AY166" s="8"/>
      <c r="AZ166" s="8"/>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c r="CU166" s="6"/>
      <c r="CV166" s="6"/>
      <c r="CW166" s="6"/>
      <c r="CX166" s="6"/>
      <c r="CY166" s="6"/>
      <c r="CZ166" s="6"/>
      <c r="DA166" s="6"/>
      <c r="DB166" s="6"/>
      <c r="DC166" s="6"/>
      <c r="DD166" s="6"/>
      <c r="DE166" s="6"/>
      <c r="DF166" s="6"/>
      <c r="DG166" s="6"/>
    </row>
    <row r="167" spans="18:111" s="5" customFormat="1" x14ac:dyDescent="0.25">
      <c r="R167" s="6"/>
      <c r="S167" s="6"/>
      <c r="T167" s="6"/>
      <c r="U167" s="6"/>
      <c r="V167" s="6"/>
      <c r="W167" s="6"/>
      <c r="X167" s="6"/>
      <c r="Y167" s="6"/>
      <c r="Z167" s="6"/>
      <c r="AA167" s="6"/>
      <c r="AB167" s="6"/>
      <c r="AC167" s="6">
        <v>27</v>
      </c>
      <c r="AD167" s="6"/>
      <c r="AE167" s="6"/>
      <c r="AF167" s="6"/>
      <c r="AG167" s="6">
        <f t="shared" si="10"/>
        <v>270</v>
      </c>
      <c r="AH167" s="6"/>
      <c r="AI167" s="6"/>
      <c r="AJ167" s="8"/>
      <c r="AK167" s="8"/>
      <c r="AL167" s="8"/>
      <c r="AM167" s="8"/>
      <c r="AN167" s="8"/>
      <c r="AO167" s="8"/>
      <c r="AP167" s="8"/>
      <c r="AQ167" s="8"/>
      <c r="AR167" s="8"/>
      <c r="AS167" s="8"/>
      <c r="AT167" s="8"/>
      <c r="AU167" s="8"/>
      <c r="AV167" s="8"/>
      <c r="AW167" s="8"/>
      <c r="AX167" s="8"/>
      <c r="AY167" s="8"/>
      <c r="AZ167" s="8"/>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c r="CP167" s="6"/>
      <c r="CQ167" s="6"/>
      <c r="CR167" s="6"/>
      <c r="CS167" s="6"/>
      <c r="CT167" s="6"/>
      <c r="CU167" s="6"/>
      <c r="CV167" s="6"/>
      <c r="CW167" s="6"/>
      <c r="CX167" s="6"/>
      <c r="CY167" s="6"/>
      <c r="CZ167" s="6"/>
      <c r="DA167" s="6"/>
      <c r="DB167" s="6"/>
      <c r="DC167" s="6"/>
      <c r="DD167" s="6"/>
      <c r="DE167" s="6"/>
      <c r="DF167" s="6"/>
      <c r="DG167" s="6"/>
    </row>
    <row r="168" spans="18:111" s="5" customFormat="1" x14ac:dyDescent="0.25">
      <c r="R168" s="6"/>
      <c r="S168" s="6"/>
      <c r="T168" s="6"/>
      <c r="U168" s="6"/>
      <c r="V168" s="6"/>
      <c r="W168" s="6"/>
      <c r="X168" s="6"/>
      <c r="Y168" s="6"/>
      <c r="Z168" s="6"/>
      <c r="AA168" s="6"/>
      <c r="AB168" s="6"/>
      <c r="AC168" s="6">
        <v>27.4</v>
      </c>
      <c r="AD168" s="6"/>
      <c r="AE168" s="6"/>
      <c r="AF168" s="6"/>
      <c r="AG168" s="6">
        <f t="shared" ref="AG168:AG231" si="11">AC168*10</f>
        <v>274</v>
      </c>
      <c r="AH168" s="6"/>
      <c r="AI168" s="6"/>
      <c r="AJ168" s="8"/>
      <c r="AK168" s="8"/>
      <c r="AL168" s="8"/>
      <c r="AM168" s="8"/>
      <c r="AN168" s="8"/>
      <c r="AO168" s="8"/>
      <c r="AP168" s="8"/>
      <c r="AQ168" s="8"/>
      <c r="AR168" s="8"/>
      <c r="AS168" s="8"/>
      <c r="AT168" s="8"/>
      <c r="AU168" s="8"/>
      <c r="AV168" s="8"/>
      <c r="AW168" s="8"/>
      <c r="AX168" s="8"/>
      <c r="AY168" s="8"/>
      <c r="AZ168" s="8"/>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c r="DB168" s="6"/>
      <c r="DC168" s="6"/>
      <c r="DD168" s="6"/>
      <c r="DE168" s="6"/>
      <c r="DF168" s="6"/>
      <c r="DG168" s="6"/>
    </row>
    <row r="169" spans="18:111" s="5" customFormat="1" x14ac:dyDescent="0.25">
      <c r="R169" s="6"/>
      <c r="S169" s="6"/>
      <c r="T169" s="6"/>
      <c r="U169" s="6"/>
      <c r="V169" s="6"/>
      <c r="W169" s="6"/>
      <c r="X169" s="6"/>
      <c r="Y169" s="6"/>
      <c r="Z169" s="6"/>
      <c r="AA169" s="6"/>
      <c r="AB169" s="6"/>
      <c r="AC169" s="6">
        <v>28</v>
      </c>
      <c r="AD169" s="6"/>
      <c r="AE169" s="6"/>
      <c r="AF169" s="6"/>
      <c r="AG169" s="6">
        <f t="shared" si="11"/>
        <v>280</v>
      </c>
      <c r="AH169" s="6"/>
      <c r="AI169" s="6"/>
      <c r="AJ169" s="8"/>
      <c r="AK169" s="8"/>
      <c r="AL169" s="8"/>
      <c r="AM169" s="8"/>
      <c r="AN169" s="8"/>
      <c r="AO169" s="8"/>
      <c r="AP169" s="8"/>
      <c r="AQ169" s="8"/>
      <c r="AR169" s="8"/>
      <c r="AS169" s="8"/>
      <c r="AT169" s="8"/>
      <c r="AU169" s="8"/>
      <c r="AV169" s="8"/>
      <c r="AW169" s="8"/>
      <c r="AX169" s="8"/>
      <c r="AY169" s="8"/>
      <c r="AZ169" s="8"/>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row>
    <row r="170" spans="18:111" s="5" customFormat="1" x14ac:dyDescent="0.25">
      <c r="R170" s="6"/>
      <c r="S170" s="6"/>
      <c r="T170" s="6"/>
      <c r="U170" s="6"/>
      <c r="V170" s="6"/>
      <c r="W170" s="6"/>
      <c r="X170" s="6"/>
      <c r="Y170" s="6"/>
      <c r="Z170" s="6"/>
      <c r="AA170" s="6"/>
      <c r="AB170" s="6"/>
      <c r="AC170" s="6">
        <v>28.7</v>
      </c>
      <c r="AD170" s="6"/>
      <c r="AE170" s="6"/>
      <c r="AF170" s="6"/>
      <c r="AG170" s="6">
        <f t="shared" si="11"/>
        <v>287</v>
      </c>
      <c r="AH170" s="6"/>
      <c r="AI170" s="6"/>
      <c r="AJ170" s="8"/>
      <c r="AK170" s="8"/>
      <c r="AL170" s="8"/>
      <c r="AM170" s="8"/>
      <c r="AN170" s="8"/>
      <c r="AO170" s="8"/>
      <c r="AP170" s="8"/>
      <c r="AQ170" s="8"/>
      <c r="AR170" s="8"/>
      <c r="AS170" s="8"/>
      <c r="AT170" s="8"/>
      <c r="AU170" s="8"/>
      <c r="AV170" s="8"/>
      <c r="AW170" s="8"/>
      <c r="AX170" s="8"/>
      <c r="AY170" s="8"/>
      <c r="AZ170" s="8"/>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c r="DC170" s="6"/>
      <c r="DD170" s="6"/>
      <c r="DE170" s="6"/>
      <c r="DF170" s="6"/>
      <c r="DG170" s="6"/>
    </row>
    <row r="171" spans="18:111" s="5" customFormat="1" x14ac:dyDescent="0.25">
      <c r="R171" s="6"/>
      <c r="S171" s="6"/>
      <c r="T171" s="6"/>
      <c r="U171" s="6"/>
      <c r="V171" s="6"/>
      <c r="W171" s="6"/>
      <c r="X171" s="6"/>
      <c r="Y171" s="6"/>
      <c r="Z171" s="6"/>
      <c r="AA171" s="6"/>
      <c r="AB171" s="6"/>
      <c r="AC171" s="6">
        <v>29.4</v>
      </c>
      <c r="AD171" s="6"/>
      <c r="AE171" s="6"/>
      <c r="AF171" s="6"/>
      <c r="AG171" s="6">
        <f t="shared" si="11"/>
        <v>294</v>
      </c>
      <c r="AH171" s="6"/>
      <c r="AI171" s="6"/>
      <c r="AJ171" s="8"/>
      <c r="AK171" s="8"/>
      <c r="AL171" s="8"/>
      <c r="AM171" s="8"/>
      <c r="AN171" s="8"/>
      <c r="AO171" s="8"/>
      <c r="AP171" s="8"/>
      <c r="AQ171" s="8"/>
      <c r="AR171" s="8"/>
      <c r="AS171" s="8"/>
      <c r="AT171" s="8"/>
      <c r="AU171" s="8"/>
      <c r="AV171" s="8"/>
      <c r="AW171" s="8"/>
      <c r="AX171" s="8"/>
      <c r="AY171" s="8"/>
      <c r="AZ171" s="8"/>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c r="CP171" s="6"/>
      <c r="CQ171" s="6"/>
      <c r="CR171" s="6"/>
      <c r="CS171" s="6"/>
      <c r="CT171" s="6"/>
      <c r="CU171" s="6"/>
      <c r="CV171" s="6"/>
      <c r="CW171" s="6"/>
      <c r="CX171" s="6"/>
      <c r="CY171" s="6"/>
      <c r="CZ171" s="6"/>
      <c r="DA171" s="6"/>
      <c r="DB171" s="6"/>
      <c r="DC171" s="6"/>
      <c r="DD171" s="6"/>
      <c r="DE171" s="6"/>
      <c r="DF171" s="6"/>
      <c r="DG171" s="6"/>
    </row>
    <row r="172" spans="18:111" s="5" customFormat="1" x14ac:dyDescent="0.25">
      <c r="R172" s="6"/>
      <c r="S172" s="6"/>
      <c r="T172" s="6"/>
      <c r="U172" s="6"/>
      <c r="V172" s="6"/>
      <c r="W172" s="6"/>
      <c r="X172" s="6"/>
      <c r="Y172" s="6"/>
      <c r="Z172" s="6"/>
      <c r="AA172" s="6"/>
      <c r="AB172" s="6"/>
      <c r="AC172" s="6">
        <v>30</v>
      </c>
      <c r="AD172" s="6"/>
      <c r="AE172" s="6"/>
      <c r="AF172" s="6"/>
      <c r="AG172" s="6">
        <f t="shared" si="11"/>
        <v>300</v>
      </c>
      <c r="AH172" s="6"/>
      <c r="AI172" s="6"/>
      <c r="AJ172" s="8"/>
      <c r="AK172" s="8"/>
      <c r="AL172" s="8"/>
      <c r="AM172" s="8"/>
      <c r="AN172" s="8"/>
      <c r="AO172" s="8"/>
      <c r="AP172" s="8"/>
      <c r="AQ172" s="8"/>
      <c r="AR172" s="8"/>
      <c r="AS172" s="8"/>
      <c r="AT172" s="8"/>
      <c r="AU172" s="8"/>
      <c r="AV172" s="8"/>
      <c r="AW172" s="8"/>
      <c r="AX172" s="8"/>
      <c r="AY172" s="8"/>
      <c r="AZ172" s="8"/>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c r="CU172" s="6"/>
      <c r="CV172" s="6"/>
      <c r="CW172" s="6"/>
      <c r="CX172" s="6"/>
      <c r="CY172" s="6"/>
      <c r="CZ172" s="6"/>
      <c r="DA172" s="6"/>
      <c r="DB172" s="6"/>
      <c r="DC172" s="6"/>
      <c r="DD172" s="6"/>
      <c r="DE172" s="6"/>
      <c r="DF172" s="6"/>
      <c r="DG172" s="6"/>
    </row>
    <row r="173" spans="18:111" s="5" customFormat="1" x14ac:dyDescent="0.25">
      <c r="R173" s="6"/>
      <c r="S173" s="6"/>
      <c r="T173" s="6"/>
      <c r="U173" s="6"/>
      <c r="V173" s="6"/>
      <c r="W173" s="6"/>
      <c r="X173" s="6"/>
      <c r="Y173" s="6"/>
      <c r="Z173" s="6"/>
      <c r="AA173" s="6"/>
      <c r="AB173" s="6"/>
      <c r="AC173" s="6">
        <v>30.1</v>
      </c>
      <c r="AD173" s="6"/>
      <c r="AE173" s="6"/>
      <c r="AF173" s="6"/>
      <c r="AG173" s="6">
        <f t="shared" si="11"/>
        <v>301</v>
      </c>
      <c r="AH173" s="6"/>
      <c r="AI173" s="6"/>
      <c r="AJ173" s="8"/>
      <c r="AK173" s="8"/>
      <c r="AL173" s="8"/>
      <c r="AM173" s="8"/>
      <c r="AN173" s="8"/>
      <c r="AO173" s="8"/>
      <c r="AP173" s="8"/>
      <c r="AQ173" s="8"/>
      <c r="AR173" s="8"/>
      <c r="AS173" s="8"/>
      <c r="AT173" s="8"/>
      <c r="AU173" s="8"/>
      <c r="AV173" s="8"/>
      <c r="AW173" s="8"/>
      <c r="AX173" s="8"/>
      <c r="AY173" s="8"/>
      <c r="AZ173" s="8"/>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c r="CN173" s="6"/>
      <c r="CO173" s="6"/>
      <c r="CP173" s="6"/>
      <c r="CQ173" s="6"/>
      <c r="CR173" s="6"/>
      <c r="CS173" s="6"/>
      <c r="CT173" s="6"/>
      <c r="CU173" s="6"/>
      <c r="CV173" s="6"/>
      <c r="CW173" s="6"/>
      <c r="CX173" s="6"/>
      <c r="CY173" s="6"/>
      <c r="CZ173" s="6"/>
      <c r="DA173" s="6"/>
      <c r="DB173" s="6"/>
      <c r="DC173" s="6"/>
      <c r="DD173" s="6"/>
      <c r="DE173" s="6"/>
      <c r="DF173" s="6"/>
      <c r="DG173" s="6"/>
    </row>
    <row r="174" spans="18:111" s="5" customFormat="1" x14ac:dyDescent="0.25">
      <c r="R174" s="6"/>
      <c r="S174" s="6"/>
      <c r="T174" s="6"/>
      <c r="U174" s="6"/>
      <c r="V174" s="6"/>
      <c r="W174" s="6"/>
      <c r="X174" s="6"/>
      <c r="Y174" s="6"/>
      <c r="Z174" s="6"/>
      <c r="AA174" s="6"/>
      <c r="AB174" s="6"/>
      <c r="AC174" s="6">
        <v>30.9</v>
      </c>
      <c r="AD174" s="6"/>
      <c r="AE174" s="6"/>
      <c r="AF174" s="6"/>
      <c r="AG174" s="6">
        <f t="shared" si="11"/>
        <v>309</v>
      </c>
      <c r="AH174" s="6"/>
      <c r="AI174" s="6"/>
      <c r="AJ174" s="8"/>
      <c r="AK174" s="8"/>
      <c r="AL174" s="8"/>
      <c r="AM174" s="8"/>
      <c r="AN174" s="8"/>
      <c r="AO174" s="8"/>
      <c r="AP174" s="8"/>
      <c r="AQ174" s="8"/>
      <c r="AR174" s="8"/>
      <c r="AS174" s="8"/>
      <c r="AT174" s="8"/>
      <c r="AU174" s="8"/>
      <c r="AV174" s="8"/>
      <c r="AW174" s="8"/>
      <c r="AX174" s="8"/>
      <c r="AY174" s="8"/>
      <c r="AZ174" s="8"/>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c r="CP174" s="6"/>
      <c r="CQ174" s="6"/>
      <c r="CR174" s="6"/>
      <c r="CS174" s="6"/>
      <c r="CT174" s="6"/>
      <c r="CU174" s="6"/>
      <c r="CV174" s="6"/>
      <c r="CW174" s="6"/>
      <c r="CX174" s="6"/>
      <c r="CY174" s="6"/>
      <c r="CZ174" s="6"/>
      <c r="DA174" s="6"/>
      <c r="DB174" s="6"/>
      <c r="DC174" s="6"/>
      <c r="DD174" s="6"/>
      <c r="DE174" s="6"/>
      <c r="DF174" s="6"/>
      <c r="DG174" s="6"/>
    </row>
    <row r="175" spans="18:111" s="5" customFormat="1" x14ac:dyDescent="0.25">
      <c r="R175" s="6"/>
      <c r="S175" s="6"/>
      <c r="T175" s="6"/>
      <c r="U175" s="6"/>
      <c r="V175" s="6"/>
      <c r="W175" s="6"/>
      <c r="X175" s="6"/>
      <c r="Y175" s="6"/>
      <c r="Z175" s="6"/>
      <c r="AA175" s="6"/>
      <c r="AB175" s="6"/>
      <c r="AC175" s="6">
        <v>31.6</v>
      </c>
      <c r="AD175" s="6"/>
      <c r="AE175" s="6"/>
      <c r="AF175" s="6"/>
      <c r="AG175" s="6">
        <f t="shared" si="11"/>
        <v>316</v>
      </c>
      <c r="AH175" s="6"/>
      <c r="AI175" s="6"/>
      <c r="AJ175" s="8"/>
      <c r="AK175" s="8"/>
      <c r="AL175" s="8"/>
      <c r="AM175" s="8"/>
      <c r="AN175" s="8"/>
      <c r="AO175" s="8"/>
      <c r="AP175" s="8"/>
      <c r="AQ175" s="8"/>
      <c r="AR175" s="8"/>
      <c r="AS175" s="8"/>
      <c r="AT175" s="8"/>
      <c r="AU175" s="8"/>
      <c r="AV175" s="8"/>
      <c r="AW175" s="8"/>
      <c r="AX175" s="8"/>
      <c r="AY175" s="8"/>
      <c r="AZ175" s="8"/>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c r="DC175" s="6"/>
      <c r="DD175" s="6"/>
      <c r="DE175" s="6"/>
      <c r="DF175" s="6"/>
      <c r="DG175" s="6"/>
    </row>
    <row r="176" spans="18:111" s="5" customFormat="1" x14ac:dyDescent="0.25">
      <c r="R176" s="6"/>
      <c r="S176" s="6"/>
      <c r="T176" s="6"/>
      <c r="U176" s="6"/>
      <c r="V176" s="6"/>
      <c r="W176" s="6"/>
      <c r="X176" s="6"/>
      <c r="Y176" s="6"/>
      <c r="Z176" s="6"/>
      <c r="AA176" s="6"/>
      <c r="AB176" s="6"/>
      <c r="AC176" s="6">
        <v>32.4</v>
      </c>
      <c r="AD176" s="6"/>
      <c r="AE176" s="6"/>
      <c r="AF176" s="6"/>
      <c r="AG176" s="6">
        <f t="shared" si="11"/>
        <v>324</v>
      </c>
      <c r="AH176" s="6"/>
      <c r="AI176" s="6"/>
      <c r="AJ176" s="8"/>
      <c r="AK176" s="8"/>
      <c r="AL176" s="8"/>
      <c r="AM176" s="8"/>
      <c r="AN176" s="8"/>
      <c r="AO176" s="8"/>
      <c r="AP176" s="8"/>
      <c r="AQ176" s="8"/>
      <c r="AR176" s="8"/>
      <c r="AS176" s="8"/>
      <c r="AT176" s="8"/>
      <c r="AU176" s="8"/>
      <c r="AV176" s="8"/>
      <c r="AW176" s="8"/>
      <c r="AX176" s="8"/>
      <c r="AY176" s="8"/>
      <c r="AZ176" s="8"/>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c r="CJ176" s="6"/>
      <c r="CK176" s="6"/>
      <c r="CL176" s="6"/>
      <c r="CM176" s="6"/>
      <c r="CN176" s="6"/>
      <c r="CO176" s="6"/>
      <c r="CP176" s="6"/>
      <c r="CQ176" s="6"/>
      <c r="CR176" s="6"/>
      <c r="CS176" s="6"/>
      <c r="CT176" s="6"/>
      <c r="CU176" s="6"/>
      <c r="CV176" s="6"/>
      <c r="CW176" s="6"/>
      <c r="CX176" s="6"/>
      <c r="CY176" s="6"/>
      <c r="CZ176" s="6"/>
      <c r="DA176" s="6"/>
      <c r="DB176" s="6"/>
      <c r="DC176" s="6"/>
      <c r="DD176" s="6"/>
      <c r="DE176" s="6"/>
      <c r="DF176" s="6"/>
      <c r="DG176" s="6"/>
    </row>
    <row r="177" spans="18:111" s="5" customFormat="1" x14ac:dyDescent="0.25">
      <c r="R177" s="6"/>
      <c r="S177" s="6"/>
      <c r="T177" s="6"/>
      <c r="U177" s="6"/>
      <c r="V177" s="6"/>
      <c r="W177" s="6"/>
      <c r="X177" s="6"/>
      <c r="Y177" s="6"/>
      <c r="Z177" s="6"/>
      <c r="AA177" s="6"/>
      <c r="AB177" s="6"/>
      <c r="AC177" s="6">
        <v>33</v>
      </c>
      <c r="AD177" s="6"/>
      <c r="AE177" s="6"/>
      <c r="AF177" s="6"/>
      <c r="AG177" s="6">
        <f t="shared" si="11"/>
        <v>330</v>
      </c>
      <c r="AH177" s="6"/>
      <c r="AI177" s="6"/>
      <c r="AJ177" s="8"/>
      <c r="AK177" s="8"/>
      <c r="AL177" s="8"/>
      <c r="AM177" s="8"/>
      <c r="AN177" s="8"/>
      <c r="AO177" s="8"/>
      <c r="AP177" s="8"/>
      <c r="AQ177" s="8"/>
      <c r="AR177" s="8"/>
      <c r="AS177" s="8"/>
      <c r="AT177" s="8"/>
      <c r="AU177" s="8"/>
      <c r="AV177" s="8"/>
      <c r="AW177" s="8"/>
      <c r="AX177" s="8"/>
      <c r="AY177" s="8"/>
      <c r="AZ177" s="8"/>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c r="CN177" s="6"/>
      <c r="CO177" s="6"/>
      <c r="CP177" s="6"/>
      <c r="CQ177" s="6"/>
      <c r="CR177" s="6"/>
      <c r="CS177" s="6"/>
      <c r="CT177" s="6"/>
      <c r="CU177" s="6"/>
      <c r="CV177" s="6"/>
      <c r="CW177" s="6"/>
      <c r="CX177" s="6"/>
      <c r="CY177" s="6"/>
      <c r="CZ177" s="6"/>
      <c r="DA177" s="6"/>
      <c r="DB177" s="6"/>
      <c r="DC177" s="6"/>
      <c r="DD177" s="6"/>
      <c r="DE177" s="6"/>
      <c r="DF177" s="6"/>
      <c r="DG177" s="6"/>
    </row>
    <row r="178" spans="18:111" s="5" customFormat="1" x14ac:dyDescent="0.25">
      <c r="R178" s="6"/>
      <c r="S178" s="6"/>
      <c r="T178" s="6"/>
      <c r="U178" s="6"/>
      <c r="V178" s="6"/>
      <c r="W178" s="6"/>
      <c r="X178" s="6"/>
      <c r="Y178" s="6"/>
      <c r="Z178" s="6"/>
      <c r="AA178" s="6"/>
      <c r="AB178" s="6"/>
      <c r="AC178" s="6">
        <v>33.200000000000003</v>
      </c>
      <c r="AD178" s="6"/>
      <c r="AE178" s="6"/>
      <c r="AF178" s="6"/>
      <c r="AG178" s="6">
        <f t="shared" si="11"/>
        <v>332</v>
      </c>
      <c r="AH178" s="6"/>
      <c r="AI178" s="6"/>
      <c r="AJ178" s="8"/>
      <c r="AK178" s="8"/>
      <c r="AL178" s="8"/>
      <c r="AM178" s="8"/>
      <c r="AN178" s="8"/>
      <c r="AO178" s="8"/>
      <c r="AP178" s="8"/>
      <c r="AQ178" s="8"/>
      <c r="AR178" s="8"/>
      <c r="AS178" s="8"/>
      <c r="AT178" s="8"/>
      <c r="AU178" s="8"/>
      <c r="AV178" s="8"/>
      <c r="AW178" s="8"/>
      <c r="AX178" s="8"/>
      <c r="AY178" s="8"/>
      <c r="AZ178" s="8"/>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c r="CN178" s="6"/>
      <c r="CO178" s="6"/>
      <c r="CP178" s="6"/>
      <c r="CQ178" s="6"/>
      <c r="CR178" s="6"/>
      <c r="CS178" s="6"/>
      <c r="CT178" s="6"/>
      <c r="CU178" s="6"/>
      <c r="CV178" s="6"/>
      <c r="CW178" s="6"/>
      <c r="CX178" s="6"/>
      <c r="CY178" s="6"/>
      <c r="CZ178" s="6"/>
      <c r="DA178" s="6"/>
      <c r="DB178" s="6"/>
      <c r="DC178" s="6"/>
      <c r="DD178" s="6"/>
      <c r="DE178" s="6"/>
      <c r="DF178" s="6"/>
      <c r="DG178" s="6"/>
    </row>
    <row r="179" spans="18:111" s="5" customFormat="1" x14ac:dyDescent="0.25">
      <c r="R179" s="6"/>
      <c r="S179" s="6"/>
      <c r="T179" s="6"/>
      <c r="U179" s="6"/>
      <c r="V179" s="6"/>
      <c r="W179" s="6"/>
      <c r="X179" s="6"/>
      <c r="Y179" s="6"/>
      <c r="Z179" s="6"/>
      <c r="AA179" s="6"/>
      <c r="AB179" s="6"/>
      <c r="AC179" s="6">
        <v>34</v>
      </c>
      <c r="AD179" s="6"/>
      <c r="AE179" s="6"/>
      <c r="AF179" s="6"/>
      <c r="AG179" s="6">
        <f t="shared" si="11"/>
        <v>340</v>
      </c>
      <c r="AH179" s="6"/>
      <c r="AI179" s="6"/>
      <c r="AJ179" s="8"/>
      <c r="AK179" s="8"/>
      <c r="AL179" s="8"/>
      <c r="AM179" s="8"/>
      <c r="AN179" s="8"/>
      <c r="AO179" s="8"/>
      <c r="AP179" s="8"/>
      <c r="AQ179" s="8"/>
      <c r="AR179" s="8"/>
      <c r="AS179" s="8"/>
      <c r="AT179" s="8"/>
      <c r="AU179" s="8"/>
      <c r="AV179" s="8"/>
      <c r="AW179" s="8"/>
      <c r="AX179" s="8"/>
      <c r="AY179" s="8"/>
      <c r="AZ179" s="8"/>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c r="CN179" s="6"/>
      <c r="CO179" s="6"/>
      <c r="CP179" s="6"/>
      <c r="CQ179" s="6"/>
      <c r="CR179" s="6"/>
      <c r="CS179" s="6"/>
      <c r="CT179" s="6"/>
      <c r="CU179" s="6"/>
      <c r="CV179" s="6"/>
      <c r="CW179" s="6"/>
      <c r="CX179" s="6"/>
      <c r="CY179" s="6"/>
      <c r="CZ179" s="6"/>
      <c r="DA179" s="6"/>
      <c r="DB179" s="6"/>
      <c r="DC179" s="6"/>
      <c r="DD179" s="6"/>
      <c r="DE179" s="6"/>
      <c r="DF179" s="6"/>
      <c r="DG179" s="6"/>
    </row>
    <row r="180" spans="18:111" s="5" customFormat="1" x14ac:dyDescent="0.25">
      <c r="R180" s="6"/>
      <c r="S180" s="6"/>
      <c r="T180" s="6"/>
      <c r="U180" s="6"/>
      <c r="V180" s="6"/>
      <c r="W180" s="6"/>
      <c r="X180" s="6"/>
      <c r="Y180" s="6"/>
      <c r="Z180" s="6"/>
      <c r="AA180" s="6"/>
      <c r="AB180" s="6"/>
      <c r="AC180" s="6">
        <v>34.799999999999997</v>
      </c>
      <c r="AD180" s="6"/>
      <c r="AE180" s="6"/>
      <c r="AF180" s="6"/>
      <c r="AG180" s="6">
        <f t="shared" si="11"/>
        <v>348</v>
      </c>
      <c r="AH180" s="6"/>
      <c r="AI180" s="6"/>
      <c r="AJ180" s="8"/>
      <c r="AK180" s="8"/>
      <c r="AL180" s="8"/>
      <c r="AM180" s="8"/>
      <c r="AN180" s="8"/>
      <c r="AO180" s="8"/>
      <c r="AP180" s="8"/>
      <c r="AQ180" s="8"/>
      <c r="AR180" s="8"/>
      <c r="AS180" s="8"/>
      <c r="AT180" s="8"/>
      <c r="AU180" s="8"/>
      <c r="AV180" s="8"/>
      <c r="AW180" s="8"/>
      <c r="AX180" s="8"/>
      <c r="AY180" s="8"/>
      <c r="AZ180" s="8"/>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c r="CP180" s="6"/>
      <c r="CQ180" s="6"/>
      <c r="CR180" s="6"/>
      <c r="CS180" s="6"/>
      <c r="CT180" s="6"/>
      <c r="CU180" s="6"/>
      <c r="CV180" s="6"/>
      <c r="CW180" s="6"/>
      <c r="CX180" s="6"/>
      <c r="CY180" s="6"/>
      <c r="CZ180" s="6"/>
      <c r="DA180" s="6"/>
      <c r="DB180" s="6"/>
      <c r="DC180" s="6"/>
      <c r="DD180" s="6"/>
      <c r="DE180" s="6"/>
      <c r="DF180" s="6"/>
      <c r="DG180" s="6"/>
    </row>
    <row r="181" spans="18:111" s="5" customFormat="1" x14ac:dyDescent="0.25">
      <c r="R181" s="6"/>
      <c r="S181" s="6"/>
      <c r="T181" s="6"/>
      <c r="U181" s="6"/>
      <c r="V181" s="6"/>
      <c r="W181" s="6"/>
      <c r="X181" s="6"/>
      <c r="Y181" s="6"/>
      <c r="Z181" s="6"/>
      <c r="AA181" s="6"/>
      <c r="AB181" s="6"/>
      <c r="AC181" s="6">
        <v>35.700000000000003</v>
      </c>
      <c r="AD181" s="6"/>
      <c r="AE181" s="6"/>
      <c r="AF181" s="6"/>
      <c r="AG181" s="6">
        <f t="shared" si="11"/>
        <v>357</v>
      </c>
      <c r="AH181" s="6"/>
      <c r="AI181" s="6"/>
      <c r="AJ181" s="8"/>
      <c r="AK181" s="8"/>
      <c r="AL181" s="8"/>
      <c r="AM181" s="8"/>
      <c r="AN181" s="8"/>
      <c r="AO181" s="8"/>
      <c r="AP181" s="8"/>
      <c r="AQ181" s="8"/>
      <c r="AR181" s="8"/>
      <c r="AS181" s="8"/>
      <c r="AT181" s="8"/>
      <c r="AU181" s="8"/>
      <c r="AV181" s="8"/>
      <c r="AW181" s="8"/>
      <c r="AX181" s="8"/>
      <c r="AY181" s="8"/>
      <c r="AZ181" s="8"/>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c r="CN181" s="6"/>
      <c r="CO181" s="6"/>
      <c r="CP181" s="6"/>
      <c r="CQ181" s="6"/>
      <c r="CR181" s="6"/>
      <c r="CS181" s="6"/>
      <c r="CT181" s="6"/>
      <c r="CU181" s="6"/>
      <c r="CV181" s="6"/>
      <c r="CW181" s="6"/>
      <c r="CX181" s="6"/>
      <c r="CY181" s="6"/>
      <c r="CZ181" s="6"/>
      <c r="DA181" s="6"/>
      <c r="DB181" s="6"/>
      <c r="DC181" s="6"/>
      <c r="DD181" s="6"/>
      <c r="DE181" s="6"/>
      <c r="DF181" s="6"/>
      <c r="DG181" s="6"/>
    </row>
    <row r="182" spans="18:111" s="5" customFormat="1" x14ac:dyDescent="0.25">
      <c r="R182" s="6"/>
      <c r="S182" s="6"/>
      <c r="T182" s="6"/>
      <c r="U182" s="6"/>
      <c r="V182" s="6"/>
      <c r="W182" s="6"/>
      <c r="X182" s="6"/>
      <c r="Y182" s="6"/>
      <c r="Z182" s="6"/>
      <c r="AA182" s="6"/>
      <c r="AB182" s="6"/>
      <c r="AC182" s="6">
        <v>36</v>
      </c>
      <c r="AD182" s="6"/>
      <c r="AE182" s="6"/>
      <c r="AF182" s="6"/>
      <c r="AG182" s="6">
        <f t="shared" si="11"/>
        <v>360</v>
      </c>
      <c r="AH182" s="6"/>
      <c r="AI182" s="6"/>
      <c r="AJ182" s="8"/>
      <c r="AK182" s="8"/>
      <c r="AL182" s="8"/>
      <c r="AM182" s="8"/>
      <c r="AN182" s="8"/>
      <c r="AO182" s="8"/>
      <c r="AP182" s="8"/>
      <c r="AQ182" s="8"/>
      <c r="AR182" s="8"/>
      <c r="AS182" s="8"/>
      <c r="AT182" s="8"/>
      <c r="AU182" s="8"/>
      <c r="AV182" s="8"/>
      <c r="AW182" s="8"/>
      <c r="AX182" s="8"/>
      <c r="AY182" s="8"/>
      <c r="AZ182" s="8"/>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c r="CU182" s="6"/>
      <c r="CV182" s="6"/>
      <c r="CW182" s="6"/>
      <c r="CX182" s="6"/>
      <c r="CY182" s="6"/>
      <c r="CZ182" s="6"/>
      <c r="DA182" s="6"/>
      <c r="DB182" s="6"/>
      <c r="DC182" s="6"/>
      <c r="DD182" s="6"/>
      <c r="DE182" s="6"/>
      <c r="DF182" s="6"/>
      <c r="DG182" s="6"/>
    </row>
    <row r="183" spans="18:111" s="5" customFormat="1" x14ac:dyDescent="0.25">
      <c r="R183" s="6"/>
      <c r="S183" s="6"/>
      <c r="T183" s="6"/>
      <c r="U183" s="6"/>
      <c r="V183" s="6"/>
      <c r="W183" s="6"/>
      <c r="X183" s="6"/>
      <c r="Y183" s="6"/>
      <c r="Z183" s="6"/>
      <c r="AA183" s="6"/>
      <c r="AB183" s="6"/>
      <c r="AC183" s="6">
        <v>36.5</v>
      </c>
      <c r="AD183" s="6"/>
      <c r="AE183" s="6"/>
      <c r="AF183" s="6"/>
      <c r="AG183" s="6">
        <f t="shared" si="11"/>
        <v>365</v>
      </c>
      <c r="AH183" s="6"/>
      <c r="AI183" s="6"/>
      <c r="AJ183" s="8"/>
      <c r="AK183" s="8"/>
      <c r="AL183" s="8"/>
      <c r="AM183" s="8"/>
      <c r="AN183" s="8"/>
      <c r="AO183" s="8"/>
      <c r="AP183" s="8"/>
      <c r="AQ183" s="8"/>
      <c r="AR183" s="8"/>
      <c r="AS183" s="8"/>
      <c r="AT183" s="8"/>
      <c r="AU183" s="8"/>
      <c r="AV183" s="8"/>
      <c r="AW183" s="8"/>
      <c r="AX183" s="8"/>
      <c r="AY183" s="8"/>
      <c r="AZ183" s="8"/>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c r="CP183" s="6"/>
      <c r="CQ183" s="6"/>
      <c r="CR183" s="6"/>
      <c r="CS183" s="6"/>
      <c r="CT183" s="6"/>
      <c r="CU183" s="6"/>
      <c r="CV183" s="6"/>
      <c r="CW183" s="6"/>
      <c r="CX183" s="6"/>
      <c r="CY183" s="6"/>
      <c r="CZ183" s="6"/>
      <c r="DA183" s="6"/>
      <c r="DB183" s="6"/>
      <c r="DC183" s="6"/>
      <c r="DD183" s="6"/>
      <c r="DE183" s="6"/>
      <c r="DF183" s="6"/>
      <c r="DG183" s="6"/>
    </row>
    <row r="184" spans="18:111" s="5" customFormat="1" x14ac:dyDescent="0.25">
      <c r="R184" s="6"/>
      <c r="S184" s="6"/>
      <c r="T184" s="6"/>
      <c r="U184" s="6"/>
      <c r="V184" s="6"/>
      <c r="W184" s="6"/>
      <c r="X184" s="6"/>
      <c r="Y184" s="6"/>
      <c r="Z184" s="6"/>
      <c r="AA184" s="6"/>
      <c r="AB184" s="6"/>
      <c r="AC184" s="6">
        <v>37.4</v>
      </c>
      <c r="AD184" s="6"/>
      <c r="AE184" s="6"/>
      <c r="AF184" s="6"/>
      <c r="AG184" s="6">
        <f t="shared" si="11"/>
        <v>374</v>
      </c>
      <c r="AH184" s="6"/>
      <c r="AI184" s="6"/>
      <c r="AJ184" s="8"/>
      <c r="AK184" s="8"/>
      <c r="AL184" s="8"/>
      <c r="AM184" s="8"/>
      <c r="AN184" s="8"/>
      <c r="AO184" s="8"/>
      <c r="AP184" s="8"/>
      <c r="AQ184" s="8"/>
      <c r="AR184" s="8"/>
      <c r="AS184" s="8"/>
      <c r="AT184" s="8"/>
      <c r="AU184" s="8"/>
      <c r="AV184" s="8"/>
      <c r="AW184" s="8"/>
      <c r="AX184" s="8"/>
      <c r="AY184" s="8"/>
      <c r="AZ184" s="8"/>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6"/>
      <c r="DC184" s="6"/>
      <c r="DD184" s="6"/>
      <c r="DE184" s="6"/>
      <c r="DF184" s="6"/>
      <c r="DG184" s="6"/>
    </row>
    <row r="185" spans="18:111" s="5" customFormat="1" x14ac:dyDescent="0.25">
      <c r="R185" s="6"/>
      <c r="S185" s="6"/>
      <c r="T185" s="6"/>
      <c r="U185" s="6"/>
      <c r="V185" s="6"/>
      <c r="W185" s="6"/>
      <c r="X185" s="6"/>
      <c r="Y185" s="6"/>
      <c r="Z185" s="6"/>
      <c r="AA185" s="6"/>
      <c r="AB185" s="6"/>
      <c r="AC185" s="6">
        <v>38.299999999999997</v>
      </c>
      <c r="AD185" s="6"/>
      <c r="AE185" s="6"/>
      <c r="AF185" s="6"/>
      <c r="AG185" s="6">
        <f t="shared" si="11"/>
        <v>383</v>
      </c>
      <c r="AH185" s="6"/>
      <c r="AI185" s="6"/>
      <c r="AJ185" s="8"/>
      <c r="AK185" s="8"/>
      <c r="AL185" s="8"/>
      <c r="AM185" s="8"/>
      <c r="AN185" s="8"/>
      <c r="AO185" s="8"/>
      <c r="AP185" s="8"/>
      <c r="AQ185" s="8"/>
      <c r="AR185" s="8"/>
      <c r="AS185" s="8"/>
      <c r="AT185" s="8"/>
      <c r="AU185" s="8"/>
      <c r="AV185" s="8"/>
      <c r="AW185" s="8"/>
      <c r="AX185" s="8"/>
      <c r="AY185" s="8"/>
      <c r="AZ185" s="8"/>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c r="CP185" s="6"/>
      <c r="CQ185" s="6"/>
      <c r="CR185" s="6"/>
      <c r="CS185" s="6"/>
      <c r="CT185" s="6"/>
      <c r="CU185" s="6"/>
      <c r="CV185" s="6"/>
      <c r="CW185" s="6"/>
      <c r="CX185" s="6"/>
      <c r="CY185" s="6"/>
      <c r="CZ185" s="6"/>
      <c r="DA185" s="6"/>
      <c r="DB185" s="6"/>
      <c r="DC185" s="6"/>
      <c r="DD185" s="6"/>
      <c r="DE185" s="6"/>
      <c r="DF185" s="6"/>
      <c r="DG185" s="6"/>
    </row>
    <row r="186" spans="18:111" s="5" customFormat="1" x14ac:dyDescent="0.25">
      <c r="R186" s="6"/>
      <c r="S186" s="6"/>
      <c r="T186" s="6"/>
      <c r="U186" s="6"/>
      <c r="V186" s="6"/>
      <c r="W186" s="6"/>
      <c r="X186" s="6"/>
      <c r="Y186" s="6"/>
      <c r="Z186" s="6"/>
      <c r="AA186" s="6"/>
      <c r="AB186" s="6"/>
      <c r="AC186" s="6">
        <v>39</v>
      </c>
      <c r="AD186" s="6"/>
      <c r="AE186" s="6"/>
      <c r="AF186" s="6"/>
      <c r="AG186" s="6">
        <f t="shared" si="11"/>
        <v>390</v>
      </c>
      <c r="AH186" s="6"/>
      <c r="AI186" s="6"/>
      <c r="AJ186" s="8"/>
      <c r="AK186" s="8"/>
      <c r="AL186" s="8"/>
      <c r="AM186" s="8"/>
      <c r="AN186" s="8"/>
      <c r="AO186" s="8"/>
      <c r="AP186" s="8"/>
      <c r="AQ186" s="8"/>
      <c r="AR186" s="8"/>
      <c r="AS186" s="8"/>
      <c r="AT186" s="8"/>
      <c r="AU186" s="8"/>
      <c r="AV186" s="8"/>
      <c r="AW186" s="8"/>
      <c r="AX186" s="8"/>
      <c r="AY186" s="8"/>
      <c r="AZ186" s="8"/>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c r="CV186" s="6"/>
      <c r="CW186" s="6"/>
      <c r="CX186" s="6"/>
      <c r="CY186" s="6"/>
      <c r="CZ186" s="6"/>
      <c r="DA186" s="6"/>
      <c r="DB186" s="6"/>
      <c r="DC186" s="6"/>
      <c r="DD186" s="6"/>
      <c r="DE186" s="6"/>
      <c r="DF186" s="6"/>
      <c r="DG186" s="6"/>
    </row>
    <row r="187" spans="18:111" s="5" customFormat="1" x14ac:dyDescent="0.25">
      <c r="R187" s="6"/>
      <c r="S187" s="6"/>
      <c r="T187" s="6"/>
      <c r="U187" s="6"/>
      <c r="V187" s="6"/>
      <c r="W187" s="6"/>
      <c r="X187" s="6"/>
      <c r="Y187" s="6"/>
      <c r="Z187" s="6"/>
      <c r="AA187" s="6"/>
      <c r="AB187" s="6"/>
      <c r="AC187" s="6">
        <v>39.200000000000003</v>
      </c>
      <c r="AD187" s="6"/>
      <c r="AE187" s="6"/>
      <c r="AF187" s="6"/>
      <c r="AG187" s="6">
        <f t="shared" si="11"/>
        <v>392</v>
      </c>
      <c r="AH187" s="6"/>
      <c r="AI187" s="6"/>
      <c r="AJ187" s="8"/>
      <c r="AK187" s="8"/>
      <c r="AL187" s="8"/>
      <c r="AM187" s="8"/>
      <c r="AN187" s="8"/>
      <c r="AO187" s="8"/>
      <c r="AP187" s="8"/>
      <c r="AQ187" s="8"/>
      <c r="AR187" s="8"/>
      <c r="AS187" s="8"/>
      <c r="AT187" s="8"/>
      <c r="AU187" s="8"/>
      <c r="AV187" s="8"/>
      <c r="AW187" s="8"/>
      <c r="AX187" s="8"/>
      <c r="AY187" s="8"/>
      <c r="AZ187" s="8"/>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c r="CN187" s="6"/>
      <c r="CO187" s="6"/>
      <c r="CP187" s="6"/>
      <c r="CQ187" s="6"/>
      <c r="CR187" s="6"/>
      <c r="CS187" s="6"/>
      <c r="CT187" s="6"/>
      <c r="CU187" s="6"/>
      <c r="CV187" s="6"/>
      <c r="CW187" s="6"/>
      <c r="CX187" s="6"/>
      <c r="CY187" s="6"/>
      <c r="CZ187" s="6"/>
      <c r="DA187" s="6"/>
      <c r="DB187" s="6"/>
      <c r="DC187" s="6"/>
      <c r="DD187" s="6"/>
      <c r="DE187" s="6"/>
      <c r="DF187" s="6"/>
      <c r="DG187" s="6"/>
    </row>
    <row r="188" spans="18:111" s="5" customFormat="1" x14ac:dyDescent="0.25">
      <c r="R188" s="6"/>
      <c r="S188" s="6"/>
      <c r="T188" s="6"/>
      <c r="U188" s="6"/>
      <c r="V188" s="6"/>
      <c r="W188" s="6"/>
      <c r="X188" s="6"/>
      <c r="Y188" s="6"/>
      <c r="Z188" s="6"/>
      <c r="AA188" s="6"/>
      <c r="AB188" s="6"/>
      <c r="AC188" s="6">
        <v>40.200000000000003</v>
      </c>
      <c r="AD188" s="6"/>
      <c r="AE188" s="6"/>
      <c r="AF188" s="6"/>
      <c r="AG188" s="6">
        <f t="shared" si="11"/>
        <v>402</v>
      </c>
      <c r="AH188" s="6"/>
      <c r="AI188" s="6"/>
      <c r="AJ188" s="8"/>
      <c r="AK188" s="8"/>
      <c r="AL188" s="8"/>
      <c r="AM188" s="8"/>
      <c r="AN188" s="8"/>
      <c r="AO188" s="8"/>
      <c r="AP188" s="8"/>
      <c r="AQ188" s="8"/>
      <c r="AR188" s="8"/>
      <c r="AS188" s="8"/>
      <c r="AT188" s="8"/>
      <c r="AU188" s="8"/>
      <c r="AV188" s="8"/>
      <c r="AW188" s="8"/>
      <c r="AX188" s="8"/>
      <c r="AY188" s="8"/>
      <c r="AZ188" s="8"/>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c r="CP188" s="6"/>
      <c r="CQ188" s="6"/>
      <c r="CR188" s="6"/>
      <c r="CS188" s="6"/>
      <c r="CT188" s="6"/>
      <c r="CU188" s="6"/>
      <c r="CV188" s="6"/>
      <c r="CW188" s="6"/>
      <c r="CX188" s="6"/>
      <c r="CY188" s="6"/>
      <c r="CZ188" s="6"/>
      <c r="DA188" s="6"/>
      <c r="DB188" s="6"/>
      <c r="DC188" s="6"/>
      <c r="DD188" s="6"/>
      <c r="DE188" s="6"/>
      <c r="DF188" s="6"/>
      <c r="DG188" s="6"/>
    </row>
    <row r="189" spans="18:111" s="5" customFormat="1" x14ac:dyDescent="0.25">
      <c r="R189" s="6"/>
      <c r="S189" s="6"/>
      <c r="T189" s="6"/>
      <c r="U189" s="6"/>
      <c r="V189" s="6"/>
      <c r="W189" s="6"/>
      <c r="X189" s="6"/>
      <c r="Y189" s="6"/>
      <c r="Z189" s="6"/>
      <c r="AA189" s="6"/>
      <c r="AB189" s="6"/>
      <c r="AC189" s="6">
        <v>41.2</v>
      </c>
      <c r="AD189" s="6"/>
      <c r="AE189" s="6"/>
      <c r="AF189" s="6"/>
      <c r="AG189" s="6">
        <f t="shared" si="11"/>
        <v>412</v>
      </c>
      <c r="AH189" s="6"/>
      <c r="AI189" s="6"/>
      <c r="AJ189" s="8"/>
      <c r="AK189" s="8"/>
      <c r="AL189" s="8"/>
      <c r="AM189" s="8"/>
      <c r="AN189" s="8"/>
      <c r="AO189" s="8"/>
      <c r="AP189" s="8"/>
      <c r="AQ189" s="8"/>
      <c r="AR189" s="8"/>
      <c r="AS189" s="8"/>
      <c r="AT189" s="8"/>
      <c r="AU189" s="8"/>
      <c r="AV189" s="8"/>
      <c r="AW189" s="8"/>
      <c r="AX189" s="8"/>
      <c r="AY189" s="8"/>
      <c r="AZ189" s="8"/>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c r="CU189" s="6"/>
      <c r="CV189" s="6"/>
      <c r="CW189" s="6"/>
      <c r="CX189" s="6"/>
      <c r="CY189" s="6"/>
      <c r="CZ189" s="6"/>
      <c r="DA189" s="6"/>
      <c r="DB189" s="6"/>
      <c r="DC189" s="6"/>
      <c r="DD189" s="6"/>
      <c r="DE189" s="6"/>
      <c r="DF189" s="6"/>
      <c r="DG189" s="6"/>
    </row>
    <row r="190" spans="18:111" s="5" customFormat="1" x14ac:dyDescent="0.25">
      <c r="R190" s="6"/>
      <c r="S190" s="6"/>
      <c r="T190" s="6"/>
      <c r="U190" s="6"/>
      <c r="V190" s="6"/>
      <c r="W190" s="6"/>
      <c r="X190" s="6"/>
      <c r="Y190" s="6"/>
      <c r="Z190" s="6"/>
      <c r="AA190" s="6"/>
      <c r="AB190" s="6"/>
      <c r="AC190" s="6">
        <v>42.2</v>
      </c>
      <c r="AD190" s="6"/>
      <c r="AE190" s="6"/>
      <c r="AF190" s="6"/>
      <c r="AG190" s="6">
        <f t="shared" si="11"/>
        <v>422</v>
      </c>
      <c r="AH190" s="6"/>
      <c r="AI190" s="6"/>
      <c r="AJ190" s="8"/>
      <c r="AK190" s="8"/>
      <c r="AL190" s="8"/>
      <c r="AM190" s="8"/>
      <c r="AN190" s="8"/>
      <c r="AO190" s="8"/>
      <c r="AP190" s="8"/>
      <c r="AQ190" s="8"/>
      <c r="AR190" s="8"/>
      <c r="AS190" s="8"/>
      <c r="AT190" s="8"/>
      <c r="AU190" s="8"/>
      <c r="AV190" s="8"/>
      <c r="AW190" s="8"/>
      <c r="AX190" s="8"/>
      <c r="AY190" s="8"/>
      <c r="AZ190" s="8"/>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6"/>
      <c r="DC190" s="6"/>
      <c r="DD190" s="6"/>
      <c r="DE190" s="6"/>
      <c r="DF190" s="6"/>
      <c r="DG190" s="6"/>
    </row>
    <row r="191" spans="18:111" s="5" customFormat="1" x14ac:dyDescent="0.25">
      <c r="R191" s="6"/>
      <c r="S191" s="6"/>
      <c r="T191" s="6"/>
      <c r="U191" s="6"/>
      <c r="V191" s="6"/>
      <c r="W191" s="6"/>
      <c r="X191" s="6"/>
      <c r="Y191" s="6"/>
      <c r="Z191" s="6"/>
      <c r="AA191" s="6"/>
      <c r="AB191" s="6"/>
      <c r="AC191" s="6">
        <v>43</v>
      </c>
      <c r="AD191" s="6"/>
      <c r="AE191" s="6"/>
      <c r="AF191" s="6"/>
      <c r="AG191" s="6">
        <f t="shared" si="11"/>
        <v>430</v>
      </c>
      <c r="AH191" s="6"/>
      <c r="AI191" s="6"/>
      <c r="AJ191" s="8"/>
      <c r="AK191" s="8"/>
      <c r="AL191" s="8"/>
      <c r="AM191" s="8"/>
      <c r="AN191" s="8"/>
      <c r="AO191" s="8"/>
      <c r="AP191" s="8"/>
      <c r="AQ191" s="8"/>
      <c r="AR191" s="8"/>
      <c r="AS191" s="8"/>
      <c r="AT191" s="8"/>
      <c r="AU191" s="8"/>
      <c r="AV191" s="8"/>
      <c r="AW191" s="8"/>
      <c r="AX191" s="8"/>
      <c r="AY191" s="8"/>
      <c r="AZ191" s="8"/>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c r="DC191" s="6"/>
      <c r="DD191" s="6"/>
      <c r="DE191" s="6"/>
      <c r="DF191" s="6"/>
      <c r="DG191" s="6"/>
    </row>
    <row r="192" spans="18:111" s="5" customFormat="1" x14ac:dyDescent="0.25">
      <c r="R192" s="6"/>
      <c r="S192" s="6"/>
      <c r="T192" s="6"/>
      <c r="U192" s="6"/>
      <c r="V192" s="6"/>
      <c r="W192" s="6"/>
      <c r="X192" s="6"/>
      <c r="Y192" s="6"/>
      <c r="Z192" s="6"/>
      <c r="AA192" s="6"/>
      <c r="AB192" s="6"/>
      <c r="AC192" s="6">
        <v>43.2</v>
      </c>
      <c r="AD192" s="6"/>
      <c r="AE192" s="6"/>
      <c r="AF192" s="6"/>
      <c r="AG192" s="6">
        <f t="shared" si="11"/>
        <v>432</v>
      </c>
      <c r="AH192" s="6"/>
      <c r="AI192" s="6"/>
      <c r="AJ192" s="8"/>
      <c r="AK192" s="8"/>
      <c r="AL192" s="8"/>
      <c r="AM192" s="8"/>
      <c r="AN192" s="8"/>
      <c r="AO192" s="8"/>
      <c r="AP192" s="8"/>
      <c r="AQ192" s="8"/>
      <c r="AR192" s="8"/>
      <c r="AS192" s="8"/>
      <c r="AT192" s="8"/>
      <c r="AU192" s="8"/>
      <c r="AV192" s="8"/>
      <c r="AW192" s="8"/>
      <c r="AX192" s="8"/>
      <c r="AY192" s="8"/>
      <c r="AZ192" s="8"/>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c r="CU192" s="6"/>
      <c r="CV192" s="6"/>
      <c r="CW192" s="6"/>
      <c r="CX192" s="6"/>
      <c r="CY192" s="6"/>
      <c r="CZ192" s="6"/>
      <c r="DA192" s="6"/>
      <c r="DB192" s="6"/>
      <c r="DC192" s="6"/>
      <c r="DD192" s="6"/>
      <c r="DE192" s="6"/>
      <c r="DF192" s="6"/>
      <c r="DG192" s="6"/>
    </row>
    <row r="193" spans="18:111" s="5" customFormat="1" x14ac:dyDescent="0.25">
      <c r="R193" s="6"/>
      <c r="S193" s="6"/>
      <c r="T193" s="6"/>
      <c r="U193" s="6"/>
      <c r="V193" s="6"/>
      <c r="W193" s="6"/>
      <c r="X193" s="6"/>
      <c r="Y193" s="6"/>
      <c r="Z193" s="6"/>
      <c r="AA193" s="6"/>
      <c r="AB193" s="6"/>
      <c r="AC193" s="6">
        <v>44.2</v>
      </c>
      <c r="AD193" s="6"/>
      <c r="AE193" s="6"/>
      <c r="AF193" s="6"/>
      <c r="AG193" s="6">
        <f t="shared" si="11"/>
        <v>442</v>
      </c>
      <c r="AH193" s="6"/>
      <c r="AI193" s="6"/>
      <c r="AJ193" s="8"/>
      <c r="AK193" s="8"/>
      <c r="AL193" s="8"/>
      <c r="AM193" s="8"/>
      <c r="AN193" s="8"/>
      <c r="AO193" s="8"/>
      <c r="AP193" s="8"/>
      <c r="AQ193" s="8"/>
      <c r="AR193" s="8"/>
      <c r="AS193" s="8"/>
      <c r="AT193" s="8"/>
      <c r="AU193" s="8"/>
      <c r="AV193" s="8"/>
      <c r="AW193" s="8"/>
      <c r="AX193" s="8"/>
      <c r="AY193" s="8"/>
      <c r="AZ193" s="8"/>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c r="CP193" s="6"/>
      <c r="CQ193" s="6"/>
      <c r="CR193" s="6"/>
      <c r="CS193" s="6"/>
      <c r="CT193" s="6"/>
      <c r="CU193" s="6"/>
      <c r="CV193" s="6"/>
      <c r="CW193" s="6"/>
      <c r="CX193" s="6"/>
      <c r="CY193" s="6"/>
      <c r="CZ193" s="6"/>
      <c r="DA193" s="6"/>
      <c r="DB193" s="6"/>
      <c r="DC193" s="6"/>
      <c r="DD193" s="6"/>
      <c r="DE193" s="6"/>
      <c r="DF193" s="6"/>
      <c r="DG193" s="6"/>
    </row>
    <row r="194" spans="18:111" s="5" customFormat="1" x14ac:dyDescent="0.25">
      <c r="R194" s="6"/>
      <c r="S194" s="6"/>
      <c r="T194" s="6"/>
      <c r="U194" s="6"/>
      <c r="V194" s="6"/>
      <c r="W194" s="6"/>
      <c r="X194" s="6"/>
      <c r="Y194" s="6"/>
      <c r="Z194" s="6"/>
      <c r="AA194" s="6"/>
      <c r="AB194" s="6"/>
      <c r="AC194" s="6">
        <v>45.3</v>
      </c>
      <c r="AD194" s="6"/>
      <c r="AE194" s="6"/>
      <c r="AF194" s="6"/>
      <c r="AG194" s="6">
        <f t="shared" si="11"/>
        <v>453</v>
      </c>
      <c r="AH194" s="6"/>
      <c r="AI194" s="6"/>
      <c r="AJ194" s="8"/>
      <c r="AK194" s="8"/>
      <c r="AL194" s="8"/>
      <c r="AM194" s="8"/>
      <c r="AN194" s="8"/>
      <c r="AO194" s="8"/>
      <c r="AP194" s="8"/>
      <c r="AQ194" s="8"/>
      <c r="AR194" s="8"/>
      <c r="AS194" s="8"/>
      <c r="AT194" s="8"/>
      <c r="AU194" s="8"/>
      <c r="AV194" s="8"/>
      <c r="AW194" s="8"/>
      <c r="AX194" s="8"/>
      <c r="AY194" s="8"/>
      <c r="AZ194" s="8"/>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row>
    <row r="195" spans="18:111" s="5" customFormat="1" x14ac:dyDescent="0.25">
      <c r="R195" s="6"/>
      <c r="S195" s="6"/>
      <c r="T195" s="6"/>
      <c r="U195" s="6"/>
      <c r="V195" s="6"/>
      <c r="W195" s="6"/>
      <c r="X195" s="6"/>
      <c r="Y195" s="6"/>
      <c r="Z195" s="6"/>
      <c r="AA195" s="6"/>
      <c r="AB195" s="6"/>
      <c r="AC195" s="6">
        <v>46.4</v>
      </c>
      <c r="AD195" s="6"/>
      <c r="AE195" s="6"/>
      <c r="AF195" s="6"/>
      <c r="AG195" s="6">
        <f t="shared" si="11"/>
        <v>464</v>
      </c>
      <c r="AH195" s="6"/>
      <c r="AI195" s="6"/>
      <c r="AJ195" s="8"/>
      <c r="AK195" s="8"/>
      <c r="AL195" s="8"/>
      <c r="AM195" s="8"/>
      <c r="AN195" s="8"/>
      <c r="AO195" s="8"/>
      <c r="AP195" s="8"/>
      <c r="AQ195" s="8"/>
      <c r="AR195" s="8"/>
      <c r="AS195" s="8"/>
      <c r="AT195" s="8"/>
      <c r="AU195" s="8"/>
      <c r="AV195" s="8"/>
      <c r="AW195" s="8"/>
      <c r="AX195" s="8"/>
      <c r="AY195" s="8"/>
      <c r="AZ195" s="8"/>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c r="CU195" s="6"/>
      <c r="CV195" s="6"/>
      <c r="CW195" s="6"/>
      <c r="CX195" s="6"/>
      <c r="CY195" s="6"/>
      <c r="CZ195" s="6"/>
      <c r="DA195" s="6"/>
      <c r="DB195" s="6"/>
      <c r="DC195" s="6"/>
      <c r="DD195" s="6"/>
      <c r="DE195" s="6"/>
      <c r="DF195" s="6"/>
      <c r="DG195" s="6"/>
    </row>
    <row r="196" spans="18:111" s="5" customFormat="1" x14ac:dyDescent="0.25">
      <c r="R196" s="6"/>
      <c r="S196" s="6"/>
      <c r="T196" s="6"/>
      <c r="U196" s="6"/>
      <c r="V196" s="6"/>
      <c r="W196" s="6"/>
      <c r="X196" s="6"/>
      <c r="Y196" s="6"/>
      <c r="Z196" s="6"/>
      <c r="AA196" s="6"/>
      <c r="AB196" s="6"/>
      <c r="AC196" s="6">
        <v>47</v>
      </c>
      <c r="AD196" s="6"/>
      <c r="AE196" s="6"/>
      <c r="AF196" s="6"/>
      <c r="AG196" s="6">
        <f t="shared" si="11"/>
        <v>470</v>
      </c>
      <c r="AH196" s="6"/>
      <c r="AI196" s="6"/>
      <c r="AJ196" s="8"/>
      <c r="AK196" s="8"/>
      <c r="AL196" s="8"/>
      <c r="AM196" s="8"/>
      <c r="AN196" s="8"/>
      <c r="AO196" s="8"/>
      <c r="AP196" s="8"/>
      <c r="AQ196" s="8"/>
      <c r="AR196" s="8"/>
      <c r="AS196" s="8"/>
      <c r="AT196" s="8"/>
      <c r="AU196" s="8"/>
      <c r="AV196" s="8"/>
      <c r="AW196" s="8"/>
      <c r="AX196" s="8"/>
      <c r="AY196" s="8"/>
      <c r="AZ196" s="8"/>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c r="CP196" s="6"/>
      <c r="CQ196" s="6"/>
      <c r="CR196" s="6"/>
      <c r="CS196" s="6"/>
      <c r="CT196" s="6"/>
      <c r="CU196" s="6"/>
      <c r="CV196" s="6"/>
      <c r="CW196" s="6"/>
      <c r="CX196" s="6"/>
      <c r="CY196" s="6"/>
      <c r="CZ196" s="6"/>
      <c r="DA196" s="6"/>
      <c r="DB196" s="6"/>
      <c r="DC196" s="6"/>
      <c r="DD196" s="6"/>
      <c r="DE196" s="6"/>
      <c r="DF196" s="6"/>
      <c r="DG196" s="6"/>
    </row>
    <row r="197" spans="18:111" s="5" customFormat="1" x14ac:dyDescent="0.25">
      <c r="R197" s="6"/>
      <c r="S197" s="6"/>
      <c r="T197" s="6"/>
      <c r="U197" s="6"/>
      <c r="V197" s="6"/>
      <c r="W197" s="6"/>
      <c r="X197" s="6"/>
      <c r="Y197" s="6"/>
      <c r="Z197" s="6"/>
      <c r="AA197" s="6"/>
      <c r="AB197" s="6"/>
      <c r="AC197" s="6">
        <v>47.5</v>
      </c>
      <c r="AD197" s="6"/>
      <c r="AE197" s="6"/>
      <c r="AF197" s="6"/>
      <c r="AG197" s="6">
        <f t="shared" si="11"/>
        <v>475</v>
      </c>
      <c r="AH197" s="6"/>
      <c r="AI197" s="6"/>
      <c r="AJ197" s="8"/>
      <c r="AK197" s="8"/>
      <c r="AL197" s="8"/>
      <c r="AM197" s="8"/>
      <c r="AN197" s="8"/>
      <c r="AO197" s="8"/>
      <c r="AP197" s="8"/>
      <c r="AQ197" s="8"/>
      <c r="AR197" s="8"/>
      <c r="AS197" s="8"/>
      <c r="AT197" s="8"/>
      <c r="AU197" s="8"/>
      <c r="AV197" s="8"/>
      <c r="AW197" s="8"/>
      <c r="AX197" s="8"/>
      <c r="AY197" s="8"/>
      <c r="AZ197" s="8"/>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c r="CP197" s="6"/>
      <c r="CQ197" s="6"/>
      <c r="CR197" s="6"/>
      <c r="CS197" s="6"/>
      <c r="CT197" s="6"/>
      <c r="CU197" s="6"/>
      <c r="CV197" s="6"/>
      <c r="CW197" s="6"/>
      <c r="CX197" s="6"/>
      <c r="CY197" s="6"/>
      <c r="CZ197" s="6"/>
      <c r="DA197" s="6"/>
      <c r="DB197" s="6"/>
      <c r="DC197" s="6"/>
      <c r="DD197" s="6"/>
      <c r="DE197" s="6"/>
      <c r="DF197" s="6"/>
      <c r="DG197" s="6"/>
    </row>
    <row r="198" spans="18:111" s="5" customFormat="1" x14ac:dyDescent="0.25">
      <c r="R198" s="6"/>
      <c r="S198" s="6"/>
      <c r="T198" s="6"/>
      <c r="U198" s="6"/>
      <c r="V198" s="6"/>
      <c r="W198" s="6"/>
      <c r="X198" s="6"/>
      <c r="Y198" s="6"/>
      <c r="Z198" s="6"/>
      <c r="AA198" s="6"/>
      <c r="AB198" s="6"/>
      <c r="AC198" s="6">
        <v>48.7</v>
      </c>
      <c r="AD198" s="6"/>
      <c r="AE198" s="6"/>
      <c r="AF198" s="6"/>
      <c r="AG198" s="6">
        <f t="shared" si="11"/>
        <v>487</v>
      </c>
      <c r="AH198" s="6"/>
      <c r="AI198" s="6"/>
      <c r="AJ198" s="8"/>
      <c r="AK198" s="8"/>
      <c r="AL198" s="8"/>
      <c r="AM198" s="8"/>
      <c r="AN198" s="8"/>
      <c r="AO198" s="8"/>
      <c r="AP198" s="8"/>
      <c r="AQ198" s="8"/>
      <c r="AR198" s="8"/>
      <c r="AS198" s="8"/>
      <c r="AT198" s="8"/>
      <c r="AU198" s="8"/>
      <c r="AV198" s="8"/>
      <c r="AW198" s="8"/>
      <c r="AX198" s="8"/>
      <c r="AY198" s="8"/>
      <c r="AZ198" s="8"/>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c r="CP198" s="6"/>
      <c r="CQ198" s="6"/>
      <c r="CR198" s="6"/>
      <c r="CS198" s="6"/>
      <c r="CT198" s="6"/>
      <c r="CU198" s="6"/>
      <c r="CV198" s="6"/>
      <c r="CW198" s="6"/>
      <c r="CX198" s="6"/>
      <c r="CY198" s="6"/>
      <c r="CZ198" s="6"/>
      <c r="DA198" s="6"/>
      <c r="DB198" s="6"/>
      <c r="DC198" s="6"/>
      <c r="DD198" s="6"/>
      <c r="DE198" s="6"/>
      <c r="DF198" s="6"/>
      <c r="DG198" s="6"/>
    </row>
    <row r="199" spans="18:111" s="5" customFormat="1" x14ac:dyDescent="0.25">
      <c r="R199" s="6"/>
      <c r="S199" s="6"/>
      <c r="T199" s="6"/>
      <c r="U199" s="6"/>
      <c r="V199" s="6"/>
      <c r="W199" s="6"/>
      <c r="X199" s="6"/>
      <c r="Y199" s="6"/>
      <c r="Z199" s="6"/>
      <c r="AA199" s="6"/>
      <c r="AB199" s="6"/>
      <c r="AC199" s="6">
        <v>49.9</v>
      </c>
      <c r="AD199" s="6"/>
      <c r="AE199" s="6"/>
      <c r="AF199" s="6"/>
      <c r="AG199" s="6">
        <f t="shared" si="11"/>
        <v>499</v>
      </c>
      <c r="AH199" s="6"/>
      <c r="AI199" s="6"/>
      <c r="AJ199" s="8"/>
      <c r="AK199" s="8"/>
      <c r="AL199" s="8"/>
      <c r="AM199" s="8"/>
      <c r="AN199" s="8"/>
      <c r="AO199" s="8"/>
      <c r="AP199" s="8"/>
      <c r="AQ199" s="8"/>
      <c r="AR199" s="8"/>
      <c r="AS199" s="8"/>
      <c r="AT199" s="8"/>
      <c r="AU199" s="8"/>
      <c r="AV199" s="8"/>
      <c r="AW199" s="8"/>
      <c r="AX199" s="8"/>
      <c r="AY199" s="8"/>
      <c r="AZ199" s="8"/>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6"/>
      <c r="DC199" s="6"/>
      <c r="DD199" s="6"/>
      <c r="DE199" s="6"/>
      <c r="DF199" s="6"/>
      <c r="DG199" s="6"/>
    </row>
    <row r="200" spans="18:111" s="5" customFormat="1" x14ac:dyDescent="0.25">
      <c r="R200" s="6"/>
      <c r="S200" s="6"/>
      <c r="T200" s="6"/>
      <c r="U200" s="6"/>
      <c r="V200" s="6"/>
      <c r="W200" s="6"/>
      <c r="X200" s="6"/>
      <c r="Y200" s="6"/>
      <c r="Z200" s="6"/>
      <c r="AA200" s="6"/>
      <c r="AB200" s="6"/>
      <c r="AC200" s="6">
        <v>51</v>
      </c>
      <c r="AD200" s="6"/>
      <c r="AE200" s="6"/>
      <c r="AF200" s="6"/>
      <c r="AG200" s="6">
        <f t="shared" si="11"/>
        <v>510</v>
      </c>
      <c r="AH200" s="6"/>
      <c r="AI200" s="6"/>
      <c r="AJ200" s="8"/>
      <c r="AK200" s="8"/>
      <c r="AL200" s="8"/>
      <c r="AM200" s="8"/>
      <c r="AN200" s="8"/>
      <c r="AO200" s="8"/>
      <c r="AP200" s="8"/>
      <c r="AQ200" s="8"/>
      <c r="AR200" s="8"/>
      <c r="AS200" s="8"/>
      <c r="AT200" s="8"/>
      <c r="AU200" s="8"/>
      <c r="AV200" s="8"/>
      <c r="AW200" s="8"/>
      <c r="AX200" s="8"/>
      <c r="AY200" s="8"/>
      <c r="AZ200" s="8"/>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c r="CM200" s="6"/>
      <c r="CN200" s="6"/>
      <c r="CO200" s="6"/>
      <c r="CP200" s="6"/>
      <c r="CQ200" s="6"/>
      <c r="CR200" s="6"/>
      <c r="CS200" s="6"/>
      <c r="CT200" s="6"/>
      <c r="CU200" s="6"/>
      <c r="CV200" s="6"/>
      <c r="CW200" s="6"/>
      <c r="CX200" s="6"/>
      <c r="CY200" s="6"/>
      <c r="CZ200" s="6"/>
      <c r="DA200" s="6"/>
      <c r="DB200" s="6"/>
      <c r="DC200" s="6"/>
      <c r="DD200" s="6"/>
      <c r="DE200" s="6"/>
      <c r="DF200" s="6"/>
      <c r="DG200" s="6"/>
    </row>
    <row r="201" spans="18:111" s="5" customFormat="1" x14ac:dyDescent="0.25">
      <c r="R201" s="6"/>
      <c r="S201" s="6"/>
      <c r="T201" s="6"/>
      <c r="U201" s="6"/>
      <c r="V201" s="6"/>
      <c r="W201" s="6"/>
      <c r="X201" s="6"/>
      <c r="Y201" s="6"/>
      <c r="Z201" s="6"/>
      <c r="AA201" s="6"/>
      <c r="AB201" s="6"/>
      <c r="AC201" s="6">
        <v>51.1</v>
      </c>
      <c r="AD201" s="6"/>
      <c r="AE201" s="6"/>
      <c r="AF201" s="6"/>
      <c r="AG201" s="6">
        <f t="shared" si="11"/>
        <v>511</v>
      </c>
      <c r="AH201" s="6"/>
      <c r="AI201" s="6"/>
      <c r="AJ201" s="8"/>
      <c r="AK201" s="8"/>
      <c r="AL201" s="8"/>
      <c r="AM201" s="8"/>
      <c r="AN201" s="8"/>
      <c r="AO201" s="8"/>
      <c r="AP201" s="8"/>
      <c r="AQ201" s="8"/>
      <c r="AR201" s="8"/>
      <c r="AS201" s="8"/>
      <c r="AT201" s="8"/>
      <c r="AU201" s="8"/>
      <c r="AV201" s="8"/>
      <c r="AW201" s="8"/>
      <c r="AX201" s="8"/>
      <c r="AY201" s="8"/>
      <c r="AZ201" s="8"/>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c r="CN201" s="6"/>
      <c r="CO201" s="6"/>
      <c r="CP201" s="6"/>
      <c r="CQ201" s="6"/>
      <c r="CR201" s="6"/>
      <c r="CS201" s="6"/>
      <c r="CT201" s="6"/>
      <c r="CU201" s="6"/>
      <c r="CV201" s="6"/>
      <c r="CW201" s="6"/>
      <c r="CX201" s="6"/>
      <c r="CY201" s="6"/>
      <c r="CZ201" s="6"/>
      <c r="DA201" s="6"/>
      <c r="DB201" s="6"/>
      <c r="DC201" s="6"/>
      <c r="DD201" s="6"/>
      <c r="DE201" s="6"/>
      <c r="DF201" s="6"/>
      <c r="DG201" s="6"/>
    </row>
    <row r="202" spans="18:111" s="5" customFormat="1" x14ac:dyDescent="0.25">
      <c r="R202" s="6"/>
      <c r="S202" s="6"/>
      <c r="T202" s="6"/>
      <c r="U202" s="6"/>
      <c r="V202" s="6"/>
      <c r="W202" s="6"/>
      <c r="X202" s="6"/>
      <c r="Y202" s="6"/>
      <c r="Z202" s="6"/>
      <c r="AA202" s="6"/>
      <c r="AB202" s="6"/>
      <c r="AC202" s="6">
        <v>52.3</v>
      </c>
      <c r="AD202" s="6"/>
      <c r="AE202" s="6"/>
      <c r="AF202" s="6"/>
      <c r="AG202" s="6">
        <f t="shared" si="11"/>
        <v>523</v>
      </c>
      <c r="AH202" s="6"/>
      <c r="AI202" s="6"/>
      <c r="AJ202" s="8"/>
      <c r="AK202" s="8"/>
      <c r="AL202" s="8"/>
      <c r="AM202" s="8"/>
      <c r="AN202" s="8"/>
      <c r="AO202" s="8"/>
      <c r="AP202" s="8"/>
      <c r="AQ202" s="8"/>
      <c r="AR202" s="8"/>
      <c r="AS202" s="8"/>
      <c r="AT202" s="8"/>
      <c r="AU202" s="8"/>
      <c r="AV202" s="8"/>
      <c r="AW202" s="8"/>
      <c r="AX202" s="8"/>
      <c r="AY202" s="8"/>
      <c r="AZ202" s="8"/>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c r="CN202" s="6"/>
      <c r="CO202" s="6"/>
      <c r="CP202" s="6"/>
      <c r="CQ202" s="6"/>
      <c r="CR202" s="6"/>
      <c r="CS202" s="6"/>
      <c r="CT202" s="6"/>
      <c r="CU202" s="6"/>
      <c r="CV202" s="6"/>
      <c r="CW202" s="6"/>
      <c r="CX202" s="6"/>
      <c r="CY202" s="6"/>
      <c r="CZ202" s="6"/>
      <c r="DA202" s="6"/>
      <c r="DB202" s="6"/>
      <c r="DC202" s="6"/>
      <c r="DD202" s="6"/>
      <c r="DE202" s="6"/>
      <c r="DF202" s="6"/>
      <c r="DG202" s="6"/>
    </row>
    <row r="203" spans="18:111" s="5" customFormat="1" x14ac:dyDescent="0.25">
      <c r="R203" s="6"/>
      <c r="S203" s="6"/>
      <c r="T203" s="6"/>
      <c r="U203" s="6"/>
      <c r="V203" s="6"/>
      <c r="W203" s="6"/>
      <c r="X203" s="6"/>
      <c r="Y203" s="6"/>
      <c r="Z203" s="6"/>
      <c r="AA203" s="6"/>
      <c r="AB203" s="6"/>
      <c r="AC203" s="6">
        <v>53.6</v>
      </c>
      <c r="AD203" s="6"/>
      <c r="AE203" s="6"/>
      <c r="AF203" s="6"/>
      <c r="AG203" s="6">
        <f t="shared" si="11"/>
        <v>536</v>
      </c>
      <c r="AH203" s="6"/>
      <c r="AI203" s="6"/>
      <c r="AJ203" s="8"/>
      <c r="AK203" s="8"/>
      <c r="AL203" s="8"/>
      <c r="AM203" s="8"/>
      <c r="AN203" s="8"/>
      <c r="AO203" s="8"/>
      <c r="AP203" s="8"/>
      <c r="AQ203" s="8"/>
      <c r="AR203" s="8"/>
      <c r="AS203" s="8"/>
      <c r="AT203" s="8"/>
      <c r="AU203" s="8"/>
      <c r="AV203" s="8"/>
      <c r="AW203" s="8"/>
      <c r="AX203" s="8"/>
      <c r="AY203" s="8"/>
      <c r="AZ203" s="8"/>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c r="CL203" s="6"/>
      <c r="CM203" s="6"/>
      <c r="CN203" s="6"/>
      <c r="CO203" s="6"/>
      <c r="CP203" s="6"/>
      <c r="CQ203" s="6"/>
      <c r="CR203" s="6"/>
      <c r="CS203" s="6"/>
      <c r="CT203" s="6"/>
      <c r="CU203" s="6"/>
      <c r="CV203" s="6"/>
      <c r="CW203" s="6"/>
      <c r="CX203" s="6"/>
      <c r="CY203" s="6"/>
      <c r="CZ203" s="6"/>
      <c r="DA203" s="6"/>
      <c r="DB203" s="6"/>
      <c r="DC203" s="6"/>
      <c r="DD203" s="6"/>
      <c r="DE203" s="6"/>
      <c r="DF203" s="6"/>
      <c r="DG203" s="6"/>
    </row>
    <row r="204" spans="18:111" s="5" customFormat="1" x14ac:dyDescent="0.25">
      <c r="R204" s="6"/>
      <c r="S204" s="6"/>
      <c r="T204" s="6"/>
      <c r="U204" s="6"/>
      <c r="V204" s="6"/>
      <c r="W204" s="6"/>
      <c r="X204" s="6"/>
      <c r="Y204" s="6"/>
      <c r="Z204" s="6"/>
      <c r="AA204" s="6"/>
      <c r="AB204" s="6"/>
      <c r="AC204" s="6">
        <v>54.9</v>
      </c>
      <c r="AD204" s="6"/>
      <c r="AE204" s="6"/>
      <c r="AF204" s="6"/>
      <c r="AG204" s="6">
        <f t="shared" si="11"/>
        <v>549</v>
      </c>
      <c r="AH204" s="6"/>
      <c r="AI204" s="6"/>
      <c r="AJ204" s="8"/>
      <c r="AK204" s="8"/>
      <c r="AL204" s="8"/>
      <c r="AM204" s="8"/>
      <c r="AN204" s="8"/>
      <c r="AO204" s="8"/>
      <c r="AP204" s="8"/>
      <c r="AQ204" s="8"/>
      <c r="AR204" s="8"/>
      <c r="AS204" s="8"/>
      <c r="AT204" s="8"/>
      <c r="AU204" s="8"/>
      <c r="AV204" s="8"/>
      <c r="AW204" s="8"/>
      <c r="AX204" s="8"/>
      <c r="AY204" s="8"/>
      <c r="AZ204" s="8"/>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c r="CJ204" s="6"/>
      <c r="CK204" s="6"/>
      <c r="CL204" s="6"/>
      <c r="CM204" s="6"/>
      <c r="CN204" s="6"/>
      <c r="CO204" s="6"/>
      <c r="CP204" s="6"/>
      <c r="CQ204" s="6"/>
      <c r="CR204" s="6"/>
      <c r="CS204" s="6"/>
      <c r="CT204" s="6"/>
      <c r="CU204" s="6"/>
      <c r="CV204" s="6"/>
      <c r="CW204" s="6"/>
      <c r="CX204" s="6"/>
      <c r="CY204" s="6"/>
      <c r="CZ204" s="6"/>
      <c r="DA204" s="6"/>
      <c r="DB204" s="6"/>
      <c r="DC204" s="6"/>
      <c r="DD204" s="6"/>
      <c r="DE204" s="6"/>
      <c r="DF204" s="6"/>
      <c r="DG204" s="6"/>
    </row>
    <row r="205" spans="18:111" s="5" customFormat="1" x14ac:dyDescent="0.25">
      <c r="R205" s="6"/>
      <c r="S205" s="6"/>
      <c r="T205" s="6"/>
      <c r="U205" s="6"/>
      <c r="V205" s="6"/>
      <c r="W205" s="6"/>
      <c r="X205" s="6"/>
      <c r="Y205" s="6"/>
      <c r="Z205" s="6"/>
      <c r="AA205" s="6"/>
      <c r="AB205" s="6"/>
      <c r="AC205" s="6">
        <v>56</v>
      </c>
      <c r="AD205" s="6"/>
      <c r="AE205" s="6"/>
      <c r="AF205" s="6"/>
      <c r="AG205" s="6">
        <f t="shared" si="11"/>
        <v>560</v>
      </c>
      <c r="AH205" s="6"/>
      <c r="AI205" s="6"/>
      <c r="AJ205" s="8"/>
      <c r="AK205" s="8"/>
      <c r="AL205" s="8"/>
      <c r="AM205" s="8"/>
      <c r="AN205" s="8"/>
      <c r="AO205" s="8"/>
      <c r="AP205" s="8"/>
      <c r="AQ205" s="8"/>
      <c r="AR205" s="8"/>
      <c r="AS205" s="8"/>
      <c r="AT205" s="8"/>
      <c r="AU205" s="8"/>
      <c r="AV205" s="8"/>
      <c r="AW205" s="8"/>
      <c r="AX205" s="8"/>
      <c r="AY205" s="8"/>
      <c r="AZ205" s="8"/>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c r="CL205" s="6"/>
      <c r="CM205" s="6"/>
      <c r="CN205" s="6"/>
      <c r="CO205" s="6"/>
      <c r="CP205" s="6"/>
      <c r="CQ205" s="6"/>
      <c r="CR205" s="6"/>
      <c r="CS205" s="6"/>
      <c r="CT205" s="6"/>
      <c r="CU205" s="6"/>
      <c r="CV205" s="6"/>
      <c r="CW205" s="6"/>
      <c r="CX205" s="6"/>
      <c r="CY205" s="6"/>
      <c r="CZ205" s="6"/>
      <c r="DA205" s="6"/>
      <c r="DB205" s="6"/>
      <c r="DC205" s="6"/>
      <c r="DD205" s="6"/>
      <c r="DE205" s="6"/>
      <c r="DF205" s="6"/>
      <c r="DG205" s="6"/>
    </row>
    <row r="206" spans="18:111" s="5" customFormat="1" x14ac:dyDescent="0.25">
      <c r="R206" s="6"/>
      <c r="S206" s="6"/>
      <c r="T206" s="6"/>
      <c r="U206" s="6"/>
      <c r="V206" s="6"/>
      <c r="W206" s="6"/>
      <c r="X206" s="6"/>
      <c r="Y206" s="6"/>
      <c r="Z206" s="6"/>
      <c r="AA206" s="6"/>
      <c r="AB206" s="6"/>
      <c r="AC206" s="6">
        <v>56.2</v>
      </c>
      <c r="AD206" s="6"/>
      <c r="AE206" s="6"/>
      <c r="AF206" s="6"/>
      <c r="AG206" s="6">
        <f t="shared" si="11"/>
        <v>562</v>
      </c>
      <c r="AH206" s="6"/>
      <c r="AI206" s="6"/>
      <c r="AJ206" s="8"/>
      <c r="AK206" s="8"/>
      <c r="AL206" s="8"/>
      <c r="AM206" s="8"/>
      <c r="AN206" s="8"/>
      <c r="AO206" s="8"/>
      <c r="AP206" s="8"/>
      <c r="AQ206" s="8"/>
      <c r="AR206" s="8"/>
      <c r="AS206" s="8"/>
      <c r="AT206" s="8"/>
      <c r="AU206" s="8"/>
      <c r="AV206" s="8"/>
      <c r="AW206" s="8"/>
      <c r="AX206" s="8"/>
      <c r="AY206" s="8"/>
      <c r="AZ206" s="8"/>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c r="CN206" s="6"/>
      <c r="CO206" s="6"/>
      <c r="CP206" s="6"/>
      <c r="CQ206" s="6"/>
      <c r="CR206" s="6"/>
      <c r="CS206" s="6"/>
      <c r="CT206" s="6"/>
      <c r="CU206" s="6"/>
      <c r="CV206" s="6"/>
      <c r="CW206" s="6"/>
      <c r="CX206" s="6"/>
      <c r="CY206" s="6"/>
      <c r="CZ206" s="6"/>
      <c r="DA206" s="6"/>
      <c r="DB206" s="6"/>
      <c r="DC206" s="6"/>
      <c r="DD206" s="6"/>
      <c r="DE206" s="6"/>
      <c r="DF206" s="6"/>
      <c r="DG206" s="6"/>
    </row>
    <row r="207" spans="18:111" s="5" customFormat="1" x14ac:dyDescent="0.25">
      <c r="R207" s="6"/>
      <c r="S207" s="6"/>
      <c r="T207" s="6"/>
      <c r="U207" s="6"/>
      <c r="V207" s="6"/>
      <c r="W207" s="6"/>
      <c r="X207" s="6"/>
      <c r="Y207" s="6"/>
      <c r="Z207" s="6"/>
      <c r="AA207" s="6"/>
      <c r="AB207" s="6"/>
      <c r="AC207" s="6">
        <v>57.6</v>
      </c>
      <c r="AD207" s="6"/>
      <c r="AE207" s="6"/>
      <c r="AF207" s="6"/>
      <c r="AG207" s="6">
        <f t="shared" si="11"/>
        <v>576</v>
      </c>
      <c r="AH207" s="6"/>
      <c r="AI207" s="6"/>
      <c r="AJ207" s="8"/>
      <c r="AK207" s="8"/>
      <c r="AL207" s="8"/>
      <c r="AM207" s="8"/>
      <c r="AN207" s="8"/>
      <c r="AO207" s="8"/>
      <c r="AP207" s="8"/>
      <c r="AQ207" s="8"/>
      <c r="AR207" s="8"/>
      <c r="AS207" s="8"/>
      <c r="AT207" s="8"/>
      <c r="AU207" s="8"/>
      <c r="AV207" s="8"/>
      <c r="AW207" s="8"/>
      <c r="AX207" s="8"/>
      <c r="AY207" s="8"/>
      <c r="AZ207" s="8"/>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6"/>
      <c r="CI207" s="6"/>
      <c r="CJ207" s="6"/>
      <c r="CK207" s="6"/>
      <c r="CL207" s="6"/>
      <c r="CM207" s="6"/>
      <c r="CN207" s="6"/>
      <c r="CO207" s="6"/>
      <c r="CP207" s="6"/>
      <c r="CQ207" s="6"/>
      <c r="CR207" s="6"/>
      <c r="CS207" s="6"/>
      <c r="CT207" s="6"/>
      <c r="CU207" s="6"/>
      <c r="CV207" s="6"/>
      <c r="CW207" s="6"/>
      <c r="CX207" s="6"/>
      <c r="CY207" s="6"/>
      <c r="CZ207" s="6"/>
      <c r="DA207" s="6"/>
      <c r="DB207" s="6"/>
      <c r="DC207" s="6"/>
      <c r="DD207" s="6"/>
      <c r="DE207" s="6"/>
      <c r="DF207" s="6"/>
      <c r="DG207" s="6"/>
    </row>
    <row r="208" spans="18:111" s="5" customFormat="1" x14ac:dyDescent="0.25">
      <c r="R208" s="6"/>
      <c r="S208" s="6"/>
      <c r="T208" s="6"/>
      <c r="U208" s="6"/>
      <c r="V208" s="6"/>
      <c r="W208" s="6"/>
      <c r="X208" s="6"/>
      <c r="Y208" s="6"/>
      <c r="Z208" s="6"/>
      <c r="AA208" s="6"/>
      <c r="AB208" s="6"/>
      <c r="AC208" s="6">
        <v>59</v>
      </c>
      <c r="AD208" s="6"/>
      <c r="AE208" s="6"/>
      <c r="AF208" s="6"/>
      <c r="AG208" s="6">
        <f t="shared" si="11"/>
        <v>590</v>
      </c>
      <c r="AH208" s="6"/>
      <c r="AI208" s="6"/>
      <c r="AJ208" s="8"/>
      <c r="AK208" s="8"/>
      <c r="AL208" s="8"/>
      <c r="AM208" s="8"/>
      <c r="AN208" s="8"/>
      <c r="AO208" s="8"/>
      <c r="AP208" s="8"/>
      <c r="AQ208" s="8"/>
      <c r="AR208" s="8"/>
      <c r="AS208" s="8"/>
      <c r="AT208" s="8"/>
      <c r="AU208" s="8"/>
      <c r="AV208" s="8"/>
      <c r="AW208" s="8"/>
      <c r="AX208" s="8"/>
      <c r="AY208" s="8"/>
      <c r="AZ208" s="8"/>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6"/>
      <c r="CI208" s="6"/>
      <c r="CJ208" s="6"/>
      <c r="CK208" s="6"/>
      <c r="CL208" s="6"/>
      <c r="CM208" s="6"/>
      <c r="CN208" s="6"/>
      <c r="CO208" s="6"/>
      <c r="CP208" s="6"/>
      <c r="CQ208" s="6"/>
      <c r="CR208" s="6"/>
      <c r="CS208" s="6"/>
      <c r="CT208" s="6"/>
      <c r="CU208" s="6"/>
      <c r="CV208" s="6"/>
      <c r="CW208" s="6"/>
      <c r="CX208" s="6"/>
      <c r="CY208" s="6"/>
      <c r="CZ208" s="6"/>
      <c r="DA208" s="6"/>
      <c r="DB208" s="6"/>
      <c r="DC208" s="6"/>
      <c r="DD208" s="6"/>
      <c r="DE208" s="6"/>
      <c r="DF208" s="6"/>
      <c r="DG208" s="6"/>
    </row>
    <row r="209" spans="18:111" s="5" customFormat="1" x14ac:dyDescent="0.25">
      <c r="R209" s="6"/>
      <c r="S209" s="6"/>
      <c r="T209" s="6"/>
      <c r="U209" s="6"/>
      <c r="V209" s="6"/>
      <c r="W209" s="6"/>
      <c r="X209" s="6"/>
      <c r="Y209" s="6"/>
      <c r="Z209" s="6"/>
      <c r="AA209" s="6"/>
      <c r="AB209" s="6"/>
      <c r="AC209" s="6">
        <v>60.4</v>
      </c>
      <c r="AD209" s="6"/>
      <c r="AE209" s="6"/>
      <c r="AF209" s="6"/>
      <c r="AG209" s="6">
        <f t="shared" si="11"/>
        <v>604</v>
      </c>
      <c r="AH209" s="6"/>
      <c r="AI209" s="6"/>
      <c r="AJ209" s="8"/>
      <c r="AK209" s="8"/>
      <c r="AL209" s="8"/>
      <c r="AM209" s="8"/>
      <c r="AN209" s="8"/>
      <c r="AO209" s="8"/>
      <c r="AP209" s="8"/>
      <c r="AQ209" s="8"/>
      <c r="AR209" s="8"/>
      <c r="AS209" s="8"/>
      <c r="AT209" s="8"/>
      <c r="AU209" s="8"/>
      <c r="AV209" s="8"/>
      <c r="AW209" s="8"/>
      <c r="AX209" s="8"/>
      <c r="AY209" s="8"/>
      <c r="AZ209" s="8"/>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c r="CL209" s="6"/>
      <c r="CM209" s="6"/>
      <c r="CN209" s="6"/>
      <c r="CO209" s="6"/>
      <c r="CP209" s="6"/>
      <c r="CQ209" s="6"/>
      <c r="CR209" s="6"/>
      <c r="CS209" s="6"/>
      <c r="CT209" s="6"/>
      <c r="CU209" s="6"/>
      <c r="CV209" s="6"/>
      <c r="CW209" s="6"/>
      <c r="CX209" s="6"/>
      <c r="CY209" s="6"/>
      <c r="CZ209" s="6"/>
      <c r="DA209" s="6"/>
      <c r="DB209" s="6"/>
      <c r="DC209" s="6"/>
      <c r="DD209" s="6"/>
      <c r="DE209" s="6"/>
      <c r="DF209" s="6"/>
      <c r="DG209" s="6"/>
    </row>
    <row r="210" spans="18:111" s="5" customFormat="1" x14ac:dyDescent="0.25">
      <c r="R210" s="6"/>
      <c r="S210" s="6"/>
      <c r="T210" s="6"/>
      <c r="U210" s="6"/>
      <c r="V210" s="6"/>
      <c r="W210" s="6"/>
      <c r="X210" s="6"/>
      <c r="Y210" s="6"/>
      <c r="Z210" s="6"/>
      <c r="AA210" s="6"/>
      <c r="AB210" s="6"/>
      <c r="AC210" s="6">
        <v>61.9</v>
      </c>
      <c r="AD210" s="6"/>
      <c r="AE210" s="6"/>
      <c r="AF210" s="6"/>
      <c r="AG210" s="6">
        <f t="shared" si="11"/>
        <v>619</v>
      </c>
      <c r="AH210" s="6"/>
      <c r="AI210" s="6"/>
      <c r="AJ210" s="8"/>
      <c r="AK210" s="8"/>
      <c r="AL210" s="8"/>
      <c r="AM210" s="8"/>
      <c r="AN210" s="8"/>
      <c r="AO210" s="8"/>
      <c r="AP210" s="8"/>
      <c r="AQ210" s="8"/>
      <c r="AR210" s="8"/>
      <c r="AS210" s="8"/>
      <c r="AT210" s="8"/>
      <c r="AU210" s="8"/>
      <c r="AV210" s="8"/>
      <c r="AW210" s="8"/>
      <c r="AX210" s="8"/>
      <c r="AY210" s="8"/>
      <c r="AZ210" s="8"/>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6"/>
      <c r="CI210" s="6"/>
      <c r="CJ210" s="6"/>
      <c r="CK210" s="6"/>
      <c r="CL210" s="6"/>
      <c r="CM210" s="6"/>
      <c r="CN210" s="6"/>
      <c r="CO210" s="6"/>
      <c r="CP210" s="6"/>
      <c r="CQ210" s="6"/>
      <c r="CR210" s="6"/>
      <c r="CS210" s="6"/>
      <c r="CT210" s="6"/>
      <c r="CU210" s="6"/>
      <c r="CV210" s="6"/>
      <c r="CW210" s="6"/>
      <c r="CX210" s="6"/>
      <c r="CY210" s="6"/>
      <c r="CZ210" s="6"/>
      <c r="DA210" s="6"/>
      <c r="DB210" s="6"/>
      <c r="DC210" s="6"/>
      <c r="DD210" s="6"/>
      <c r="DE210" s="6"/>
      <c r="DF210" s="6"/>
      <c r="DG210" s="6"/>
    </row>
    <row r="211" spans="18:111" s="5" customFormat="1" x14ac:dyDescent="0.25">
      <c r="R211" s="6"/>
      <c r="S211" s="6"/>
      <c r="T211" s="6"/>
      <c r="U211" s="6"/>
      <c r="V211" s="6"/>
      <c r="W211" s="6"/>
      <c r="X211" s="6"/>
      <c r="Y211" s="6"/>
      <c r="Z211" s="6"/>
      <c r="AA211" s="6"/>
      <c r="AB211" s="6"/>
      <c r="AC211" s="6">
        <v>62</v>
      </c>
      <c r="AD211" s="6"/>
      <c r="AE211" s="6"/>
      <c r="AF211" s="6"/>
      <c r="AG211" s="6">
        <f t="shared" si="11"/>
        <v>620</v>
      </c>
      <c r="AH211" s="6"/>
      <c r="AI211" s="6"/>
      <c r="AJ211" s="8"/>
      <c r="AK211" s="8"/>
      <c r="AL211" s="8"/>
      <c r="AM211" s="8"/>
      <c r="AN211" s="8"/>
      <c r="AO211" s="8"/>
      <c r="AP211" s="8"/>
      <c r="AQ211" s="8"/>
      <c r="AR211" s="8"/>
      <c r="AS211" s="8"/>
      <c r="AT211" s="8"/>
      <c r="AU211" s="8"/>
      <c r="AV211" s="8"/>
      <c r="AW211" s="8"/>
      <c r="AX211" s="8"/>
      <c r="AY211" s="8"/>
      <c r="AZ211" s="8"/>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c r="CN211" s="6"/>
      <c r="CO211" s="6"/>
      <c r="CP211" s="6"/>
      <c r="CQ211" s="6"/>
      <c r="CR211" s="6"/>
      <c r="CS211" s="6"/>
      <c r="CT211" s="6"/>
      <c r="CU211" s="6"/>
      <c r="CV211" s="6"/>
      <c r="CW211" s="6"/>
      <c r="CX211" s="6"/>
      <c r="CY211" s="6"/>
      <c r="CZ211" s="6"/>
      <c r="DA211" s="6"/>
      <c r="DB211" s="6"/>
      <c r="DC211" s="6"/>
      <c r="DD211" s="6"/>
      <c r="DE211" s="6"/>
      <c r="DF211" s="6"/>
      <c r="DG211" s="6"/>
    </row>
    <row r="212" spans="18:111" s="5" customFormat="1" x14ac:dyDescent="0.25">
      <c r="R212" s="6"/>
      <c r="S212" s="6"/>
      <c r="T212" s="6"/>
      <c r="U212" s="6"/>
      <c r="V212" s="6"/>
      <c r="W212" s="6"/>
      <c r="X212" s="6"/>
      <c r="Y212" s="6"/>
      <c r="Z212" s="6"/>
      <c r="AA212" s="6"/>
      <c r="AB212" s="6"/>
      <c r="AC212" s="6">
        <v>63.4</v>
      </c>
      <c r="AD212" s="6"/>
      <c r="AE212" s="6"/>
      <c r="AF212" s="6"/>
      <c r="AG212" s="6">
        <f t="shared" si="11"/>
        <v>634</v>
      </c>
      <c r="AH212" s="6"/>
      <c r="AI212" s="6"/>
      <c r="AJ212" s="8"/>
      <c r="AK212" s="8"/>
      <c r="AL212" s="8"/>
      <c r="AM212" s="8"/>
      <c r="AN212" s="8"/>
      <c r="AO212" s="8"/>
      <c r="AP212" s="8"/>
      <c r="AQ212" s="8"/>
      <c r="AR212" s="8"/>
      <c r="AS212" s="8"/>
      <c r="AT212" s="8"/>
      <c r="AU212" s="8"/>
      <c r="AV212" s="8"/>
      <c r="AW212" s="8"/>
      <c r="AX212" s="8"/>
      <c r="AY212" s="8"/>
      <c r="AZ212" s="8"/>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c r="CN212" s="6"/>
      <c r="CO212" s="6"/>
      <c r="CP212" s="6"/>
      <c r="CQ212" s="6"/>
      <c r="CR212" s="6"/>
      <c r="CS212" s="6"/>
      <c r="CT212" s="6"/>
      <c r="CU212" s="6"/>
      <c r="CV212" s="6"/>
      <c r="CW212" s="6"/>
      <c r="CX212" s="6"/>
      <c r="CY212" s="6"/>
      <c r="CZ212" s="6"/>
      <c r="DA212" s="6"/>
      <c r="DB212" s="6"/>
      <c r="DC212" s="6"/>
      <c r="DD212" s="6"/>
      <c r="DE212" s="6"/>
      <c r="DF212" s="6"/>
      <c r="DG212" s="6"/>
    </row>
    <row r="213" spans="18:111" s="5" customFormat="1" x14ac:dyDescent="0.25">
      <c r="R213" s="6"/>
      <c r="S213" s="6"/>
      <c r="T213" s="6"/>
      <c r="U213" s="6"/>
      <c r="V213" s="6"/>
      <c r="W213" s="6"/>
      <c r="X213" s="6"/>
      <c r="Y213" s="6"/>
      <c r="Z213" s="6"/>
      <c r="AA213" s="6"/>
      <c r="AB213" s="6"/>
      <c r="AC213" s="6">
        <v>64.900000000000006</v>
      </c>
      <c r="AD213" s="6"/>
      <c r="AE213" s="6"/>
      <c r="AF213" s="6"/>
      <c r="AG213" s="6">
        <f t="shared" si="11"/>
        <v>649</v>
      </c>
      <c r="AH213" s="6"/>
      <c r="AI213" s="6"/>
      <c r="AJ213" s="8"/>
      <c r="AK213" s="8"/>
      <c r="AL213" s="8"/>
      <c r="AM213" s="8"/>
      <c r="AN213" s="8"/>
      <c r="AO213" s="8"/>
      <c r="AP213" s="8"/>
      <c r="AQ213" s="8"/>
      <c r="AR213" s="8"/>
      <c r="AS213" s="8"/>
      <c r="AT213" s="8"/>
      <c r="AU213" s="8"/>
      <c r="AV213" s="8"/>
      <c r="AW213" s="8"/>
      <c r="AX213" s="8"/>
      <c r="AY213" s="8"/>
      <c r="AZ213" s="8"/>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c r="CN213" s="6"/>
      <c r="CO213" s="6"/>
      <c r="CP213" s="6"/>
      <c r="CQ213" s="6"/>
      <c r="CR213" s="6"/>
      <c r="CS213" s="6"/>
      <c r="CT213" s="6"/>
      <c r="CU213" s="6"/>
      <c r="CV213" s="6"/>
      <c r="CW213" s="6"/>
      <c r="CX213" s="6"/>
      <c r="CY213" s="6"/>
      <c r="CZ213" s="6"/>
      <c r="DA213" s="6"/>
      <c r="DB213" s="6"/>
      <c r="DC213" s="6"/>
      <c r="DD213" s="6"/>
      <c r="DE213" s="6"/>
      <c r="DF213" s="6"/>
      <c r="DG213" s="6"/>
    </row>
    <row r="214" spans="18:111" s="5" customFormat="1" x14ac:dyDescent="0.25">
      <c r="R214" s="6"/>
      <c r="S214" s="6"/>
      <c r="T214" s="6"/>
      <c r="U214" s="6"/>
      <c r="V214" s="6"/>
      <c r="W214" s="6"/>
      <c r="X214" s="6"/>
      <c r="Y214" s="6"/>
      <c r="Z214" s="6"/>
      <c r="AA214" s="6"/>
      <c r="AB214" s="6"/>
      <c r="AC214" s="6">
        <v>66.5</v>
      </c>
      <c r="AD214" s="6"/>
      <c r="AE214" s="6"/>
      <c r="AF214" s="6"/>
      <c r="AG214" s="6">
        <f t="shared" si="11"/>
        <v>665</v>
      </c>
      <c r="AH214" s="6"/>
      <c r="AI214" s="6"/>
      <c r="AJ214" s="8"/>
      <c r="AK214" s="8"/>
      <c r="AL214" s="8"/>
      <c r="AM214" s="8"/>
      <c r="AN214" s="8"/>
      <c r="AO214" s="8"/>
      <c r="AP214" s="8"/>
      <c r="AQ214" s="8"/>
      <c r="AR214" s="8"/>
      <c r="AS214" s="8"/>
      <c r="AT214" s="8"/>
      <c r="AU214" s="8"/>
      <c r="AV214" s="8"/>
      <c r="AW214" s="8"/>
      <c r="AX214" s="8"/>
      <c r="AY214" s="8"/>
      <c r="AZ214" s="8"/>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c r="CN214" s="6"/>
      <c r="CO214" s="6"/>
      <c r="CP214" s="6"/>
      <c r="CQ214" s="6"/>
      <c r="CR214" s="6"/>
      <c r="CS214" s="6"/>
      <c r="CT214" s="6"/>
      <c r="CU214" s="6"/>
      <c r="CV214" s="6"/>
      <c r="CW214" s="6"/>
      <c r="CX214" s="6"/>
      <c r="CY214" s="6"/>
      <c r="CZ214" s="6"/>
      <c r="DA214" s="6"/>
      <c r="DB214" s="6"/>
      <c r="DC214" s="6"/>
      <c r="DD214" s="6"/>
      <c r="DE214" s="6"/>
      <c r="DF214" s="6"/>
      <c r="DG214" s="6"/>
    </row>
    <row r="215" spans="18:111" s="5" customFormat="1" x14ac:dyDescent="0.25">
      <c r="R215" s="6"/>
      <c r="S215" s="6"/>
      <c r="T215" s="6"/>
      <c r="U215" s="6"/>
      <c r="V215" s="6"/>
      <c r="W215" s="6"/>
      <c r="X215" s="6"/>
      <c r="Y215" s="6"/>
      <c r="Z215" s="6"/>
      <c r="AA215" s="6"/>
      <c r="AB215" s="6"/>
      <c r="AC215" s="6">
        <v>68</v>
      </c>
      <c r="AD215" s="6"/>
      <c r="AE215" s="6"/>
      <c r="AF215" s="6"/>
      <c r="AG215" s="6">
        <f t="shared" si="11"/>
        <v>680</v>
      </c>
      <c r="AH215" s="6"/>
      <c r="AI215" s="6"/>
      <c r="AJ215" s="8"/>
      <c r="AK215" s="8"/>
      <c r="AL215" s="8"/>
      <c r="AM215" s="8"/>
      <c r="AN215" s="8"/>
      <c r="AO215" s="8"/>
      <c r="AP215" s="8"/>
      <c r="AQ215" s="8"/>
      <c r="AR215" s="8"/>
      <c r="AS215" s="8"/>
      <c r="AT215" s="8"/>
      <c r="AU215" s="8"/>
      <c r="AV215" s="8"/>
      <c r="AW215" s="8"/>
      <c r="AX215" s="8"/>
      <c r="AY215" s="8"/>
      <c r="AZ215" s="8"/>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c r="CN215" s="6"/>
      <c r="CO215" s="6"/>
      <c r="CP215" s="6"/>
      <c r="CQ215" s="6"/>
      <c r="CR215" s="6"/>
      <c r="CS215" s="6"/>
      <c r="CT215" s="6"/>
      <c r="CU215" s="6"/>
      <c r="CV215" s="6"/>
      <c r="CW215" s="6"/>
      <c r="CX215" s="6"/>
      <c r="CY215" s="6"/>
      <c r="CZ215" s="6"/>
      <c r="DA215" s="6"/>
      <c r="DB215" s="6"/>
      <c r="DC215" s="6"/>
      <c r="DD215" s="6"/>
      <c r="DE215" s="6"/>
      <c r="DF215" s="6"/>
      <c r="DG215" s="6"/>
    </row>
    <row r="216" spans="18:111" s="5" customFormat="1" x14ac:dyDescent="0.25">
      <c r="R216" s="6"/>
      <c r="S216" s="6"/>
      <c r="T216" s="6"/>
      <c r="U216" s="6"/>
      <c r="V216" s="6"/>
      <c r="W216" s="6"/>
      <c r="X216" s="6"/>
      <c r="Y216" s="6"/>
      <c r="Z216" s="6"/>
      <c r="AA216" s="6"/>
      <c r="AB216" s="6"/>
      <c r="AC216" s="6">
        <v>68.099999999999994</v>
      </c>
      <c r="AD216" s="6"/>
      <c r="AE216" s="6"/>
      <c r="AF216" s="6"/>
      <c r="AG216" s="6">
        <f t="shared" si="11"/>
        <v>681</v>
      </c>
      <c r="AH216" s="6"/>
      <c r="AI216" s="6"/>
      <c r="AJ216" s="8"/>
      <c r="AK216" s="8"/>
      <c r="AL216" s="8"/>
      <c r="AM216" s="8"/>
      <c r="AN216" s="8"/>
      <c r="AO216" s="8"/>
      <c r="AP216" s="8"/>
      <c r="AQ216" s="8"/>
      <c r="AR216" s="8"/>
      <c r="AS216" s="8"/>
      <c r="AT216" s="8"/>
      <c r="AU216" s="8"/>
      <c r="AV216" s="8"/>
      <c r="AW216" s="8"/>
      <c r="AX216" s="8"/>
      <c r="AY216" s="8"/>
      <c r="AZ216" s="8"/>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c r="DC216" s="6"/>
      <c r="DD216" s="6"/>
      <c r="DE216" s="6"/>
      <c r="DF216" s="6"/>
      <c r="DG216" s="6"/>
    </row>
    <row r="217" spans="18:111" s="5" customFormat="1" x14ac:dyDescent="0.25">
      <c r="R217" s="6"/>
      <c r="S217" s="6"/>
      <c r="T217" s="6"/>
      <c r="U217" s="6"/>
      <c r="V217" s="6"/>
      <c r="W217" s="6"/>
      <c r="X217" s="6"/>
      <c r="Y217" s="6"/>
      <c r="Z217" s="6"/>
      <c r="AA217" s="6"/>
      <c r="AB217" s="6"/>
      <c r="AC217" s="6">
        <v>69.8</v>
      </c>
      <c r="AD217" s="6"/>
      <c r="AE217" s="6"/>
      <c r="AF217" s="6"/>
      <c r="AG217" s="6">
        <f t="shared" si="11"/>
        <v>698</v>
      </c>
      <c r="AH217" s="6"/>
      <c r="AI217" s="6"/>
      <c r="AJ217" s="8"/>
      <c r="AK217" s="8"/>
      <c r="AL217" s="8"/>
      <c r="AM217" s="8"/>
      <c r="AN217" s="8"/>
      <c r="AO217" s="8"/>
      <c r="AP217" s="8"/>
      <c r="AQ217" s="8"/>
      <c r="AR217" s="8"/>
      <c r="AS217" s="8"/>
      <c r="AT217" s="8"/>
      <c r="AU217" s="8"/>
      <c r="AV217" s="8"/>
      <c r="AW217" s="8"/>
      <c r="AX217" s="8"/>
      <c r="AY217" s="8"/>
      <c r="AZ217" s="8"/>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c r="CU217" s="6"/>
      <c r="CV217" s="6"/>
      <c r="CW217" s="6"/>
      <c r="CX217" s="6"/>
      <c r="CY217" s="6"/>
      <c r="CZ217" s="6"/>
      <c r="DA217" s="6"/>
      <c r="DB217" s="6"/>
      <c r="DC217" s="6"/>
      <c r="DD217" s="6"/>
      <c r="DE217" s="6"/>
      <c r="DF217" s="6"/>
      <c r="DG217" s="6"/>
    </row>
    <row r="218" spans="18:111" s="5" customFormat="1" x14ac:dyDescent="0.25">
      <c r="R218" s="6"/>
      <c r="S218" s="6"/>
      <c r="T218" s="6"/>
      <c r="U218" s="6"/>
      <c r="V218" s="6"/>
      <c r="W218" s="6"/>
      <c r="X218" s="6"/>
      <c r="Y218" s="6"/>
      <c r="Z218" s="6"/>
      <c r="AA218" s="6"/>
      <c r="AB218" s="6"/>
      <c r="AC218" s="6">
        <v>71.5</v>
      </c>
      <c r="AD218" s="6"/>
      <c r="AE218" s="6"/>
      <c r="AF218" s="6"/>
      <c r="AG218" s="6">
        <f t="shared" si="11"/>
        <v>715</v>
      </c>
      <c r="AH218" s="6"/>
      <c r="AI218" s="6"/>
      <c r="AJ218" s="8"/>
      <c r="AK218" s="8"/>
      <c r="AL218" s="8"/>
      <c r="AM218" s="8"/>
      <c r="AN218" s="8"/>
      <c r="AO218" s="8"/>
      <c r="AP218" s="8"/>
      <c r="AQ218" s="8"/>
      <c r="AR218" s="8"/>
      <c r="AS218" s="8"/>
      <c r="AT218" s="8"/>
      <c r="AU218" s="8"/>
      <c r="AV218" s="8"/>
      <c r="AW218" s="8"/>
      <c r="AX218" s="8"/>
      <c r="AY218" s="8"/>
      <c r="AZ218" s="8"/>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c r="CP218" s="6"/>
      <c r="CQ218" s="6"/>
      <c r="CR218" s="6"/>
      <c r="CS218" s="6"/>
      <c r="CT218" s="6"/>
      <c r="CU218" s="6"/>
      <c r="CV218" s="6"/>
      <c r="CW218" s="6"/>
      <c r="CX218" s="6"/>
      <c r="CY218" s="6"/>
      <c r="CZ218" s="6"/>
      <c r="DA218" s="6"/>
      <c r="DB218" s="6"/>
      <c r="DC218" s="6"/>
      <c r="DD218" s="6"/>
      <c r="DE218" s="6"/>
      <c r="DF218" s="6"/>
      <c r="DG218" s="6"/>
    </row>
    <row r="219" spans="18:111" s="5" customFormat="1" x14ac:dyDescent="0.25">
      <c r="R219" s="6"/>
      <c r="S219" s="6"/>
      <c r="T219" s="6"/>
      <c r="U219" s="6"/>
      <c r="V219" s="6"/>
      <c r="W219" s="6"/>
      <c r="X219" s="6"/>
      <c r="Y219" s="6"/>
      <c r="Z219" s="6"/>
      <c r="AA219" s="6"/>
      <c r="AB219" s="6"/>
      <c r="AC219" s="6">
        <v>73.2</v>
      </c>
      <c r="AD219" s="6"/>
      <c r="AE219" s="6"/>
      <c r="AF219" s="6"/>
      <c r="AG219" s="6">
        <f t="shared" si="11"/>
        <v>732</v>
      </c>
      <c r="AH219" s="6"/>
      <c r="AI219" s="6"/>
      <c r="AJ219" s="8"/>
      <c r="AK219" s="8"/>
      <c r="AL219" s="8"/>
      <c r="AM219" s="8"/>
      <c r="AN219" s="8"/>
      <c r="AO219" s="8"/>
      <c r="AP219" s="8"/>
      <c r="AQ219" s="8"/>
      <c r="AR219" s="8"/>
      <c r="AS219" s="8"/>
      <c r="AT219" s="8"/>
      <c r="AU219" s="8"/>
      <c r="AV219" s="8"/>
      <c r="AW219" s="8"/>
      <c r="AX219" s="8"/>
      <c r="AY219" s="8"/>
      <c r="AZ219" s="8"/>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c r="CU219" s="6"/>
      <c r="CV219" s="6"/>
      <c r="CW219" s="6"/>
      <c r="CX219" s="6"/>
      <c r="CY219" s="6"/>
      <c r="CZ219" s="6"/>
      <c r="DA219" s="6"/>
      <c r="DB219" s="6"/>
      <c r="DC219" s="6"/>
      <c r="DD219" s="6"/>
      <c r="DE219" s="6"/>
      <c r="DF219" s="6"/>
      <c r="DG219" s="6"/>
    </row>
    <row r="220" spans="18:111" s="5" customFormat="1" x14ac:dyDescent="0.25">
      <c r="R220" s="6"/>
      <c r="S220" s="6"/>
      <c r="T220" s="6"/>
      <c r="U220" s="6"/>
      <c r="V220" s="6"/>
      <c r="W220" s="6"/>
      <c r="X220" s="6"/>
      <c r="Y220" s="6"/>
      <c r="Z220" s="6"/>
      <c r="AA220" s="6"/>
      <c r="AB220" s="6"/>
      <c r="AC220" s="6">
        <v>75</v>
      </c>
      <c r="AD220" s="6"/>
      <c r="AE220" s="6"/>
      <c r="AF220" s="6"/>
      <c r="AG220" s="6">
        <f t="shared" si="11"/>
        <v>750</v>
      </c>
      <c r="AH220" s="6"/>
      <c r="AI220" s="6"/>
      <c r="AJ220" s="8"/>
      <c r="AK220" s="8"/>
      <c r="AL220" s="8"/>
      <c r="AM220" s="8"/>
      <c r="AN220" s="8"/>
      <c r="AO220" s="8"/>
      <c r="AP220" s="8"/>
      <c r="AQ220" s="8"/>
      <c r="AR220" s="8"/>
      <c r="AS220" s="8"/>
      <c r="AT220" s="8"/>
      <c r="AU220" s="8"/>
      <c r="AV220" s="8"/>
      <c r="AW220" s="8"/>
      <c r="AX220" s="8"/>
      <c r="AY220" s="8"/>
      <c r="AZ220" s="8"/>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c r="CN220" s="6"/>
      <c r="CO220" s="6"/>
      <c r="CP220" s="6"/>
      <c r="CQ220" s="6"/>
      <c r="CR220" s="6"/>
      <c r="CS220" s="6"/>
      <c r="CT220" s="6"/>
      <c r="CU220" s="6"/>
      <c r="CV220" s="6"/>
      <c r="CW220" s="6"/>
      <c r="CX220" s="6"/>
      <c r="CY220" s="6"/>
      <c r="CZ220" s="6"/>
      <c r="DA220" s="6"/>
      <c r="DB220" s="6"/>
      <c r="DC220" s="6"/>
      <c r="DD220" s="6"/>
      <c r="DE220" s="6"/>
      <c r="DF220" s="6"/>
      <c r="DG220" s="6"/>
    </row>
    <row r="221" spans="18:111" s="5" customFormat="1" x14ac:dyDescent="0.25">
      <c r="R221" s="6"/>
      <c r="S221" s="6"/>
      <c r="T221" s="6"/>
      <c r="U221" s="6"/>
      <c r="V221" s="6"/>
      <c r="W221" s="6"/>
      <c r="X221" s="6"/>
      <c r="Y221" s="6"/>
      <c r="Z221" s="6"/>
      <c r="AA221" s="6"/>
      <c r="AB221" s="6"/>
      <c r="AC221" s="6">
        <v>76.8</v>
      </c>
      <c r="AD221" s="6"/>
      <c r="AE221" s="6"/>
      <c r="AF221" s="6"/>
      <c r="AG221" s="6">
        <f t="shared" si="11"/>
        <v>768</v>
      </c>
      <c r="AH221" s="6"/>
      <c r="AI221" s="6"/>
      <c r="AJ221" s="8"/>
      <c r="AK221" s="8"/>
      <c r="AL221" s="8"/>
      <c r="AM221" s="8"/>
      <c r="AN221" s="8"/>
      <c r="AO221" s="8"/>
      <c r="AP221" s="8"/>
      <c r="AQ221" s="8"/>
      <c r="AR221" s="8"/>
      <c r="AS221" s="8"/>
      <c r="AT221" s="8"/>
      <c r="AU221" s="8"/>
      <c r="AV221" s="8"/>
      <c r="AW221" s="8"/>
      <c r="AX221" s="8"/>
      <c r="AY221" s="8"/>
      <c r="AZ221" s="8"/>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c r="CN221" s="6"/>
      <c r="CO221" s="6"/>
      <c r="CP221" s="6"/>
      <c r="CQ221" s="6"/>
      <c r="CR221" s="6"/>
      <c r="CS221" s="6"/>
      <c r="CT221" s="6"/>
      <c r="CU221" s="6"/>
      <c r="CV221" s="6"/>
      <c r="CW221" s="6"/>
      <c r="CX221" s="6"/>
      <c r="CY221" s="6"/>
      <c r="CZ221" s="6"/>
      <c r="DA221" s="6"/>
      <c r="DB221" s="6"/>
      <c r="DC221" s="6"/>
      <c r="DD221" s="6"/>
      <c r="DE221" s="6"/>
      <c r="DF221" s="6"/>
      <c r="DG221" s="6"/>
    </row>
    <row r="222" spans="18:111" s="5" customFormat="1" x14ac:dyDescent="0.25">
      <c r="R222" s="6"/>
      <c r="S222" s="6"/>
      <c r="T222" s="6"/>
      <c r="U222" s="6"/>
      <c r="V222" s="6"/>
      <c r="W222" s="6"/>
      <c r="X222" s="6"/>
      <c r="Y222" s="6"/>
      <c r="Z222" s="6"/>
      <c r="AA222" s="6"/>
      <c r="AB222" s="6"/>
      <c r="AC222" s="6">
        <v>78.7</v>
      </c>
      <c r="AD222" s="6"/>
      <c r="AE222" s="6"/>
      <c r="AF222" s="6"/>
      <c r="AG222" s="6">
        <f t="shared" si="11"/>
        <v>787</v>
      </c>
      <c r="AH222" s="6"/>
      <c r="AI222" s="6"/>
      <c r="AJ222" s="8"/>
      <c r="AK222" s="8"/>
      <c r="AL222" s="8"/>
      <c r="AM222" s="8"/>
      <c r="AN222" s="8"/>
      <c r="AO222" s="8"/>
      <c r="AP222" s="8"/>
      <c r="AQ222" s="8"/>
      <c r="AR222" s="8"/>
      <c r="AS222" s="8"/>
      <c r="AT222" s="8"/>
      <c r="AU222" s="8"/>
      <c r="AV222" s="8"/>
      <c r="AW222" s="8"/>
      <c r="AX222" s="8"/>
      <c r="AY222" s="8"/>
      <c r="AZ222" s="8"/>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c r="CN222" s="6"/>
      <c r="CO222" s="6"/>
      <c r="CP222" s="6"/>
      <c r="CQ222" s="6"/>
      <c r="CR222" s="6"/>
      <c r="CS222" s="6"/>
      <c r="CT222" s="6"/>
      <c r="CU222" s="6"/>
      <c r="CV222" s="6"/>
      <c r="CW222" s="6"/>
      <c r="CX222" s="6"/>
      <c r="CY222" s="6"/>
      <c r="CZ222" s="6"/>
      <c r="DA222" s="6"/>
      <c r="DB222" s="6"/>
      <c r="DC222" s="6"/>
      <c r="DD222" s="6"/>
      <c r="DE222" s="6"/>
      <c r="DF222" s="6"/>
      <c r="DG222" s="6"/>
    </row>
    <row r="223" spans="18:111" s="5" customFormat="1" x14ac:dyDescent="0.25">
      <c r="R223" s="6"/>
      <c r="S223" s="6"/>
      <c r="T223" s="6"/>
      <c r="U223" s="6"/>
      <c r="V223" s="6"/>
      <c r="W223" s="6"/>
      <c r="X223" s="6"/>
      <c r="Y223" s="6"/>
      <c r="Z223" s="6"/>
      <c r="AA223" s="6"/>
      <c r="AB223" s="6"/>
      <c r="AC223" s="6">
        <v>80.599999999999994</v>
      </c>
      <c r="AD223" s="6"/>
      <c r="AE223" s="6"/>
      <c r="AF223" s="6"/>
      <c r="AG223" s="6">
        <f t="shared" si="11"/>
        <v>806</v>
      </c>
      <c r="AH223" s="6"/>
      <c r="AI223" s="6"/>
      <c r="AJ223" s="8"/>
      <c r="AK223" s="8"/>
      <c r="AL223" s="8"/>
      <c r="AM223" s="8"/>
      <c r="AN223" s="8"/>
      <c r="AO223" s="8"/>
      <c r="AP223" s="8"/>
      <c r="AQ223" s="8"/>
      <c r="AR223" s="8"/>
      <c r="AS223" s="8"/>
      <c r="AT223" s="8"/>
      <c r="AU223" s="8"/>
      <c r="AV223" s="8"/>
      <c r="AW223" s="8"/>
      <c r="AX223" s="8"/>
      <c r="AY223" s="8"/>
      <c r="AZ223" s="8"/>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c r="CN223" s="6"/>
      <c r="CO223" s="6"/>
      <c r="CP223" s="6"/>
      <c r="CQ223" s="6"/>
      <c r="CR223" s="6"/>
      <c r="CS223" s="6"/>
      <c r="CT223" s="6"/>
      <c r="CU223" s="6"/>
      <c r="CV223" s="6"/>
      <c r="CW223" s="6"/>
      <c r="CX223" s="6"/>
      <c r="CY223" s="6"/>
      <c r="CZ223" s="6"/>
      <c r="DA223" s="6"/>
      <c r="DB223" s="6"/>
      <c r="DC223" s="6"/>
      <c r="DD223" s="6"/>
      <c r="DE223" s="6"/>
      <c r="DF223" s="6"/>
      <c r="DG223" s="6"/>
    </row>
    <row r="224" spans="18:111" s="5" customFormat="1" x14ac:dyDescent="0.25">
      <c r="R224" s="6"/>
      <c r="S224" s="6"/>
      <c r="T224" s="6"/>
      <c r="U224" s="6"/>
      <c r="V224" s="6"/>
      <c r="W224" s="6"/>
      <c r="X224" s="6"/>
      <c r="Y224" s="6"/>
      <c r="Z224" s="6"/>
      <c r="AA224" s="6"/>
      <c r="AB224" s="6"/>
      <c r="AC224" s="6">
        <v>82</v>
      </c>
      <c r="AD224" s="6"/>
      <c r="AE224" s="6"/>
      <c r="AF224" s="6"/>
      <c r="AG224" s="6">
        <f t="shared" si="11"/>
        <v>820</v>
      </c>
      <c r="AH224" s="6"/>
      <c r="AI224" s="6"/>
      <c r="AJ224" s="8"/>
      <c r="AK224" s="8"/>
      <c r="AL224" s="8"/>
      <c r="AM224" s="8"/>
      <c r="AN224" s="8"/>
      <c r="AO224" s="8"/>
      <c r="AP224" s="8"/>
      <c r="AQ224" s="8"/>
      <c r="AR224" s="8"/>
      <c r="AS224" s="8"/>
      <c r="AT224" s="8"/>
      <c r="AU224" s="8"/>
      <c r="AV224" s="8"/>
      <c r="AW224" s="8"/>
      <c r="AX224" s="8"/>
      <c r="AY224" s="8"/>
      <c r="AZ224" s="8"/>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c r="CN224" s="6"/>
      <c r="CO224" s="6"/>
      <c r="CP224" s="6"/>
      <c r="CQ224" s="6"/>
      <c r="CR224" s="6"/>
      <c r="CS224" s="6"/>
      <c r="CT224" s="6"/>
      <c r="CU224" s="6"/>
      <c r="CV224" s="6"/>
      <c r="CW224" s="6"/>
      <c r="CX224" s="6"/>
      <c r="CY224" s="6"/>
      <c r="CZ224" s="6"/>
      <c r="DA224" s="6"/>
      <c r="DB224" s="6"/>
      <c r="DC224" s="6"/>
      <c r="DD224" s="6"/>
      <c r="DE224" s="6"/>
      <c r="DF224" s="6"/>
      <c r="DG224" s="6"/>
    </row>
    <row r="225" spans="18:111" s="5" customFormat="1" x14ac:dyDescent="0.25">
      <c r="R225" s="6"/>
      <c r="S225" s="6"/>
      <c r="T225" s="6"/>
      <c r="U225" s="6"/>
      <c r="V225" s="6"/>
      <c r="W225" s="6"/>
      <c r="X225" s="6"/>
      <c r="Y225" s="6"/>
      <c r="Z225" s="6"/>
      <c r="AA225" s="6"/>
      <c r="AB225" s="6"/>
      <c r="AC225" s="6">
        <v>82.5</v>
      </c>
      <c r="AD225" s="6"/>
      <c r="AE225" s="6"/>
      <c r="AF225" s="6"/>
      <c r="AG225" s="6">
        <f t="shared" si="11"/>
        <v>825</v>
      </c>
      <c r="AH225" s="6"/>
      <c r="AI225" s="6"/>
      <c r="AJ225" s="8"/>
      <c r="AK225" s="8"/>
      <c r="AL225" s="8"/>
      <c r="AM225" s="8"/>
      <c r="AN225" s="8"/>
      <c r="AO225" s="8"/>
      <c r="AP225" s="8"/>
      <c r="AQ225" s="8"/>
      <c r="AR225" s="8"/>
      <c r="AS225" s="8"/>
      <c r="AT225" s="8"/>
      <c r="AU225" s="8"/>
      <c r="AV225" s="8"/>
      <c r="AW225" s="8"/>
      <c r="AX225" s="8"/>
      <c r="AY225" s="8"/>
      <c r="AZ225" s="8"/>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c r="CN225" s="6"/>
      <c r="CO225" s="6"/>
      <c r="CP225" s="6"/>
      <c r="CQ225" s="6"/>
      <c r="CR225" s="6"/>
      <c r="CS225" s="6"/>
      <c r="CT225" s="6"/>
      <c r="CU225" s="6"/>
      <c r="CV225" s="6"/>
      <c r="CW225" s="6"/>
      <c r="CX225" s="6"/>
      <c r="CY225" s="6"/>
      <c r="CZ225" s="6"/>
      <c r="DA225" s="6"/>
      <c r="DB225" s="6"/>
      <c r="DC225" s="6"/>
      <c r="DD225" s="6"/>
      <c r="DE225" s="6"/>
      <c r="DF225" s="6"/>
      <c r="DG225" s="6"/>
    </row>
    <row r="226" spans="18:111" s="5" customFormat="1" x14ac:dyDescent="0.25">
      <c r="R226" s="6"/>
      <c r="S226" s="6"/>
      <c r="T226" s="6"/>
      <c r="U226" s="6"/>
      <c r="V226" s="6"/>
      <c r="W226" s="6"/>
      <c r="X226" s="6"/>
      <c r="Y226" s="6"/>
      <c r="Z226" s="6"/>
      <c r="AA226" s="6"/>
      <c r="AB226" s="6"/>
      <c r="AC226" s="6">
        <v>84.5</v>
      </c>
      <c r="AD226" s="6"/>
      <c r="AE226" s="6"/>
      <c r="AF226" s="6"/>
      <c r="AG226" s="6">
        <f t="shared" si="11"/>
        <v>845</v>
      </c>
      <c r="AH226" s="6"/>
      <c r="AI226" s="6"/>
      <c r="AJ226" s="8"/>
      <c r="AK226" s="8"/>
      <c r="AL226" s="8"/>
      <c r="AM226" s="8"/>
      <c r="AN226" s="8"/>
      <c r="AO226" s="8"/>
      <c r="AP226" s="8"/>
      <c r="AQ226" s="8"/>
      <c r="AR226" s="8"/>
      <c r="AS226" s="8"/>
      <c r="AT226" s="8"/>
      <c r="AU226" s="8"/>
      <c r="AV226" s="8"/>
      <c r="AW226" s="8"/>
      <c r="AX226" s="8"/>
      <c r="AY226" s="8"/>
      <c r="AZ226" s="8"/>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c r="CN226" s="6"/>
      <c r="CO226" s="6"/>
      <c r="CP226" s="6"/>
      <c r="CQ226" s="6"/>
      <c r="CR226" s="6"/>
      <c r="CS226" s="6"/>
      <c r="CT226" s="6"/>
      <c r="CU226" s="6"/>
      <c r="CV226" s="6"/>
      <c r="CW226" s="6"/>
      <c r="CX226" s="6"/>
      <c r="CY226" s="6"/>
      <c r="CZ226" s="6"/>
      <c r="DA226" s="6"/>
      <c r="DB226" s="6"/>
      <c r="DC226" s="6"/>
      <c r="DD226" s="6"/>
      <c r="DE226" s="6"/>
      <c r="DF226" s="6"/>
      <c r="DG226" s="6"/>
    </row>
    <row r="227" spans="18:111" s="5" customFormat="1" x14ac:dyDescent="0.25">
      <c r="R227" s="6"/>
      <c r="S227" s="6"/>
      <c r="T227" s="6"/>
      <c r="U227" s="6"/>
      <c r="V227" s="6"/>
      <c r="W227" s="6"/>
      <c r="X227" s="6"/>
      <c r="Y227" s="6"/>
      <c r="Z227" s="6"/>
      <c r="AA227" s="6"/>
      <c r="AB227" s="6"/>
      <c r="AC227" s="6">
        <v>86.6</v>
      </c>
      <c r="AD227" s="6"/>
      <c r="AE227" s="6"/>
      <c r="AF227" s="6"/>
      <c r="AG227" s="6">
        <f t="shared" si="11"/>
        <v>866</v>
      </c>
      <c r="AH227" s="6"/>
      <c r="AI227" s="6"/>
      <c r="AJ227" s="8"/>
      <c r="AK227" s="8"/>
      <c r="AL227" s="8"/>
      <c r="AM227" s="8"/>
      <c r="AN227" s="8"/>
      <c r="AO227" s="8"/>
      <c r="AP227" s="8"/>
      <c r="AQ227" s="8"/>
      <c r="AR227" s="8"/>
      <c r="AS227" s="8"/>
      <c r="AT227" s="8"/>
      <c r="AU227" s="8"/>
      <c r="AV227" s="8"/>
      <c r="AW227" s="8"/>
      <c r="AX227" s="8"/>
      <c r="AY227" s="8"/>
      <c r="AZ227" s="8"/>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c r="CU227" s="6"/>
      <c r="CV227" s="6"/>
      <c r="CW227" s="6"/>
      <c r="CX227" s="6"/>
      <c r="CY227" s="6"/>
      <c r="CZ227" s="6"/>
      <c r="DA227" s="6"/>
      <c r="DB227" s="6"/>
      <c r="DC227" s="6"/>
      <c r="DD227" s="6"/>
      <c r="DE227" s="6"/>
      <c r="DF227" s="6"/>
      <c r="DG227" s="6"/>
    </row>
    <row r="228" spans="18:111" s="5" customFormat="1" x14ac:dyDescent="0.25">
      <c r="R228" s="6"/>
      <c r="S228" s="6"/>
      <c r="T228" s="6"/>
      <c r="U228" s="6"/>
      <c r="V228" s="6"/>
      <c r="W228" s="6"/>
      <c r="X228" s="6"/>
      <c r="Y228" s="6"/>
      <c r="Z228" s="6"/>
      <c r="AA228" s="6"/>
      <c r="AB228" s="6"/>
      <c r="AC228" s="6">
        <v>88.7</v>
      </c>
      <c r="AD228" s="6"/>
      <c r="AE228" s="6"/>
      <c r="AF228" s="6"/>
      <c r="AG228" s="6">
        <f t="shared" si="11"/>
        <v>887</v>
      </c>
      <c r="AH228" s="6"/>
      <c r="AI228" s="6"/>
      <c r="AJ228" s="8"/>
      <c r="AK228" s="8"/>
      <c r="AL228" s="8"/>
      <c r="AM228" s="8"/>
      <c r="AN228" s="8"/>
      <c r="AO228" s="8"/>
      <c r="AP228" s="8"/>
      <c r="AQ228" s="8"/>
      <c r="AR228" s="8"/>
      <c r="AS228" s="8"/>
      <c r="AT228" s="8"/>
      <c r="AU228" s="8"/>
      <c r="AV228" s="8"/>
      <c r="AW228" s="8"/>
      <c r="AX228" s="8"/>
      <c r="AY228" s="8"/>
      <c r="AZ228" s="8"/>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c r="CN228" s="6"/>
      <c r="CO228" s="6"/>
      <c r="CP228" s="6"/>
      <c r="CQ228" s="6"/>
      <c r="CR228" s="6"/>
      <c r="CS228" s="6"/>
      <c r="CT228" s="6"/>
      <c r="CU228" s="6"/>
      <c r="CV228" s="6"/>
      <c r="CW228" s="6"/>
      <c r="CX228" s="6"/>
      <c r="CY228" s="6"/>
      <c r="CZ228" s="6"/>
      <c r="DA228" s="6"/>
      <c r="DB228" s="6"/>
      <c r="DC228" s="6"/>
      <c r="DD228" s="6"/>
      <c r="DE228" s="6"/>
      <c r="DF228" s="6"/>
      <c r="DG228" s="6"/>
    </row>
    <row r="229" spans="18:111" s="5" customFormat="1" x14ac:dyDescent="0.25">
      <c r="R229" s="6"/>
      <c r="S229" s="6"/>
      <c r="T229" s="6"/>
      <c r="U229" s="6"/>
      <c r="V229" s="6"/>
      <c r="W229" s="6"/>
      <c r="X229" s="6"/>
      <c r="Y229" s="6"/>
      <c r="Z229" s="6"/>
      <c r="AA229" s="6"/>
      <c r="AB229" s="6"/>
      <c r="AC229" s="6">
        <v>90.9</v>
      </c>
      <c r="AD229" s="6"/>
      <c r="AE229" s="6"/>
      <c r="AF229" s="6"/>
      <c r="AG229" s="6">
        <f t="shared" si="11"/>
        <v>909</v>
      </c>
      <c r="AH229" s="6"/>
      <c r="AI229" s="6"/>
      <c r="AJ229" s="8"/>
      <c r="AK229" s="8"/>
      <c r="AL229" s="8"/>
      <c r="AM229" s="8"/>
      <c r="AN229" s="8"/>
      <c r="AO229" s="8"/>
      <c r="AP229" s="8"/>
      <c r="AQ229" s="8"/>
      <c r="AR229" s="8"/>
      <c r="AS229" s="8"/>
      <c r="AT229" s="8"/>
      <c r="AU229" s="8"/>
      <c r="AV229" s="8"/>
      <c r="AW229" s="8"/>
      <c r="AX229" s="8"/>
      <c r="AY229" s="8"/>
      <c r="AZ229" s="8"/>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c r="CN229" s="6"/>
      <c r="CO229" s="6"/>
      <c r="CP229" s="6"/>
      <c r="CQ229" s="6"/>
      <c r="CR229" s="6"/>
      <c r="CS229" s="6"/>
      <c r="CT229" s="6"/>
      <c r="CU229" s="6"/>
      <c r="CV229" s="6"/>
      <c r="CW229" s="6"/>
      <c r="CX229" s="6"/>
      <c r="CY229" s="6"/>
      <c r="CZ229" s="6"/>
      <c r="DA229" s="6"/>
      <c r="DB229" s="6"/>
      <c r="DC229" s="6"/>
      <c r="DD229" s="6"/>
      <c r="DE229" s="6"/>
      <c r="DF229" s="6"/>
      <c r="DG229" s="6"/>
    </row>
    <row r="230" spans="18:111" s="5" customFormat="1" x14ac:dyDescent="0.25">
      <c r="R230" s="6"/>
      <c r="S230" s="6"/>
      <c r="T230" s="6"/>
      <c r="U230" s="6"/>
      <c r="V230" s="6"/>
      <c r="W230" s="6"/>
      <c r="X230" s="6"/>
      <c r="Y230" s="6"/>
      <c r="Z230" s="6"/>
      <c r="AA230" s="6"/>
      <c r="AB230" s="6"/>
      <c r="AC230" s="6">
        <v>91</v>
      </c>
      <c r="AD230" s="6"/>
      <c r="AE230" s="6"/>
      <c r="AF230" s="6"/>
      <c r="AG230" s="6">
        <f t="shared" si="11"/>
        <v>910</v>
      </c>
      <c r="AH230" s="6"/>
      <c r="AI230" s="6"/>
      <c r="AJ230" s="8"/>
      <c r="AK230" s="8"/>
      <c r="AL230" s="8"/>
      <c r="AM230" s="8"/>
      <c r="AN230" s="8"/>
      <c r="AO230" s="8"/>
      <c r="AP230" s="8"/>
      <c r="AQ230" s="8"/>
      <c r="AR230" s="8"/>
      <c r="AS230" s="8"/>
      <c r="AT230" s="8"/>
      <c r="AU230" s="8"/>
      <c r="AV230" s="8"/>
      <c r="AW230" s="8"/>
      <c r="AX230" s="8"/>
      <c r="AY230" s="8"/>
      <c r="AZ230" s="8"/>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c r="CN230" s="6"/>
      <c r="CO230" s="6"/>
      <c r="CP230" s="6"/>
      <c r="CQ230" s="6"/>
      <c r="CR230" s="6"/>
      <c r="CS230" s="6"/>
      <c r="CT230" s="6"/>
      <c r="CU230" s="6"/>
      <c r="CV230" s="6"/>
      <c r="CW230" s="6"/>
      <c r="CX230" s="6"/>
      <c r="CY230" s="6"/>
      <c r="CZ230" s="6"/>
      <c r="DA230" s="6"/>
      <c r="DB230" s="6"/>
      <c r="DC230" s="6"/>
      <c r="DD230" s="6"/>
      <c r="DE230" s="6"/>
      <c r="DF230" s="6"/>
      <c r="DG230" s="6"/>
    </row>
    <row r="231" spans="18:111" s="5" customFormat="1" x14ac:dyDescent="0.25">
      <c r="R231" s="6"/>
      <c r="S231" s="6"/>
      <c r="T231" s="6"/>
      <c r="U231" s="6"/>
      <c r="V231" s="6"/>
      <c r="W231" s="6"/>
      <c r="X231" s="6"/>
      <c r="Y231" s="6"/>
      <c r="Z231" s="6"/>
      <c r="AA231" s="6"/>
      <c r="AB231" s="6"/>
      <c r="AC231" s="6">
        <v>93.1</v>
      </c>
      <c r="AD231" s="6"/>
      <c r="AE231" s="6"/>
      <c r="AF231" s="6"/>
      <c r="AG231" s="6">
        <f t="shared" si="11"/>
        <v>931</v>
      </c>
      <c r="AH231" s="6"/>
      <c r="AI231" s="6"/>
      <c r="AJ231" s="8"/>
      <c r="AK231" s="8"/>
      <c r="AL231" s="8"/>
      <c r="AM231" s="8"/>
      <c r="AN231" s="8"/>
      <c r="AO231" s="8"/>
      <c r="AP231" s="8"/>
      <c r="AQ231" s="8"/>
      <c r="AR231" s="8"/>
      <c r="AS231" s="8"/>
      <c r="AT231" s="8"/>
      <c r="AU231" s="8"/>
      <c r="AV231" s="8"/>
      <c r="AW231" s="8"/>
      <c r="AX231" s="8"/>
      <c r="AY231" s="8"/>
      <c r="AZ231" s="8"/>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c r="CJ231" s="6"/>
      <c r="CK231" s="6"/>
      <c r="CL231" s="6"/>
      <c r="CM231" s="6"/>
      <c r="CN231" s="6"/>
      <c r="CO231" s="6"/>
      <c r="CP231" s="6"/>
      <c r="CQ231" s="6"/>
      <c r="CR231" s="6"/>
      <c r="CS231" s="6"/>
      <c r="CT231" s="6"/>
      <c r="CU231" s="6"/>
      <c r="CV231" s="6"/>
      <c r="CW231" s="6"/>
      <c r="CX231" s="6"/>
      <c r="CY231" s="6"/>
      <c r="CZ231" s="6"/>
      <c r="DA231" s="6"/>
      <c r="DB231" s="6"/>
      <c r="DC231" s="6"/>
      <c r="DD231" s="6"/>
      <c r="DE231" s="6"/>
      <c r="DF231" s="6"/>
      <c r="DG231" s="6"/>
    </row>
    <row r="232" spans="18:111" s="5" customFormat="1" x14ac:dyDescent="0.25">
      <c r="R232" s="6"/>
      <c r="S232" s="6"/>
      <c r="T232" s="6"/>
      <c r="U232" s="6"/>
      <c r="V232" s="6"/>
      <c r="W232" s="6"/>
      <c r="X232" s="6"/>
      <c r="Y232" s="6"/>
      <c r="Z232" s="6"/>
      <c r="AA232" s="6"/>
      <c r="AB232" s="6"/>
      <c r="AC232" s="6">
        <v>95.3</v>
      </c>
      <c r="AD232" s="6"/>
      <c r="AE232" s="6"/>
      <c r="AF232" s="6"/>
      <c r="AG232" s="6">
        <f t="shared" ref="AG232:AG295" si="12">AC232*10</f>
        <v>953</v>
      </c>
      <c r="AH232" s="6"/>
      <c r="AI232" s="6"/>
      <c r="AJ232" s="8"/>
      <c r="AK232" s="8"/>
      <c r="AL232" s="8"/>
      <c r="AM232" s="8"/>
      <c r="AN232" s="8"/>
      <c r="AO232" s="8"/>
      <c r="AP232" s="8"/>
      <c r="AQ232" s="8"/>
      <c r="AR232" s="8"/>
      <c r="AS232" s="8"/>
      <c r="AT232" s="8"/>
      <c r="AU232" s="8"/>
      <c r="AV232" s="8"/>
      <c r="AW232" s="8"/>
      <c r="AX232" s="8"/>
      <c r="AY232" s="8"/>
      <c r="AZ232" s="8"/>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c r="CN232" s="6"/>
      <c r="CO232" s="6"/>
      <c r="CP232" s="6"/>
      <c r="CQ232" s="6"/>
      <c r="CR232" s="6"/>
      <c r="CS232" s="6"/>
      <c r="CT232" s="6"/>
      <c r="CU232" s="6"/>
      <c r="CV232" s="6"/>
      <c r="CW232" s="6"/>
      <c r="CX232" s="6"/>
      <c r="CY232" s="6"/>
      <c r="CZ232" s="6"/>
      <c r="DA232" s="6"/>
      <c r="DB232" s="6"/>
      <c r="DC232" s="6"/>
      <c r="DD232" s="6"/>
      <c r="DE232" s="6"/>
      <c r="DF232" s="6"/>
      <c r="DG232" s="6"/>
    </row>
    <row r="233" spans="18:111" s="5" customFormat="1" x14ac:dyDescent="0.25">
      <c r="R233" s="6"/>
      <c r="S233" s="6"/>
      <c r="T233" s="6"/>
      <c r="U233" s="6"/>
      <c r="V233" s="6"/>
      <c r="W233" s="6"/>
      <c r="X233" s="6"/>
      <c r="Y233" s="6"/>
      <c r="Z233" s="6"/>
      <c r="AA233" s="6"/>
      <c r="AB233" s="6"/>
      <c r="AC233" s="6">
        <v>97.6</v>
      </c>
      <c r="AD233" s="6"/>
      <c r="AE233" s="6"/>
      <c r="AF233" s="6"/>
      <c r="AG233" s="6">
        <f t="shared" si="12"/>
        <v>976</v>
      </c>
      <c r="AH233" s="6"/>
      <c r="AI233" s="6"/>
      <c r="AJ233" s="8"/>
      <c r="AK233" s="8"/>
      <c r="AL233" s="8"/>
      <c r="AM233" s="8"/>
      <c r="AN233" s="8"/>
      <c r="AO233" s="8"/>
      <c r="AP233" s="8"/>
      <c r="AQ233" s="8"/>
      <c r="AR233" s="8"/>
      <c r="AS233" s="8"/>
      <c r="AT233" s="8"/>
      <c r="AU233" s="8"/>
      <c r="AV233" s="8"/>
      <c r="AW233" s="8"/>
      <c r="AX233" s="8"/>
      <c r="AY233" s="8"/>
      <c r="AZ233" s="8"/>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6"/>
      <c r="CJ233" s="6"/>
      <c r="CK233" s="6"/>
      <c r="CL233" s="6"/>
      <c r="CM233" s="6"/>
      <c r="CN233" s="6"/>
      <c r="CO233" s="6"/>
      <c r="CP233" s="6"/>
      <c r="CQ233" s="6"/>
      <c r="CR233" s="6"/>
      <c r="CS233" s="6"/>
      <c r="CT233" s="6"/>
      <c r="CU233" s="6"/>
      <c r="CV233" s="6"/>
      <c r="CW233" s="6"/>
      <c r="CX233" s="6"/>
      <c r="CY233" s="6"/>
      <c r="CZ233" s="6"/>
      <c r="DA233" s="6"/>
      <c r="DB233" s="6"/>
      <c r="DC233" s="6"/>
      <c r="DD233" s="6"/>
      <c r="DE233" s="6"/>
      <c r="DF233" s="6"/>
      <c r="DG233" s="6"/>
    </row>
    <row r="234" spans="18:111" s="5" customFormat="1" x14ac:dyDescent="0.25">
      <c r="R234" s="6"/>
      <c r="S234" s="6"/>
      <c r="T234" s="6"/>
      <c r="U234" s="6"/>
      <c r="V234" s="6"/>
      <c r="W234" s="6"/>
      <c r="X234" s="6"/>
      <c r="Y234" s="6"/>
      <c r="Z234" s="6"/>
      <c r="AA234" s="6"/>
      <c r="AB234" s="6"/>
      <c r="AC234" s="6">
        <v>100</v>
      </c>
      <c r="AD234" s="6"/>
      <c r="AE234" s="6"/>
      <c r="AF234" s="6"/>
      <c r="AG234" s="6">
        <f t="shared" si="12"/>
        <v>1000</v>
      </c>
      <c r="AH234" s="6"/>
      <c r="AI234" s="6"/>
      <c r="AJ234" s="8"/>
      <c r="AK234" s="8"/>
      <c r="AL234" s="8"/>
      <c r="AM234" s="8"/>
      <c r="AN234" s="8"/>
      <c r="AO234" s="8"/>
      <c r="AP234" s="8"/>
      <c r="AQ234" s="8"/>
      <c r="AR234" s="8"/>
      <c r="AS234" s="8"/>
      <c r="AT234" s="8"/>
      <c r="AU234" s="8"/>
      <c r="AV234" s="8"/>
      <c r="AW234" s="8"/>
      <c r="AX234" s="8"/>
      <c r="AY234" s="8"/>
      <c r="AZ234" s="8"/>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c r="CJ234" s="6"/>
      <c r="CK234" s="6"/>
      <c r="CL234" s="6"/>
      <c r="CM234" s="6"/>
      <c r="CN234" s="6"/>
      <c r="CO234" s="6"/>
      <c r="CP234" s="6"/>
      <c r="CQ234" s="6"/>
      <c r="CR234" s="6"/>
      <c r="CS234" s="6"/>
      <c r="CT234" s="6"/>
      <c r="CU234" s="6"/>
      <c r="CV234" s="6"/>
      <c r="CW234" s="6"/>
      <c r="CX234" s="6"/>
      <c r="CY234" s="6"/>
      <c r="CZ234" s="6"/>
      <c r="DA234" s="6"/>
      <c r="DB234" s="6"/>
      <c r="DC234" s="6"/>
      <c r="DD234" s="6"/>
      <c r="DE234" s="6"/>
      <c r="DF234" s="6"/>
      <c r="DG234" s="6"/>
    </row>
    <row r="235" spans="18:111" s="5" customFormat="1" x14ac:dyDescent="0.25">
      <c r="R235" s="6"/>
      <c r="S235" s="6"/>
      <c r="T235" s="6"/>
      <c r="U235" s="6"/>
      <c r="V235" s="6"/>
      <c r="W235" s="6"/>
      <c r="X235" s="6"/>
      <c r="Y235" s="6"/>
      <c r="Z235" s="6"/>
      <c r="AA235" s="6"/>
      <c r="AB235" s="6"/>
      <c r="AC235" s="6">
        <v>102</v>
      </c>
      <c r="AD235" s="6"/>
      <c r="AE235" s="6"/>
      <c r="AF235" s="6"/>
      <c r="AG235" s="6">
        <f t="shared" si="12"/>
        <v>1020</v>
      </c>
      <c r="AH235" s="6"/>
      <c r="AI235" s="6"/>
      <c r="AJ235" s="8"/>
      <c r="AK235" s="8"/>
      <c r="AL235" s="8"/>
      <c r="AM235" s="8"/>
      <c r="AN235" s="8"/>
      <c r="AO235" s="8"/>
      <c r="AP235" s="8"/>
      <c r="AQ235" s="8"/>
      <c r="AR235" s="8"/>
      <c r="AS235" s="8"/>
      <c r="AT235" s="8"/>
      <c r="AU235" s="8"/>
      <c r="AV235" s="8"/>
      <c r="AW235" s="8"/>
      <c r="AX235" s="8"/>
      <c r="AY235" s="8"/>
      <c r="AZ235" s="8"/>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6"/>
      <c r="CJ235" s="6"/>
      <c r="CK235" s="6"/>
      <c r="CL235" s="6"/>
      <c r="CM235" s="6"/>
      <c r="CN235" s="6"/>
      <c r="CO235" s="6"/>
      <c r="CP235" s="6"/>
      <c r="CQ235" s="6"/>
      <c r="CR235" s="6"/>
      <c r="CS235" s="6"/>
      <c r="CT235" s="6"/>
      <c r="CU235" s="6"/>
      <c r="CV235" s="6"/>
      <c r="CW235" s="6"/>
      <c r="CX235" s="6"/>
      <c r="CY235" s="6"/>
      <c r="CZ235" s="6"/>
      <c r="DA235" s="6"/>
      <c r="DB235" s="6"/>
      <c r="DC235" s="6"/>
      <c r="DD235" s="6"/>
      <c r="DE235" s="6"/>
      <c r="DF235" s="6"/>
      <c r="DG235" s="6"/>
    </row>
    <row r="236" spans="18:111" s="5" customFormat="1" x14ac:dyDescent="0.25">
      <c r="R236" s="6"/>
      <c r="S236" s="6"/>
      <c r="T236" s="6"/>
      <c r="U236" s="6"/>
      <c r="V236" s="6"/>
      <c r="W236" s="6"/>
      <c r="X236" s="6"/>
      <c r="Y236" s="6"/>
      <c r="Z236" s="6"/>
      <c r="AA236" s="6"/>
      <c r="AB236" s="6"/>
      <c r="AC236" s="6">
        <v>105</v>
      </c>
      <c r="AD236" s="6"/>
      <c r="AE236" s="6"/>
      <c r="AF236" s="6"/>
      <c r="AG236" s="6">
        <f t="shared" si="12"/>
        <v>1050</v>
      </c>
      <c r="AH236" s="6"/>
      <c r="AI236" s="6"/>
      <c r="AJ236" s="8"/>
      <c r="AK236" s="8"/>
      <c r="AL236" s="8"/>
      <c r="AM236" s="8"/>
      <c r="AN236" s="8"/>
      <c r="AO236" s="8"/>
      <c r="AP236" s="8"/>
      <c r="AQ236" s="8"/>
      <c r="AR236" s="8"/>
      <c r="AS236" s="8"/>
      <c r="AT236" s="8"/>
      <c r="AU236" s="8"/>
      <c r="AV236" s="8"/>
      <c r="AW236" s="8"/>
      <c r="AX236" s="8"/>
      <c r="AY236" s="8"/>
      <c r="AZ236" s="8"/>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c r="CJ236" s="6"/>
      <c r="CK236" s="6"/>
      <c r="CL236" s="6"/>
      <c r="CM236" s="6"/>
      <c r="CN236" s="6"/>
      <c r="CO236" s="6"/>
      <c r="CP236" s="6"/>
      <c r="CQ236" s="6"/>
      <c r="CR236" s="6"/>
      <c r="CS236" s="6"/>
      <c r="CT236" s="6"/>
      <c r="CU236" s="6"/>
      <c r="CV236" s="6"/>
      <c r="CW236" s="6"/>
      <c r="CX236" s="6"/>
      <c r="CY236" s="6"/>
      <c r="CZ236" s="6"/>
      <c r="DA236" s="6"/>
      <c r="DB236" s="6"/>
      <c r="DC236" s="6"/>
      <c r="DD236" s="6"/>
      <c r="DE236" s="6"/>
      <c r="DF236" s="6"/>
      <c r="DG236" s="6"/>
    </row>
    <row r="237" spans="18:111" s="5" customFormat="1" x14ac:dyDescent="0.25">
      <c r="R237" s="6"/>
      <c r="S237" s="6"/>
      <c r="T237" s="6"/>
      <c r="U237" s="6"/>
      <c r="V237" s="6"/>
      <c r="W237" s="6"/>
      <c r="X237" s="6"/>
      <c r="Y237" s="6"/>
      <c r="Z237" s="6"/>
      <c r="AA237" s="6"/>
      <c r="AB237" s="6"/>
      <c r="AC237" s="6">
        <v>107</v>
      </c>
      <c r="AD237" s="6"/>
      <c r="AE237" s="6"/>
      <c r="AF237" s="6"/>
      <c r="AG237" s="6">
        <f t="shared" si="12"/>
        <v>1070</v>
      </c>
      <c r="AH237" s="6"/>
      <c r="AI237" s="6"/>
      <c r="AJ237" s="8"/>
      <c r="AK237" s="8"/>
      <c r="AL237" s="8"/>
      <c r="AM237" s="8"/>
      <c r="AN237" s="8"/>
      <c r="AO237" s="8"/>
      <c r="AP237" s="8"/>
      <c r="AQ237" s="8"/>
      <c r="AR237" s="8"/>
      <c r="AS237" s="8"/>
      <c r="AT237" s="8"/>
      <c r="AU237" s="8"/>
      <c r="AV237" s="8"/>
      <c r="AW237" s="8"/>
      <c r="AX237" s="8"/>
      <c r="AY237" s="8"/>
      <c r="AZ237" s="8"/>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6"/>
      <c r="CJ237" s="6"/>
      <c r="CK237" s="6"/>
      <c r="CL237" s="6"/>
      <c r="CM237" s="6"/>
      <c r="CN237" s="6"/>
      <c r="CO237" s="6"/>
      <c r="CP237" s="6"/>
      <c r="CQ237" s="6"/>
      <c r="CR237" s="6"/>
      <c r="CS237" s="6"/>
      <c r="CT237" s="6"/>
      <c r="CU237" s="6"/>
      <c r="CV237" s="6"/>
      <c r="CW237" s="6"/>
      <c r="CX237" s="6"/>
      <c r="CY237" s="6"/>
      <c r="CZ237" s="6"/>
      <c r="DA237" s="6"/>
      <c r="DB237" s="6"/>
      <c r="DC237" s="6"/>
      <c r="DD237" s="6"/>
      <c r="DE237" s="6"/>
      <c r="DF237" s="6"/>
      <c r="DG237" s="6"/>
    </row>
    <row r="238" spans="18:111" s="5" customFormat="1" x14ac:dyDescent="0.25">
      <c r="R238" s="6"/>
      <c r="S238" s="6"/>
      <c r="T238" s="6"/>
      <c r="U238" s="6"/>
      <c r="V238" s="6"/>
      <c r="W238" s="6"/>
      <c r="X238" s="6"/>
      <c r="Y238" s="6"/>
      <c r="Z238" s="6"/>
      <c r="AA238" s="6"/>
      <c r="AB238" s="6"/>
      <c r="AC238" s="6">
        <v>110</v>
      </c>
      <c r="AD238" s="6"/>
      <c r="AE238" s="6"/>
      <c r="AF238" s="6"/>
      <c r="AG238" s="6">
        <f t="shared" si="12"/>
        <v>1100</v>
      </c>
      <c r="AH238" s="6"/>
      <c r="AI238" s="6"/>
      <c r="AJ238" s="8"/>
      <c r="AK238" s="8"/>
      <c r="AL238" s="8"/>
      <c r="AM238" s="8"/>
      <c r="AN238" s="8"/>
      <c r="AO238" s="8"/>
      <c r="AP238" s="8"/>
      <c r="AQ238" s="8"/>
      <c r="AR238" s="8"/>
      <c r="AS238" s="8"/>
      <c r="AT238" s="8"/>
      <c r="AU238" s="8"/>
      <c r="AV238" s="8"/>
      <c r="AW238" s="8"/>
      <c r="AX238" s="8"/>
      <c r="AY238" s="8"/>
      <c r="AZ238" s="8"/>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c r="CJ238" s="6"/>
      <c r="CK238" s="6"/>
      <c r="CL238" s="6"/>
      <c r="CM238" s="6"/>
      <c r="CN238" s="6"/>
      <c r="CO238" s="6"/>
      <c r="CP238" s="6"/>
      <c r="CQ238" s="6"/>
      <c r="CR238" s="6"/>
      <c r="CS238" s="6"/>
      <c r="CT238" s="6"/>
      <c r="CU238" s="6"/>
      <c r="CV238" s="6"/>
      <c r="CW238" s="6"/>
      <c r="CX238" s="6"/>
      <c r="CY238" s="6"/>
      <c r="CZ238" s="6"/>
      <c r="DA238" s="6"/>
      <c r="DB238" s="6"/>
      <c r="DC238" s="6"/>
      <c r="DD238" s="6"/>
      <c r="DE238" s="6"/>
      <c r="DF238" s="6"/>
      <c r="DG238" s="6"/>
    </row>
    <row r="239" spans="18:111" s="5" customFormat="1" x14ac:dyDescent="0.25">
      <c r="R239" s="6"/>
      <c r="S239" s="6"/>
      <c r="T239" s="6"/>
      <c r="U239" s="6"/>
      <c r="V239" s="6"/>
      <c r="W239" s="6"/>
      <c r="X239" s="6"/>
      <c r="Y239" s="6"/>
      <c r="Z239" s="6"/>
      <c r="AA239" s="6"/>
      <c r="AB239" s="6"/>
      <c r="AC239" s="6">
        <v>113</v>
      </c>
      <c r="AD239" s="6"/>
      <c r="AE239" s="6"/>
      <c r="AF239" s="6"/>
      <c r="AG239" s="6">
        <f t="shared" si="12"/>
        <v>1130</v>
      </c>
      <c r="AH239" s="6"/>
      <c r="AI239" s="6"/>
      <c r="AJ239" s="8"/>
      <c r="AK239" s="8"/>
      <c r="AL239" s="8"/>
      <c r="AM239" s="8"/>
      <c r="AN239" s="8"/>
      <c r="AO239" s="8"/>
      <c r="AP239" s="8"/>
      <c r="AQ239" s="8"/>
      <c r="AR239" s="8"/>
      <c r="AS239" s="8"/>
      <c r="AT239" s="8"/>
      <c r="AU239" s="8"/>
      <c r="AV239" s="8"/>
      <c r="AW239" s="8"/>
      <c r="AX239" s="8"/>
      <c r="AY239" s="8"/>
      <c r="AZ239" s="8"/>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c r="CN239" s="6"/>
      <c r="CO239" s="6"/>
      <c r="CP239" s="6"/>
      <c r="CQ239" s="6"/>
      <c r="CR239" s="6"/>
      <c r="CS239" s="6"/>
      <c r="CT239" s="6"/>
      <c r="CU239" s="6"/>
      <c r="CV239" s="6"/>
      <c r="CW239" s="6"/>
      <c r="CX239" s="6"/>
      <c r="CY239" s="6"/>
      <c r="CZ239" s="6"/>
      <c r="DA239" s="6"/>
      <c r="DB239" s="6"/>
      <c r="DC239" s="6"/>
      <c r="DD239" s="6"/>
      <c r="DE239" s="6"/>
      <c r="DF239" s="6"/>
      <c r="DG239" s="6"/>
    </row>
    <row r="240" spans="18:111" s="5" customFormat="1" x14ac:dyDescent="0.25">
      <c r="R240" s="6"/>
      <c r="S240" s="6"/>
      <c r="T240" s="6"/>
      <c r="U240" s="6"/>
      <c r="V240" s="6"/>
      <c r="W240" s="6"/>
      <c r="X240" s="6"/>
      <c r="Y240" s="6"/>
      <c r="Z240" s="6"/>
      <c r="AA240" s="6"/>
      <c r="AB240" s="6"/>
      <c r="AC240" s="6">
        <v>115</v>
      </c>
      <c r="AD240" s="6"/>
      <c r="AE240" s="6"/>
      <c r="AF240" s="6"/>
      <c r="AG240" s="6">
        <f t="shared" si="12"/>
        <v>1150</v>
      </c>
      <c r="AH240" s="6"/>
      <c r="AI240" s="6"/>
      <c r="AJ240" s="8"/>
      <c r="AK240" s="8"/>
      <c r="AL240" s="8"/>
      <c r="AM240" s="8"/>
      <c r="AN240" s="8"/>
      <c r="AO240" s="8"/>
      <c r="AP240" s="8"/>
      <c r="AQ240" s="8"/>
      <c r="AR240" s="8"/>
      <c r="AS240" s="8"/>
      <c r="AT240" s="8"/>
      <c r="AU240" s="8"/>
      <c r="AV240" s="8"/>
      <c r="AW240" s="8"/>
      <c r="AX240" s="8"/>
      <c r="AY240" s="8"/>
      <c r="AZ240" s="8"/>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c r="CN240" s="6"/>
      <c r="CO240" s="6"/>
      <c r="CP240" s="6"/>
      <c r="CQ240" s="6"/>
      <c r="CR240" s="6"/>
      <c r="CS240" s="6"/>
      <c r="CT240" s="6"/>
      <c r="CU240" s="6"/>
      <c r="CV240" s="6"/>
      <c r="CW240" s="6"/>
      <c r="CX240" s="6"/>
      <c r="CY240" s="6"/>
      <c r="CZ240" s="6"/>
      <c r="DA240" s="6"/>
      <c r="DB240" s="6"/>
      <c r="DC240" s="6"/>
      <c r="DD240" s="6"/>
      <c r="DE240" s="6"/>
      <c r="DF240" s="6"/>
      <c r="DG240" s="6"/>
    </row>
    <row r="241" spans="18:111" s="5" customFormat="1" x14ac:dyDescent="0.25">
      <c r="R241" s="6"/>
      <c r="S241" s="6"/>
      <c r="T241" s="6"/>
      <c r="U241" s="6"/>
      <c r="V241" s="6"/>
      <c r="W241" s="6"/>
      <c r="X241" s="6"/>
      <c r="Y241" s="6"/>
      <c r="Z241" s="6"/>
      <c r="AA241" s="6"/>
      <c r="AB241" s="6"/>
      <c r="AC241" s="6">
        <v>118</v>
      </c>
      <c r="AD241" s="6"/>
      <c r="AE241" s="6"/>
      <c r="AF241" s="6"/>
      <c r="AG241" s="6">
        <f t="shared" si="12"/>
        <v>1180</v>
      </c>
      <c r="AH241" s="6"/>
      <c r="AI241" s="6"/>
      <c r="AJ241" s="8"/>
      <c r="AK241" s="8"/>
      <c r="AL241" s="8"/>
      <c r="AM241" s="8"/>
      <c r="AN241" s="8"/>
      <c r="AO241" s="8"/>
      <c r="AP241" s="8"/>
      <c r="AQ241" s="8"/>
      <c r="AR241" s="8"/>
      <c r="AS241" s="8"/>
      <c r="AT241" s="8"/>
      <c r="AU241" s="8"/>
      <c r="AV241" s="8"/>
      <c r="AW241" s="8"/>
      <c r="AX241" s="8"/>
      <c r="AY241" s="8"/>
      <c r="AZ241" s="8"/>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c r="CN241" s="6"/>
      <c r="CO241" s="6"/>
      <c r="CP241" s="6"/>
      <c r="CQ241" s="6"/>
      <c r="CR241" s="6"/>
      <c r="CS241" s="6"/>
      <c r="CT241" s="6"/>
      <c r="CU241" s="6"/>
      <c r="CV241" s="6"/>
      <c r="CW241" s="6"/>
      <c r="CX241" s="6"/>
      <c r="CY241" s="6"/>
      <c r="CZ241" s="6"/>
      <c r="DA241" s="6"/>
      <c r="DB241" s="6"/>
      <c r="DC241" s="6"/>
      <c r="DD241" s="6"/>
      <c r="DE241" s="6"/>
      <c r="DF241" s="6"/>
      <c r="DG241" s="6"/>
    </row>
    <row r="242" spans="18:111" s="5" customFormat="1" x14ac:dyDescent="0.25">
      <c r="R242" s="6"/>
      <c r="S242" s="6"/>
      <c r="T242" s="6"/>
      <c r="U242" s="6"/>
      <c r="V242" s="6"/>
      <c r="W242" s="6"/>
      <c r="X242" s="6"/>
      <c r="Y242" s="6"/>
      <c r="Z242" s="6"/>
      <c r="AA242" s="6"/>
      <c r="AB242" s="6"/>
      <c r="AC242" s="6">
        <v>120</v>
      </c>
      <c r="AD242" s="6"/>
      <c r="AE242" s="6"/>
      <c r="AF242" s="6"/>
      <c r="AG242" s="6">
        <f t="shared" si="12"/>
        <v>1200</v>
      </c>
      <c r="AH242" s="6"/>
      <c r="AI242" s="6"/>
      <c r="AJ242" s="8"/>
      <c r="AK242" s="8"/>
      <c r="AL242" s="8"/>
      <c r="AM242" s="8"/>
      <c r="AN242" s="8"/>
      <c r="AO242" s="8"/>
      <c r="AP242" s="8"/>
      <c r="AQ242" s="8"/>
      <c r="AR242" s="8"/>
      <c r="AS242" s="8"/>
      <c r="AT242" s="8"/>
      <c r="AU242" s="8"/>
      <c r="AV242" s="8"/>
      <c r="AW242" s="8"/>
      <c r="AX242" s="8"/>
      <c r="AY242" s="8"/>
      <c r="AZ242" s="8"/>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c r="CP242" s="6"/>
      <c r="CQ242" s="6"/>
      <c r="CR242" s="6"/>
      <c r="CS242" s="6"/>
      <c r="CT242" s="6"/>
      <c r="CU242" s="6"/>
      <c r="CV242" s="6"/>
      <c r="CW242" s="6"/>
      <c r="CX242" s="6"/>
      <c r="CY242" s="6"/>
      <c r="CZ242" s="6"/>
      <c r="DA242" s="6"/>
      <c r="DB242" s="6"/>
      <c r="DC242" s="6"/>
      <c r="DD242" s="6"/>
      <c r="DE242" s="6"/>
      <c r="DF242" s="6"/>
      <c r="DG242" s="6"/>
    </row>
    <row r="243" spans="18:111" s="5" customFormat="1" x14ac:dyDescent="0.25">
      <c r="R243" s="6"/>
      <c r="S243" s="6"/>
      <c r="T243" s="6"/>
      <c r="U243" s="6"/>
      <c r="V243" s="6"/>
      <c r="W243" s="6"/>
      <c r="X243" s="6"/>
      <c r="Y243" s="6"/>
      <c r="Z243" s="6"/>
      <c r="AA243" s="6"/>
      <c r="AB243" s="6"/>
      <c r="AC243" s="6">
        <v>121</v>
      </c>
      <c r="AD243" s="6"/>
      <c r="AE243" s="6"/>
      <c r="AF243" s="6"/>
      <c r="AG243" s="6">
        <f t="shared" si="12"/>
        <v>1210</v>
      </c>
      <c r="AH243" s="6"/>
      <c r="AI243" s="6"/>
      <c r="AJ243" s="8"/>
      <c r="AK243" s="8"/>
      <c r="AL243" s="8"/>
      <c r="AM243" s="8"/>
      <c r="AN243" s="8"/>
      <c r="AO243" s="8"/>
      <c r="AP243" s="8"/>
      <c r="AQ243" s="8"/>
      <c r="AR243" s="8"/>
      <c r="AS243" s="8"/>
      <c r="AT243" s="8"/>
      <c r="AU243" s="8"/>
      <c r="AV243" s="8"/>
      <c r="AW243" s="8"/>
      <c r="AX243" s="8"/>
      <c r="AY243" s="8"/>
      <c r="AZ243" s="8"/>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c r="CN243" s="6"/>
      <c r="CO243" s="6"/>
      <c r="CP243" s="6"/>
      <c r="CQ243" s="6"/>
      <c r="CR243" s="6"/>
      <c r="CS243" s="6"/>
      <c r="CT243" s="6"/>
      <c r="CU243" s="6"/>
      <c r="CV243" s="6"/>
      <c r="CW243" s="6"/>
      <c r="CX243" s="6"/>
      <c r="CY243" s="6"/>
      <c r="CZ243" s="6"/>
      <c r="DA243" s="6"/>
      <c r="DB243" s="6"/>
      <c r="DC243" s="6"/>
      <c r="DD243" s="6"/>
      <c r="DE243" s="6"/>
      <c r="DF243" s="6"/>
      <c r="DG243" s="6"/>
    </row>
    <row r="244" spans="18:111" s="5" customFormat="1" x14ac:dyDescent="0.25">
      <c r="R244" s="6"/>
      <c r="S244" s="6"/>
      <c r="T244" s="6"/>
      <c r="U244" s="6"/>
      <c r="V244" s="6"/>
      <c r="W244" s="6"/>
      <c r="X244" s="6"/>
      <c r="Y244" s="6"/>
      <c r="Z244" s="6"/>
      <c r="AA244" s="6"/>
      <c r="AB244" s="6"/>
      <c r="AC244" s="6">
        <v>124</v>
      </c>
      <c r="AD244" s="6"/>
      <c r="AE244" s="6"/>
      <c r="AF244" s="6"/>
      <c r="AG244" s="6">
        <f t="shared" si="12"/>
        <v>1240</v>
      </c>
      <c r="AH244" s="6"/>
      <c r="AI244" s="6"/>
      <c r="AJ244" s="8"/>
      <c r="AK244" s="8"/>
      <c r="AL244" s="8"/>
      <c r="AM244" s="8"/>
      <c r="AN244" s="8"/>
      <c r="AO244" s="8"/>
      <c r="AP244" s="8"/>
      <c r="AQ244" s="8"/>
      <c r="AR244" s="8"/>
      <c r="AS244" s="8"/>
      <c r="AT244" s="8"/>
      <c r="AU244" s="8"/>
      <c r="AV244" s="8"/>
      <c r="AW244" s="8"/>
      <c r="AX244" s="8"/>
      <c r="AY244" s="8"/>
      <c r="AZ244" s="8"/>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c r="CN244" s="6"/>
      <c r="CO244" s="6"/>
      <c r="CP244" s="6"/>
      <c r="CQ244" s="6"/>
      <c r="CR244" s="6"/>
      <c r="CS244" s="6"/>
      <c r="CT244" s="6"/>
      <c r="CU244" s="6"/>
      <c r="CV244" s="6"/>
      <c r="CW244" s="6"/>
      <c r="CX244" s="6"/>
      <c r="CY244" s="6"/>
      <c r="CZ244" s="6"/>
      <c r="DA244" s="6"/>
      <c r="DB244" s="6"/>
      <c r="DC244" s="6"/>
      <c r="DD244" s="6"/>
      <c r="DE244" s="6"/>
      <c r="DF244" s="6"/>
      <c r="DG244" s="6"/>
    </row>
    <row r="245" spans="18:111" s="5" customFormat="1" x14ac:dyDescent="0.25">
      <c r="R245" s="6"/>
      <c r="S245" s="6"/>
      <c r="T245" s="6"/>
      <c r="U245" s="6"/>
      <c r="V245" s="6"/>
      <c r="W245" s="6"/>
      <c r="X245" s="6"/>
      <c r="Y245" s="6"/>
      <c r="Z245" s="6"/>
      <c r="AA245" s="6"/>
      <c r="AB245" s="6"/>
      <c r="AC245" s="6">
        <v>127</v>
      </c>
      <c r="AD245" s="6"/>
      <c r="AE245" s="6"/>
      <c r="AF245" s="6"/>
      <c r="AG245" s="6">
        <f t="shared" si="12"/>
        <v>1270</v>
      </c>
      <c r="AH245" s="6"/>
      <c r="AI245" s="6"/>
      <c r="AJ245" s="8"/>
      <c r="AK245" s="8"/>
      <c r="AL245" s="8"/>
      <c r="AM245" s="8"/>
      <c r="AN245" s="8"/>
      <c r="AO245" s="8"/>
      <c r="AP245" s="8"/>
      <c r="AQ245" s="8"/>
      <c r="AR245" s="8"/>
      <c r="AS245" s="8"/>
      <c r="AT245" s="8"/>
      <c r="AU245" s="8"/>
      <c r="AV245" s="8"/>
      <c r="AW245" s="8"/>
      <c r="AX245" s="8"/>
      <c r="AY245" s="8"/>
      <c r="AZ245" s="8"/>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c r="CN245" s="6"/>
      <c r="CO245" s="6"/>
      <c r="CP245" s="6"/>
      <c r="CQ245" s="6"/>
      <c r="CR245" s="6"/>
      <c r="CS245" s="6"/>
      <c r="CT245" s="6"/>
      <c r="CU245" s="6"/>
      <c r="CV245" s="6"/>
      <c r="CW245" s="6"/>
      <c r="CX245" s="6"/>
      <c r="CY245" s="6"/>
      <c r="CZ245" s="6"/>
      <c r="DA245" s="6"/>
      <c r="DB245" s="6"/>
      <c r="DC245" s="6"/>
      <c r="DD245" s="6"/>
      <c r="DE245" s="6"/>
      <c r="DF245" s="6"/>
      <c r="DG245" s="6"/>
    </row>
    <row r="246" spans="18:111" s="5" customFormat="1" x14ac:dyDescent="0.25">
      <c r="R246" s="6"/>
      <c r="S246" s="6"/>
      <c r="T246" s="6"/>
      <c r="U246" s="6"/>
      <c r="V246" s="6"/>
      <c r="W246" s="6"/>
      <c r="X246" s="6"/>
      <c r="Y246" s="6"/>
      <c r="Z246" s="6"/>
      <c r="AA246" s="6"/>
      <c r="AB246" s="6"/>
      <c r="AC246" s="6">
        <v>130</v>
      </c>
      <c r="AD246" s="6"/>
      <c r="AE246" s="6"/>
      <c r="AF246" s="6"/>
      <c r="AG246" s="6">
        <f t="shared" si="12"/>
        <v>1300</v>
      </c>
      <c r="AH246" s="6"/>
      <c r="AI246" s="6"/>
      <c r="AJ246" s="8"/>
      <c r="AK246" s="8"/>
      <c r="AL246" s="8"/>
      <c r="AM246" s="8"/>
      <c r="AN246" s="8"/>
      <c r="AO246" s="8"/>
      <c r="AP246" s="8"/>
      <c r="AQ246" s="8"/>
      <c r="AR246" s="8"/>
      <c r="AS246" s="8"/>
      <c r="AT246" s="8"/>
      <c r="AU246" s="8"/>
      <c r="AV246" s="8"/>
      <c r="AW246" s="8"/>
      <c r="AX246" s="8"/>
      <c r="AY246" s="8"/>
      <c r="AZ246" s="8"/>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c r="DC246" s="6"/>
      <c r="DD246" s="6"/>
      <c r="DE246" s="6"/>
      <c r="DF246" s="6"/>
      <c r="DG246" s="6"/>
    </row>
    <row r="247" spans="18:111" s="5" customFormat="1" x14ac:dyDescent="0.25">
      <c r="R247" s="6"/>
      <c r="S247" s="6"/>
      <c r="T247" s="6"/>
      <c r="U247" s="6"/>
      <c r="V247" s="6"/>
      <c r="W247" s="6"/>
      <c r="X247" s="6"/>
      <c r="Y247" s="6"/>
      <c r="Z247" s="6"/>
      <c r="AA247" s="6"/>
      <c r="AB247" s="6"/>
      <c r="AC247" s="6">
        <v>133</v>
      </c>
      <c r="AD247" s="6"/>
      <c r="AE247" s="6"/>
      <c r="AF247" s="6"/>
      <c r="AG247" s="6">
        <f t="shared" si="12"/>
        <v>1330</v>
      </c>
      <c r="AH247" s="6"/>
      <c r="AI247" s="6"/>
      <c r="AJ247" s="8"/>
      <c r="AK247" s="8"/>
      <c r="AL247" s="8"/>
      <c r="AM247" s="8"/>
      <c r="AN247" s="8"/>
      <c r="AO247" s="8"/>
      <c r="AP247" s="8"/>
      <c r="AQ247" s="8"/>
      <c r="AR247" s="8"/>
      <c r="AS247" s="8"/>
      <c r="AT247" s="8"/>
      <c r="AU247" s="8"/>
      <c r="AV247" s="8"/>
      <c r="AW247" s="8"/>
      <c r="AX247" s="8"/>
      <c r="AY247" s="8"/>
      <c r="AZ247" s="8"/>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c r="CN247" s="6"/>
      <c r="CO247" s="6"/>
      <c r="CP247" s="6"/>
      <c r="CQ247" s="6"/>
      <c r="CR247" s="6"/>
      <c r="CS247" s="6"/>
      <c r="CT247" s="6"/>
      <c r="CU247" s="6"/>
      <c r="CV247" s="6"/>
      <c r="CW247" s="6"/>
      <c r="CX247" s="6"/>
      <c r="CY247" s="6"/>
      <c r="CZ247" s="6"/>
      <c r="DA247" s="6"/>
      <c r="DB247" s="6"/>
      <c r="DC247" s="6"/>
      <c r="DD247" s="6"/>
      <c r="DE247" s="6"/>
      <c r="DF247" s="6"/>
      <c r="DG247" s="6"/>
    </row>
    <row r="248" spans="18:111" s="5" customFormat="1" x14ac:dyDescent="0.25">
      <c r="R248" s="6"/>
      <c r="S248" s="6"/>
      <c r="T248" s="6"/>
      <c r="U248" s="6"/>
      <c r="V248" s="6"/>
      <c r="W248" s="6"/>
      <c r="X248" s="6"/>
      <c r="Y248" s="6"/>
      <c r="Z248" s="6"/>
      <c r="AA248" s="6"/>
      <c r="AB248" s="6"/>
      <c r="AC248" s="6">
        <v>137</v>
      </c>
      <c r="AD248" s="6"/>
      <c r="AE248" s="6"/>
      <c r="AF248" s="6"/>
      <c r="AG248" s="6">
        <f t="shared" si="12"/>
        <v>1370</v>
      </c>
      <c r="AH248" s="6"/>
      <c r="AI248" s="6"/>
      <c r="AJ248" s="8"/>
      <c r="AK248" s="8"/>
      <c r="AL248" s="8"/>
      <c r="AM248" s="8"/>
      <c r="AN248" s="8"/>
      <c r="AO248" s="8"/>
      <c r="AP248" s="8"/>
      <c r="AQ248" s="8"/>
      <c r="AR248" s="8"/>
      <c r="AS248" s="8"/>
      <c r="AT248" s="8"/>
      <c r="AU248" s="8"/>
      <c r="AV248" s="8"/>
      <c r="AW248" s="8"/>
      <c r="AX248" s="8"/>
      <c r="AY248" s="8"/>
      <c r="AZ248" s="8"/>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c r="CN248" s="6"/>
      <c r="CO248" s="6"/>
      <c r="CP248" s="6"/>
      <c r="CQ248" s="6"/>
      <c r="CR248" s="6"/>
      <c r="CS248" s="6"/>
      <c r="CT248" s="6"/>
      <c r="CU248" s="6"/>
      <c r="CV248" s="6"/>
      <c r="CW248" s="6"/>
      <c r="CX248" s="6"/>
      <c r="CY248" s="6"/>
      <c r="CZ248" s="6"/>
      <c r="DA248" s="6"/>
      <c r="DB248" s="6"/>
      <c r="DC248" s="6"/>
      <c r="DD248" s="6"/>
      <c r="DE248" s="6"/>
      <c r="DF248" s="6"/>
      <c r="DG248" s="6"/>
    </row>
    <row r="249" spans="18:111" s="5" customFormat="1" x14ac:dyDescent="0.25">
      <c r="R249" s="6"/>
      <c r="S249" s="6"/>
      <c r="T249" s="6"/>
      <c r="U249" s="6"/>
      <c r="V249" s="6"/>
      <c r="W249" s="6"/>
      <c r="X249" s="6"/>
      <c r="Y249" s="6"/>
      <c r="Z249" s="6"/>
      <c r="AA249" s="6"/>
      <c r="AB249" s="6"/>
      <c r="AC249" s="6">
        <v>140</v>
      </c>
      <c r="AD249" s="6"/>
      <c r="AE249" s="6"/>
      <c r="AF249" s="6"/>
      <c r="AG249" s="6">
        <f t="shared" si="12"/>
        <v>1400</v>
      </c>
      <c r="AH249" s="6"/>
      <c r="AI249" s="6"/>
      <c r="AJ249" s="8"/>
      <c r="AK249" s="8"/>
      <c r="AL249" s="8"/>
      <c r="AM249" s="8"/>
      <c r="AN249" s="8"/>
      <c r="AO249" s="8"/>
      <c r="AP249" s="8"/>
      <c r="AQ249" s="8"/>
      <c r="AR249" s="8"/>
      <c r="AS249" s="8"/>
      <c r="AT249" s="8"/>
      <c r="AU249" s="8"/>
      <c r="AV249" s="8"/>
      <c r="AW249" s="8"/>
      <c r="AX249" s="8"/>
      <c r="AY249" s="8"/>
      <c r="AZ249" s="8"/>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c r="CN249" s="6"/>
      <c r="CO249" s="6"/>
      <c r="CP249" s="6"/>
      <c r="CQ249" s="6"/>
      <c r="CR249" s="6"/>
      <c r="CS249" s="6"/>
      <c r="CT249" s="6"/>
      <c r="CU249" s="6"/>
      <c r="CV249" s="6"/>
      <c r="CW249" s="6"/>
      <c r="CX249" s="6"/>
      <c r="CY249" s="6"/>
      <c r="CZ249" s="6"/>
      <c r="DA249" s="6"/>
      <c r="DB249" s="6"/>
      <c r="DC249" s="6"/>
      <c r="DD249" s="6"/>
      <c r="DE249" s="6"/>
      <c r="DF249" s="6"/>
      <c r="DG249" s="6"/>
    </row>
    <row r="250" spans="18:111" s="5" customFormat="1" x14ac:dyDescent="0.25">
      <c r="R250" s="6"/>
      <c r="S250" s="6"/>
      <c r="T250" s="6"/>
      <c r="U250" s="6"/>
      <c r="V250" s="6"/>
      <c r="W250" s="6"/>
      <c r="X250" s="6"/>
      <c r="Y250" s="6"/>
      <c r="Z250" s="6"/>
      <c r="AA250" s="6"/>
      <c r="AB250" s="6"/>
      <c r="AC250" s="6">
        <v>143</v>
      </c>
      <c r="AD250" s="6"/>
      <c r="AE250" s="6"/>
      <c r="AF250" s="6"/>
      <c r="AG250" s="6">
        <f t="shared" si="12"/>
        <v>1430</v>
      </c>
      <c r="AH250" s="6"/>
      <c r="AI250" s="6"/>
      <c r="AJ250" s="8"/>
      <c r="AK250" s="8"/>
      <c r="AL250" s="8"/>
      <c r="AM250" s="8"/>
      <c r="AN250" s="8"/>
      <c r="AO250" s="8"/>
      <c r="AP250" s="8"/>
      <c r="AQ250" s="8"/>
      <c r="AR250" s="8"/>
      <c r="AS250" s="8"/>
      <c r="AT250" s="8"/>
      <c r="AU250" s="8"/>
      <c r="AV250" s="8"/>
      <c r="AW250" s="8"/>
      <c r="AX250" s="8"/>
      <c r="AY250" s="8"/>
      <c r="AZ250" s="8"/>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c r="CN250" s="6"/>
      <c r="CO250" s="6"/>
      <c r="CP250" s="6"/>
      <c r="CQ250" s="6"/>
      <c r="CR250" s="6"/>
      <c r="CS250" s="6"/>
      <c r="CT250" s="6"/>
      <c r="CU250" s="6"/>
      <c r="CV250" s="6"/>
      <c r="CW250" s="6"/>
      <c r="CX250" s="6"/>
      <c r="CY250" s="6"/>
      <c r="CZ250" s="6"/>
      <c r="DA250" s="6"/>
      <c r="DB250" s="6"/>
      <c r="DC250" s="6"/>
      <c r="DD250" s="6"/>
      <c r="DE250" s="6"/>
      <c r="DF250" s="6"/>
      <c r="DG250" s="6"/>
    </row>
    <row r="251" spans="18:111" s="5" customFormat="1" x14ac:dyDescent="0.25">
      <c r="R251" s="6"/>
      <c r="S251" s="6"/>
      <c r="T251" s="6"/>
      <c r="U251" s="6"/>
      <c r="V251" s="6"/>
      <c r="W251" s="6"/>
      <c r="X251" s="6"/>
      <c r="Y251" s="6"/>
      <c r="Z251" s="6"/>
      <c r="AA251" s="6"/>
      <c r="AB251" s="6"/>
      <c r="AC251" s="6">
        <v>147</v>
      </c>
      <c r="AD251" s="6"/>
      <c r="AE251" s="6"/>
      <c r="AF251" s="6"/>
      <c r="AG251" s="6">
        <f t="shared" si="12"/>
        <v>1470</v>
      </c>
      <c r="AH251" s="6"/>
      <c r="AI251" s="6"/>
      <c r="AJ251" s="8"/>
      <c r="AK251" s="8"/>
      <c r="AL251" s="8"/>
      <c r="AM251" s="8"/>
      <c r="AN251" s="8"/>
      <c r="AO251" s="8"/>
      <c r="AP251" s="8"/>
      <c r="AQ251" s="8"/>
      <c r="AR251" s="8"/>
      <c r="AS251" s="8"/>
      <c r="AT251" s="8"/>
      <c r="AU251" s="8"/>
      <c r="AV251" s="8"/>
      <c r="AW251" s="8"/>
      <c r="AX251" s="8"/>
      <c r="AY251" s="8"/>
      <c r="AZ251" s="8"/>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c r="CN251" s="6"/>
      <c r="CO251" s="6"/>
      <c r="CP251" s="6"/>
      <c r="CQ251" s="6"/>
      <c r="CR251" s="6"/>
      <c r="CS251" s="6"/>
      <c r="CT251" s="6"/>
      <c r="CU251" s="6"/>
      <c r="CV251" s="6"/>
      <c r="CW251" s="6"/>
      <c r="CX251" s="6"/>
      <c r="CY251" s="6"/>
      <c r="CZ251" s="6"/>
      <c r="DA251" s="6"/>
      <c r="DB251" s="6"/>
      <c r="DC251" s="6"/>
      <c r="DD251" s="6"/>
      <c r="DE251" s="6"/>
      <c r="DF251" s="6"/>
      <c r="DG251" s="6"/>
    </row>
    <row r="252" spans="18:111" s="5" customFormat="1" x14ac:dyDescent="0.25">
      <c r="R252" s="6"/>
      <c r="S252" s="6"/>
      <c r="T252" s="6"/>
      <c r="U252" s="6"/>
      <c r="V252" s="6"/>
      <c r="W252" s="6"/>
      <c r="X252" s="6"/>
      <c r="Y252" s="6"/>
      <c r="Z252" s="6"/>
      <c r="AA252" s="6"/>
      <c r="AB252" s="6"/>
      <c r="AC252" s="6">
        <v>150</v>
      </c>
      <c r="AD252" s="6"/>
      <c r="AE252" s="6"/>
      <c r="AF252" s="6"/>
      <c r="AG252" s="6">
        <f t="shared" si="12"/>
        <v>1500</v>
      </c>
      <c r="AH252" s="6"/>
      <c r="AI252" s="6"/>
      <c r="AJ252" s="8"/>
      <c r="AK252" s="8"/>
      <c r="AL252" s="8"/>
      <c r="AM252" s="8"/>
      <c r="AN252" s="8"/>
      <c r="AO252" s="8"/>
      <c r="AP252" s="8"/>
      <c r="AQ252" s="8"/>
      <c r="AR252" s="8"/>
      <c r="AS252" s="8"/>
      <c r="AT252" s="8"/>
      <c r="AU252" s="8"/>
      <c r="AV252" s="8"/>
      <c r="AW252" s="8"/>
      <c r="AX252" s="8"/>
      <c r="AY252" s="8"/>
      <c r="AZ252" s="8"/>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c r="CJ252" s="6"/>
      <c r="CK252" s="6"/>
      <c r="CL252" s="6"/>
      <c r="CM252" s="6"/>
      <c r="CN252" s="6"/>
      <c r="CO252" s="6"/>
      <c r="CP252" s="6"/>
      <c r="CQ252" s="6"/>
      <c r="CR252" s="6"/>
      <c r="CS252" s="6"/>
      <c r="CT252" s="6"/>
      <c r="CU252" s="6"/>
      <c r="CV252" s="6"/>
      <c r="CW252" s="6"/>
      <c r="CX252" s="6"/>
      <c r="CY252" s="6"/>
      <c r="CZ252" s="6"/>
      <c r="DA252" s="6"/>
      <c r="DB252" s="6"/>
      <c r="DC252" s="6"/>
      <c r="DD252" s="6"/>
      <c r="DE252" s="6"/>
      <c r="DF252" s="6"/>
      <c r="DG252" s="6"/>
    </row>
    <row r="253" spans="18:111" s="5" customFormat="1" x14ac:dyDescent="0.25">
      <c r="R253" s="6"/>
      <c r="S253" s="6"/>
      <c r="T253" s="6"/>
      <c r="U253" s="6"/>
      <c r="V253" s="6"/>
      <c r="W253" s="6"/>
      <c r="X253" s="6"/>
      <c r="Y253" s="6"/>
      <c r="Z253" s="6"/>
      <c r="AA253" s="6"/>
      <c r="AB253" s="6"/>
      <c r="AC253" s="6">
        <v>154</v>
      </c>
      <c r="AD253" s="6"/>
      <c r="AE253" s="6"/>
      <c r="AF253" s="6"/>
      <c r="AG253" s="6">
        <f t="shared" si="12"/>
        <v>1540</v>
      </c>
      <c r="AH253" s="6"/>
      <c r="AI253" s="6"/>
      <c r="AJ253" s="8"/>
      <c r="AK253" s="8"/>
      <c r="AL253" s="8"/>
      <c r="AM253" s="8"/>
      <c r="AN253" s="8"/>
      <c r="AO253" s="8"/>
      <c r="AP253" s="8"/>
      <c r="AQ253" s="8"/>
      <c r="AR253" s="8"/>
      <c r="AS253" s="8"/>
      <c r="AT253" s="8"/>
      <c r="AU253" s="8"/>
      <c r="AV253" s="8"/>
      <c r="AW253" s="8"/>
      <c r="AX253" s="8"/>
      <c r="AY253" s="8"/>
      <c r="AZ253" s="8"/>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c r="CJ253" s="6"/>
      <c r="CK253" s="6"/>
      <c r="CL253" s="6"/>
      <c r="CM253" s="6"/>
      <c r="CN253" s="6"/>
      <c r="CO253" s="6"/>
      <c r="CP253" s="6"/>
      <c r="CQ253" s="6"/>
      <c r="CR253" s="6"/>
      <c r="CS253" s="6"/>
      <c r="CT253" s="6"/>
      <c r="CU253" s="6"/>
      <c r="CV253" s="6"/>
      <c r="CW253" s="6"/>
      <c r="CX253" s="6"/>
      <c r="CY253" s="6"/>
      <c r="CZ253" s="6"/>
      <c r="DA253" s="6"/>
      <c r="DB253" s="6"/>
      <c r="DC253" s="6"/>
      <c r="DD253" s="6"/>
      <c r="DE253" s="6"/>
      <c r="DF253" s="6"/>
      <c r="DG253" s="6"/>
    </row>
    <row r="254" spans="18:111" s="5" customFormat="1" x14ac:dyDescent="0.25">
      <c r="R254" s="6"/>
      <c r="S254" s="6"/>
      <c r="T254" s="6"/>
      <c r="U254" s="6"/>
      <c r="V254" s="6"/>
      <c r="W254" s="6"/>
      <c r="X254" s="6"/>
      <c r="Y254" s="6"/>
      <c r="Z254" s="6"/>
      <c r="AA254" s="6"/>
      <c r="AB254" s="6"/>
      <c r="AC254" s="6">
        <v>158</v>
      </c>
      <c r="AD254" s="6"/>
      <c r="AE254" s="6"/>
      <c r="AF254" s="6"/>
      <c r="AG254" s="6">
        <f t="shared" si="12"/>
        <v>1580</v>
      </c>
      <c r="AH254" s="6"/>
      <c r="AI254" s="6"/>
      <c r="AJ254" s="8"/>
      <c r="AK254" s="8"/>
      <c r="AL254" s="8"/>
      <c r="AM254" s="8"/>
      <c r="AN254" s="8"/>
      <c r="AO254" s="8"/>
      <c r="AP254" s="8"/>
      <c r="AQ254" s="8"/>
      <c r="AR254" s="8"/>
      <c r="AS254" s="8"/>
      <c r="AT254" s="8"/>
      <c r="AU254" s="8"/>
      <c r="AV254" s="8"/>
      <c r="AW254" s="8"/>
      <c r="AX254" s="8"/>
      <c r="AY254" s="8"/>
      <c r="AZ254" s="8"/>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c r="CJ254" s="6"/>
      <c r="CK254" s="6"/>
      <c r="CL254" s="6"/>
      <c r="CM254" s="6"/>
      <c r="CN254" s="6"/>
      <c r="CO254" s="6"/>
      <c r="CP254" s="6"/>
      <c r="CQ254" s="6"/>
      <c r="CR254" s="6"/>
      <c r="CS254" s="6"/>
      <c r="CT254" s="6"/>
      <c r="CU254" s="6"/>
      <c r="CV254" s="6"/>
      <c r="CW254" s="6"/>
      <c r="CX254" s="6"/>
      <c r="CY254" s="6"/>
      <c r="CZ254" s="6"/>
      <c r="DA254" s="6"/>
      <c r="DB254" s="6"/>
      <c r="DC254" s="6"/>
      <c r="DD254" s="6"/>
      <c r="DE254" s="6"/>
      <c r="DF254" s="6"/>
      <c r="DG254" s="6"/>
    </row>
    <row r="255" spans="18:111" s="5" customFormat="1" x14ac:dyDescent="0.25">
      <c r="R255" s="6"/>
      <c r="S255" s="6"/>
      <c r="T255" s="6"/>
      <c r="U255" s="6"/>
      <c r="V255" s="6"/>
      <c r="W255" s="6"/>
      <c r="X255" s="6"/>
      <c r="Y255" s="6"/>
      <c r="Z255" s="6"/>
      <c r="AA255" s="6"/>
      <c r="AB255" s="6"/>
      <c r="AC255" s="6">
        <v>160</v>
      </c>
      <c r="AD255" s="6"/>
      <c r="AE255" s="6"/>
      <c r="AF255" s="6"/>
      <c r="AG255" s="6">
        <f t="shared" si="12"/>
        <v>1600</v>
      </c>
      <c r="AH255" s="6"/>
      <c r="AI255" s="6"/>
      <c r="AJ255" s="8"/>
      <c r="AK255" s="8"/>
      <c r="AL255" s="8"/>
      <c r="AM255" s="8"/>
      <c r="AN255" s="8"/>
      <c r="AO255" s="8"/>
      <c r="AP255" s="8"/>
      <c r="AQ255" s="8"/>
      <c r="AR255" s="8"/>
      <c r="AS255" s="8"/>
      <c r="AT255" s="8"/>
      <c r="AU255" s="8"/>
      <c r="AV255" s="8"/>
      <c r="AW255" s="8"/>
      <c r="AX255" s="8"/>
      <c r="AY255" s="8"/>
      <c r="AZ255" s="8"/>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c r="CJ255" s="6"/>
      <c r="CK255" s="6"/>
      <c r="CL255" s="6"/>
      <c r="CM255" s="6"/>
      <c r="CN255" s="6"/>
      <c r="CO255" s="6"/>
      <c r="CP255" s="6"/>
      <c r="CQ255" s="6"/>
      <c r="CR255" s="6"/>
      <c r="CS255" s="6"/>
      <c r="CT255" s="6"/>
      <c r="CU255" s="6"/>
      <c r="CV255" s="6"/>
      <c r="CW255" s="6"/>
      <c r="CX255" s="6"/>
      <c r="CY255" s="6"/>
      <c r="CZ255" s="6"/>
      <c r="DA255" s="6"/>
      <c r="DB255" s="6"/>
      <c r="DC255" s="6"/>
      <c r="DD255" s="6"/>
      <c r="DE255" s="6"/>
      <c r="DF255" s="6"/>
      <c r="DG255" s="6"/>
    </row>
    <row r="256" spans="18:111" s="5" customFormat="1" x14ac:dyDescent="0.25">
      <c r="R256" s="6"/>
      <c r="S256" s="6"/>
      <c r="T256" s="6"/>
      <c r="U256" s="6"/>
      <c r="V256" s="6"/>
      <c r="W256" s="6"/>
      <c r="X256" s="6"/>
      <c r="Y256" s="6"/>
      <c r="Z256" s="6"/>
      <c r="AA256" s="6"/>
      <c r="AB256" s="6"/>
      <c r="AC256" s="6">
        <v>162</v>
      </c>
      <c r="AD256" s="6"/>
      <c r="AE256" s="6"/>
      <c r="AF256" s="6"/>
      <c r="AG256" s="6">
        <f t="shared" si="12"/>
        <v>1620</v>
      </c>
      <c r="AH256" s="6"/>
      <c r="AI256" s="6"/>
      <c r="AJ256" s="8"/>
      <c r="AK256" s="8"/>
      <c r="AL256" s="8"/>
      <c r="AM256" s="8"/>
      <c r="AN256" s="8"/>
      <c r="AO256" s="8"/>
      <c r="AP256" s="8"/>
      <c r="AQ256" s="8"/>
      <c r="AR256" s="8"/>
      <c r="AS256" s="8"/>
      <c r="AT256" s="8"/>
      <c r="AU256" s="8"/>
      <c r="AV256" s="8"/>
      <c r="AW256" s="8"/>
      <c r="AX256" s="8"/>
      <c r="AY256" s="8"/>
      <c r="AZ256" s="8"/>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c r="CN256" s="6"/>
      <c r="CO256" s="6"/>
      <c r="CP256" s="6"/>
      <c r="CQ256" s="6"/>
      <c r="CR256" s="6"/>
      <c r="CS256" s="6"/>
      <c r="CT256" s="6"/>
      <c r="CU256" s="6"/>
      <c r="CV256" s="6"/>
      <c r="CW256" s="6"/>
      <c r="CX256" s="6"/>
      <c r="CY256" s="6"/>
      <c r="CZ256" s="6"/>
      <c r="DA256" s="6"/>
      <c r="DB256" s="6"/>
      <c r="DC256" s="6"/>
      <c r="DD256" s="6"/>
      <c r="DE256" s="6"/>
      <c r="DF256" s="6"/>
      <c r="DG256" s="6"/>
    </row>
    <row r="257" spans="18:111" s="5" customFormat="1" x14ac:dyDescent="0.25">
      <c r="R257" s="6"/>
      <c r="S257" s="6"/>
      <c r="T257" s="6"/>
      <c r="U257" s="6"/>
      <c r="V257" s="6"/>
      <c r="W257" s="6"/>
      <c r="X257" s="6"/>
      <c r="Y257" s="6"/>
      <c r="Z257" s="6"/>
      <c r="AA257" s="6"/>
      <c r="AB257" s="6"/>
      <c r="AC257" s="6">
        <v>165</v>
      </c>
      <c r="AD257" s="6"/>
      <c r="AE257" s="6"/>
      <c r="AF257" s="6"/>
      <c r="AG257" s="6">
        <f t="shared" si="12"/>
        <v>1650</v>
      </c>
      <c r="AH257" s="6"/>
      <c r="AI257" s="6"/>
      <c r="AJ257" s="8"/>
      <c r="AK257" s="8"/>
      <c r="AL257" s="8"/>
      <c r="AM257" s="8"/>
      <c r="AN257" s="8"/>
      <c r="AO257" s="8"/>
      <c r="AP257" s="8"/>
      <c r="AQ257" s="8"/>
      <c r="AR257" s="8"/>
      <c r="AS257" s="8"/>
      <c r="AT257" s="8"/>
      <c r="AU257" s="8"/>
      <c r="AV257" s="8"/>
      <c r="AW257" s="8"/>
      <c r="AX257" s="8"/>
      <c r="AY257" s="8"/>
      <c r="AZ257" s="8"/>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c r="CN257" s="6"/>
      <c r="CO257" s="6"/>
      <c r="CP257" s="6"/>
      <c r="CQ257" s="6"/>
      <c r="CR257" s="6"/>
      <c r="CS257" s="6"/>
      <c r="CT257" s="6"/>
      <c r="CU257" s="6"/>
      <c r="CV257" s="6"/>
      <c r="CW257" s="6"/>
      <c r="CX257" s="6"/>
      <c r="CY257" s="6"/>
      <c r="CZ257" s="6"/>
      <c r="DA257" s="6"/>
      <c r="DB257" s="6"/>
      <c r="DC257" s="6"/>
      <c r="DD257" s="6"/>
      <c r="DE257" s="6"/>
      <c r="DF257" s="6"/>
      <c r="DG257" s="6"/>
    </row>
    <row r="258" spans="18:111" s="5" customFormat="1" x14ac:dyDescent="0.25">
      <c r="R258" s="6"/>
      <c r="S258" s="6"/>
      <c r="T258" s="6"/>
      <c r="U258" s="6"/>
      <c r="V258" s="6"/>
      <c r="W258" s="6"/>
      <c r="X258" s="6"/>
      <c r="Y258" s="6"/>
      <c r="Z258" s="6"/>
      <c r="AA258" s="6"/>
      <c r="AB258" s="6"/>
      <c r="AC258" s="6">
        <v>169</v>
      </c>
      <c r="AD258" s="6"/>
      <c r="AE258" s="6"/>
      <c r="AF258" s="6"/>
      <c r="AG258" s="6">
        <f t="shared" si="12"/>
        <v>1690</v>
      </c>
      <c r="AH258" s="6"/>
      <c r="AI258" s="6"/>
      <c r="AJ258" s="8"/>
      <c r="AK258" s="8"/>
      <c r="AL258" s="8"/>
      <c r="AM258" s="8"/>
      <c r="AN258" s="8"/>
      <c r="AO258" s="8"/>
      <c r="AP258" s="8"/>
      <c r="AQ258" s="8"/>
      <c r="AR258" s="8"/>
      <c r="AS258" s="8"/>
      <c r="AT258" s="8"/>
      <c r="AU258" s="8"/>
      <c r="AV258" s="8"/>
      <c r="AW258" s="8"/>
      <c r="AX258" s="8"/>
      <c r="AY258" s="8"/>
      <c r="AZ258" s="8"/>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c r="CJ258" s="6"/>
      <c r="CK258" s="6"/>
      <c r="CL258" s="6"/>
      <c r="CM258" s="6"/>
      <c r="CN258" s="6"/>
      <c r="CO258" s="6"/>
      <c r="CP258" s="6"/>
      <c r="CQ258" s="6"/>
      <c r="CR258" s="6"/>
      <c r="CS258" s="6"/>
      <c r="CT258" s="6"/>
      <c r="CU258" s="6"/>
      <c r="CV258" s="6"/>
      <c r="CW258" s="6"/>
      <c r="CX258" s="6"/>
      <c r="CY258" s="6"/>
      <c r="CZ258" s="6"/>
      <c r="DA258" s="6"/>
      <c r="DB258" s="6"/>
      <c r="DC258" s="6"/>
      <c r="DD258" s="6"/>
      <c r="DE258" s="6"/>
      <c r="DF258" s="6"/>
      <c r="DG258" s="6"/>
    </row>
    <row r="259" spans="18:111" s="5" customFormat="1" x14ac:dyDescent="0.25">
      <c r="R259" s="6"/>
      <c r="S259" s="6"/>
      <c r="T259" s="6"/>
      <c r="U259" s="6"/>
      <c r="V259" s="6"/>
      <c r="W259" s="6"/>
      <c r="X259" s="6"/>
      <c r="Y259" s="6"/>
      <c r="Z259" s="6"/>
      <c r="AA259" s="6"/>
      <c r="AB259" s="6"/>
      <c r="AC259" s="6">
        <v>174</v>
      </c>
      <c r="AD259" s="6"/>
      <c r="AE259" s="6"/>
      <c r="AF259" s="6"/>
      <c r="AG259" s="6">
        <f t="shared" si="12"/>
        <v>1740</v>
      </c>
      <c r="AH259" s="6"/>
      <c r="AI259" s="6"/>
      <c r="AJ259" s="8"/>
      <c r="AK259" s="8"/>
      <c r="AL259" s="8"/>
      <c r="AM259" s="8"/>
      <c r="AN259" s="8"/>
      <c r="AO259" s="8"/>
      <c r="AP259" s="8"/>
      <c r="AQ259" s="8"/>
      <c r="AR259" s="8"/>
      <c r="AS259" s="8"/>
      <c r="AT259" s="8"/>
      <c r="AU259" s="8"/>
      <c r="AV259" s="8"/>
      <c r="AW259" s="8"/>
      <c r="AX259" s="8"/>
      <c r="AY259" s="8"/>
      <c r="AZ259" s="8"/>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c r="CJ259" s="6"/>
      <c r="CK259" s="6"/>
      <c r="CL259" s="6"/>
      <c r="CM259" s="6"/>
      <c r="CN259" s="6"/>
      <c r="CO259" s="6"/>
      <c r="CP259" s="6"/>
      <c r="CQ259" s="6"/>
      <c r="CR259" s="6"/>
      <c r="CS259" s="6"/>
      <c r="CT259" s="6"/>
      <c r="CU259" s="6"/>
      <c r="CV259" s="6"/>
      <c r="CW259" s="6"/>
      <c r="CX259" s="6"/>
      <c r="CY259" s="6"/>
      <c r="CZ259" s="6"/>
      <c r="DA259" s="6"/>
      <c r="DB259" s="6"/>
      <c r="DC259" s="6"/>
      <c r="DD259" s="6"/>
      <c r="DE259" s="6"/>
      <c r="DF259" s="6"/>
      <c r="DG259" s="6"/>
    </row>
    <row r="260" spans="18:111" s="5" customFormat="1" x14ac:dyDescent="0.25">
      <c r="R260" s="6"/>
      <c r="S260" s="6"/>
      <c r="T260" s="6"/>
      <c r="U260" s="6"/>
      <c r="V260" s="6"/>
      <c r="W260" s="6"/>
      <c r="X260" s="6"/>
      <c r="Y260" s="6"/>
      <c r="Z260" s="6"/>
      <c r="AA260" s="6"/>
      <c r="AB260" s="6"/>
      <c r="AC260" s="6">
        <v>178</v>
      </c>
      <c r="AD260" s="6"/>
      <c r="AE260" s="6"/>
      <c r="AF260" s="6"/>
      <c r="AG260" s="6">
        <f t="shared" si="12"/>
        <v>1780</v>
      </c>
      <c r="AH260" s="6"/>
      <c r="AI260" s="6"/>
      <c r="AJ260" s="8"/>
      <c r="AK260" s="8"/>
      <c r="AL260" s="8"/>
      <c r="AM260" s="8"/>
      <c r="AN260" s="8"/>
      <c r="AO260" s="8"/>
      <c r="AP260" s="8"/>
      <c r="AQ260" s="8"/>
      <c r="AR260" s="8"/>
      <c r="AS260" s="8"/>
      <c r="AT260" s="8"/>
      <c r="AU260" s="8"/>
      <c r="AV260" s="8"/>
      <c r="AW260" s="8"/>
      <c r="AX260" s="8"/>
      <c r="AY260" s="8"/>
      <c r="AZ260" s="8"/>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c r="CJ260" s="6"/>
      <c r="CK260" s="6"/>
      <c r="CL260" s="6"/>
      <c r="CM260" s="6"/>
      <c r="CN260" s="6"/>
      <c r="CO260" s="6"/>
      <c r="CP260" s="6"/>
      <c r="CQ260" s="6"/>
      <c r="CR260" s="6"/>
      <c r="CS260" s="6"/>
      <c r="CT260" s="6"/>
      <c r="CU260" s="6"/>
      <c r="CV260" s="6"/>
      <c r="CW260" s="6"/>
      <c r="CX260" s="6"/>
      <c r="CY260" s="6"/>
      <c r="CZ260" s="6"/>
      <c r="DA260" s="6"/>
      <c r="DB260" s="6"/>
      <c r="DC260" s="6"/>
      <c r="DD260" s="6"/>
      <c r="DE260" s="6"/>
      <c r="DF260" s="6"/>
      <c r="DG260" s="6"/>
    </row>
    <row r="261" spans="18:111" s="5" customFormat="1" x14ac:dyDescent="0.25">
      <c r="R261" s="6"/>
      <c r="S261" s="6"/>
      <c r="T261" s="6"/>
      <c r="U261" s="6"/>
      <c r="V261" s="6"/>
      <c r="W261" s="6"/>
      <c r="X261" s="6"/>
      <c r="Y261" s="6"/>
      <c r="Z261" s="6"/>
      <c r="AA261" s="6"/>
      <c r="AB261" s="6"/>
      <c r="AC261" s="6">
        <v>180</v>
      </c>
      <c r="AD261" s="6"/>
      <c r="AE261" s="6"/>
      <c r="AF261" s="6"/>
      <c r="AG261" s="6">
        <f t="shared" si="12"/>
        <v>1800</v>
      </c>
      <c r="AH261" s="6"/>
      <c r="AI261" s="6"/>
      <c r="AJ261" s="8"/>
      <c r="AK261" s="8"/>
      <c r="AL261" s="8"/>
      <c r="AM261" s="8"/>
      <c r="AN261" s="8"/>
      <c r="AO261" s="8"/>
      <c r="AP261" s="8"/>
      <c r="AQ261" s="8"/>
      <c r="AR261" s="8"/>
      <c r="AS261" s="8"/>
      <c r="AT261" s="8"/>
      <c r="AU261" s="8"/>
      <c r="AV261" s="8"/>
      <c r="AW261" s="8"/>
      <c r="AX261" s="8"/>
      <c r="AY261" s="8"/>
      <c r="AZ261" s="8"/>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c r="CJ261" s="6"/>
      <c r="CK261" s="6"/>
      <c r="CL261" s="6"/>
      <c r="CM261" s="6"/>
      <c r="CN261" s="6"/>
      <c r="CO261" s="6"/>
      <c r="CP261" s="6"/>
      <c r="CQ261" s="6"/>
      <c r="CR261" s="6"/>
      <c r="CS261" s="6"/>
      <c r="CT261" s="6"/>
      <c r="CU261" s="6"/>
      <c r="CV261" s="6"/>
      <c r="CW261" s="6"/>
      <c r="CX261" s="6"/>
      <c r="CY261" s="6"/>
      <c r="CZ261" s="6"/>
      <c r="DA261" s="6"/>
      <c r="DB261" s="6"/>
      <c r="DC261" s="6"/>
      <c r="DD261" s="6"/>
      <c r="DE261" s="6"/>
      <c r="DF261" s="6"/>
      <c r="DG261" s="6"/>
    </row>
    <row r="262" spans="18:111" s="5" customFormat="1" x14ac:dyDescent="0.25">
      <c r="R262" s="6"/>
      <c r="S262" s="6"/>
      <c r="T262" s="6"/>
      <c r="U262" s="6"/>
      <c r="V262" s="6"/>
      <c r="W262" s="6"/>
      <c r="X262" s="6"/>
      <c r="Y262" s="6"/>
      <c r="Z262" s="6"/>
      <c r="AA262" s="6"/>
      <c r="AB262" s="6"/>
      <c r="AC262" s="6">
        <v>182</v>
      </c>
      <c r="AD262" s="6"/>
      <c r="AE262" s="6"/>
      <c r="AF262" s="6"/>
      <c r="AG262" s="6">
        <f t="shared" si="12"/>
        <v>1820</v>
      </c>
      <c r="AH262" s="6"/>
      <c r="AI262" s="6"/>
      <c r="AJ262" s="8"/>
      <c r="AK262" s="8"/>
      <c r="AL262" s="8"/>
      <c r="AM262" s="8"/>
      <c r="AN262" s="8"/>
      <c r="AO262" s="8"/>
      <c r="AP262" s="8"/>
      <c r="AQ262" s="8"/>
      <c r="AR262" s="8"/>
      <c r="AS262" s="8"/>
      <c r="AT262" s="8"/>
      <c r="AU262" s="8"/>
      <c r="AV262" s="8"/>
      <c r="AW262" s="8"/>
      <c r="AX262" s="8"/>
      <c r="AY262" s="8"/>
      <c r="AZ262" s="8"/>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c r="CN262" s="6"/>
      <c r="CO262" s="6"/>
      <c r="CP262" s="6"/>
      <c r="CQ262" s="6"/>
      <c r="CR262" s="6"/>
      <c r="CS262" s="6"/>
      <c r="CT262" s="6"/>
      <c r="CU262" s="6"/>
      <c r="CV262" s="6"/>
      <c r="CW262" s="6"/>
      <c r="CX262" s="6"/>
      <c r="CY262" s="6"/>
      <c r="CZ262" s="6"/>
      <c r="DA262" s="6"/>
      <c r="DB262" s="6"/>
      <c r="DC262" s="6"/>
      <c r="DD262" s="6"/>
      <c r="DE262" s="6"/>
      <c r="DF262" s="6"/>
      <c r="DG262" s="6"/>
    </row>
    <row r="263" spans="18:111" s="5" customFormat="1" x14ac:dyDescent="0.25">
      <c r="R263" s="6"/>
      <c r="S263" s="6"/>
      <c r="T263" s="6"/>
      <c r="U263" s="6"/>
      <c r="V263" s="6"/>
      <c r="W263" s="6"/>
      <c r="X263" s="6"/>
      <c r="Y263" s="6"/>
      <c r="Z263" s="6"/>
      <c r="AA263" s="6"/>
      <c r="AB263" s="6"/>
      <c r="AC263" s="6">
        <v>187</v>
      </c>
      <c r="AD263" s="6"/>
      <c r="AE263" s="6"/>
      <c r="AF263" s="6"/>
      <c r="AG263" s="6">
        <f t="shared" si="12"/>
        <v>1870</v>
      </c>
      <c r="AH263" s="6"/>
      <c r="AI263" s="6"/>
      <c r="AJ263" s="8"/>
      <c r="AK263" s="8"/>
      <c r="AL263" s="8"/>
      <c r="AM263" s="8"/>
      <c r="AN263" s="8"/>
      <c r="AO263" s="8"/>
      <c r="AP263" s="8"/>
      <c r="AQ263" s="8"/>
      <c r="AR263" s="8"/>
      <c r="AS263" s="8"/>
      <c r="AT263" s="8"/>
      <c r="AU263" s="8"/>
      <c r="AV263" s="8"/>
      <c r="AW263" s="8"/>
      <c r="AX263" s="8"/>
      <c r="AY263" s="8"/>
      <c r="AZ263" s="8"/>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c r="CN263" s="6"/>
      <c r="CO263" s="6"/>
      <c r="CP263" s="6"/>
      <c r="CQ263" s="6"/>
      <c r="CR263" s="6"/>
      <c r="CS263" s="6"/>
      <c r="CT263" s="6"/>
      <c r="CU263" s="6"/>
      <c r="CV263" s="6"/>
      <c r="CW263" s="6"/>
      <c r="CX263" s="6"/>
      <c r="CY263" s="6"/>
      <c r="CZ263" s="6"/>
      <c r="DA263" s="6"/>
      <c r="DB263" s="6"/>
      <c r="DC263" s="6"/>
      <c r="DD263" s="6"/>
      <c r="DE263" s="6"/>
      <c r="DF263" s="6"/>
      <c r="DG263" s="6"/>
    </row>
    <row r="264" spans="18:111" s="5" customFormat="1" x14ac:dyDescent="0.25">
      <c r="R264" s="6"/>
      <c r="S264" s="6"/>
      <c r="T264" s="6"/>
      <c r="U264" s="6"/>
      <c r="V264" s="6"/>
      <c r="W264" s="6"/>
      <c r="X264" s="6"/>
      <c r="Y264" s="6"/>
      <c r="Z264" s="6"/>
      <c r="AA264" s="6"/>
      <c r="AB264" s="6"/>
      <c r="AC264" s="6">
        <v>191</v>
      </c>
      <c r="AD264" s="6"/>
      <c r="AE264" s="6"/>
      <c r="AF264" s="6"/>
      <c r="AG264" s="6">
        <f t="shared" si="12"/>
        <v>1910</v>
      </c>
      <c r="AH264" s="6"/>
      <c r="AI264" s="6"/>
      <c r="AJ264" s="8"/>
      <c r="AK264" s="8"/>
      <c r="AL264" s="8"/>
      <c r="AM264" s="8"/>
      <c r="AN264" s="8"/>
      <c r="AO264" s="8"/>
      <c r="AP264" s="8"/>
      <c r="AQ264" s="8"/>
      <c r="AR264" s="8"/>
      <c r="AS264" s="8"/>
      <c r="AT264" s="8"/>
      <c r="AU264" s="8"/>
      <c r="AV264" s="8"/>
      <c r="AW264" s="8"/>
      <c r="AX264" s="8"/>
      <c r="AY264" s="8"/>
      <c r="AZ264" s="8"/>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c r="DG264" s="6"/>
    </row>
    <row r="265" spans="18:111" s="5" customFormat="1" x14ac:dyDescent="0.25">
      <c r="R265" s="6"/>
      <c r="S265" s="6"/>
      <c r="T265" s="6"/>
      <c r="U265" s="6"/>
      <c r="V265" s="6"/>
      <c r="W265" s="6"/>
      <c r="X265" s="6"/>
      <c r="Y265" s="6"/>
      <c r="Z265" s="6"/>
      <c r="AA265" s="6"/>
      <c r="AB265" s="6"/>
      <c r="AC265" s="6">
        <v>196</v>
      </c>
      <c r="AD265" s="6"/>
      <c r="AE265" s="6"/>
      <c r="AF265" s="6"/>
      <c r="AG265" s="6">
        <f t="shared" si="12"/>
        <v>1960</v>
      </c>
      <c r="AH265" s="6"/>
      <c r="AI265" s="6"/>
      <c r="AJ265" s="8"/>
      <c r="AK265" s="8"/>
      <c r="AL265" s="8"/>
      <c r="AM265" s="8"/>
      <c r="AN265" s="8"/>
      <c r="AO265" s="8"/>
      <c r="AP265" s="8"/>
      <c r="AQ265" s="8"/>
      <c r="AR265" s="8"/>
      <c r="AS265" s="8"/>
      <c r="AT265" s="8"/>
      <c r="AU265" s="8"/>
      <c r="AV265" s="8"/>
      <c r="AW265" s="8"/>
      <c r="AX265" s="8"/>
      <c r="AY265" s="8"/>
      <c r="AZ265" s="8"/>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c r="DG265" s="6"/>
    </row>
    <row r="266" spans="18:111" s="5" customFormat="1" x14ac:dyDescent="0.25">
      <c r="R266" s="6"/>
      <c r="S266" s="6"/>
      <c r="T266" s="6"/>
      <c r="U266" s="6"/>
      <c r="V266" s="6"/>
      <c r="W266" s="6"/>
      <c r="X266" s="6"/>
      <c r="Y266" s="6"/>
      <c r="Z266" s="6"/>
      <c r="AA266" s="6"/>
      <c r="AB266" s="6"/>
      <c r="AC266" s="6">
        <v>200</v>
      </c>
      <c r="AD266" s="6"/>
      <c r="AE266" s="6"/>
      <c r="AF266" s="6"/>
      <c r="AG266" s="6">
        <f t="shared" si="12"/>
        <v>2000</v>
      </c>
      <c r="AH266" s="6"/>
      <c r="AI266" s="6"/>
      <c r="AJ266" s="8"/>
      <c r="AK266" s="8"/>
      <c r="AL266" s="8"/>
      <c r="AM266" s="8"/>
      <c r="AN266" s="8"/>
      <c r="AO266" s="8"/>
      <c r="AP266" s="8"/>
      <c r="AQ266" s="8"/>
      <c r="AR266" s="8"/>
      <c r="AS266" s="8"/>
      <c r="AT266" s="8"/>
      <c r="AU266" s="8"/>
      <c r="AV266" s="8"/>
      <c r="AW266" s="8"/>
      <c r="AX266" s="8"/>
      <c r="AY266" s="8"/>
      <c r="AZ266" s="8"/>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c r="CN266" s="6"/>
      <c r="CO266" s="6"/>
      <c r="CP266" s="6"/>
      <c r="CQ266" s="6"/>
      <c r="CR266" s="6"/>
      <c r="CS266" s="6"/>
      <c r="CT266" s="6"/>
      <c r="CU266" s="6"/>
      <c r="CV266" s="6"/>
      <c r="CW266" s="6"/>
      <c r="CX266" s="6"/>
      <c r="CY266" s="6"/>
      <c r="CZ266" s="6"/>
      <c r="DA266" s="6"/>
      <c r="DB266" s="6"/>
      <c r="DC266" s="6"/>
      <c r="DD266" s="6"/>
      <c r="DE266" s="6"/>
      <c r="DF266" s="6"/>
      <c r="DG266" s="6"/>
    </row>
    <row r="267" spans="18:111" s="5" customFormat="1" x14ac:dyDescent="0.25">
      <c r="R267" s="6"/>
      <c r="S267" s="6"/>
      <c r="T267" s="6"/>
      <c r="U267" s="6"/>
      <c r="V267" s="6"/>
      <c r="W267" s="6"/>
      <c r="X267" s="6"/>
      <c r="Y267" s="6"/>
      <c r="Z267" s="6"/>
      <c r="AA267" s="6"/>
      <c r="AB267" s="6"/>
      <c r="AC267" s="6">
        <v>205</v>
      </c>
      <c r="AD267" s="6"/>
      <c r="AE267" s="6"/>
      <c r="AF267" s="6"/>
      <c r="AG267" s="6">
        <f t="shared" si="12"/>
        <v>2050</v>
      </c>
      <c r="AH267" s="6"/>
      <c r="AI267" s="6"/>
      <c r="AJ267" s="8"/>
      <c r="AK267" s="8"/>
      <c r="AL267" s="8"/>
      <c r="AM267" s="8"/>
      <c r="AN267" s="8"/>
      <c r="AO267" s="8"/>
      <c r="AP267" s="8"/>
      <c r="AQ267" s="8"/>
      <c r="AR267" s="8"/>
      <c r="AS267" s="8"/>
      <c r="AT267" s="8"/>
      <c r="AU267" s="8"/>
      <c r="AV267" s="8"/>
      <c r="AW267" s="8"/>
      <c r="AX267" s="8"/>
      <c r="AY267" s="8"/>
      <c r="AZ267" s="8"/>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c r="CN267" s="6"/>
      <c r="CO267" s="6"/>
      <c r="CP267" s="6"/>
      <c r="CQ267" s="6"/>
      <c r="CR267" s="6"/>
      <c r="CS267" s="6"/>
      <c r="CT267" s="6"/>
      <c r="CU267" s="6"/>
      <c r="CV267" s="6"/>
      <c r="CW267" s="6"/>
      <c r="CX267" s="6"/>
      <c r="CY267" s="6"/>
      <c r="CZ267" s="6"/>
      <c r="DA267" s="6"/>
      <c r="DB267" s="6"/>
      <c r="DC267" s="6"/>
      <c r="DD267" s="6"/>
      <c r="DE267" s="6"/>
      <c r="DF267" s="6"/>
      <c r="DG267" s="6"/>
    </row>
    <row r="268" spans="18:111" s="5" customFormat="1" x14ac:dyDescent="0.25">
      <c r="R268" s="6"/>
      <c r="S268" s="6"/>
      <c r="T268" s="6"/>
      <c r="U268" s="6"/>
      <c r="V268" s="6"/>
      <c r="W268" s="6"/>
      <c r="X268" s="6"/>
      <c r="Y268" s="6"/>
      <c r="Z268" s="6"/>
      <c r="AA268" s="6"/>
      <c r="AB268" s="6"/>
      <c r="AC268" s="6">
        <v>210</v>
      </c>
      <c r="AD268" s="6"/>
      <c r="AE268" s="6"/>
      <c r="AF268" s="6"/>
      <c r="AG268" s="6">
        <f t="shared" si="12"/>
        <v>2100</v>
      </c>
      <c r="AH268" s="6"/>
      <c r="AI268" s="6"/>
      <c r="AJ268" s="8"/>
      <c r="AK268" s="8"/>
      <c r="AL268" s="8"/>
      <c r="AM268" s="8"/>
      <c r="AN268" s="8"/>
      <c r="AO268" s="8"/>
      <c r="AP268" s="8"/>
      <c r="AQ268" s="8"/>
      <c r="AR268" s="8"/>
      <c r="AS268" s="8"/>
      <c r="AT268" s="8"/>
      <c r="AU268" s="8"/>
      <c r="AV268" s="8"/>
      <c r="AW268" s="8"/>
      <c r="AX268" s="8"/>
      <c r="AY268" s="8"/>
      <c r="AZ268" s="8"/>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row>
    <row r="269" spans="18:111" s="5" customFormat="1" x14ac:dyDescent="0.25">
      <c r="R269" s="6"/>
      <c r="S269" s="6"/>
      <c r="T269" s="6"/>
      <c r="U269" s="6"/>
      <c r="V269" s="6"/>
      <c r="W269" s="6"/>
      <c r="X269" s="6"/>
      <c r="Y269" s="6"/>
      <c r="Z269" s="6"/>
      <c r="AA269" s="6"/>
      <c r="AB269" s="6"/>
      <c r="AC269" s="6">
        <v>215</v>
      </c>
      <c r="AD269" s="6"/>
      <c r="AE269" s="6"/>
      <c r="AF269" s="6"/>
      <c r="AG269" s="6">
        <f t="shared" si="12"/>
        <v>2150</v>
      </c>
      <c r="AH269" s="6"/>
      <c r="AI269" s="6"/>
      <c r="AJ269" s="8"/>
      <c r="AK269" s="8"/>
      <c r="AL269" s="8"/>
      <c r="AM269" s="8"/>
      <c r="AN269" s="8"/>
      <c r="AO269" s="8"/>
      <c r="AP269" s="8"/>
      <c r="AQ269" s="8"/>
      <c r="AR269" s="8"/>
      <c r="AS269" s="8"/>
      <c r="AT269" s="8"/>
      <c r="AU269" s="8"/>
      <c r="AV269" s="8"/>
      <c r="AW269" s="8"/>
      <c r="AX269" s="8"/>
      <c r="AY269" s="8"/>
      <c r="AZ269" s="8"/>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c r="DG269" s="6"/>
    </row>
    <row r="270" spans="18:111" s="5" customFormat="1" x14ac:dyDescent="0.25">
      <c r="R270" s="6"/>
      <c r="S270" s="6"/>
      <c r="T270" s="6"/>
      <c r="U270" s="6"/>
      <c r="V270" s="6"/>
      <c r="W270" s="6"/>
      <c r="X270" s="6"/>
      <c r="Y270" s="6"/>
      <c r="Z270" s="6"/>
      <c r="AA270" s="6"/>
      <c r="AB270" s="6"/>
      <c r="AC270" s="6">
        <v>220</v>
      </c>
      <c r="AD270" s="6"/>
      <c r="AE270" s="6"/>
      <c r="AF270" s="6"/>
      <c r="AG270" s="6">
        <f t="shared" si="12"/>
        <v>2200</v>
      </c>
      <c r="AH270" s="6"/>
      <c r="AI270" s="6"/>
      <c r="AJ270" s="8"/>
      <c r="AK270" s="8"/>
      <c r="AL270" s="8"/>
      <c r="AM270" s="8"/>
      <c r="AN270" s="8"/>
      <c r="AO270" s="8"/>
      <c r="AP270" s="8"/>
      <c r="AQ270" s="8"/>
      <c r="AR270" s="8"/>
      <c r="AS270" s="8"/>
      <c r="AT270" s="8"/>
      <c r="AU270" s="8"/>
      <c r="AV270" s="8"/>
      <c r="AW270" s="8"/>
      <c r="AX270" s="8"/>
      <c r="AY270" s="8"/>
      <c r="AZ270" s="8"/>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c r="DG270" s="6"/>
    </row>
    <row r="271" spans="18:111" s="5" customFormat="1" x14ac:dyDescent="0.25">
      <c r="R271" s="6"/>
      <c r="S271" s="6"/>
      <c r="T271" s="6"/>
      <c r="U271" s="6"/>
      <c r="V271" s="6"/>
      <c r="W271" s="6"/>
      <c r="X271" s="6"/>
      <c r="Y271" s="6"/>
      <c r="Z271" s="6"/>
      <c r="AA271" s="6"/>
      <c r="AB271" s="6"/>
      <c r="AC271" s="6">
        <v>221</v>
      </c>
      <c r="AD271" s="6"/>
      <c r="AE271" s="6"/>
      <c r="AF271" s="6"/>
      <c r="AG271" s="6">
        <f t="shared" si="12"/>
        <v>2210</v>
      </c>
      <c r="AH271" s="6"/>
      <c r="AI271" s="6"/>
      <c r="AJ271" s="8"/>
      <c r="AK271" s="8"/>
      <c r="AL271" s="8"/>
      <c r="AM271" s="8"/>
      <c r="AN271" s="8"/>
      <c r="AO271" s="8"/>
      <c r="AP271" s="8"/>
      <c r="AQ271" s="8"/>
      <c r="AR271" s="8"/>
      <c r="AS271" s="8"/>
      <c r="AT271" s="8"/>
      <c r="AU271" s="8"/>
      <c r="AV271" s="8"/>
      <c r="AW271" s="8"/>
      <c r="AX271" s="8"/>
      <c r="AY271" s="8"/>
      <c r="AZ271" s="8"/>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c r="CN271" s="6"/>
      <c r="CO271" s="6"/>
      <c r="CP271" s="6"/>
      <c r="CQ271" s="6"/>
      <c r="CR271" s="6"/>
      <c r="CS271" s="6"/>
      <c r="CT271" s="6"/>
      <c r="CU271" s="6"/>
      <c r="CV271" s="6"/>
      <c r="CW271" s="6"/>
      <c r="CX271" s="6"/>
      <c r="CY271" s="6"/>
      <c r="CZ271" s="6"/>
      <c r="DA271" s="6"/>
      <c r="DB271" s="6"/>
      <c r="DC271" s="6"/>
      <c r="DD271" s="6"/>
      <c r="DE271" s="6"/>
      <c r="DF271" s="6"/>
      <c r="DG271" s="6"/>
    </row>
    <row r="272" spans="18:111" s="5" customFormat="1" x14ac:dyDescent="0.25">
      <c r="R272" s="6"/>
      <c r="S272" s="6"/>
      <c r="T272" s="6"/>
      <c r="U272" s="6"/>
      <c r="V272" s="6"/>
      <c r="W272" s="6"/>
      <c r="X272" s="6"/>
      <c r="Y272" s="6"/>
      <c r="Z272" s="6"/>
      <c r="AA272" s="6"/>
      <c r="AB272" s="6"/>
      <c r="AC272" s="6">
        <v>226</v>
      </c>
      <c r="AD272" s="6"/>
      <c r="AE272" s="6"/>
      <c r="AF272" s="6"/>
      <c r="AG272" s="6">
        <f t="shared" si="12"/>
        <v>2260</v>
      </c>
      <c r="AH272" s="6"/>
      <c r="AI272" s="6"/>
      <c r="AJ272" s="8"/>
      <c r="AK272" s="8"/>
      <c r="AL272" s="8"/>
      <c r="AM272" s="8"/>
      <c r="AN272" s="8"/>
      <c r="AO272" s="8"/>
      <c r="AP272" s="8"/>
      <c r="AQ272" s="8"/>
      <c r="AR272" s="8"/>
      <c r="AS272" s="8"/>
      <c r="AT272" s="8"/>
      <c r="AU272" s="8"/>
      <c r="AV272" s="8"/>
      <c r="AW272" s="8"/>
      <c r="AX272" s="8"/>
      <c r="AY272" s="8"/>
      <c r="AZ272" s="8"/>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c r="CN272" s="6"/>
      <c r="CO272" s="6"/>
      <c r="CP272" s="6"/>
      <c r="CQ272" s="6"/>
      <c r="CR272" s="6"/>
      <c r="CS272" s="6"/>
      <c r="CT272" s="6"/>
      <c r="CU272" s="6"/>
      <c r="CV272" s="6"/>
      <c r="CW272" s="6"/>
      <c r="CX272" s="6"/>
      <c r="CY272" s="6"/>
      <c r="CZ272" s="6"/>
      <c r="DA272" s="6"/>
      <c r="DB272" s="6"/>
      <c r="DC272" s="6"/>
      <c r="DD272" s="6"/>
      <c r="DE272" s="6"/>
      <c r="DF272" s="6"/>
      <c r="DG272" s="6"/>
    </row>
    <row r="273" spans="18:111" s="5" customFormat="1" x14ac:dyDescent="0.25">
      <c r="R273" s="6"/>
      <c r="S273" s="6"/>
      <c r="T273" s="6"/>
      <c r="U273" s="6"/>
      <c r="V273" s="6"/>
      <c r="W273" s="6"/>
      <c r="X273" s="6"/>
      <c r="Y273" s="6"/>
      <c r="Z273" s="6"/>
      <c r="AA273" s="6"/>
      <c r="AB273" s="6"/>
      <c r="AC273" s="6">
        <v>232</v>
      </c>
      <c r="AD273" s="6"/>
      <c r="AE273" s="6"/>
      <c r="AF273" s="6"/>
      <c r="AG273" s="6">
        <f t="shared" si="12"/>
        <v>2320</v>
      </c>
      <c r="AH273" s="6"/>
      <c r="AI273" s="6"/>
      <c r="AJ273" s="8"/>
      <c r="AK273" s="8"/>
      <c r="AL273" s="8"/>
      <c r="AM273" s="8"/>
      <c r="AN273" s="8"/>
      <c r="AO273" s="8"/>
      <c r="AP273" s="8"/>
      <c r="AQ273" s="8"/>
      <c r="AR273" s="8"/>
      <c r="AS273" s="8"/>
      <c r="AT273" s="8"/>
      <c r="AU273" s="8"/>
      <c r="AV273" s="8"/>
      <c r="AW273" s="8"/>
      <c r="AX273" s="8"/>
      <c r="AY273" s="8"/>
      <c r="AZ273" s="8"/>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c r="CN273" s="6"/>
      <c r="CO273" s="6"/>
      <c r="CP273" s="6"/>
      <c r="CQ273" s="6"/>
      <c r="CR273" s="6"/>
      <c r="CS273" s="6"/>
      <c r="CT273" s="6"/>
      <c r="CU273" s="6"/>
      <c r="CV273" s="6"/>
      <c r="CW273" s="6"/>
      <c r="CX273" s="6"/>
      <c r="CY273" s="6"/>
      <c r="CZ273" s="6"/>
      <c r="DA273" s="6"/>
      <c r="DB273" s="6"/>
      <c r="DC273" s="6"/>
      <c r="DD273" s="6"/>
      <c r="DE273" s="6"/>
      <c r="DF273" s="6"/>
      <c r="DG273" s="6"/>
    </row>
    <row r="274" spans="18:111" s="5" customFormat="1" x14ac:dyDescent="0.25">
      <c r="R274" s="6"/>
      <c r="S274" s="6"/>
      <c r="T274" s="6"/>
      <c r="U274" s="6"/>
      <c r="V274" s="6"/>
      <c r="W274" s="6"/>
      <c r="X274" s="6"/>
      <c r="Y274" s="6"/>
      <c r="Z274" s="6"/>
      <c r="AA274" s="6"/>
      <c r="AB274" s="6"/>
      <c r="AC274" s="6">
        <v>237</v>
      </c>
      <c r="AD274" s="6"/>
      <c r="AE274" s="6"/>
      <c r="AF274" s="6"/>
      <c r="AG274" s="6">
        <f t="shared" si="12"/>
        <v>2370</v>
      </c>
      <c r="AH274" s="6"/>
      <c r="AI274" s="6"/>
      <c r="AJ274" s="8"/>
      <c r="AK274" s="8"/>
      <c r="AL274" s="8"/>
      <c r="AM274" s="8"/>
      <c r="AN274" s="8"/>
      <c r="AO274" s="8"/>
      <c r="AP274" s="8"/>
      <c r="AQ274" s="8"/>
      <c r="AR274" s="8"/>
      <c r="AS274" s="8"/>
      <c r="AT274" s="8"/>
      <c r="AU274" s="8"/>
      <c r="AV274" s="8"/>
      <c r="AW274" s="8"/>
      <c r="AX274" s="8"/>
      <c r="AY274" s="8"/>
      <c r="AZ274" s="8"/>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c r="CN274" s="6"/>
      <c r="CO274" s="6"/>
      <c r="CP274" s="6"/>
      <c r="CQ274" s="6"/>
      <c r="CR274" s="6"/>
      <c r="CS274" s="6"/>
      <c r="CT274" s="6"/>
      <c r="CU274" s="6"/>
      <c r="CV274" s="6"/>
      <c r="CW274" s="6"/>
      <c r="CX274" s="6"/>
      <c r="CY274" s="6"/>
      <c r="CZ274" s="6"/>
      <c r="DA274" s="6"/>
      <c r="DB274" s="6"/>
      <c r="DC274" s="6"/>
      <c r="DD274" s="6"/>
      <c r="DE274" s="6"/>
      <c r="DF274" s="6"/>
      <c r="DG274" s="6"/>
    </row>
    <row r="275" spans="18:111" s="5" customFormat="1" x14ac:dyDescent="0.25">
      <c r="R275" s="6"/>
      <c r="S275" s="6"/>
      <c r="T275" s="6"/>
      <c r="U275" s="6"/>
      <c r="V275" s="6"/>
      <c r="W275" s="6"/>
      <c r="X275" s="6"/>
      <c r="Y275" s="6"/>
      <c r="Z275" s="6"/>
      <c r="AA275" s="6"/>
      <c r="AB275" s="6"/>
      <c r="AC275" s="6">
        <v>240</v>
      </c>
      <c r="AD275" s="6"/>
      <c r="AE275" s="6"/>
      <c r="AF275" s="6"/>
      <c r="AG275" s="6">
        <f t="shared" si="12"/>
        <v>2400</v>
      </c>
      <c r="AH275" s="6"/>
      <c r="AI275" s="6"/>
      <c r="AJ275" s="8"/>
      <c r="AK275" s="8"/>
      <c r="AL275" s="8"/>
      <c r="AM275" s="8"/>
      <c r="AN275" s="8"/>
      <c r="AO275" s="8"/>
      <c r="AP275" s="8"/>
      <c r="AQ275" s="8"/>
      <c r="AR275" s="8"/>
      <c r="AS275" s="8"/>
      <c r="AT275" s="8"/>
      <c r="AU275" s="8"/>
      <c r="AV275" s="8"/>
      <c r="AW275" s="8"/>
      <c r="AX275" s="8"/>
      <c r="AY275" s="8"/>
      <c r="AZ275" s="8"/>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c r="CP275" s="6"/>
      <c r="CQ275" s="6"/>
      <c r="CR275" s="6"/>
      <c r="CS275" s="6"/>
      <c r="CT275" s="6"/>
      <c r="CU275" s="6"/>
      <c r="CV275" s="6"/>
      <c r="CW275" s="6"/>
      <c r="CX275" s="6"/>
      <c r="CY275" s="6"/>
      <c r="CZ275" s="6"/>
      <c r="DA275" s="6"/>
      <c r="DB275" s="6"/>
      <c r="DC275" s="6"/>
      <c r="DD275" s="6"/>
      <c r="DE275" s="6"/>
      <c r="DF275" s="6"/>
      <c r="DG275" s="6"/>
    </row>
    <row r="276" spans="18:111" s="5" customFormat="1" x14ac:dyDescent="0.25">
      <c r="R276" s="6"/>
      <c r="S276" s="6"/>
      <c r="T276" s="6"/>
      <c r="U276" s="6"/>
      <c r="V276" s="6"/>
      <c r="W276" s="6"/>
      <c r="X276" s="6"/>
      <c r="Y276" s="6"/>
      <c r="Z276" s="6"/>
      <c r="AA276" s="6"/>
      <c r="AB276" s="6"/>
      <c r="AC276" s="6">
        <v>243</v>
      </c>
      <c r="AD276" s="6"/>
      <c r="AE276" s="6"/>
      <c r="AF276" s="6"/>
      <c r="AG276" s="6">
        <f t="shared" si="12"/>
        <v>2430</v>
      </c>
      <c r="AH276" s="6"/>
      <c r="AI276" s="6"/>
      <c r="AJ276" s="8"/>
      <c r="AK276" s="8"/>
      <c r="AL276" s="8"/>
      <c r="AM276" s="8"/>
      <c r="AN276" s="8"/>
      <c r="AO276" s="8"/>
      <c r="AP276" s="8"/>
      <c r="AQ276" s="8"/>
      <c r="AR276" s="8"/>
      <c r="AS276" s="8"/>
      <c r="AT276" s="8"/>
      <c r="AU276" s="8"/>
      <c r="AV276" s="8"/>
      <c r="AW276" s="8"/>
      <c r="AX276" s="8"/>
      <c r="AY276" s="8"/>
      <c r="AZ276" s="8"/>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c r="CN276" s="6"/>
      <c r="CO276" s="6"/>
      <c r="CP276" s="6"/>
      <c r="CQ276" s="6"/>
      <c r="CR276" s="6"/>
      <c r="CS276" s="6"/>
      <c r="CT276" s="6"/>
      <c r="CU276" s="6"/>
      <c r="CV276" s="6"/>
      <c r="CW276" s="6"/>
      <c r="CX276" s="6"/>
      <c r="CY276" s="6"/>
      <c r="CZ276" s="6"/>
      <c r="DA276" s="6"/>
      <c r="DB276" s="6"/>
      <c r="DC276" s="6"/>
      <c r="DD276" s="6"/>
      <c r="DE276" s="6"/>
      <c r="DF276" s="6"/>
      <c r="DG276" s="6"/>
    </row>
    <row r="277" spans="18:111" s="5" customFormat="1" x14ac:dyDescent="0.25">
      <c r="R277" s="6"/>
      <c r="S277" s="6"/>
      <c r="T277" s="6"/>
      <c r="U277" s="6"/>
      <c r="V277" s="6"/>
      <c r="W277" s="6"/>
      <c r="X277" s="6"/>
      <c r="Y277" s="6"/>
      <c r="Z277" s="6"/>
      <c r="AA277" s="6"/>
      <c r="AB277" s="6"/>
      <c r="AC277" s="6">
        <v>249</v>
      </c>
      <c r="AD277" s="6"/>
      <c r="AE277" s="6"/>
      <c r="AF277" s="6"/>
      <c r="AG277" s="6">
        <f t="shared" si="12"/>
        <v>2490</v>
      </c>
      <c r="AH277" s="6"/>
      <c r="AI277" s="6"/>
      <c r="AJ277" s="8"/>
      <c r="AK277" s="8"/>
      <c r="AL277" s="8"/>
      <c r="AM277" s="8"/>
      <c r="AN277" s="8"/>
      <c r="AO277" s="8"/>
      <c r="AP277" s="8"/>
      <c r="AQ277" s="8"/>
      <c r="AR277" s="8"/>
      <c r="AS277" s="8"/>
      <c r="AT277" s="8"/>
      <c r="AU277" s="8"/>
      <c r="AV277" s="8"/>
      <c r="AW277" s="8"/>
      <c r="AX277" s="8"/>
      <c r="AY277" s="8"/>
      <c r="AZ277" s="8"/>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c r="CN277" s="6"/>
      <c r="CO277" s="6"/>
      <c r="CP277" s="6"/>
      <c r="CQ277" s="6"/>
      <c r="CR277" s="6"/>
      <c r="CS277" s="6"/>
      <c r="CT277" s="6"/>
      <c r="CU277" s="6"/>
      <c r="CV277" s="6"/>
      <c r="CW277" s="6"/>
      <c r="CX277" s="6"/>
      <c r="CY277" s="6"/>
      <c r="CZ277" s="6"/>
      <c r="DA277" s="6"/>
      <c r="DB277" s="6"/>
      <c r="DC277" s="6"/>
      <c r="DD277" s="6"/>
      <c r="DE277" s="6"/>
      <c r="DF277" s="6"/>
      <c r="DG277" s="6"/>
    </row>
    <row r="278" spans="18:111" s="5" customFormat="1" x14ac:dyDescent="0.25">
      <c r="R278" s="6"/>
      <c r="S278" s="6"/>
      <c r="T278" s="6"/>
      <c r="U278" s="6"/>
      <c r="V278" s="6"/>
      <c r="W278" s="6"/>
      <c r="X278" s="6"/>
      <c r="Y278" s="6"/>
      <c r="Z278" s="6"/>
      <c r="AA278" s="6"/>
      <c r="AB278" s="6"/>
      <c r="AC278" s="6">
        <v>255</v>
      </c>
      <c r="AD278" s="6"/>
      <c r="AE278" s="6"/>
      <c r="AF278" s="6"/>
      <c r="AG278" s="6">
        <f t="shared" si="12"/>
        <v>2550</v>
      </c>
      <c r="AH278" s="6"/>
      <c r="AI278" s="6"/>
      <c r="AJ278" s="8"/>
      <c r="AK278" s="8"/>
      <c r="AL278" s="8"/>
      <c r="AM278" s="8"/>
      <c r="AN278" s="8"/>
      <c r="AO278" s="8"/>
      <c r="AP278" s="8"/>
      <c r="AQ278" s="8"/>
      <c r="AR278" s="8"/>
      <c r="AS278" s="8"/>
      <c r="AT278" s="8"/>
      <c r="AU278" s="8"/>
      <c r="AV278" s="8"/>
      <c r="AW278" s="8"/>
      <c r="AX278" s="8"/>
      <c r="AY278" s="8"/>
      <c r="AZ278" s="8"/>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c r="CN278" s="6"/>
      <c r="CO278" s="6"/>
      <c r="CP278" s="6"/>
      <c r="CQ278" s="6"/>
      <c r="CR278" s="6"/>
      <c r="CS278" s="6"/>
      <c r="CT278" s="6"/>
      <c r="CU278" s="6"/>
      <c r="CV278" s="6"/>
      <c r="CW278" s="6"/>
      <c r="CX278" s="6"/>
      <c r="CY278" s="6"/>
      <c r="CZ278" s="6"/>
      <c r="DA278" s="6"/>
      <c r="DB278" s="6"/>
      <c r="DC278" s="6"/>
      <c r="DD278" s="6"/>
      <c r="DE278" s="6"/>
      <c r="DF278" s="6"/>
      <c r="DG278" s="6"/>
    </row>
    <row r="279" spans="18:111" s="5" customFormat="1" x14ac:dyDescent="0.25">
      <c r="R279" s="6"/>
      <c r="S279" s="6"/>
      <c r="T279" s="6"/>
      <c r="U279" s="6"/>
      <c r="V279" s="6"/>
      <c r="W279" s="6"/>
      <c r="X279" s="6"/>
      <c r="Y279" s="6"/>
      <c r="Z279" s="6"/>
      <c r="AA279" s="6"/>
      <c r="AB279" s="6"/>
      <c r="AC279" s="6">
        <v>261</v>
      </c>
      <c r="AD279" s="6"/>
      <c r="AE279" s="6"/>
      <c r="AF279" s="6"/>
      <c r="AG279" s="6">
        <f t="shared" si="12"/>
        <v>2610</v>
      </c>
      <c r="AH279" s="6"/>
      <c r="AI279" s="6"/>
      <c r="AJ279" s="8"/>
      <c r="AK279" s="8"/>
      <c r="AL279" s="8"/>
      <c r="AM279" s="8"/>
      <c r="AN279" s="8"/>
      <c r="AO279" s="8"/>
      <c r="AP279" s="8"/>
      <c r="AQ279" s="8"/>
      <c r="AR279" s="8"/>
      <c r="AS279" s="8"/>
      <c r="AT279" s="8"/>
      <c r="AU279" s="8"/>
      <c r="AV279" s="8"/>
      <c r="AW279" s="8"/>
      <c r="AX279" s="8"/>
      <c r="AY279" s="8"/>
      <c r="AZ279" s="8"/>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c r="CN279" s="6"/>
      <c r="CO279" s="6"/>
      <c r="CP279" s="6"/>
      <c r="CQ279" s="6"/>
      <c r="CR279" s="6"/>
      <c r="CS279" s="6"/>
      <c r="CT279" s="6"/>
      <c r="CU279" s="6"/>
      <c r="CV279" s="6"/>
      <c r="CW279" s="6"/>
      <c r="CX279" s="6"/>
      <c r="CY279" s="6"/>
      <c r="CZ279" s="6"/>
      <c r="DA279" s="6"/>
      <c r="DB279" s="6"/>
      <c r="DC279" s="6"/>
      <c r="DD279" s="6"/>
      <c r="DE279" s="6"/>
      <c r="DF279" s="6"/>
      <c r="DG279" s="6"/>
    </row>
    <row r="280" spans="18:111" s="5" customFormat="1" x14ac:dyDescent="0.25">
      <c r="R280" s="6"/>
      <c r="S280" s="6"/>
      <c r="T280" s="6"/>
      <c r="U280" s="6"/>
      <c r="V280" s="6"/>
      <c r="W280" s="6"/>
      <c r="X280" s="6"/>
      <c r="Y280" s="6"/>
      <c r="Z280" s="6"/>
      <c r="AA280" s="6"/>
      <c r="AB280" s="6"/>
      <c r="AC280" s="6">
        <v>267</v>
      </c>
      <c r="AD280" s="6"/>
      <c r="AE280" s="6"/>
      <c r="AF280" s="6"/>
      <c r="AG280" s="6">
        <f t="shared" si="12"/>
        <v>2670</v>
      </c>
      <c r="AH280" s="6"/>
      <c r="AI280" s="6"/>
      <c r="AJ280" s="8"/>
      <c r="AK280" s="8"/>
      <c r="AL280" s="8"/>
      <c r="AM280" s="8"/>
      <c r="AN280" s="8"/>
      <c r="AO280" s="8"/>
      <c r="AP280" s="8"/>
      <c r="AQ280" s="8"/>
      <c r="AR280" s="8"/>
      <c r="AS280" s="8"/>
      <c r="AT280" s="8"/>
      <c r="AU280" s="8"/>
      <c r="AV280" s="8"/>
      <c r="AW280" s="8"/>
      <c r="AX280" s="8"/>
      <c r="AY280" s="8"/>
      <c r="AZ280" s="8"/>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c r="CJ280" s="6"/>
      <c r="CK280" s="6"/>
      <c r="CL280" s="6"/>
      <c r="CM280" s="6"/>
      <c r="CN280" s="6"/>
      <c r="CO280" s="6"/>
      <c r="CP280" s="6"/>
      <c r="CQ280" s="6"/>
      <c r="CR280" s="6"/>
      <c r="CS280" s="6"/>
      <c r="CT280" s="6"/>
      <c r="CU280" s="6"/>
      <c r="CV280" s="6"/>
      <c r="CW280" s="6"/>
      <c r="CX280" s="6"/>
      <c r="CY280" s="6"/>
      <c r="CZ280" s="6"/>
      <c r="DA280" s="6"/>
      <c r="DB280" s="6"/>
      <c r="DC280" s="6"/>
      <c r="DD280" s="6"/>
      <c r="DE280" s="6"/>
      <c r="DF280" s="6"/>
      <c r="DG280" s="6"/>
    </row>
    <row r="281" spans="18:111" s="5" customFormat="1" x14ac:dyDescent="0.25">
      <c r="R281" s="6"/>
      <c r="S281" s="6"/>
      <c r="T281" s="6"/>
      <c r="U281" s="6"/>
      <c r="V281" s="6"/>
      <c r="W281" s="6"/>
      <c r="X281" s="6"/>
      <c r="Y281" s="6"/>
      <c r="Z281" s="6"/>
      <c r="AA281" s="6"/>
      <c r="AB281" s="6"/>
      <c r="AC281" s="6">
        <v>270</v>
      </c>
      <c r="AD281" s="6"/>
      <c r="AE281" s="6"/>
      <c r="AF281" s="6"/>
      <c r="AG281" s="6">
        <f t="shared" si="12"/>
        <v>2700</v>
      </c>
      <c r="AH281" s="6"/>
      <c r="AI281" s="6"/>
      <c r="AJ281" s="8"/>
      <c r="AK281" s="8"/>
      <c r="AL281" s="8"/>
      <c r="AM281" s="8"/>
      <c r="AN281" s="8"/>
      <c r="AO281" s="8"/>
      <c r="AP281" s="8"/>
      <c r="AQ281" s="8"/>
      <c r="AR281" s="8"/>
      <c r="AS281" s="8"/>
      <c r="AT281" s="8"/>
      <c r="AU281" s="8"/>
      <c r="AV281" s="8"/>
      <c r="AW281" s="8"/>
      <c r="AX281" s="8"/>
      <c r="AY281" s="8"/>
      <c r="AZ281" s="8"/>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c r="CJ281" s="6"/>
      <c r="CK281" s="6"/>
      <c r="CL281" s="6"/>
      <c r="CM281" s="6"/>
      <c r="CN281" s="6"/>
      <c r="CO281" s="6"/>
      <c r="CP281" s="6"/>
      <c r="CQ281" s="6"/>
      <c r="CR281" s="6"/>
      <c r="CS281" s="6"/>
      <c r="CT281" s="6"/>
      <c r="CU281" s="6"/>
      <c r="CV281" s="6"/>
      <c r="CW281" s="6"/>
      <c r="CX281" s="6"/>
      <c r="CY281" s="6"/>
      <c r="CZ281" s="6"/>
      <c r="DA281" s="6"/>
      <c r="DB281" s="6"/>
      <c r="DC281" s="6"/>
      <c r="DD281" s="6"/>
      <c r="DE281" s="6"/>
      <c r="DF281" s="6"/>
      <c r="DG281" s="6"/>
    </row>
    <row r="282" spans="18:111" s="5" customFormat="1" x14ac:dyDescent="0.25">
      <c r="R282" s="6"/>
      <c r="S282" s="6"/>
      <c r="T282" s="6"/>
      <c r="U282" s="6"/>
      <c r="V282" s="6"/>
      <c r="W282" s="6"/>
      <c r="X282" s="6"/>
      <c r="Y282" s="6"/>
      <c r="Z282" s="6"/>
      <c r="AA282" s="6"/>
      <c r="AB282" s="6"/>
      <c r="AC282" s="6">
        <v>274</v>
      </c>
      <c r="AD282" s="6"/>
      <c r="AE282" s="6"/>
      <c r="AF282" s="6"/>
      <c r="AG282" s="6">
        <f t="shared" si="12"/>
        <v>2740</v>
      </c>
      <c r="AH282" s="6"/>
      <c r="AI282" s="6"/>
      <c r="AJ282" s="8"/>
      <c r="AK282" s="8"/>
      <c r="AL282" s="8"/>
      <c r="AM282" s="8"/>
      <c r="AN282" s="8"/>
      <c r="AO282" s="8"/>
      <c r="AP282" s="8"/>
      <c r="AQ282" s="8"/>
      <c r="AR282" s="8"/>
      <c r="AS282" s="8"/>
      <c r="AT282" s="8"/>
      <c r="AU282" s="8"/>
      <c r="AV282" s="8"/>
      <c r="AW282" s="8"/>
      <c r="AX282" s="8"/>
      <c r="AY282" s="8"/>
      <c r="AZ282" s="8"/>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6"/>
      <c r="CI282" s="6"/>
      <c r="CJ282" s="6"/>
      <c r="CK282" s="6"/>
      <c r="CL282" s="6"/>
      <c r="CM282" s="6"/>
      <c r="CN282" s="6"/>
      <c r="CO282" s="6"/>
      <c r="CP282" s="6"/>
      <c r="CQ282" s="6"/>
      <c r="CR282" s="6"/>
      <c r="CS282" s="6"/>
      <c r="CT282" s="6"/>
      <c r="CU282" s="6"/>
      <c r="CV282" s="6"/>
      <c r="CW282" s="6"/>
      <c r="CX282" s="6"/>
      <c r="CY282" s="6"/>
      <c r="CZ282" s="6"/>
      <c r="DA282" s="6"/>
      <c r="DB282" s="6"/>
      <c r="DC282" s="6"/>
      <c r="DD282" s="6"/>
      <c r="DE282" s="6"/>
      <c r="DF282" s="6"/>
      <c r="DG282" s="6"/>
    </row>
    <row r="283" spans="18:111" s="5" customFormat="1" x14ac:dyDescent="0.25">
      <c r="R283" s="6"/>
      <c r="S283" s="6"/>
      <c r="T283" s="6"/>
      <c r="U283" s="6"/>
      <c r="V283" s="6"/>
      <c r="W283" s="6"/>
      <c r="X283" s="6"/>
      <c r="Y283" s="6"/>
      <c r="Z283" s="6"/>
      <c r="AA283" s="6"/>
      <c r="AB283" s="6"/>
      <c r="AC283" s="6">
        <v>280</v>
      </c>
      <c r="AD283" s="6"/>
      <c r="AE283" s="6"/>
      <c r="AF283" s="6"/>
      <c r="AG283" s="6">
        <f t="shared" si="12"/>
        <v>2800</v>
      </c>
      <c r="AH283" s="6"/>
      <c r="AI283" s="6"/>
      <c r="AJ283" s="8"/>
      <c r="AK283" s="8"/>
      <c r="AL283" s="8"/>
      <c r="AM283" s="8"/>
      <c r="AN283" s="8"/>
      <c r="AO283" s="8"/>
      <c r="AP283" s="8"/>
      <c r="AQ283" s="8"/>
      <c r="AR283" s="8"/>
      <c r="AS283" s="8"/>
      <c r="AT283" s="8"/>
      <c r="AU283" s="8"/>
      <c r="AV283" s="8"/>
      <c r="AW283" s="8"/>
      <c r="AX283" s="8"/>
      <c r="AY283" s="8"/>
      <c r="AZ283" s="8"/>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c r="CJ283" s="6"/>
      <c r="CK283" s="6"/>
      <c r="CL283" s="6"/>
      <c r="CM283" s="6"/>
      <c r="CN283" s="6"/>
      <c r="CO283" s="6"/>
      <c r="CP283" s="6"/>
      <c r="CQ283" s="6"/>
      <c r="CR283" s="6"/>
      <c r="CS283" s="6"/>
      <c r="CT283" s="6"/>
      <c r="CU283" s="6"/>
      <c r="CV283" s="6"/>
      <c r="CW283" s="6"/>
      <c r="CX283" s="6"/>
      <c r="CY283" s="6"/>
      <c r="CZ283" s="6"/>
      <c r="DA283" s="6"/>
      <c r="DB283" s="6"/>
      <c r="DC283" s="6"/>
      <c r="DD283" s="6"/>
      <c r="DE283" s="6"/>
      <c r="DF283" s="6"/>
      <c r="DG283" s="6"/>
    </row>
    <row r="284" spans="18:111" s="5" customFormat="1" x14ac:dyDescent="0.25">
      <c r="R284" s="6"/>
      <c r="S284" s="6"/>
      <c r="T284" s="6"/>
      <c r="U284" s="6"/>
      <c r="V284" s="6"/>
      <c r="W284" s="6"/>
      <c r="X284" s="6"/>
      <c r="Y284" s="6"/>
      <c r="Z284" s="6"/>
      <c r="AA284" s="6"/>
      <c r="AB284" s="6"/>
      <c r="AC284" s="6">
        <v>287</v>
      </c>
      <c r="AD284" s="6"/>
      <c r="AE284" s="6"/>
      <c r="AF284" s="6"/>
      <c r="AG284" s="6">
        <f t="shared" si="12"/>
        <v>2870</v>
      </c>
      <c r="AH284" s="6"/>
      <c r="AI284" s="6"/>
      <c r="AJ284" s="8"/>
      <c r="AK284" s="8"/>
      <c r="AL284" s="8"/>
      <c r="AM284" s="8"/>
      <c r="AN284" s="8"/>
      <c r="AO284" s="8"/>
      <c r="AP284" s="8"/>
      <c r="AQ284" s="8"/>
      <c r="AR284" s="8"/>
      <c r="AS284" s="8"/>
      <c r="AT284" s="8"/>
      <c r="AU284" s="8"/>
      <c r="AV284" s="8"/>
      <c r="AW284" s="8"/>
      <c r="AX284" s="8"/>
      <c r="AY284" s="8"/>
      <c r="AZ284" s="8"/>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c r="CJ284" s="6"/>
      <c r="CK284" s="6"/>
      <c r="CL284" s="6"/>
      <c r="CM284" s="6"/>
      <c r="CN284" s="6"/>
      <c r="CO284" s="6"/>
      <c r="CP284" s="6"/>
      <c r="CQ284" s="6"/>
      <c r="CR284" s="6"/>
      <c r="CS284" s="6"/>
      <c r="CT284" s="6"/>
      <c r="CU284" s="6"/>
      <c r="CV284" s="6"/>
      <c r="CW284" s="6"/>
      <c r="CX284" s="6"/>
      <c r="CY284" s="6"/>
      <c r="CZ284" s="6"/>
      <c r="DA284" s="6"/>
      <c r="DB284" s="6"/>
      <c r="DC284" s="6"/>
      <c r="DD284" s="6"/>
      <c r="DE284" s="6"/>
      <c r="DF284" s="6"/>
      <c r="DG284" s="6"/>
    </row>
    <row r="285" spans="18:111" s="5" customFormat="1" x14ac:dyDescent="0.25">
      <c r="R285" s="6"/>
      <c r="S285" s="6"/>
      <c r="T285" s="6"/>
      <c r="U285" s="6"/>
      <c r="V285" s="6"/>
      <c r="W285" s="6"/>
      <c r="X285" s="6"/>
      <c r="Y285" s="6"/>
      <c r="Z285" s="6"/>
      <c r="AA285" s="6"/>
      <c r="AB285" s="6"/>
      <c r="AC285" s="6">
        <v>294</v>
      </c>
      <c r="AD285" s="6"/>
      <c r="AE285" s="6"/>
      <c r="AF285" s="6"/>
      <c r="AG285" s="6">
        <f t="shared" si="12"/>
        <v>2940</v>
      </c>
      <c r="AH285" s="6"/>
      <c r="AI285" s="6"/>
      <c r="AJ285" s="8"/>
      <c r="AK285" s="8"/>
      <c r="AL285" s="8"/>
      <c r="AM285" s="8"/>
      <c r="AN285" s="8"/>
      <c r="AO285" s="8"/>
      <c r="AP285" s="8"/>
      <c r="AQ285" s="8"/>
      <c r="AR285" s="8"/>
      <c r="AS285" s="8"/>
      <c r="AT285" s="8"/>
      <c r="AU285" s="8"/>
      <c r="AV285" s="8"/>
      <c r="AW285" s="8"/>
      <c r="AX285" s="8"/>
      <c r="AY285" s="8"/>
      <c r="AZ285" s="8"/>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c r="CJ285" s="6"/>
      <c r="CK285" s="6"/>
      <c r="CL285" s="6"/>
      <c r="CM285" s="6"/>
      <c r="CN285" s="6"/>
      <c r="CO285" s="6"/>
      <c r="CP285" s="6"/>
      <c r="CQ285" s="6"/>
      <c r="CR285" s="6"/>
      <c r="CS285" s="6"/>
      <c r="CT285" s="6"/>
      <c r="CU285" s="6"/>
      <c r="CV285" s="6"/>
      <c r="CW285" s="6"/>
      <c r="CX285" s="6"/>
      <c r="CY285" s="6"/>
      <c r="CZ285" s="6"/>
      <c r="DA285" s="6"/>
      <c r="DB285" s="6"/>
      <c r="DC285" s="6"/>
      <c r="DD285" s="6"/>
      <c r="DE285" s="6"/>
      <c r="DF285" s="6"/>
      <c r="DG285" s="6"/>
    </row>
    <row r="286" spans="18:111" s="5" customFormat="1" x14ac:dyDescent="0.25">
      <c r="R286" s="6"/>
      <c r="S286" s="6"/>
      <c r="T286" s="6"/>
      <c r="U286" s="6"/>
      <c r="V286" s="6"/>
      <c r="W286" s="6"/>
      <c r="X286" s="6"/>
      <c r="Y286" s="6"/>
      <c r="Z286" s="6"/>
      <c r="AA286" s="6"/>
      <c r="AB286" s="6"/>
      <c r="AC286" s="6">
        <v>300</v>
      </c>
      <c r="AD286" s="6"/>
      <c r="AE286" s="6"/>
      <c r="AF286" s="6"/>
      <c r="AG286" s="6">
        <f t="shared" si="12"/>
        <v>3000</v>
      </c>
      <c r="AH286" s="6"/>
      <c r="AI286" s="6"/>
      <c r="AJ286" s="8"/>
      <c r="AK286" s="8"/>
      <c r="AL286" s="8"/>
      <c r="AM286" s="8"/>
      <c r="AN286" s="8"/>
      <c r="AO286" s="8"/>
      <c r="AP286" s="8"/>
      <c r="AQ286" s="8"/>
      <c r="AR286" s="8"/>
      <c r="AS286" s="8"/>
      <c r="AT286" s="8"/>
      <c r="AU286" s="8"/>
      <c r="AV286" s="8"/>
      <c r="AW286" s="8"/>
      <c r="AX286" s="8"/>
      <c r="AY286" s="8"/>
      <c r="AZ286" s="8"/>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c r="CJ286" s="6"/>
      <c r="CK286" s="6"/>
      <c r="CL286" s="6"/>
      <c r="CM286" s="6"/>
      <c r="CN286" s="6"/>
      <c r="CO286" s="6"/>
      <c r="CP286" s="6"/>
      <c r="CQ286" s="6"/>
      <c r="CR286" s="6"/>
      <c r="CS286" s="6"/>
      <c r="CT286" s="6"/>
      <c r="CU286" s="6"/>
      <c r="CV286" s="6"/>
      <c r="CW286" s="6"/>
      <c r="CX286" s="6"/>
      <c r="CY286" s="6"/>
      <c r="CZ286" s="6"/>
      <c r="DA286" s="6"/>
      <c r="DB286" s="6"/>
      <c r="DC286" s="6"/>
      <c r="DD286" s="6"/>
      <c r="DE286" s="6"/>
      <c r="DF286" s="6"/>
      <c r="DG286" s="6"/>
    </row>
    <row r="287" spans="18:111" s="5" customFormat="1" x14ac:dyDescent="0.25">
      <c r="R287" s="6"/>
      <c r="S287" s="6"/>
      <c r="T287" s="6"/>
      <c r="U287" s="6"/>
      <c r="V287" s="6"/>
      <c r="W287" s="6"/>
      <c r="X287" s="6"/>
      <c r="Y287" s="6"/>
      <c r="Z287" s="6"/>
      <c r="AA287" s="6"/>
      <c r="AB287" s="6"/>
      <c r="AC287" s="6">
        <v>301</v>
      </c>
      <c r="AD287" s="6"/>
      <c r="AE287" s="6"/>
      <c r="AF287" s="6"/>
      <c r="AG287" s="6">
        <f t="shared" si="12"/>
        <v>3010</v>
      </c>
      <c r="AH287" s="6"/>
      <c r="AI287" s="6"/>
      <c r="AJ287" s="8"/>
      <c r="AK287" s="8"/>
      <c r="AL287" s="8"/>
      <c r="AM287" s="8"/>
      <c r="AN287" s="8"/>
      <c r="AO287" s="8"/>
      <c r="AP287" s="8"/>
      <c r="AQ287" s="8"/>
      <c r="AR287" s="8"/>
      <c r="AS287" s="8"/>
      <c r="AT287" s="8"/>
      <c r="AU287" s="8"/>
      <c r="AV287" s="8"/>
      <c r="AW287" s="8"/>
      <c r="AX287" s="8"/>
      <c r="AY287" s="8"/>
      <c r="AZ287" s="8"/>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c r="CJ287" s="6"/>
      <c r="CK287" s="6"/>
      <c r="CL287" s="6"/>
      <c r="CM287" s="6"/>
      <c r="CN287" s="6"/>
      <c r="CO287" s="6"/>
      <c r="CP287" s="6"/>
      <c r="CQ287" s="6"/>
      <c r="CR287" s="6"/>
      <c r="CS287" s="6"/>
      <c r="CT287" s="6"/>
      <c r="CU287" s="6"/>
      <c r="CV287" s="6"/>
      <c r="CW287" s="6"/>
      <c r="CX287" s="6"/>
      <c r="CY287" s="6"/>
      <c r="CZ287" s="6"/>
      <c r="DA287" s="6"/>
      <c r="DB287" s="6"/>
      <c r="DC287" s="6"/>
      <c r="DD287" s="6"/>
      <c r="DE287" s="6"/>
      <c r="DF287" s="6"/>
      <c r="DG287" s="6"/>
    </row>
    <row r="288" spans="18:111" s="5" customFormat="1" x14ac:dyDescent="0.25">
      <c r="R288" s="6"/>
      <c r="S288" s="6"/>
      <c r="T288" s="6"/>
      <c r="U288" s="6"/>
      <c r="V288" s="6"/>
      <c r="W288" s="6"/>
      <c r="X288" s="6"/>
      <c r="Y288" s="6"/>
      <c r="Z288" s="6"/>
      <c r="AA288" s="6"/>
      <c r="AB288" s="6"/>
      <c r="AC288" s="6">
        <v>309</v>
      </c>
      <c r="AD288" s="6"/>
      <c r="AE288" s="6"/>
      <c r="AF288" s="6"/>
      <c r="AG288" s="6">
        <f t="shared" si="12"/>
        <v>3090</v>
      </c>
      <c r="AH288" s="6"/>
      <c r="AI288" s="6"/>
      <c r="AJ288" s="8"/>
      <c r="AK288" s="8"/>
      <c r="AL288" s="8"/>
      <c r="AM288" s="8"/>
      <c r="AN288" s="8"/>
      <c r="AO288" s="8"/>
      <c r="AP288" s="8"/>
      <c r="AQ288" s="8"/>
      <c r="AR288" s="8"/>
      <c r="AS288" s="8"/>
      <c r="AT288" s="8"/>
      <c r="AU288" s="8"/>
      <c r="AV288" s="8"/>
      <c r="AW288" s="8"/>
      <c r="AX288" s="8"/>
      <c r="AY288" s="8"/>
      <c r="AZ288" s="8"/>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6"/>
      <c r="CI288" s="6"/>
      <c r="CJ288" s="6"/>
      <c r="CK288" s="6"/>
      <c r="CL288" s="6"/>
      <c r="CM288" s="6"/>
      <c r="CN288" s="6"/>
      <c r="CO288" s="6"/>
      <c r="CP288" s="6"/>
      <c r="CQ288" s="6"/>
      <c r="CR288" s="6"/>
      <c r="CS288" s="6"/>
      <c r="CT288" s="6"/>
      <c r="CU288" s="6"/>
      <c r="CV288" s="6"/>
      <c r="CW288" s="6"/>
      <c r="CX288" s="6"/>
      <c r="CY288" s="6"/>
      <c r="CZ288" s="6"/>
      <c r="DA288" s="6"/>
      <c r="DB288" s="6"/>
      <c r="DC288" s="6"/>
      <c r="DD288" s="6"/>
      <c r="DE288" s="6"/>
      <c r="DF288" s="6"/>
      <c r="DG288" s="6"/>
    </row>
    <row r="289" spans="18:111" s="5" customFormat="1" x14ac:dyDescent="0.25">
      <c r="R289" s="6"/>
      <c r="S289" s="6"/>
      <c r="T289" s="6"/>
      <c r="U289" s="6"/>
      <c r="V289" s="6"/>
      <c r="W289" s="6"/>
      <c r="X289" s="6"/>
      <c r="Y289" s="6"/>
      <c r="Z289" s="6"/>
      <c r="AA289" s="6"/>
      <c r="AB289" s="6"/>
      <c r="AC289" s="6">
        <v>316</v>
      </c>
      <c r="AD289" s="6"/>
      <c r="AE289" s="6"/>
      <c r="AF289" s="6"/>
      <c r="AG289" s="6">
        <f t="shared" si="12"/>
        <v>3160</v>
      </c>
      <c r="AH289" s="6"/>
      <c r="AI289" s="6"/>
      <c r="AJ289" s="8"/>
      <c r="AK289" s="8"/>
      <c r="AL289" s="8"/>
      <c r="AM289" s="8"/>
      <c r="AN289" s="8"/>
      <c r="AO289" s="8"/>
      <c r="AP289" s="8"/>
      <c r="AQ289" s="8"/>
      <c r="AR289" s="8"/>
      <c r="AS289" s="8"/>
      <c r="AT289" s="8"/>
      <c r="AU289" s="8"/>
      <c r="AV289" s="8"/>
      <c r="AW289" s="8"/>
      <c r="AX289" s="8"/>
      <c r="AY289" s="8"/>
      <c r="AZ289" s="8"/>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c r="CJ289" s="6"/>
      <c r="CK289" s="6"/>
      <c r="CL289" s="6"/>
      <c r="CM289" s="6"/>
      <c r="CN289" s="6"/>
      <c r="CO289" s="6"/>
      <c r="CP289" s="6"/>
      <c r="CQ289" s="6"/>
      <c r="CR289" s="6"/>
      <c r="CS289" s="6"/>
      <c r="CT289" s="6"/>
      <c r="CU289" s="6"/>
      <c r="CV289" s="6"/>
      <c r="CW289" s="6"/>
      <c r="CX289" s="6"/>
      <c r="CY289" s="6"/>
      <c r="CZ289" s="6"/>
      <c r="DA289" s="6"/>
      <c r="DB289" s="6"/>
      <c r="DC289" s="6"/>
      <c r="DD289" s="6"/>
      <c r="DE289" s="6"/>
      <c r="DF289" s="6"/>
      <c r="DG289" s="6"/>
    </row>
    <row r="290" spans="18:111" s="5" customFormat="1" x14ac:dyDescent="0.25">
      <c r="R290" s="6"/>
      <c r="S290" s="6"/>
      <c r="T290" s="6"/>
      <c r="U290" s="6"/>
      <c r="V290" s="6"/>
      <c r="W290" s="6"/>
      <c r="X290" s="6"/>
      <c r="Y290" s="6"/>
      <c r="Z290" s="6"/>
      <c r="AA290" s="6"/>
      <c r="AB290" s="6"/>
      <c r="AC290" s="6">
        <v>324</v>
      </c>
      <c r="AD290" s="6"/>
      <c r="AE290" s="6"/>
      <c r="AF290" s="6"/>
      <c r="AG290" s="6">
        <f t="shared" si="12"/>
        <v>3240</v>
      </c>
      <c r="AH290" s="6"/>
      <c r="AI290" s="6"/>
      <c r="AJ290" s="8"/>
      <c r="AK290" s="8"/>
      <c r="AL290" s="8"/>
      <c r="AM290" s="8"/>
      <c r="AN290" s="8"/>
      <c r="AO290" s="8"/>
      <c r="AP290" s="8"/>
      <c r="AQ290" s="8"/>
      <c r="AR290" s="8"/>
      <c r="AS290" s="8"/>
      <c r="AT290" s="8"/>
      <c r="AU290" s="8"/>
      <c r="AV290" s="8"/>
      <c r="AW290" s="8"/>
      <c r="AX290" s="8"/>
      <c r="AY290" s="8"/>
      <c r="AZ290" s="8"/>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c r="CJ290" s="6"/>
      <c r="CK290" s="6"/>
      <c r="CL290" s="6"/>
      <c r="CM290" s="6"/>
      <c r="CN290" s="6"/>
      <c r="CO290" s="6"/>
      <c r="CP290" s="6"/>
      <c r="CQ290" s="6"/>
      <c r="CR290" s="6"/>
      <c r="CS290" s="6"/>
      <c r="CT290" s="6"/>
      <c r="CU290" s="6"/>
      <c r="CV290" s="6"/>
      <c r="CW290" s="6"/>
      <c r="CX290" s="6"/>
      <c r="CY290" s="6"/>
      <c r="CZ290" s="6"/>
      <c r="DA290" s="6"/>
      <c r="DB290" s="6"/>
      <c r="DC290" s="6"/>
      <c r="DD290" s="6"/>
      <c r="DE290" s="6"/>
      <c r="DF290" s="6"/>
      <c r="DG290" s="6"/>
    </row>
    <row r="291" spans="18:111" s="5" customFormat="1" x14ac:dyDescent="0.25">
      <c r="R291" s="6"/>
      <c r="S291" s="6"/>
      <c r="T291" s="6"/>
      <c r="U291" s="6"/>
      <c r="V291" s="6"/>
      <c r="W291" s="6"/>
      <c r="X291" s="6"/>
      <c r="Y291" s="6"/>
      <c r="Z291" s="6"/>
      <c r="AA291" s="6"/>
      <c r="AB291" s="6"/>
      <c r="AC291" s="6">
        <v>330</v>
      </c>
      <c r="AD291" s="6"/>
      <c r="AE291" s="6"/>
      <c r="AF291" s="6"/>
      <c r="AG291" s="6">
        <f t="shared" si="12"/>
        <v>3300</v>
      </c>
      <c r="AH291" s="6"/>
      <c r="AI291" s="6"/>
      <c r="AJ291" s="8"/>
      <c r="AK291" s="8"/>
      <c r="AL291" s="8"/>
      <c r="AM291" s="8"/>
      <c r="AN291" s="8"/>
      <c r="AO291" s="8"/>
      <c r="AP291" s="8"/>
      <c r="AQ291" s="8"/>
      <c r="AR291" s="8"/>
      <c r="AS291" s="8"/>
      <c r="AT291" s="8"/>
      <c r="AU291" s="8"/>
      <c r="AV291" s="8"/>
      <c r="AW291" s="8"/>
      <c r="AX291" s="8"/>
      <c r="AY291" s="8"/>
      <c r="AZ291" s="8"/>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6"/>
      <c r="CI291" s="6"/>
      <c r="CJ291" s="6"/>
      <c r="CK291" s="6"/>
      <c r="CL291" s="6"/>
      <c r="CM291" s="6"/>
      <c r="CN291" s="6"/>
      <c r="CO291" s="6"/>
      <c r="CP291" s="6"/>
      <c r="CQ291" s="6"/>
      <c r="CR291" s="6"/>
      <c r="CS291" s="6"/>
      <c r="CT291" s="6"/>
      <c r="CU291" s="6"/>
      <c r="CV291" s="6"/>
      <c r="CW291" s="6"/>
      <c r="CX291" s="6"/>
      <c r="CY291" s="6"/>
      <c r="CZ291" s="6"/>
      <c r="DA291" s="6"/>
      <c r="DB291" s="6"/>
      <c r="DC291" s="6"/>
      <c r="DD291" s="6"/>
      <c r="DE291" s="6"/>
      <c r="DF291" s="6"/>
      <c r="DG291" s="6"/>
    </row>
    <row r="292" spans="18:111" s="5" customFormat="1" x14ac:dyDescent="0.25">
      <c r="R292" s="6"/>
      <c r="S292" s="6"/>
      <c r="T292" s="6"/>
      <c r="U292" s="6"/>
      <c r="V292" s="6"/>
      <c r="W292" s="6"/>
      <c r="X292" s="6"/>
      <c r="Y292" s="6"/>
      <c r="Z292" s="6"/>
      <c r="AA292" s="6"/>
      <c r="AB292" s="6"/>
      <c r="AC292" s="6">
        <v>332</v>
      </c>
      <c r="AD292" s="6"/>
      <c r="AE292" s="6"/>
      <c r="AF292" s="6"/>
      <c r="AG292" s="6">
        <f t="shared" si="12"/>
        <v>3320</v>
      </c>
      <c r="AH292" s="6"/>
      <c r="AI292" s="6"/>
      <c r="AJ292" s="8"/>
      <c r="AK292" s="8"/>
      <c r="AL292" s="8"/>
      <c r="AM292" s="8"/>
      <c r="AN292" s="8"/>
      <c r="AO292" s="8"/>
      <c r="AP292" s="8"/>
      <c r="AQ292" s="8"/>
      <c r="AR292" s="8"/>
      <c r="AS292" s="8"/>
      <c r="AT292" s="8"/>
      <c r="AU292" s="8"/>
      <c r="AV292" s="8"/>
      <c r="AW292" s="8"/>
      <c r="AX292" s="8"/>
      <c r="AY292" s="8"/>
      <c r="AZ292" s="8"/>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c r="CN292" s="6"/>
      <c r="CO292" s="6"/>
      <c r="CP292" s="6"/>
      <c r="CQ292" s="6"/>
      <c r="CR292" s="6"/>
      <c r="CS292" s="6"/>
      <c r="CT292" s="6"/>
      <c r="CU292" s="6"/>
      <c r="CV292" s="6"/>
      <c r="CW292" s="6"/>
      <c r="CX292" s="6"/>
      <c r="CY292" s="6"/>
      <c r="CZ292" s="6"/>
      <c r="DA292" s="6"/>
      <c r="DB292" s="6"/>
      <c r="DC292" s="6"/>
      <c r="DD292" s="6"/>
      <c r="DE292" s="6"/>
      <c r="DF292" s="6"/>
      <c r="DG292" s="6"/>
    </row>
    <row r="293" spans="18:111" s="5" customFormat="1" x14ac:dyDescent="0.25">
      <c r="R293" s="6"/>
      <c r="S293" s="6"/>
      <c r="T293" s="6"/>
      <c r="U293" s="6"/>
      <c r="V293" s="6"/>
      <c r="W293" s="6"/>
      <c r="X293" s="6"/>
      <c r="Y293" s="6"/>
      <c r="Z293" s="6"/>
      <c r="AA293" s="6"/>
      <c r="AB293" s="6"/>
      <c r="AC293" s="6">
        <v>340</v>
      </c>
      <c r="AD293" s="6"/>
      <c r="AE293" s="6"/>
      <c r="AF293" s="6"/>
      <c r="AG293" s="6">
        <f t="shared" si="12"/>
        <v>3400</v>
      </c>
      <c r="AH293" s="6"/>
      <c r="AI293" s="6"/>
      <c r="AJ293" s="8"/>
      <c r="AK293" s="8"/>
      <c r="AL293" s="8"/>
      <c r="AM293" s="8"/>
      <c r="AN293" s="8"/>
      <c r="AO293" s="8"/>
      <c r="AP293" s="8"/>
      <c r="AQ293" s="8"/>
      <c r="AR293" s="8"/>
      <c r="AS293" s="8"/>
      <c r="AT293" s="8"/>
      <c r="AU293" s="8"/>
      <c r="AV293" s="8"/>
      <c r="AW293" s="8"/>
      <c r="AX293" s="8"/>
      <c r="AY293" s="8"/>
      <c r="AZ293" s="8"/>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6"/>
      <c r="CI293" s="6"/>
      <c r="CJ293" s="6"/>
      <c r="CK293" s="6"/>
      <c r="CL293" s="6"/>
      <c r="CM293" s="6"/>
      <c r="CN293" s="6"/>
      <c r="CO293" s="6"/>
      <c r="CP293" s="6"/>
      <c r="CQ293" s="6"/>
      <c r="CR293" s="6"/>
      <c r="CS293" s="6"/>
      <c r="CT293" s="6"/>
      <c r="CU293" s="6"/>
      <c r="CV293" s="6"/>
      <c r="CW293" s="6"/>
      <c r="CX293" s="6"/>
      <c r="CY293" s="6"/>
      <c r="CZ293" s="6"/>
      <c r="DA293" s="6"/>
      <c r="DB293" s="6"/>
      <c r="DC293" s="6"/>
      <c r="DD293" s="6"/>
      <c r="DE293" s="6"/>
      <c r="DF293" s="6"/>
      <c r="DG293" s="6"/>
    </row>
    <row r="294" spans="18:111" s="5" customFormat="1" x14ac:dyDescent="0.25">
      <c r="R294" s="6"/>
      <c r="S294" s="6"/>
      <c r="T294" s="6"/>
      <c r="U294" s="6"/>
      <c r="V294" s="6"/>
      <c r="W294" s="6"/>
      <c r="X294" s="6"/>
      <c r="Y294" s="6"/>
      <c r="Z294" s="6"/>
      <c r="AA294" s="6"/>
      <c r="AB294" s="6"/>
      <c r="AC294" s="6">
        <v>348</v>
      </c>
      <c r="AD294" s="6"/>
      <c r="AE294" s="6"/>
      <c r="AF294" s="6"/>
      <c r="AG294" s="6">
        <f t="shared" si="12"/>
        <v>3480</v>
      </c>
      <c r="AH294" s="6"/>
      <c r="AI294" s="6"/>
      <c r="AJ294" s="8"/>
      <c r="AK294" s="8"/>
      <c r="AL294" s="8"/>
      <c r="AM294" s="8"/>
      <c r="AN294" s="8"/>
      <c r="AO294" s="8"/>
      <c r="AP294" s="8"/>
      <c r="AQ294" s="8"/>
      <c r="AR294" s="8"/>
      <c r="AS294" s="8"/>
      <c r="AT294" s="8"/>
      <c r="AU294" s="8"/>
      <c r="AV294" s="8"/>
      <c r="AW294" s="8"/>
      <c r="AX294" s="8"/>
      <c r="AY294" s="8"/>
      <c r="AZ294" s="8"/>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c r="CN294" s="6"/>
      <c r="CO294" s="6"/>
      <c r="CP294" s="6"/>
      <c r="CQ294" s="6"/>
      <c r="CR294" s="6"/>
      <c r="CS294" s="6"/>
      <c r="CT294" s="6"/>
      <c r="CU294" s="6"/>
      <c r="CV294" s="6"/>
      <c r="CW294" s="6"/>
      <c r="CX294" s="6"/>
      <c r="CY294" s="6"/>
      <c r="CZ294" s="6"/>
      <c r="DA294" s="6"/>
      <c r="DB294" s="6"/>
      <c r="DC294" s="6"/>
      <c r="DD294" s="6"/>
      <c r="DE294" s="6"/>
      <c r="DF294" s="6"/>
      <c r="DG294" s="6"/>
    </row>
    <row r="295" spans="18:111" s="5" customFormat="1" x14ac:dyDescent="0.25">
      <c r="R295" s="6"/>
      <c r="S295" s="6"/>
      <c r="T295" s="6"/>
      <c r="U295" s="6"/>
      <c r="V295" s="6"/>
      <c r="W295" s="6"/>
      <c r="X295" s="6"/>
      <c r="Y295" s="6"/>
      <c r="Z295" s="6"/>
      <c r="AA295" s="6"/>
      <c r="AB295" s="6"/>
      <c r="AC295" s="6">
        <v>357</v>
      </c>
      <c r="AD295" s="6"/>
      <c r="AE295" s="6"/>
      <c r="AF295" s="6"/>
      <c r="AG295" s="6">
        <f t="shared" si="12"/>
        <v>3570</v>
      </c>
      <c r="AH295" s="6"/>
      <c r="AI295" s="6"/>
      <c r="AJ295" s="8"/>
      <c r="AK295" s="8"/>
      <c r="AL295" s="8"/>
      <c r="AM295" s="8"/>
      <c r="AN295" s="8"/>
      <c r="AO295" s="8"/>
      <c r="AP295" s="8"/>
      <c r="AQ295" s="8"/>
      <c r="AR295" s="8"/>
      <c r="AS295" s="8"/>
      <c r="AT295" s="8"/>
      <c r="AU295" s="8"/>
      <c r="AV295" s="8"/>
      <c r="AW295" s="8"/>
      <c r="AX295" s="8"/>
      <c r="AY295" s="8"/>
      <c r="AZ295" s="8"/>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c r="CN295" s="6"/>
      <c r="CO295" s="6"/>
      <c r="CP295" s="6"/>
      <c r="CQ295" s="6"/>
      <c r="CR295" s="6"/>
      <c r="CS295" s="6"/>
      <c r="CT295" s="6"/>
      <c r="CU295" s="6"/>
      <c r="CV295" s="6"/>
      <c r="CW295" s="6"/>
      <c r="CX295" s="6"/>
      <c r="CY295" s="6"/>
      <c r="CZ295" s="6"/>
      <c r="DA295" s="6"/>
      <c r="DB295" s="6"/>
      <c r="DC295" s="6"/>
      <c r="DD295" s="6"/>
      <c r="DE295" s="6"/>
      <c r="DF295" s="6"/>
      <c r="DG295" s="6"/>
    </row>
    <row r="296" spans="18:111" s="5" customFormat="1" x14ac:dyDescent="0.25">
      <c r="R296" s="6"/>
      <c r="S296" s="6"/>
      <c r="T296" s="6"/>
      <c r="U296" s="6"/>
      <c r="V296" s="6"/>
      <c r="W296" s="6"/>
      <c r="X296" s="6"/>
      <c r="Y296" s="6"/>
      <c r="Z296" s="6"/>
      <c r="AA296" s="6"/>
      <c r="AB296" s="6"/>
      <c r="AC296" s="6">
        <v>360</v>
      </c>
      <c r="AD296" s="6"/>
      <c r="AE296" s="6"/>
      <c r="AF296" s="6"/>
      <c r="AG296" s="6">
        <f t="shared" ref="AG296:AG347" si="13">AC296*10</f>
        <v>3600</v>
      </c>
      <c r="AH296" s="6"/>
      <c r="AI296" s="6"/>
      <c r="AJ296" s="8"/>
      <c r="AK296" s="8"/>
      <c r="AL296" s="8"/>
      <c r="AM296" s="8"/>
      <c r="AN296" s="8"/>
      <c r="AO296" s="8"/>
      <c r="AP296" s="8"/>
      <c r="AQ296" s="8"/>
      <c r="AR296" s="8"/>
      <c r="AS296" s="8"/>
      <c r="AT296" s="8"/>
      <c r="AU296" s="8"/>
      <c r="AV296" s="8"/>
      <c r="AW296" s="8"/>
      <c r="AX296" s="8"/>
      <c r="AY296" s="8"/>
      <c r="AZ296" s="8"/>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c r="CN296" s="6"/>
      <c r="CO296" s="6"/>
      <c r="CP296" s="6"/>
      <c r="CQ296" s="6"/>
      <c r="CR296" s="6"/>
      <c r="CS296" s="6"/>
      <c r="CT296" s="6"/>
      <c r="CU296" s="6"/>
      <c r="CV296" s="6"/>
      <c r="CW296" s="6"/>
      <c r="CX296" s="6"/>
      <c r="CY296" s="6"/>
      <c r="CZ296" s="6"/>
      <c r="DA296" s="6"/>
      <c r="DB296" s="6"/>
      <c r="DC296" s="6"/>
      <c r="DD296" s="6"/>
      <c r="DE296" s="6"/>
      <c r="DF296" s="6"/>
      <c r="DG296" s="6"/>
    </row>
    <row r="297" spans="18:111" s="5" customFormat="1" x14ac:dyDescent="0.25">
      <c r="R297" s="6"/>
      <c r="S297" s="6"/>
      <c r="T297" s="6"/>
      <c r="U297" s="6"/>
      <c r="V297" s="6"/>
      <c r="W297" s="6"/>
      <c r="X297" s="6"/>
      <c r="Y297" s="6"/>
      <c r="Z297" s="6"/>
      <c r="AA297" s="6"/>
      <c r="AB297" s="6"/>
      <c r="AC297" s="6">
        <v>365</v>
      </c>
      <c r="AD297" s="6"/>
      <c r="AE297" s="6"/>
      <c r="AF297" s="6"/>
      <c r="AG297" s="6">
        <f t="shared" si="13"/>
        <v>3650</v>
      </c>
      <c r="AH297" s="6"/>
      <c r="AI297" s="6"/>
      <c r="AJ297" s="8"/>
      <c r="AK297" s="8"/>
      <c r="AL297" s="8"/>
      <c r="AM297" s="8"/>
      <c r="AN297" s="8"/>
      <c r="AO297" s="8"/>
      <c r="AP297" s="8"/>
      <c r="AQ297" s="8"/>
      <c r="AR297" s="8"/>
      <c r="AS297" s="8"/>
      <c r="AT297" s="8"/>
      <c r="AU297" s="8"/>
      <c r="AV297" s="8"/>
      <c r="AW297" s="8"/>
      <c r="AX297" s="8"/>
      <c r="AY297" s="8"/>
      <c r="AZ297" s="8"/>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c r="CN297" s="6"/>
      <c r="CO297" s="6"/>
      <c r="CP297" s="6"/>
      <c r="CQ297" s="6"/>
      <c r="CR297" s="6"/>
      <c r="CS297" s="6"/>
      <c r="CT297" s="6"/>
      <c r="CU297" s="6"/>
      <c r="CV297" s="6"/>
      <c r="CW297" s="6"/>
      <c r="CX297" s="6"/>
      <c r="CY297" s="6"/>
      <c r="CZ297" s="6"/>
      <c r="DA297" s="6"/>
      <c r="DB297" s="6"/>
      <c r="DC297" s="6"/>
      <c r="DD297" s="6"/>
      <c r="DE297" s="6"/>
      <c r="DF297" s="6"/>
      <c r="DG297" s="6"/>
    </row>
    <row r="298" spans="18:111" s="5" customFormat="1" x14ac:dyDescent="0.25">
      <c r="R298" s="6"/>
      <c r="S298" s="6"/>
      <c r="T298" s="6"/>
      <c r="U298" s="6"/>
      <c r="V298" s="6"/>
      <c r="W298" s="6"/>
      <c r="X298" s="6"/>
      <c r="Y298" s="6"/>
      <c r="Z298" s="6"/>
      <c r="AA298" s="6"/>
      <c r="AB298" s="6"/>
      <c r="AC298" s="6">
        <v>374</v>
      </c>
      <c r="AD298" s="6"/>
      <c r="AE298" s="6"/>
      <c r="AF298" s="6"/>
      <c r="AG298" s="6">
        <f t="shared" si="13"/>
        <v>3740</v>
      </c>
      <c r="AH298" s="6"/>
      <c r="AI298" s="6"/>
      <c r="AJ298" s="8"/>
      <c r="AK298" s="8"/>
      <c r="AL298" s="8"/>
      <c r="AM298" s="8"/>
      <c r="AN298" s="8"/>
      <c r="AO298" s="8"/>
      <c r="AP298" s="8"/>
      <c r="AQ298" s="8"/>
      <c r="AR298" s="8"/>
      <c r="AS298" s="8"/>
      <c r="AT298" s="8"/>
      <c r="AU298" s="8"/>
      <c r="AV298" s="8"/>
      <c r="AW298" s="8"/>
      <c r="AX298" s="8"/>
      <c r="AY298" s="8"/>
      <c r="AZ298" s="8"/>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c r="CJ298" s="6"/>
      <c r="CK298" s="6"/>
      <c r="CL298" s="6"/>
      <c r="CM298" s="6"/>
      <c r="CN298" s="6"/>
      <c r="CO298" s="6"/>
      <c r="CP298" s="6"/>
      <c r="CQ298" s="6"/>
      <c r="CR298" s="6"/>
      <c r="CS298" s="6"/>
      <c r="CT298" s="6"/>
      <c r="CU298" s="6"/>
      <c r="CV298" s="6"/>
      <c r="CW298" s="6"/>
      <c r="CX298" s="6"/>
      <c r="CY298" s="6"/>
      <c r="CZ298" s="6"/>
      <c r="DA298" s="6"/>
      <c r="DB298" s="6"/>
      <c r="DC298" s="6"/>
      <c r="DD298" s="6"/>
      <c r="DE298" s="6"/>
      <c r="DF298" s="6"/>
      <c r="DG298" s="6"/>
    </row>
    <row r="299" spans="18:111" s="5" customFormat="1" x14ac:dyDescent="0.25">
      <c r="R299" s="6"/>
      <c r="S299" s="6"/>
      <c r="T299" s="6"/>
      <c r="U299" s="6"/>
      <c r="V299" s="6"/>
      <c r="W299" s="6"/>
      <c r="X299" s="6"/>
      <c r="Y299" s="6"/>
      <c r="Z299" s="6"/>
      <c r="AA299" s="6"/>
      <c r="AB299" s="6"/>
      <c r="AC299" s="6">
        <v>383</v>
      </c>
      <c r="AD299" s="6"/>
      <c r="AE299" s="6"/>
      <c r="AF299" s="6"/>
      <c r="AG299" s="6">
        <f t="shared" si="13"/>
        <v>3830</v>
      </c>
      <c r="AH299" s="6"/>
      <c r="AI299" s="6"/>
      <c r="AJ299" s="8"/>
      <c r="AK299" s="8"/>
      <c r="AL299" s="8"/>
      <c r="AM299" s="8"/>
      <c r="AN299" s="8"/>
      <c r="AO299" s="8"/>
      <c r="AP299" s="8"/>
      <c r="AQ299" s="8"/>
      <c r="AR299" s="8"/>
      <c r="AS299" s="8"/>
      <c r="AT299" s="8"/>
      <c r="AU299" s="8"/>
      <c r="AV299" s="8"/>
      <c r="AW299" s="8"/>
      <c r="AX299" s="8"/>
      <c r="AY299" s="8"/>
      <c r="AZ299" s="8"/>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6"/>
      <c r="CI299" s="6"/>
      <c r="CJ299" s="6"/>
      <c r="CK299" s="6"/>
      <c r="CL299" s="6"/>
      <c r="CM299" s="6"/>
      <c r="CN299" s="6"/>
      <c r="CO299" s="6"/>
      <c r="CP299" s="6"/>
      <c r="CQ299" s="6"/>
      <c r="CR299" s="6"/>
      <c r="CS299" s="6"/>
      <c r="CT299" s="6"/>
      <c r="CU299" s="6"/>
      <c r="CV299" s="6"/>
      <c r="CW299" s="6"/>
      <c r="CX299" s="6"/>
      <c r="CY299" s="6"/>
      <c r="CZ299" s="6"/>
      <c r="DA299" s="6"/>
      <c r="DB299" s="6"/>
      <c r="DC299" s="6"/>
      <c r="DD299" s="6"/>
      <c r="DE299" s="6"/>
      <c r="DF299" s="6"/>
      <c r="DG299" s="6"/>
    </row>
    <row r="300" spans="18:111" s="5" customFormat="1" x14ac:dyDescent="0.25">
      <c r="R300" s="6"/>
      <c r="S300" s="6"/>
      <c r="T300" s="6"/>
      <c r="U300" s="6"/>
      <c r="V300" s="6"/>
      <c r="W300" s="6"/>
      <c r="X300" s="6"/>
      <c r="Y300" s="6"/>
      <c r="Z300" s="6"/>
      <c r="AA300" s="6"/>
      <c r="AB300" s="6"/>
      <c r="AC300" s="6">
        <v>390</v>
      </c>
      <c r="AD300" s="6"/>
      <c r="AE300" s="6"/>
      <c r="AF300" s="6"/>
      <c r="AG300" s="6">
        <f t="shared" si="13"/>
        <v>3900</v>
      </c>
      <c r="AH300" s="6"/>
      <c r="AI300" s="6"/>
      <c r="AJ300" s="8"/>
      <c r="AK300" s="8"/>
      <c r="AL300" s="8"/>
      <c r="AM300" s="8"/>
      <c r="AN300" s="8"/>
      <c r="AO300" s="8"/>
      <c r="AP300" s="8"/>
      <c r="AQ300" s="8"/>
      <c r="AR300" s="8"/>
      <c r="AS300" s="8"/>
      <c r="AT300" s="8"/>
      <c r="AU300" s="8"/>
      <c r="AV300" s="8"/>
      <c r="AW300" s="8"/>
      <c r="AX300" s="8"/>
      <c r="AY300" s="8"/>
      <c r="AZ300" s="8"/>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6"/>
      <c r="CI300" s="6"/>
      <c r="CJ300" s="6"/>
      <c r="CK300" s="6"/>
      <c r="CL300" s="6"/>
      <c r="CM300" s="6"/>
      <c r="CN300" s="6"/>
      <c r="CO300" s="6"/>
      <c r="CP300" s="6"/>
      <c r="CQ300" s="6"/>
      <c r="CR300" s="6"/>
      <c r="CS300" s="6"/>
      <c r="CT300" s="6"/>
      <c r="CU300" s="6"/>
      <c r="CV300" s="6"/>
      <c r="CW300" s="6"/>
      <c r="CX300" s="6"/>
      <c r="CY300" s="6"/>
      <c r="CZ300" s="6"/>
      <c r="DA300" s="6"/>
      <c r="DB300" s="6"/>
      <c r="DC300" s="6"/>
      <c r="DD300" s="6"/>
      <c r="DE300" s="6"/>
      <c r="DF300" s="6"/>
      <c r="DG300" s="6"/>
    </row>
    <row r="301" spans="18:111" s="5" customFormat="1" x14ac:dyDescent="0.25">
      <c r="R301" s="6"/>
      <c r="S301" s="6"/>
      <c r="T301" s="6"/>
      <c r="U301" s="6"/>
      <c r="V301" s="6"/>
      <c r="W301" s="6"/>
      <c r="X301" s="6"/>
      <c r="Y301" s="6"/>
      <c r="Z301" s="6"/>
      <c r="AA301" s="6"/>
      <c r="AB301" s="6"/>
      <c r="AC301" s="6">
        <v>392</v>
      </c>
      <c r="AD301" s="6"/>
      <c r="AE301" s="6"/>
      <c r="AF301" s="6"/>
      <c r="AG301" s="6">
        <f t="shared" si="13"/>
        <v>3920</v>
      </c>
      <c r="AH301" s="6"/>
      <c r="AI301" s="6"/>
      <c r="AJ301" s="8"/>
      <c r="AK301" s="8"/>
      <c r="AL301" s="8"/>
      <c r="AM301" s="8"/>
      <c r="AN301" s="8"/>
      <c r="AO301" s="8"/>
      <c r="AP301" s="8"/>
      <c r="AQ301" s="8"/>
      <c r="AR301" s="8"/>
      <c r="AS301" s="8"/>
      <c r="AT301" s="8"/>
      <c r="AU301" s="8"/>
      <c r="AV301" s="8"/>
      <c r="AW301" s="8"/>
      <c r="AX301" s="8"/>
      <c r="AY301" s="8"/>
      <c r="AZ301" s="8"/>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6"/>
      <c r="CI301" s="6"/>
      <c r="CJ301" s="6"/>
      <c r="CK301" s="6"/>
      <c r="CL301" s="6"/>
      <c r="CM301" s="6"/>
      <c r="CN301" s="6"/>
      <c r="CO301" s="6"/>
      <c r="CP301" s="6"/>
      <c r="CQ301" s="6"/>
      <c r="CR301" s="6"/>
      <c r="CS301" s="6"/>
      <c r="CT301" s="6"/>
      <c r="CU301" s="6"/>
      <c r="CV301" s="6"/>
      <c r="CW301" s="6"/>
      <c r="CX301" s="6"/>
      <c r="CY301" s="6"/>
      <c r="CZ301" s="6"/>
      <c r="DA301" s="6"/>
      <c r="DB301" s="6"/>
      <c r="DC301" s="6"/>
      <c r="DD301" s="6"/>
      <c r="DE301" s="6"/>
      <c r="DF301" s="6"/>
      <c r="DG301" s="6"/>
    </row>
    <row r="302" spans="18:111" s="5" customFormat="1" x14ac:dyDescent="0.25">
      <c r="R302" s="6"/>
      <c r="S302" s="6"/>
      <c r="T302" s="6"/>
      <c r="U302" s="6"/>
      <c r="V302" s="6"/>
      <c r="W302" s="6"/>
      <c r="X302" s="6"/>
      <c r="Y302" s="6"/>
      <c r="Z302" s="6"/>
      <c r="AA302" s="6"/>
      <c r="AB302" s="6"/>
      <c r="AC302" s="6">
        <v>402</v>
      </c>
      <c r="AD302" s="6"/>
      <c r="AE302" s="6"/>
      <c r="AF302" s="6"/>
      <c r="AG302" s="6">
        <f t="shared" si="13"/>
        <v>4020</v>
      </c>
      <c r="AH302" s="6"/>
      <c r="AI302" s="6"/>
      <c r="AJ302" s="8"/>
      <c r="AK302" s="8"/>
      <c r="AL302" s="8"/>
      <c r="AM302" s="8"/>
      <c r="AN302" s="8"/>
      <c r="AO302" s="8"/>
      <c r="AP302" s="8"/>
      <c r="AQ302" s="8"/>
      <c r="AR302" s="8"/>
      <c r="AS302" s="8"/>
      <c r="AT302" s="8"/>
      <c r="AU302" s="8"/>
      <c r="AV302" s="8"/>
      <c r="AW302" s="8"/>
      <c r="AX302" s="8"/>
      <c r="AY302" s="8"/>
      <c r="AZ302" s="8"/>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c r="CN302" s="6"/>
      <c r="CO302" s="6"/>
      <c r="CP302" s="6"/>
      <c r="CQ302" s="6"/>
      <c r="CR302" s="6"/>
      <c r="CS302" s="6"/>
      <c r="CT302" s="6"/>
      <c r="CU302" s="6"/>
      <c r="CV302" s="6"/>
      <c r="CW302" s="6"/>
      <c r="CX302" s="6"/>
      <c r="CY302" s="6"/>
      <c r="CZ302" s="6"/>
      <c r="DA302" s="6"/>
      <c r="DB302" s="6"/>
      <c r="DC302" s="6"/>
      <c r="DD302" s="6"/>
      <c r="DE302" s="6"/>
      <c r="DF302" s="6"/>
      <c r="DG302" s="6"/>
    </row>
    <row r="303" spans="18:111" s="5" customFormat="1" x14ac:dyDescent="0.25">
      <c r="R303" s="6"/>
      <c r="S303" s="6"/>
      <c r="T303" s="6"/>
      <c r="U303" s="6"/>
      <c r="V303" s="6"/>
      <c r="W303" s="6"/>
      <c r="X303" s="6"/>
      <c r="Y303" s="6"/>
      <c r="Z303" s="6"/>
      <c r="AA303" s="6"/>
      <c r="AB303" s="6"/>
      <c r="AC303" s="6">
        <v>412</v>
      </c>
      <c r="AD303" s="6"/>
      <c r="AE303" s="6"/>
      <c r="AF303" s="6"/>
      <c r="AG303" s="6">
        <f t="shared" si="13"/>
        <v>4120</v>
      </c>
      <c r="AH303" s="6"/>
      <c r="AI303" s="6"/>
      <c r="AJ303" s="8"/>
      <c r="AK303" s="8"/>
      <c r="AL303" s="8"/>
      <c r="AM303" s="8"/>
      <c r="AN303" s="8"/>
      <c r="AO303" s="8"/>
      <c r="AP303" s="8"/>
      <c r="AQ303" s="8"/>
      <c r="AR303" s="8"/>
      <c r="AS303" s="8"/>
      <c r="AT303" s="8"/>
      <c r="AU303" s="8"/>
      <c r="AV303" s="8"/>
      <c r="AW303" s="8"/>
      <c r="AX303" s="8"/>
      <c r="AY303" s="8"/>
      <c r="AZ303" s="8"/>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c r="CN303" s="6"/>
      <c r="CO303" s="6"/>
      <c r="CP303" s="6"/>
      <c r="CQ303" s="6"/>
      <c r="CR303" s="6"/>
      <c r="CS303" s="6"/>
      <c r="CT303" s="6"/>
      <c r="CU303" s="6"/>
      <c r="CV303" s="6"/>
      <c r="CW303" s="6"/>
      <c r="CX303" s="6"/>
      <c r="CY303" s="6"/>
      <c r="CZ303" s="6"/>
      <c r="DA303" s="6"/>
      <c r="DB303" s="6"/>
      <c r="DC303" s="6"/>
      <c r="DD303" s="6"/>
      <c r="DE303" s="6"/>
      <c r="DF303" s="6"/>
      <c r="DG303" s="6"/>
    </row>
    <row r="304" spans="18:111" s="5" customFormat="1" x14ac:dyDescent="0.25">
      <c r="R304" s="6"/>
      <c r="S304" s="6"/>
      <c r="T304" s="6"/>
      <c r="U304" s="6"/>
      <c r="V304" s="6"/>
      <c r="W304" s="6"/>
      <c r="X304" s="6"/>
      <c r="Y304" s="6"/>
      <c r="Z304" s="6"/>
      <c r="AA304" s="6"/>
      <c r="AB304" s="6"/>
      <c r="AC304" s="6">
        <v>422</v>
      </c>
      <c r="AD304" s="6"/>
      <c r="AE304" s="6"/>
      <c r="AF304" s="6"/>
      <c r="AG304" s="6">
        <f t="shared" si="13"/>
        <v>4220</v>
      </c>
      <c r="AH304" s="6"/>
      <c r="AI304" s="6"/>
      <c r="AJ304" s="8"/>
      <c r="AK304" s="8"/>
      <c r="AL304" s="8"/>
      <c r="AM304" s="8"/>
      <c r="AN304" s="8"/>
      <c r="AO304" s="8"/>
      <c r="AP304" s="8"/>
      <c r="AQ304" s="8"/>
      <c r="AR304" s="8"/>
      <c r="AS304" s="8"/>
      <c r="AT304" s="8"/>
      <c r="AU304" s="8"/>
      <c r="AV304" s="8"/>
      <c r="AW304" s="8"/>
      <c r="AX304" s="8"/>
      <c r="AY304" s="8"/>
      <c r="AZ304" s="8"/>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c r="CJ304" s="6"/>
      <c r="CK304" s="6"/>
      <c r="CL304" s="6"/>
      <c r="CM304" s="6"/>
      <c r="CN304" s="6"/>
      <c r="CO304" s="6"/>
      <c r="CP304" s="6"/>
      <c r="CQ304" s="6"/>
      <c r="CR304" s="6"/>
      <c r="CS304" s="6"/>
      <c r="CT304" s="6"/>
      <c r="CU304" s="6"/>
      <c r="CV304" s="6"/>
      <c r="CW304" s="6"/>
      <c r="CX304" s="6"/>
      <c r="CY304" s="6"/>
      <c r="CZ304" s="6"/>
      <c r="DA304" s="6"/>
      <c r="DB304" s="6"/>
      <c r="DC304" s="6"/>
      <c r="DD304" s="6"/>
      <c r="DE304" s="6"/>
      <c r="DF304" s="6"/>
      <c r="DG304" s="6"/>
    </row>
    <row r="305" spans="18:111" s="5" customFormat="1" x14ac:dyDescent="0.25">
      <c r="R305" s="6"/>
      <c r="S305" s="6"/>
      <c r="T305" s="6"/>
      <c r="U305" s="6"/>
      <c r="V305" s="6"/>
      <c r="W305" s="6"/>
      <c r="X305" s="6"/>
      <c r="Y305" s="6"/>
      <c r="Z305" s="6"/>
      <c r="AA305" s="6"/>
      <c r="AB305" s="6"/>
      <c r="AC305" s="6">
        <v>430</v>
      </c>
      <c r="AD305" s="6"/>
      <c r="AE305" s="6"/>
      <c r="AF305" s="6"/>
      <c r="AG305" s="6">
        <f t="shared" si="13"/>
        <v>4300</v>
      </c>
      <c r="AH305" s="6"/>
      <c r="AI305" s="6"/>
      <c r="AJ305" s="8"/>
      <c r="AK305" s="8"/>
      <c r="AL305" s="8"/>
      <c r="AM305" s="8"/>
      <c r="AN305" s="8"/>
      <c r="AO305" s="8"/>
      <c r="AP305" s="8"/>
      <c r="AQ305" s="8"/>
      <c r="AR305" s="8"/>
      <c r="AS305" s="8"/>
      <c r="AT305" s="8"/>
      <c r="AU305" s="8"/>
      <c r="AV305" s="8"/>
      <c r="AW305" s="8"/>
      <c r="AX305" s="8"/>
      <c r="AY305" s="8"/>
      <c r="AZ305" s="8"/>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c r="CN305" s="6"/>
      <c r="CO305" s="6"/>
      <c r="CP305" s="6"/>
      <c r="CQ305" s="6"/>
      <c r="CR305" s="6"/>
      <c r="CS305" s="6"/>
      <c r="CT305" s="6"/>
      <c r="CU305" s="6"/>
      <c r="CV305" s="6"/>
      <c r="CW305" s="6"/>
      <c r="CX305" s="6"/>
      <c r="CY305" s="6"/>
      <c r="CZ305" s="6"/>
      <c r="DA305" s="6"/>
      <c r="DB305" s="6"/>
      <c r="DC305" s="6"/>
      <c r="DD305" s="6"/>
      <c r="DE305" s="6"/>
      <c r="DF305" s="6"/>
      <c r="DG305" s="6"/>
    </row>
    <row r="306" spans="18:111" s="5" customFormat="1" x14ac:dyDescent="0.25">
      <c r="R306" s="6"/>
      <c r="S306" s="6"/>
      <c r="T306" s="6"/>
      <c r="U306" s="6"/>
      <c r="V306" s="6"/>
      <c r="W306" s="6"/>
      <c r="X306" s="6"/>
      <c r="Y306" s="6"/>
      <c r="Z306" s="6"/>
      <c r="AA306" s="6"/>
      <c r="AB306" s="6"/>
      <c r="AC306" s="6">
        <v>432</v>
      </c>
      <c r="AD306" s="6"/>
      <c r="AE306" s="6"/>
      <c r="AF306" s="6"/>
      <c r="AG306" s="6">
        <f t="shared" si="13"/>
        <v>4320</v>
      </c>
      <c r="AH306" s="6"/>
      <c r="AI306" s="6"/>
      <c r="AJ306" s="8"/>
      <c r="AK306" s="8"/>
      <c r="AL306" s="8"/>
      <c r="AM306" s="8"/>
      <c r="AN306" s="8"/>
      <c r="AO306" s="8"/>
      <c r="AP306" s="8"/>
      <c r="AQ306" s="8"/>
      <c r="AR306" s="8"/>
      <c r="AS306" s="8"/>
      <c r="AT306" s="8"/>
      <c r="AU306" s="8"/>
      <c r="AV306" s="8"/>
      <c r="AW306" s="8"/>
      <c r="AX306" s="8"/>
      <c r="AY306" s="8"/>
      <c r="AZ306" s="8"/>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c r="CN306" s="6"/>
      <c r="CO306" s="6"/>
      <c r="CP306" s="6"/>
      <c r="CQ306" s="6"/>
      <c r="CR306" s="6"/>
      <c r="CS306" s="6"/>
      <c r="CT306" s="6"/>
      <c r="CU306" s="6"/>
      <c r="CV306" s="6"/>
      <c r="CW306" s="6"/>
      <c r="CX306" s="6"/>
      <c r="CY306" s="6"/>
      <c r="CZ306" s="6"/>
      <c r="DA306" s="6"/>
      <c r="DB306" s="6"/>
      <c r="DC306" s="6"/>
      <c r="DD306" s="6"/>
      <c r="DE306" s="6"/>
      <c r="DF306" s="6"/>
      <c r="DG306" s="6"/>
    </row>
    <row r="307" spans="18:111" s="5" customFormat="1" x14ac:dyDescent="0.25">
      <c r="R307" s="6"/>
      <c r="S307" s="6"/>
      <c r="T307" s="6"/>
      <c r="U307" s="6"/>
      <c r="V307" s="6"/>
      <c r="W307" s="6"/>
      <c r="X307" s="6"/>
      <c r="Y307" s="6"/>
      <c r="Z307" s="6"/>
      <c r="AA307" s="6"/>
      <c r="AB307" s="6"/>
      <c r="AC307" s="6">
        <v>442</v>
      </c>
      <c r="AD307" s="6"/>
      <c r="AE307" s="6"/>
      <c r="AF307" s="6"/>
      <c r="AG307" s="6">
        <f t="shared" si="13"/>
        <v>4420</v>
      </c>
      <c r="AH307" s="6"/>
      <c r="AI307" s="6"/>
      <c r="AJ307" s="8"/>
      <c r="AK307" s="8"/>
      <c r="AL307" s="8"/>
      <c r="AM307" s="8"/>
      <c r="AN307" s="8"/>
      <c r="AO307" s="8"/>
      <c r="AP307" s="8"/>
      <c r="AQ307" s="8"/>
      <c r="AR307" s="8"/>
      <c r="AS307" s="8"/>
      <c r="AT307" s="8"/>
      <c r="AU307" s="8"/>
      <c r="AV307" s="8"/>
      <c r="AW307" s="8"/>
      <c r="AX307" s="8"/>
      <c r="AY307" s="8"/>
      <c r="AZ307" s="8"/>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c r="CN307" s="6"/>
      <c r="CO307" s="6"/>
      <c r="CP307" s="6"/>
      <c r="CQ307" s="6"/>
      <c r="CR307" s="6"/>
      <c r="CS307" s="6"/>
      <c r="CT307" s="6"/>
      <c r="CU307" s="6"/>
      <c r="CV307" s="6"/>
      <c r="CW307" s="6"/>
      <c r="CX307" s="6"/>
      <c r="CY307" s="6"/>
      <c r="CZ307" s="6"/>
      <c r="DA307" s="6"/>
      <c r="DB307" s="6"/>
      <c r="DC307" s="6"/>
      <c r="DD307" s="6"/>
      <c r="DE307" s="6"/>
      <c r="DF307" s="6"/>
      <c r="DG307" s="6"/>
    </row>
    <row r="308" spans="18:111" s="5" customFormat="1" x14ac:dyDescent="0.25">
      <c r="R308" s="6"/>
      <c r="S308" s="6"/>
      <c r="T308" s="6"/>
      <c r="U308" s="6"/>
      <c r="V308" s="6"/>
      <c r="W308" s="6"/>
      <c r="X308" s="6"/>
      <c r="Y308" s="6"/>
      <c r="Z308" s="6"/>
      <c r="AA308" s="6"/>
      <c r="AB308" s="6"/>
      <c r="AC308" s="6">
        <v>453</v>
      </c>
      <c r="AD308" s="6"/>
      <c r="AE308" s="6"/>
      <c r="AF308" s="6"/>
      <c r="AG308" s="6">
        <f t="shared" si="13"/>
        <v>4530</v>
      </c>
      <c r="AH308" s="6"/>
      <c r="AI308" s="6"/>
      <c r="AJ308" s="8"/>
      <c r="AK308" s="8"/>
      <c r="AL308" s="8"/>
      <c r="AM308" s="8"/>
      <c r="AN308" s="8"/>
      <c r="AO308" s="8"/>
      <c r="AP308" s="8"/>
      <c r="AQ308" s="8"/>
      <c r="AR308" s="8"/>
      <c r="AS308" s="8"/>
      <c r="AT308" s="8"/>
      <c r="AU308" s="8"/>
      <c r="AV308" s="8"/>
      <c r="AW308" s="8"/>
      <c r="AX308" s="8"/>
      <c r="AY308" s="8"/>
      <c r="AZ308" s="8"/>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c r="CN308" s="6"/>
      <c r="CO308" s="6"/>
      <c r="CP308" s="6"/>
      <c r="CQ308" s="6"/>
      <c r="CR308" s="6"/>
      <c r="CS308" s="6"/>
      <c r="CT308" s="6"/>
      <c r="CU308" s="6"/>
      <c r="CV308" s="6"/>
      <c r="CW308" s="6"/>
      <c r="CX308" s="6"/>
      <c r="CY308" s="6"/>
      <c r="CZ308" s="6"/>
      <c r="DA308" s="6"/>
      <c r="DB308" s="6"/>
      <c r="DC308" s="6"/>
      <c r="DD308" s="6"/>
      <c r="DE308" s="6"/>
      <c r="DF308" s="6"/>
      <c r="DG308" s="6"/>
    </row>
    <row r="309" spans="18:111" s="5" customFormat="1" x14ac:dyDescent="0.25">
      <c r="R309" s="6"/>
      <c r="S309" s="6"/>
      <c r="T309" s="6"/>
      <c r="U309" s="6"/>
      <c r="V309" s="6"/>
      <c r="W309" s="6"/>
      <c r="X309" s="6"/>
      <c r="Y309" s="6"/>
      <c r="Z309" s="6"/>
      <c r="AA309" s="6"/>
      <c r="AB309" s="6"/>
      <c r="AC309" s="6">
        <v>464</v>
      </c>
      <c r="AD309" s="6"/>
      <c r="AE309" s="6"/>
      <c r="AF309" s="6"/>
      <c r="AG309" s="6">
        <f t="shared" si="13"/>
        <v>4640</v>
      </c>
      <c r="AH309" s="6"/>
      <c r="AI309" s="6"/>
      <c r="AJ309" s="8"/>
      <c r="AK309" s="8"/>
      <c r="AL309" s="8"/>
      <c r="AM309" s="8"/>
      <c r="AN309" s="8"/>
      <c r="AO309" s="8"/>
      <c r="AP309" s="8"/>
      <c r="AQ309" s="8"/>
      <c r="AR309" s="8"/>
      <c r="AS309" s="8"/>
      <c r="AT309" s="8"/>
      <c r="AU309" s="8"/>
      <c r="AV309" s="8"/>
      <c r="AW309" s="8"/>
      <c r="AX309" s="8"/>
      <c r="AY309" s="8"/>
      <c r="AZ309" s="8"/>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c r="DG309" s="6"/>
    </row>
    <row r="310" spans="18:111" s="5" customFormat="1" x14ac:dyDescent="0.25">
      <c r="R310" s="6"/>
      <c r="S310" s="6"/>
      <c r="T310" s="6"/>
      <c r="U310" s="6"/>
      <c r="V310" s="6"/>
      <c r="W310" s="6"/>
      <c r="X310" s="6"/>
      <c r="Y310" s="6"/>
      <c r="Z310" s="6"/>
      <c r="AA310" s="6"/>
      <c r="AB310" s="6"/>
      <c r="AC310" s="6">
        <v>470</v>
      </c>
      <c r="AD310" s="6"/>
      <c r="AE310" s="6"/>
      <c r="AF310" s="6"/>
      <c r="AG310" s="6">
        <f t="shared" si="13"/>
        <v>4700</v>
      </c>
      <c r="AH310" s="6"/>
      <c r="AI310" s="6"/>
      <c r="AJ310" s="8"/>
      <c r="AK310" s="8"/>
      <c r="AL310" s="8"/>
      <c r="AM310" s="8"/>
      <c r="AN310" s="8"/>
      <c r="AO310" s="8"/>
      <c r="AP310" s="8"/>
      <c r="AQ310" s="8"/>
      <c r="AR310" s="8"/>
      <c r="AS310" s="8"/>
      <c r="AT310" s="8"/>
      <c r="AU310" s="8"/>
      <c r="AV310" s="8"/>
      <c r="AW310" s="8"/>
      <c r="AX310" s="8"/>
      <c r="AY310" s="8"/>
      <c r="AZ310" s="8"/>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c r="CJ310" s="6"/>
      <c r="CK310" s="6"/>
      <c r="CL310" s="6"/>
      <c r="CM310" s="6"/>
      <c r="CN310" s="6"/>
      <c r="CO310" s="6"/>
      <c r="CP310" s="6"/>
      <c r="CQ310" s="6"/>
      <c r="CR310" s="6"/>
      <c r="CS310" s="6"/>
      <c r="CT310" s="6"/>
      <c r="CU310" s="6"/>
      <c r="CV310" s="6"/>
      <c r="CW310" s="6"/>
      <c r="CX310" s="6"/>
      <c r="CY310" s="6"/>
      <c r="CZ310" s="6"/>
      <c r="DA310" s="6"/>
      <c r="DB310" s="6"/>
      <c r="DC310" s="6"/>
      <c r="DD310" s="6"/>
      <c r="DE310" s="6"/>
      <c r="DF310" s="6"/>
      <c r="DG310" s="6"/>
    </row>
    <row r="311" spans="18:111" s="5" customFormat="1" x14ac:dyDescent="0.25">
      <c r="R311" s="6"/>
      <c r="S311" s="6"/>
      <c r="T311" s="6"/>
      <c r="U311" s="6"/>
      <c r="V311" s="6"/>
      <c r="W311" s="6"/>
      <c r="X311" s="6"/>
      <c r="Y311" s="6"/>
      <c r="Z311" s="6"/>
      <c r="AA311" s="6"/>
      <c r="AB311" s="6"/>
      <c r="AC311" s="6">
        <v>475</v>
      </c>
      <c r="AD311" s="6"/>
      <c r="AE311" s="6"/>
      <c r="AF311" s="6"/>
      <c r="AG311" s="6">
        <f t="shared" si="13"/>
        <v>4750</v>
      </c>
      <c r="AH311" s="6"/>
      <c r="AI311" s="6"/>
      <c r="AJ311" s="8"/>
      <c r="AK311" s="8"/>
      <c r="AL311" s="8"/>
      <c r="AM311" s="8"/>
      <c r="AN311" s="8"/>
      <c r="AO311" s="8"/>
      <c r="AP311" s="8"/>
      <c r="AQ311" s="8"/>
      <c r="AR311" s="8"/>
      <c r="AS311" s="8"/>
      <c r="AT311" s="8"/>
      <c r="AU311" s="8"/>
      <c r="AV311" s="8"/>
      <c r="AW311" s="8"/>
      <c r="AX311" s="8"/>
      <c r="AY311" s="8"/>
      <c r="AZ311" s="8"/>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6"/>
      <c r="CI311" s="6"/>
      <c r="CJ311" s="6"/>
      <c r="CK311" s="6"/>
      <c r="CL311" s="6"/>
      <c r="CM311" s="6"/>
      <c r="CN311" s="6"/>
      <c r="CO311" s="6"/>
      <c r="CP311" s="6"/>
      <c r="CQ311" s="6"/>
      <c r="CR311" s="6"/>
      <c r="CS311" s="6"/>
      <c r="CT311" s="6"/>
      <c r="CU311" s="6"/>
      <c r="CV311" s="6"/>
      <c r="CW311" s="6"/>
      <c r="CX311" s="6"/>
      <c r="CY311" s="6"/>
      <c r="CZ311" s="6"/>
      <c r="DA311" s="6"/>
      <c r="DB311" s="6"/>
      <c r="DC311" s="6"/>
      <c r="DD311" s="6"/>
      <c r="DE311" s="6"/>
      <c r="DF311" s="6"/>
      <c r="DG311" s="6"/>
    </row>
    <row r="312" spans="18:111" s="5" customFormat="1" x14ac:dyDescent="0.25">
      <c r="R312" s="6"/>
      <c r="S312" s="6"/>
      <c r="T312" s="6"/>
      <c r="U312" s="6"/>
      <c r="V312" s="6"/>
      <c r="W312" s="6"/>
      <c r="X312" s="6"/>
      <c r="Y312" s="6"/>
      <c r="Z312" s="6"/>
      <c r="AA312" s="6"/>
      <c r="AB312" s="6"/>
      <c r="AC312" s="6">
        <v>487</v>
      </c>
      <c r="AD312" s="6"/>
      <c r="AE312" s="6"/>
      <c r="AF312" s="6"/>
      <c r="AG312" s="6">
        <f t="shared" si="13"/>
        <v>4870</v>
      </c>
      <c r="AH312" s="6"/>
      <c r="AI312" s="6"/>
      <c r="AJ312" s="8"/>
      <c r="AK312" s="8"/>
      <c r="AL312" s="8"/>
      <c r="AM312" s="8"/>
      <c r="AN312" s="8"/>
      <c r="AO312" s="8"/>
      <c r="AP312" s="8"/>
      <c r="AQ312" s="8"/>
      <c r="AR312" s="8"/>
      <c r="AS312" s="8"/>
      <c r="AT312" s="8"/>
      <c r="AU312" s="8"/>
      <c r="AV312" s="8"/>
      <c r="AW312" s="8"/>
      <c r="AX312" s="8"/>
      <c r="AY312" s="8"/>
      <c r="AZ312" s="8"/>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c r="CJ312" s="6"/>
      <c r="CK312" s="6"/>
      <c r="CL312" s="6"/>
      <c r="CM312" s="6"/>
      <c r="CN312" s="6"/>
      <c r="CO312" s="6"/>
      <c r="CP312" s="6"/>
      <c r="CQ312" s="6"/>
      <c r="CR312" s="6"/>
      <c r="CS312" s="6"/>
      <c r="CT312" s="6"/>
      <c r="CU312" s="6"/>
      <c r="CV312" s="6"/>
      <c r="CW312" s="6"/>
      <c r="CX312" s="6"/>
      <c r="CY312" s="6"/>
      <c r="CZ312" s="6"/>
      <c r="DA312" s="6"/>
      <c r="DB312" s="6"/>
      <c r="DC312" s="6"/>
      <c r="DD312" s="6"/>
      <c r="DE312" s="6"/>
      <c r="DF312" s="6"/>
      <c r="DG312" s="6"/>
    </row>
    <row r="313" spans="18:111" s="5" customFormat="1" x14ac:dyDescent="0.25">
      <c r="R313" s="6"/>
      <c r="S313" s="6"/>
      <c r="T313" s="6"/>
      <c r="U313" s="6"/>
      <c r="V313" s="6"/>
      <c r="W313" s="6"/>
      <c r="X313" s="6"/>
      <c r="Y313" s="6"/>
      <c r="Z313" s="6"/>
      <c r="AA313" s="6"/>
      <c r="AB313" s="6"/>
      <c r="AC313" s="6">
        <v>499</v>
      </c>
      <c r="AD313" s="6"/>
      <c r="AE313" s="6"/>
      <c r="AF313" s="6"/>
      <c r="AG313" s="6">
        <f t="shared" si="13"/>
        <v>4990</v>
      </c>
      <c r="AH313" s="6"/>
      <c r="AI313" s="6"/>
      <c r="AJ313" s="8"/>
      <c r="AK313" s="8"/>
      <c r="AL313" s="8"/>
      <c r="AM313" s="8"/>
      <c r="AN313" s="8"/>
      <c r="AO313" s="8"/>
      <c r="AP313" s="8"/>
      <c r="AQ313" s="8"/>
      <c r="AR313" s="8"/>
      <c r="AS313" s="8"/>
      <c r="AT313" s="8"/>
      <c r="AU313" s="8"/>
      <c r="AV313" s="8"/>
      <c r="AW313" s="8"/>
      <c r="AX313" s="8"/>
      <c r="AY313" s="8"/>
      <c r="AZ313" s="8"/>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c r="CN313" s="6"/>
      <c r="CO313" s="6"/>
      <c r="CP313" s="6"/>
      <c r="CQ313" s="6"/>
      <c r="CR313" s="6"/>
      <c r="CS313" s="6"/>
      <c r="CT313" s="6"/>
      <c r="CU313" s="6"/>
      <c r="CV313" s="6"/>
      <c r="CW313" s="6"/>
      <c r="CX313" s="6"/>
      <c r="CY313" s="6"/>
      <c r="CZ313" s="6"/>
      <c r="DA313" s="6"/>
      <c r="DB313" s="6"/>
      <c r="DC313" s="6"/>
      <c r="DD313" s="6"/>
      <c r="DE313" s="6"/>
      <c r="DF313" s="6"/>
      <c r="DG313" s="6"/>
    </row>
    <row r="314" spans="18:111" s="5" customFormat="1" x14ac:dyDescent="0.25">
      <c r="R314" s="6"/>
      <c r="S314" s="6"/>
      <c r="T314" s="6"/>
      <c r="U314" s="6"/>
      <c r="V314" s="6"/>
      <c r="W314" s="6"/>
      <c r="X314" s="6"/>
      <c r="Y314" s="6"/>
      <c r="Z314" s="6"/>
      <c r="AA314" s="6"/>
      <c r="AB314" s="6"/>
      <c r="AC314" s="6">
        <v>510</v>
      </c>
      <c r="AD314" s="6"/>
      <c r="AE314" s="6"/>
      <c r="AF314" s="6"/>
      <c r="AG314" s="6">
        <f t="shared" si="13"/>
        <v>5100</v>
      </c>
      <c r="AH314" s="6"/>
      <c r="AI314" s="6"/>
      <c r="AJ314" s="8"/>
      <c r="AK314" s="8"/>
      <c r="AL314" s="8"/>
      <c r="AM314" s="8"/>
      <c r="AN314" s="8"/>
      <c r="AO314" s="8"/>
      <c r="AP314" s="8"/>
      <c r="AQ314" s="8"/>
      <c r="AR314" s="8"/>
      <c r="AS314" s="8"/>
      <c r="AT314" s="8"/>
      <c r="AU314" s="8"/>
      <c r="AV314" s="8"/>
      <c r="AW314" s="8"/>
      <c r="AX314" s="8"/>
      <c r="AY314" s="8"/>
      <c r="AZ314" s="8"/>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c r="CN314" s="6"/>
      <c r="CO314" s="6"/>
      <c r="CP314" s="6"/>
      <c r="CQ314" s="6"/>
      <c r="CR314" s="6"/>
      <c r="CS314" s="6"/>
      <c r="CT314" s="6"/>
      <c r="CU314" s="6"/>
      <c r="CV314" s="6"/>
      <c r="CW314" s="6"/>
      <c r="CX314" s="6"/>
      <c r="CY314" s="6"/>
      <c r="CZ314" s="6"/>
      <c r="DA314" s="6"/>
      <c r="DB314" s="6"/>
      <c r="DC314" s="6"/>
      <c r="DD314" s="6"/>
      <c r="DE314" s="6"/>
      <c r="DF314" s="6"/>
      <c r="DG314" s="6"/>
    </row>
    <row r="315" spans="18:111" s="5" customFormat="1" x14ac:dyDescent="0.25">
      <c r="R315" s="6"/>
      <c r="S315" s="6"/>
      <c r="T315" s="6"/>
      <c r="U315" s="6"/>
      <c r="V315" s="6"/>
      <c r="W315" s="6"/>
      <c r="X315" s="6"/>
      <c r="Y315" s="6"/>
      <c r="Z315" s="6"/>
      <c r="AA315" s="6"/>
      <c r="AB315" s="6"/>
      <c r="AC315" s="6">
        <v>511</v>
      </c>
      <c r="AD315" s="6"/>
      <c r="AE315" s="6"/>
      <c r="AF315" s="6"/>
      <c r="AG315" s="6">
        <f t="shared" si="13"/>
        <v>5110</v>
      </c>
      <c r="AH315" s="6"/>
      <c r="AI315" s="6"/>
      <c r="AJ315" s="8"/>
      <c r="AK315" s="8"/>
      <c r="AL315" s="8"/>
      <c r="AM315" s="8"/>
      <c r="AN315" s="8"/>
      <c r="AO315" s="8"/>
      <c r="AP315" s="8"/>
      <c r="AQ315" s="8"/>
      <c r="AR315" s="8"/>
      <c r="AS315" s="8"/>
      <c r="AT315" s="8"/>
      <c r="AU315" s="8"/>
      <c r="AV315" s="8"/>
      <c r="AW315" s="8"/>
      <c r="AX315" s="8"/>
      <c r="AY315" s="8"/>
      <c r="AZ315" s="8"/>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c r="CN315" s="6"/>
      <c r="CO315" s="6"/>
      <c r="CP315" s="6"/>
      <c r="CQ315" s="6"/>
      <c r="CR315" s="6"/>
      <c r="CS315" s="6"/>
      <c r="CT315" s="6"/>
      <c r="CU315" s="6"/>
      <c r="CV315" s="6"/>
      <c r="CW315" s="6"/>
      <c r="CX315" s="6"/>
      <c r="CY315" s="6"/>
      <c r="CZ315" s="6"/>
      <c r="DA315" s="6"/>
      <c r="DB315" s="6"/>
      <c r="DC315" s="6"/>
      <c r="DD315" s="6"/>
      <c r="DE315" s="6"/>
      <c r="DF315" s="6"/>
      <c r="DG315" s="6"/>
    </row>
    <row r="316" spans="18:111" s="5" customFormat="1" x14ac:dyDescent="0.25">
      <c r="R316" s="6"/>
      <c r="S316" s="6"/>
      <c r="T316" s="6"/>
      <c r="U316" s="6"/>
      <c r="V316" s="6"/>
      <c r="W316" s="6"/>
      <c r="X316" s="6"/>
      <c r="Y316" s="6"/>
      <c r="Z316" s="6"/>
      <c r="AA316" s="6"/>
      <c r="AB316" s="6"/>
      <c r="AC316" s="6">
        <v>523</v>
      </c>
      <c r="AD316" s="6"/>
      <c r="AE316" s="6"/>
      <c r="AF316" s="6"/>
      <c r="AG316" s="6">
        <f t="shared" si="13"/>
        <v>5230</v>
      </c>
      <c r="AH316" s="6"/>
      <c r="AI316" s="6"/>
      <c r="AJ316" s="8"/>
      <c r="AK316" s="8"/>
      <c r="AL316" s="8"/>
      <c r="AM316" s="8"/>
      <c r="AN316" s="8"/>
      <c r="AO316" s="8"/>
      <c r="AP316" s="8"/>
      <c r="AQ316" s="8"/>
      <c r="AR316" s="8"/>
      <c r="AS316" s="8"/>
      <c r="AT316" s="8"/>
      <c r="AU316" s="8"/>
      <c r="AV316" s="8"/>
      <c r="AW316" s="8"/>
      <c r="AX316" s="8"/>
      <c r="AY316" s="8"/>
      <c r="AZ316" s="8"/>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c r="CP316" s="6"/>
      <c r="CQ316" s="6"/>
      <c r="CR316" s="6"/>
      <c r="CS316" s="6"/>
      <c r="CT316" s="6"/>
      <c r="CU316" s="6"/>
      <c r="CV316" s="6"/>
      <c r="CW316" s="6"/>
      <c r="CX316" s="6"/>
      <c r="CY316" s="6"/>
      <c r="CZ316" s="6"/>
      <c r="DA316" s="6"/>
      <c r="DB316" s="6"/>
      <c r="DC316" s="6"/>
      <c r="DD316" s="6"/>
      <c r="DE316" s="6"/>
      <c r="DF316" s="6"/>
      <c r="DG316" s="6"/>
    </row>
    <row r="317" spans="18:111" s="5" customFormat="1" x14ac:dyDescent="0.25">
      <c r="R317" s="6"/>
      <c r="S317" s="6"/>
      <c r="T317" s="6"/>
      <c r="U317" s="6"/>
      <c r="V317" s="6"/>
      <c r="W317" s="6"/>
      <c r="X317" s="6"/>
      <c r="Y317" s="6"/>
      <c r="Z317" s="6"/>
      <c r="AA317" s="6"/>
      <c r="AB317" s="6"/>
      <c r="AC317" s="6">
        <v>536</v>
      </c>
      <c r="AD317" s="6"/>
      <c r="AE317" s="6"/>
      <c r="AF317" s="6"/>
      <c r="AG317" s="6">
        <f t="shared" si="13"/>
        <v>5360</v>
      </c>
      <c r="AH317" s="6"/>
      <c r="AI317" s="6"/>
      <c r="AJ317" s="8"/>
      <c r="AK317" s="8"/>
      <c r="AL317" s="8"/>
      <c r="AM317" s="8"/>
      <c r="AN317" s="8"/>
      <c r="AO317" s="8"/>
      <c r="AP317" s="8"/>
      <c r="AQ317" s="8"/>
      <c r="AR317" s="8"/>
      <c r="AS317" s="8"/>
      <c r="AT317" s="8"/>
      <c r="AU317" s="8"/>
      <c r="AV317" s="8"/>
      <c r="AW317" s="8"/>
      <c r="AX317" s="8"/>
      <c r="AY317" s="8"/>
      <c r="AZ317" s="8"/>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c r="CJ317" s="6"/>
      <c r="CK317" s="6"/>
      <c r="CL317" s="6"/>
      <c r="CM317" s="6"/>
      <c r="CN317" s="6"/>
      <c r="CO317" s="6"/>
      <c r="CP317" s="6"/>
      <c r="CQ317" s="6"/>
      <c r="CR317" s="6"/>
      <c r="CS317" s="6"/>
      <c r="CT317" s="6"/>
      <c r="CU317" s="6"/>
      <c r="CV317" s="6"/>
      <c r="CW317" s="6"/>
      <c r="CX317" s="6"/>
      <c r="CY317" s="6"/>
      <c r="CZ317" s="6"/>
      <c r="DA317" s="6"/>
      <c r="DB317" s="6"/>
      <c r="DC317" s="6"/>
      <c r="DD317" s="6"/>
      <c r="DE317" s="6"/>
      <c r="DF317" s="6"/>
      <c r="DG317" s="6"/>
    </row>
    <row r="318" spans="18:111" s="5" customFormat="1" x14ac:dyDescent="0.25">
      <c r="R318" s="6"/>
      <c r="S318" s="6"/>
      <c r="T318" s="6"/>
      <c r="U318" s="6"/>
      <c r="V318" s="6"/>
      <c r="W318" s="6"/>
      <c r="X318" s="6"/>
      <c r="Y318" s="6"/>
      <c r="Z318" s="6"/>
      <c r="AA318" s="6"/>
      <c r="AB318" s="6"/>
      <c r="AC318" s="6">
        <v>549</v>
      </c>
      <c r="AD318" s="6"/>
      <c r="AE318" s="6"/>
      <c r="AF318" s="6"/>
      <c r="AG318" s="6">
        <f t="shared" si="13"/>
        <v>5490</v>
      </c>
      <c r="AH318" s="6"/>
      <c r="AI318" s="6"/>
      <c r="AJ318" s="8"/>
      <c r="AK318" s="8"/>
      <c r="AL318" s="8"/>
      <c r="AM318" s="8"/>
      <c r="AN318" s="8"/>
      <c r="AO318" s="8"/>
      <c r="AP318" s="8"/>
      <c r="AQ318" s="8"/>
      <c r="AR318" s="8"/>
      <c r="AS318" s="8"/>
      <c r="AT318" s="8"/>
      <c r="AU318" s="8"/>
      <c r="AV318" s="8"/>
      <c r="AW318" s="8"/>
      <c r="AX318" s="8"/>
      <c r="AY318" s="8"/>
      <c r="AZ318" s="8"/>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c r="CN318" s="6"/>
      <c r="CO318" s="6"/>
      <c r="CP318" s="6"/>
      <c r="CQ318" s="6"/>
      <c r="CR318" s="6"/>
      <c r="CS318" s="6"/>
      <c r="CT318" s="6"/>
      <c r="CU318" s="6"/>
      <c r="CV318" s="6"/>
      <c r="CW318" s="6"/>
      <c r="CX318" s="6"/>
      <c r="CY318" s="6"/>
      <c r="CZ318" s="6"/>
      <c r="DA318" s="6"/>
      <c r="DB318" s="6"/>
      <c r="DC318" s="6"/>
      <c r="DD318" s="6"/>
      <c r="DE318" s="6"/>
      <c r="DF318" s="6"/>
      <c r="DG318" s="6"/>
    </row>
    <row r="319" spans="18:111" s="5" customFormat="1" x14ac:dyDescent="0.25">
      <c r="R319" s="6"/>
      <c r="S319" s="6"/>
      <c r="T319" s="6"/>
      <c r="U319" s="6"/>
      <c r="V319" s="6"/>
      <c r="W319" s="6"/>
      <c r="X319" s="6"/>
      <c r="Y319" s="6"/>
      <c r="Z319" s="6"/>
      <c r="AA319" s="6"/>
      <c r="AB319" s="6"/>
      <c r="AC319" s="6">
        <v>560</v>
      </c>
      <c r="AD319" s="6"/>
      <c r="AE319" s="6"/>
      <c r="AF319" s="6"/>
      <c r="AG319" s="6">
        <f t="shared" si="13"/>
        <v>5600</v>
      </c>
      <c r="AH319" s="6"/>
      <c r="AI319" s="6"/>
      <c r="AJ319" s="8"/>
      <c r="AK319" s="8"/>
      <c r="AL319" s="8"/>
      <c r="AM319" s="8"/>
      <c r="AN319" s="8"/>
      <c r="AO319" s="8"/>
      <c r="AP319" s="8"/>
      <c r="AQ319" s="8"/>
      <c r="AR319" s="8"/>
      <c r="AS319" s="8"/>
      <c r="AT319" s="8"/>
      <c r="AU319" s="8"/>
      <c r="AV319" s="8"/>
      <c r="AW319" s="8"/>
      <c r="AX319" s="8"/>
      <c r="AY319" s="8"/>
      <c r="AZ319" s="8"/>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c r="CJ319" s="6"/>
      <c r="CK319" s="6"/>
      <c r="CL319" s="6"/>
      <c r="CM319" s="6"/>
      <c r="CN319" s="6"/>
      <c r="CO319" s="6"/>
      <c r="CP319" s="6"/>
      <c r="CQ319" s="6"/>
      <c r="CR319" s="6"/>
      <c r="CS319" s="6"/>
      <c r="CT319" s="6"/>
      <c r="CU319" s="6"/>
      <c r="CV319" s="6"/>
      <c r="CW319" s="6"/>
      <c r="CX319" s="6"/>
      <c r="CY319" s="6"/>
      <c r="CZ319" s="6"/>
      <c r="DA319" s="6"/>
      <c r="DB319" s="6"/>
      <c r="DC319" s="6"/>
      <c r="DD319" s="6"/>
      <c r="DE319" s="6"/>
      <c r="DF319" s="6"/>
      <c r="DG319" s="6"/>
    </row>
    <row r="320" spans="18:111" s="5" customFormat="1" x14ac:dyDescent="0.25">
      <c r="R320" s="6"/>
      <c r="S320" s="6"/>
      <c r="T320" s="6"/>
      <c r="U320" s="6"/>
      <c r="V320" s="6"/>
      <c r="W320" s="6"/>
      <c r="X320" s="6"/>
      <c r="Y320" s="6"/>
      <c r="Z320" s="6"/>
      <c r="AA320" s="6"/>
      <c r="AB320" s="6"/>
      <c r="AC320" s="6">
        <v>562</v>
      </c>
      <c r="AD320" s="6"/>
      <c r="AE320" s="6"/>
      <c r="AF320" s="6"/>
      <c r="AG320" s="6">
        <f t="shared" si="13"/>
        <v>5620</v>
      </c>
      <c r="AH320" s="6"/>
      <c r="AI320" s="6"/>
      <c r="AJ320" s="8"/>
      <c r="AK320" s="8"/>
      <c r="AL320" s="8"/>
      <c r="AM320" s="8"/>
      <c r="AN320" s="8"/>
      <c r="AO320" s="8"/>
      <c r="AP320" s="8"/>
      <c r="AQ320" s="8"/>
      <c r="AR320" s="8"/>
      <c r="AS320" s="8"/>
      <c r="AT320" s="8"/>
      <c r="AU320" s="8"/>
      <c r="AV320" s="8"/>
      <c r="AW320" s="8"/>
      <c r="AX320" s="8"/>
      <c r="AY320" s="8"/>
      <c r="AZ320" s="8"/>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c r="CJ320" s="6"/>
      <c r="CK320" s="6"/>
      <c r="CL320" s="6"/>
      <c r="CM320" s="6"/>
      <c r="CN320" s="6"/>
      <c r="CO320" s="6"/>
      <c r="CP320" s="6"/>
      <c r="CQ320" s="6"/>
      <c r="CR320" s="6"/>
      <c r="CS320" s="6"/>
      <c r="CT320" s="6"/>
      <c r="CU320" s="6"/>
      <c r="CV320" s="6"/>
      <c r="CW320" s="6"/>
      <c r="CX320" s="6"/>
      <c r="CY320" s="6"/>
      <c r="CZ320" s="6"/>
      <c r="DA320" s="6"/>
      <c r="DB320" s="6"/>
      <c r="DC320" s="6"/>
      <c r="DD320" s="6"/>
      <c r="DE320" s="6"/>
      <c r="DF320" s="6"/>
      <c r="DG320" s="6"/>
    </row>
    <row r="321" spans="18:111" s="5" customFormat="1" x14ac:dyDescent="0.25">
      <c r="R321" s="6"/>
      <c r="S321" s="6"/>
      <c r="T321" s="6"/>
      <c r="U321" s="6"/>
      <c r="V321" s="6"/>
      <c r="W321" s="6"/>
      <c r="X321" s="6"/>
      <c r="Y321" s="6"/>
      <c r="Z321" s="6"/>
      <c r="AA321" s="6"/>
      <c r="AB321" s="6"/>
      <c r="AC321" s="6">
        <v>576</v>
      </c>
      <c r="AD321" s="6"/>
      <c r="AE321" s="6"/>
      <c r="AF321" s="6"/>
      <c r="AG321" s="6">
        <f t="shared" si="13"/>
        <v>5760</v>
      </c>
      <c r="AH321" s="6"/>
      <c r="AI321" s="6"/>
      <c r="AJ321" s="8"/>
      <c r="AK321" s="8"/>
      <c r="AL321" s="8"/>
      <c r="AM321" s="8"/>
      <c r="AN321" s="8"/>
      <c r="AO321" s="8"/>
      <c r="AP321" s="8"/>
      <c r="AQ321" s="8"/>
      <c r="AR321" s="8"/>
      <c r="AS321" s="8"/>
      <c r="AT321" s="8"/>
      <c r="AU321" s="8"/>
      <c r="AV321" s="8"/>
      <c r="AW321" s="8"/>
      <c r="AX321" s="8"/>
      <c r="AY321" s="8"/>
      <c r="AZ321" s="8"/>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c r="CP321" s="6"/>
      <c r="CQ321" s="6"/>
      <c r="CR321" s="6"/>
      <c r="CS321" s="6"/>
      <c r="CT321" s="6"/>
      <c r="CU321" s="6"/>
      <c r="CV321" s="6"/>
      <c r="CW321" s="6"/>
      <c r="CX321" s="6"/>
      <c r="CY321" s="6"/>
      <c r="CZ321" s="6"/>
      <c r="DA321" s="6"/>
      <c r="DB321" s="6"/>
      <c r="DC321" s="6"/>
      <c r="DD321" s="6"/>
      <c r="DE321" s="6"/>
      <c r="DF321" s="6"/>
      <c r="DG321" s="6"/>
    </row>
    <row r="322" spans="18:111" s="5" customFormat="1" x14ac:dyDescent="0.25">
      <c r="R322" s="6"/>
      <c r="S322" s="6"/>
      <c r="T322" s="6"/>
      <c r="U322" s="6"/>
      <c r="V322" s="6"/>
      <c r="W322" s="6"/>
      <c r="X322" s="6"/>
      <c r="Y322" s="6"/>
      <c r="Z322" s="6"/>
      <c r="AA322" s="6"/>
      <c r="AB322" s="6"/>
      <c r="AC322" s="6">
        <v>590</v>
      </c>
      <c r="AD322" s="6"/>
      <c r="AE322" s="6"/>
      <c r="AF322" s="6"/>
      <c r="AG322" s="6">
        <f t="shared" si="13"/>
        <v>5900</v>
      </c>
      <c r="AH322" s="6"/>
      <c r="AI322" s="6"/>
      <c r="AJ322" s="8"/>
      <c r="AK322" s="8"/>
      <c r="AL322" s="8"/>
      <c r="AM322" s="8"/>
      <c r="AN322" s="8"/>
      <c r="AO322" s="8"/>
      <c r="AP322" s="8"/>
      <c r="AQ322" s="8"/>
      <c r="AR322" s="8"/>
      <c r="AS322" s="8"/>
      <c r="AT322" s="8"/>
      <c r="AU322" s="8"/>
      <c r="AV322" s="8"/>
      <c r="AW322" s="8"/>
      <c r="AX322" s="8"/>
      <c r="AY322" s="8"/>
      <c r="AZ322" s="8"/>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c r="DG322" s="6"/>
    </row>
    <row r="323" spans="18:111" s="5" customFormat="1" x14ac:dyDescent="0.25">
      <c r="R323" s="6"/>
      <c r="S323" s="6"/>
      <c r="T323" s="6"/>
      <c r="U323" s="6"/>
      <c r="V323" s="6"/>
      <c r="W323" s="6"/>
      <c r="X323" s="6"/>
      <c r="Y323" s="6"/>
      <c r="Z323" s="6"/>
      <c r="AA323" s="6"/>
      <c r="AB323" s="6"/>
      <c r="AC323" s="6">
        <v>604</v>
      </c>
      <c r="AD323" s="6"/>
      <c r="AE323" s="6"/>
      <c r="AF323" s="6"/>
      <c r="AG323" s="6">
        <f t="shared" si="13"/>
        <v>6040</v>
      </c>
      <c r="AH323" s="6"/>
      <c r="AI323" s="6"/>
      <c r="AJ323" s="8"/>
      <c r="AK323" s="8"/>
      <c r="AL323" s="8"/>
      <c r="AM323" s="8"/>
      <c r="AN323" s="8"/>
      <c r="AO323" s="8"/>
      <c r="AP323" s="8"/>
      <c r="AQ323" s="8"/>
      <c r="AR323" s="8"/>
      <c r="AS323" s="8"/>
      <c r="AT323" s="8"/>
      <c r="AU323" s="8"/>
      <c r="AV323" s="8"/>
      <c r="AW323" s="8"/>
      <c r="AX323" s="8"/>
      <c r="AY323" s="8"/>
      <c r="AZ323" s="8"/>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c r="CN323" s="6"/>
      <c r="CO323" s="6"/>
      <c r="CP323" s="6"/>
      <c r="CQ323" s="6"/>
      <c r="CR323" s="6"/>
      <c r="CS323" s="6"/>
      <c r="CT323" s="6"/>
      <c r="CU323" s="6"/>
      <c r="CV323" s="6"/>
      <c r="CW323" s="6"/>
      <c r="CX323" s="6"/>
      <c r="CY323" s="6"/>
      <c r="CZ323" s="6"/>
      <c r="DA323" s="6"/>
      <c r="DB323" s="6"/>
      <c r="DC323" s="6"/>
      <c r="DD323" s="6"/>
      <c r="DE323" s="6"/>
      <c r="DF323" s="6"/>
      <c r="DG323" s="6"/>
    </row>
    <row r="324" spans="18:111" s="5" customFormat="1" x14ac:dyDescent="0.25">
      <c r="R324" s="6"/>
      <c r="S324" s="6"/>
      <c r="T324" s="6"/>
      <c r="U324" s="6"/>
      <c r="V324" s="6"/>
      <c r="W324" s="6"/>
      <c r="X324" s="6"/>
      <c r="Y324" s="6"/>
      <c r="Z324" s="6"/>
      <c r="AA324" s="6"/>
      <c r="AB324" s="6"/>
      <c r="AC324" s="6">
        <v>619</v>
      </c>
      <c r="AD324" s="6"/>
      <c r="AE324" s="6"/>
      <c r="AF324" s="6"/>
      <c r="AG324" s="6">
        <f t="shared" si="13"/>
        <v>6190</v>
      </c>
      <c r="AH324" s="6"/>
      <c r="AI324" s="6"/>
      <c r="AJ324" s="8"/>
      <c r="AK324" s="8"/>
      <c r="AL324" s="8"/>
      <c r="AM324" s="8"/>
      <c r="AN324" s="8"/>
      <c r="AO324" s="8"/>
      <c r="AP324" s="8"/>
      <c r="AQ324" s="8"/>
      <c r="AR324" s="8"/>
      <c r="AS324" s="8"/>
      <c r="AT324" s="8"/>
      <c r="AU324" s="8"/>
      <c r="AV324" s="8"/>
      <c r="AW324" s="8"/>
      <c r="AX324" s="8"/>
      <c r="AY324" s="8"/>
      <c r="AZ324" s="8"/>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6"/>
      <c r="CI324" s="6"/>
      <c r="CJ324" s="6"/>
      <c r="CK324" s="6"/>
      <c r="CL324" s="6"/>
      <c r="CM324" s="6"/>
      <c r="CN324" s="6"/>
      <c r="CO324" s="6"/>
      <c r="CP324" s="6"/>
      <c r="CQ324" s="6"/>
      <c r="CR324" s="6"/>
      <c r="CS324" s="6"/>
      <c r="CT324" s="6"/>
      <c r="CU324" s="6"/>
      <c r="CV324" s="6"/>
      <c r="CW324" s="6"/>
      <c r="CX324" s="6"/>
      <c r="CY324" s="6"/>
      <c r="CZ324" s="6"/>
      <c r="DA324" s="6"/>
      <c r="DB324" s="6"/>
      <c r="DC324" s="6"/>
      <c r="DD324" s="6"/>
      <c r="DE324" s="6"/>
      <c r="DF324" s="6"/>
      <c r="DG324" s="6"/>
    </row>
    <row r="325" spans="18:111" s="5" customFormat="1" x14ac:dyDescent="0.25">
      <c r="R325" s="6"/>
      <c r="S325" s="6"/>
      <c r="T325" s="6"/>
      <c r="U325" s="6"/>
      <c r="V325" s="6"/>
      <c r="W325" s="6"/>
      <c r="X325" s="6"/>
      <c r="Y325" s="6"/>
      <c r="Z325" s="6"/>
      <c r="AA325" s="6"/>
      <c r="AB325" s="6"/>
      <c r="AC325" s="6">
        <v>620</v>
      </c>
      <c r="AD325" s="6"/>
      <c r="AE325" s="6"/>
      <c r="AF325" s="6"/>
      <c r="AG325" s="6">
        <f t="shared" si="13"/>
        <v>6200</v>
      </c>
      <c r="AH325" s="6"/>
      <c r="AI325" s="6"/>
      <c r="AJ325" s="8"/>
      <c r="AK325" s="8"/>
      <c r="AL325" s="8"/>
      <c r="AM325" s="8"/>
      <c r="AN325" s="8"/>
      <c r="AO325" s="8"/>
      <c r="AP325" s="8"/>
      <c r="AQ325" s="8"/>
      <c r="AR325" s="8"/>
      <c r="AS325" s="8"/>
      <c r="AT325" s="8"/>
      <c r="AU325" s="8"/>
      <c r="AV325" s="8"/>
      <c r="AW325" s="8"/>
      <c r="AX325" s="8"/>
      <c r="AY325" s="8"/>
      <c r="AZ325" s="8"/>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c r="CA325" s="6"/>
      <c r="CB325" s="6"/>
      <c r="CC325" s="6"/>
      <c r="CD325" s="6"/>
      <c r="CE325" s="6"/>
      <c r="CF325" s="6"/>
      <c r="CG325" s="6"/>
      <c r="CH325" s="6"/>
      <c r="CI325" s="6"/>
      <c r="CJ325" s="6"/>
      <c r="CK325" s="6"/>
      <c r="CL325" s="6"/>
      <c r="CM325" s="6"/>
      <c r="CN325" s="6"/>
      <c r="CO325" s="6"/>
      <c r="CP325" s="6"/>
      <c r="CQ325" s="6"/>
      <c r="CR325" s="6"/>
      <c r="CS325" s="6"/>
      <c r="CT325" s="6"/>
      <c r="CU325" s="6"/>
      <c r="CV325" s="6"/>
      <c r="CW325" s="6"/>
      <c r="CX325" s="6"/>
      <c r="CY325" s="6"/>
      <c r="CZ325" s="6"/>
      <c r="DA325" s="6"/>
      <c r="DB325" s="6"/>
      <c r="DC325" s="6"/>
      <c r="DD325" s="6"/>
      <c r="DE325" s="6"/>
      <c r="DF325" s="6"/>
      <c r="DG325" s="6"/>
    </row>
    <row r="326" spans="18:111" s="5" customFormat="1" x14ac:dyDescent="0.25">
      <c r="R326" s="6"/>
      <c r="S326" s="6"/>
      <c r="T326" s="6"/>
      <c r="U326" s="6"/>
      <c r="V326" s="6"/>
      <c r="W326" s="6"/>
      <c r="X326" s="6"/>
      <c r="Y326" s="6"/>
      <c r="Z326" s="6"/>
      <c r="AA326" s="6"/>
      <c r="AB326" s="6"/>
      <c r="AC326" s="6">
        <v>634</v>
      </c>
      <c r="AD326" s="6"/>
      <c r="AE326" s="6"/>
      <c r="AF326" s="6"/>
      <c r="AG326" s="6">
        <f t="shared" si="13"/>
        <v>6340</v>
      </c>
      <c r="AH326" s="6"/>
      <c r="AI326" s="6"/>
      <c r="AJ326" s="8"/>
      <c r="AK326" s="8"/>
      <c r="AL326" s="8"/>
      <c r="AM326" s="8"/>
      <c r="AN326" s="8"/>
      <c r="AO326" s="8"/>
      <c r="AP326" s="8"/>
      <c r="AQ326" s="8"/>
      <c r="AR326" s="8"/>
      <c r="AS326" s="8"/>
      <c r="AT326" s="8"/>
      <c r="AU326" s="8"/>
      <c r="AV326" s="8"/>
      <c r="AW326" s="8"/>
      <c r="AX326" s="8"/>
      <c r="AY326" s="8"/>
      <c r="AZ326" s="8"/>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c r="CN326" s="6"/>
      <c r="CO326" s="6"/>
      <c r="CP326" s="6"/>
      <c r="CQ326" s="6"/>
      <c r="CR326" s="6"/>
      <c r="CS326" s="6"/>
      <c r="CT326" s="6"/>
      <c r="CU326" s="6"/>
      <c r="CV326" s="6"/>
      <c r="CW326" s="6"/>
      <c r="CX326" s="6"/>
      <c r="CY326" s="6"/>
      <c r="CZ326" s="6"/>
      <c r="DA326" s="6"/>
      <c r="DB326" s="6"/>
      <c r="DC326" s="6"/>
      <c r="DD326" s="6"/>
      <c r="DE326" s="6"/>
      <c r="DF326" s="6"/>
      <c r="DG326" s="6"/>
    </row>
    <row r="327" spans="18:111" s="5" customFormat="1" x14ac:dyDescent="0.25">
      <c r="R327" s="6"/>
      <c r="S327" s="6"/>
      <c r="T327" s="6"/>
      <c r="U327" s="6"/>
      <c r="V327" s="6"/>
      <c r="W327" s="6"/>
      <c r="X327" s="6"/>
      <c r="Y327" s="6"/>
      <c r="Z327" s="6"/>
      <c r="AA327" s="6"/>
      <c r="AB327" s="6"/>
      <c r="AC327" s="6">
        <v>649</v>
      </c>
      <c r="AD327" s="6"/>
      <c r="AE327" s="6"/>
      <c r="AF327" s="6"/>
      <c r="AG327" s="6">
        <f t="shared" si="13"/>
        <v>6490</v>
      </c>
      <c r="AH327" s="6"/>
      <c r="AI327" s="6"/>
      <c r="AJ327" s="8"/>
      <c r="AK327" s="8"/>
      <c r="AL327" s="8"/>
      <c r="AM327" s="8"/>
      <c r="AN327" s="8"/>
      <c r="AO327" s="8"/>
      <c r="AP327" s="8"/>
      <c r="AQ327" s="8"/>
      <c r="AR327" s="8"/>
      <c r="AS327" s="8"/>
      <c r="AT327" s="8"/>
      <c r="AU327" s="8"/>
      <c r="AV327" s="8"/>
      <c r="AW327" s="8"/>
      <c r="AX327" s="8"/>
      <c r="AY327" s="8"/>
      <c r="AZ327" s="8"/>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c r="CJ327" s="6"/>
      <c r="CK327" s="6"/>
      <c r="CL327" s="6"/>
      <c r="CM327" s="6"/>
      <c r="CN327" s="6"/>
      <c r="CO327" s="6"/>
      <c r="CP327" s="6"/>
      <c r="CQ327" s="6"/>
      <c r="CR327" s="6"/>
      <c r="CS327" s="6"/>
      <c r="CT327" s="6"/>
      <c r="CU327" s="6"/>
      <c r="CV327" s="6"/>
      <c r="CW327" s="6"/>
      <c r="CX327" s="6"/>
      <c r="CY327" s="6"/>
      <c r="CZ327" s="6"/>
      <c r="DA327" s="6"/>
      <c r="DB327" s="6"/>
      <c r="DC327" s="6"/>
      <c r="DD327" s="6"/>
      <c r="DE327" s="6"/>
      <c r="DF327" s="6"/>
      <c r="DG327" s="6"/>
    </row>
    <row r="328" spans="18:111" s="5" customFormat="1" x14ac:dyDescent="0.25">
      <c r="R328" s="6"/>
      <c r="S328" s="6"/>
      <c r="T328" s="6"/>
      <c r="U328" s="6"/>
      <c r="V328" s="6"/>
      <c r="W328" s="6"/>
      <c r="X328" s="6"/>
      <c r="Y328" s="6"/>
      <c r="Z328" s="6"/>
      <c r="AA328" s="6"/>
      <c r="AB328" s="6"/>
      <c r="AC328" s="6">
        <v>665</v>
      </c>
      <c r="AD328" s="6"/>
      <c r="AE328" s="6"/>
      <c r="AF328" s="6"/>
      <c r="AG328" s="6">
        <f t="shared" si="13"/>
        <v>6650</v>
      </c>
      <c r="AH328" s="6"/>
      <c r="AI328" s="6"/>
      <c r="AJ328" s="8"/>
      <c r="AK328" s="8"/>
      <c r="AL328" s="8"/>
      <c r="AM328" s="8"/>
      <c r="AN328" s="8"/>
      <c r="AO328" s="8"/>
      <c r="AP328" s="8"/>
      <c r="AQ328" s="8"/>
      <c r="AR328" s="8"/>
      <c r="AS328" s="8"/>
      <c r="AT328" s="8"/>
      <c r="AU328" s="8"/>
      <c r="AV328" s="8"/>
      <c r="AW328" s="8"/>
      <c r="AX328" s="8"/>
      <c r="AY328" s="8"/>
      <c r="AZ328" s="8"/>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c r="CA328" s="6"/>
      <c r="CB328" s="6"/>
      <c r="CC328" s="6"/>
      <c r="CD328" s="6"/>
      <c r="CE328" s="6"/>
      <c r="CF328" s="6"/>
      <c r="CG328" s="6"/>
      <c r="CH328" s="6"/>
      <c r="CI328" s="6"/>
      <c r="CJ328" s="6"/>
      <c r="CK328" s="6"/>
      <c r="CL328" s="6"/>
      <c r="CM328" s="6"/>
      <c r="CN328" s="6"/>
      <c r="CO328" s="6"/>
      <c r="CP328" s="6"/>
      <c r="CQ328" s="6"/>
      <c r="CR328" s="6"/>
      <c r="CS328" s="6"/>
      <c r="CT328" s="6"/>
      <c r="CU328" s="6"/>
      <c r="CV328" s="6"/>
      <c r="CW328" s="6"/>
      <c r="CX328" s="6"/>
      <c r="CY328" s="6"/>
      <c r="CZ328" s="6"/>
      <c r="DA328" s="6"/>
      <c r="DB328" s="6"/>
      <c r="DC328" s="6"/>
      <c r="DD328" s="6"/>
      <c r="DE328" s="6"/>
      <c r="DF328" s="6"/>
      <c r="DG328" s="6"/>
    </row>
    <row r="329" spans="18:111" s="5" customFormat="1" x14ac:dyDescent="0.25">
      <c r="R329" s="6"/>
      <c r="S329" s="6"/>
      <c r="T329" s="6"/>
      <c r="U329" s="6"/>
      <c r="V329" s="6"/>
      <c r="W329" s="6"/>
      <c r="X329" s="6"/>
      <c r="Y329" s="6"/>
      <c r="Z329" s="6"/>
      <c r="AA329" s="6"/>
      <c r="AB329" s="6"/>
      <c r="AC329" s="6">
        <v>680</v>
      </c>
      <c r="AD329" s="6"/>
      <c r="AE329" s="6"/>
      <c r="AF329" s="6"/>
      <c r="AG329" s="6">
        <f t="shared" si="13"/>
        <v>6800</v>
      </c>
      <c r="AH329" s="6"/>
      <c r="AI329" s="6"/>
      <c r="AJ329" s="8"/>
      <c r="AK329" s="8"/>
      <c r="AL329" s="8"/>
      <c r="AM329" s="8"/>
      <c r="AN329" s="8"/>
      <c r="AO329" s="8"/>
      <c r="AP329" s="8"/>
      <c r="AQ329" s="8"/>
      <c r="AR329" s="8"/>
      <c r="AS329" s="8"/>
      <c r="AT329" s="8"/>
      <c r="AU329" s="8"/>
      <c r="AV329" s="8"/>
      <c r="AW329" s="8"/>
      <c r="AX329" s="8"/>
      <c r="AY329" s="8"/>
      <c r="AZ329" s="8"/>
      <c r="BA329" s="6"/>
      <c r="BB329" s="6"/>
      <c r="BC329" s="6"/>
      <c r="BD329" s="6"/>
      <c r="BE329" s="6"/>
      <c r="BF329" s="6"/>
      <c r="BG329" s="6"/>
      <c r="BH329" s="6"/>
      <c r="BI329" s="6"/>
      <c r="BJ329" s="6"/>
      <c r="BK329" s="6"/>
      <c r="BL329" s="6"/>
      <c r="BM329" s="6"/>
      <c r="BN329" s="6"/>
      <c r="BO329" s="6"/>
      <c r="BP329" s="6"/>
      <c r="BQ329" s="6"/>
      <c r="BR329" s="6"/>
      <c r="BS329" s="6"/>
      <c r="BT329" s="6"/>
      <c r="BU329" s="6"/>
      <c r="BV329" s="6"/>
      <c r="BW329" s="6"/>
      <c r="BX329" s="6"/>
      <c r="BY329" s="6"/>
      <c r="BZ329" s="6"/>
      <c r="CA329" s="6"/>
      <c r="CB329" s="6"/>
      <c r="CC329" s="6"/>
      <c r="CD329" s="6"/>
      <c r="CE329" s="6"/>
      <c r="CF329" s="6"/>
      <c r="CG329" s="6"/>
      <c r="CH329" s="6"/>
      <c r="CI329" s="6"/>
      <c r="CJ329" s="6"/>
      <c r="CK329" s="6"/>
      <c r="CL329" s="6"/>
      <c r="CM329" s="6"/>
      <c r="CN329" s="6"/>
      <c r="CO329" s="6"/>
      <c r="CP329" s="6"/>
      <c r="CQ329" s="6"/>
      <c r="CR329" s="6"/>
      <c r="CS329" s="6"/>
      <c r="CT329" s="6"/>
      <c r="CU329" s="6"/>
      <c r="CV329" s="6"/>
      <c r="CW329" s="6"/>
      <c r="CX329" s="6"/>
      <c r="CY329" s="6"/>
      <c r="CZ329" s="6"/>
      <c r="DA329" s="6"/>
      <c r="DB329" s="6"/>
      <c r="DC329" s="6"/>
      <c r="DD329" s="6"/>
      <c r="DE329" s="6"/>
      <c r="DF329" s="6"/>
      <c r="DG329" s="6"/>
    </row>
    <row r="330" spans="18:111" s="5" customFormat="1" x14ac:dyDescent="0.25">
      <c r="R330" s="6"/>
      <c r="S330" s="6"/>
      <c r="T330" s="6"/>
      <c r="U330" s="6"/>
      <c r="V330" s="6"/>
      <c r="W330" s="6"/>
      <c r="X330" s="6"/>
      <c r="Y330" s="6"/>
      <c r="Z330" s="6"/>
      <c r="AA330" s="6"/>
      <c r="AB330" s="6"/>
      <c r="AC330" s="6">
        <v>681</v>
      </c>
      <c r="AD330" s="6"/>
      <c r="AE330" s="6"/>
      <c r="AF330" s="6"/>
      <c r="AG330" s="6">
        <f t="shared" si="13"/>
        <v>6810</v>
      </c>
      <c r="AH330" s="6"/>
      <c r="AI330" s="6"/>
      <c r="AJ330" s="8"/>
      <c r="AK330" s="8"/>
      <c r="AL330" s="8"/>
      <c r="AM330" s="8"/>
      <c r="AN330" s="8"/>
      <c r="AO330" s="8"/>
      <c r="AP330" s="8"/>
      <c r="AQ330" s="8"/>
      <c r="AR330" s="8"/>
      <c r="AS330" s="8"/>
      <c r="AT330" s="8"/>
      <c r="AU330" s="8"/>
      <c r="AV330" s="8"/>
      <c r="AW330" s="8"/>
      <c r="AX330" s="8"/>
      <c r="AY330" s="8"/>
      <c r="AZ330" s="8"/>
      <c r="BA330" s="6"/>
      <c r="BB330" s="6"/>
      <c r="BC330" s="6"/>
      <c r="BD330" s="6"/>
      <c r="BE330" s="6"/>
      <c r="BF330" s="6"/>
      <c r="BG330" s="6"/>
      <c r="BH330" s="6"/>
      <c r="BI330" s="6"/>
      <c r="BJ330" s="6"/>
      <c r="BK330" s="6"/>
      <c r="BL330" s="6"/>
      <c r="BM330" s="6"/>
      <c r="BN330" s="6"/>
      <c r="BO330" s="6"/>
      <c r="BP330" s="6"/>
      <c r="BQ330" s="6"/>
      <c r="BR330" s="6"/>
      <c r="BS330" s="6"/>
      <c r="BT330" s="6"/>
      <c r="BU330" s="6"/>
      <c r="BV330" s="6"/>
      <c r="BW330" s="6"/>
      <c r="BX330" s="6"/>
      <c r="BY330" s="6"/>
      <c r="BZ330" s="6"/>
      <c r="CA330" s="6"/>
      <c r="CB330" s="6"/>
      <c r="CC330" s="6"/>
      <c r="CD330" s="6"/>
      <c r="CE330" s="6"/>
      <c r="CF330" s="6"/>
      <c r="CG330" s="6"/>
      <c r="CH330" s="6"/>
      <c r="CI330" s="6"/>
      <c r="CJ330" s="6"/>
      <c r="CK330" s="6"/>
      <c r="CL330" s="6"/>
      <c r="CM330" s="6"/>
      <c r="CN330" s="6"/>
      <c r="CO330" s="6"/>
      <c r="CP330" s="6"/>
      <c r="CQ330" s="6"/>
      <c r="CR330" s="6"/>
      <c r="CS330" s="6"/>
      <c r="CT330" s="6"/>
      <c r="CU330" s="6"/>
      <c r="CV330" s="6"/>
      <c r="CW330" s="6"/>
      <c r="CX330" s="6"/>
      <c r="CY330" s="6"/>
      <c r="CZ330" s="6"/>
      <c r="DA330" s="6"/>
      <c r="DB330" s="6"/>
      <c r="DC330" s="6"/>
      <c r="DD330" s="6"/>
      <c r="DE330" s="6"/>
      <c r="DF330" s="6"/>
      <c r="DG330" s="6"/>
    </row>
    <row r="331" spans="18:111" s="5" customFormat="1" x14ac:dyDescent="0.25">
      <c r="R331" s="6"/>
      <c r="S331" s="6"/>
      <c r="T331" s="6"/>
      <c r="U331" s="6"/>
      <c r="V331" s="6"/>
      <c r="W331" s="6"/>
      <c r="X331" s="6"/>
      <c r="Y331" s="6"/>
      <c r="Z331" s="6"/>
      <c r="AA331" s="6"/>
      <c r="AB331" s="6"/>
      <c r="AC331" s="6">
        <v>698</v>
      </c>
      <c r="AD331" s="6"/>
      <c r="AE331" s="6"/>
      <c r="AF331" s="6"/>
      <c r="AG331" s="6">
        <f t="shared" si="13"/>
        <v>6980</v>
      </c>
      <c r="AH331" s="6"/>
      <c r="AI331" s="6"/>
      <c r="AJ331" s="8"/>
      <c r="AK331" s="8"/>
      <c r="AL331" s="8"/>
      <c r="AM331" s="8"/>
      <c r="AN331" s="8"/>
      <c r="AO331" s="8"/>
      <c r="AP331" s="8"/>
      <c r="AQ331" s="8"/>
      <c r="AR331" s="8"/>
      <c r="AS331" s="8"/>
      <c r="AT331" s="8"/>
      <c r="AU331" s="8"/>
      <c r="AV331" s="8"/>
      <c r="AW331" s="8"/>
      <c r="AX331" s="8"/>
      <c r="AY331" s="8"/>
      <c r="AZ331" s="8"/>
      <c r="BA331" s="6"/>
      <c r="BB331" s="6"/>
      <c r="BC331" s="6"/>
      <c r="BD331" s="6"/>
      <c r="BE331" s="6"/>
      <c r="BF331" s="6"/>
      <c r="BG331" s="6"/>
      <c r="BH331" s="6"/>
      <c r="BI331" s="6"/>
      <c r="BJ331" s="6"/>
      <c r="BK331" s="6"/>
      <c r="BL331" s="6"/>
      <c r="BM331" s="6"/>
      <c r="BN331" s="6"/>
      <c r="BO331" s="6"/>
      <c r="BP331" s="6"/>
      <c r="BQ331" s="6"/>
      <c r="BR331" s="6"/>
      <c r="BS331" s="6"/>
      <c r="BT331" s="6"/>
      <c r="BU331" s="6"/>
      <c r="BV331" s="6"/>
      <c r="BW331" s="6"/>
      <c r="BX331" s="6"/>
      <c r="BY331" s="6"/>
      <c r="BZ331" s="6"/>
      <c r="CA331" s="6"/>
      <c r="CB331" s="6"/>
      <c r="CC331" s="6"/>
      <c r="CD331" s="6"/>
      <c r="CE331" s="6"/>
      <c r="CF331" s="6"/>
      <c r="CG331" s="6"/>
      <c r="CH331" s="6"/>
      <c r="CI331" s="6"/>
      <c r="CJ331" s="6"/>
      <c r="CK331" s="6"/>
      <c r="CL331" s="6"/>
      <c r="CM331" s="6"/>
      <c r="CN331" s="6"/>
      <c r="CO331" s="6"/>
      <c r="CP331" s="6"/>
      <c r="CQ331" s="6"/>
      <c r="CR331" s="6"/>
      <c r="CS331" s="6"/>
      <c r="CT331" s="6"/>
      <c r="CU331" s="6"/>
      <c r="CV331" s="6"/>
      <c r="CW331" s="6"/>
      <c r="CX331" s="6"/>
      <c r="CY331" s="6"/>
      <c r="CZ331" s="6"/>
      <c r="DA331" s="6"/>
      <c r="DB331" s="6"/>
      <c r="DC331" s="6"/>
      <c r="DD331" s="6"/>
      <c r="DE331" s="6"/>
      <c r="DF331" s="6"/>
      <c r="DG331" s="6"/>
    </row>
    <row r="332" spans="18:111" s="5" customFormat="1" x14ac:dyDescent="0.25">
      <c r="R332" s="6"/>
      <c r="S332" s="6"/>
      <c r="T332" s="6"/>
      <c r="U332" s="6"/>
      <c r="V332" s="6"/>
      <c r="W332" s="6"/>
      <c r="X332" s="6"/>
      <c r="Y332" s="6"/>
      <c r="Z332" s="6"/>
      <c r="AA332" s="6"/>
      <c r="AB332" s="6"/>
      <c r="AC332" s="6">
        <v>715</v>
      </c>
      <c r="AD332" s="6"/>
      <c r="AE332" s="6"/>
      <c r="AF332" s="6"/>
      <c r="AG332" s="6">
        <f t="shared" si="13"/>
        <v>7150</v>
      </c>
      <c r="AH332" s="6"/>
      <c r="AI332" s="6"/>
      <c r="AJ332" s="8"/>
      <c r="AK332" s="8"/>
      <c r="AL332" s="8"/>
      <c r="AM332" s="8"/>
      <c r="AN332" s="8"/>
      <c r="AO332" s="8"/>
      <c r="AP332" s="8"/>
      <c r="AQ332" s="8"/>
      <c r="AR332" s="8"/>
      <c r="AS332" s="8"/>
      <c r="AT332" s="8"/>
      <c r="AU332" s="8"/>
      <c r="AV332" s="8"/>
      <c r="AW332" s="8"/>
      <c r="AX332" s="8"/>
      <c r="AY332" s="8"/>
      <c r="AZ332" s="8"/>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c r="CJ332" s="6"/>
      <c r="CK332" s="6"/>
      <c r="CL332" s="6"/>
      <c r="CM332" s="6"/>
      <c r="CN332" s="6"/>
      <c r="CO332" s="6"/>
      <c r="CP332" s="6"/>
      <c r="CQ332" s="6"/>
      <c r="CR332" s="6"/>
      <c r="CS332" s="6"/>
      <c r="CT332" s="6"/>
      <c r="CU332" s="6"/>
      <c r="CV332" s="6"/>
      <c r="CW332" s="6"/>
      <c r="CX332" s="6"/>
      <c r="CY332" s="6"/>
      <c r="CZ332" s="6"/>
      <c r="DA332" s="6"/>
      <c r="DB332" s="6"/>
      <c r="DC332" s="6"/>
      <c r="DD332" s="6"/>
      <c r="DE332" s="6"/>
      <c r="DF332" s="6"/>
      <c r="DG332" s="6"/>
    </row>
    <row r="333" spans="18:111" s="5" customFormat="1" x14ac:dyDescent="0.25">
      <c r="R333" s="6"/>
      <c r="S333" s="6"/>
      <c r="T333" s="6"/>
      <c r="U333" s="6"/>
      <c r="V333" s="6"/>
      <c r="W333" s="6"/>
      <c r="X333" s="6"/>
      <c r="Y333" s="6"/>
      <c r="Z333" s="6"/>
      <c r="AA333" s="6"/>
      <c r="AB333" s="6"/>
      <c r="AC333" s="6">
        <v>732</v>
      </c>
      <c r="AD333" s="6"/>
      <c r="AE333" s="6"/>
      <c r="AF333" s="6"/>
      <c r="AG333" s="6">
        <f t="shared" si="13"/>
        <v>7320</v>
      </c>
      <c r="AH333" s="6"/>
      <c r="AI333" s="6"/>
      <c r="AJ333" s="8"/>
      <c r="AK333" s="8"/>
      <c r="AL333" s="8"/>
      <c r="AM333" s="8"/>
      <c r="AN333" s="8"/>
      <c r="AO333" s="8"/>
      <c r="AP333" s="8"/>
      <c r="AQ333" s="8"/>
      <c r="AR333" s="8"/>
      <c r="AS333" s="8"/>
      <c r="AT333" s="8"/>
      <c r="AU333" s="8"/>
      <c r="AV333" s="8"/>
      <c r="AW333" s="8"/>
      <c r="AX333" s="8"/>
      <c r="AY333" s="8"/>
      <c r="AZ333" s="8"/>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c r="CJ333" s="6"/>
      <c r="CK333" s="6"/>
      <c r="CL333" s="6"/>
      <c r="CM333" s="6"/>
      <c r="CN333" s="6"/>
      <c r="CO333" s="6"/>
      <c r="CP333" s="6"/>
      <c r="CQ333" s="6"/>
      <c r="CR333" s="6"/>
      <c r="CS333" s="6"/>
      <c r="CT333" s="6"/>
      <c r="CU333" s="6"/>
      <c r="CV333" s="6"/>
      <c r="CW333" s="6"/>
      <c r="CX333" s="6"/>
      <c r="CY333" s="6"/>
      <c r="CZ333" s="6"/>
      <c r="DA333" s="6"/>
      <c r="DB333" s="6"/>
      <c r="DC333" s="6"/>
      <c r="DD333" s="6"/>
      <c r="DE333" s="6"/>
      <c r="DF333" s="6"/>
      <c r="DG333" s="6"/>
    </row>
    <row r="334" spans="18:111" s="5" customFormat="1" x14ac:dyDescent="0.25">
      <c r="R334" s="6"/>
      <c r="S334" s="6"/>
      <c r="T334" s="6"/>
      <c r="U334" s="6"/>
      <c r="V334" s="6"/>
      <c r="W334" s="6"/>
      <c r="X334" s="6"/>
      <c r="Y334" s="6"/>
      <c r="Z334" s="6"/>
      <c r="AA334" s="6"/>
      <c r="AB334" s="6"/>
      <c r="AC334" s="6">
        <v>750</v>
      </c>
      <c r="AD334" s="6"/>
      <c r="AE334" s="6"/>
      <c r="AF334" s="6"/>
      <c r="AG334" s="6">
        <f t="shared" si="13"/>
        <v>7500</v>
      </c>
      <c r="AH334" s="6"/>
      <c r="AI334" s="6"/>
      <c r="AJ334" s="8"/>
      <c r="AK334" s="8"/>
      <c r="AL334" s="8"/>
      <c r="AM334" s="8"/>
      <c r="AN334" s="8"/>
      <c r="AO334" s="8"/>
      <c r="AP334" s="8"/>
      <c r="AQ334" s="8"/>
      <c r="AR334" s="8"/>
      <c r="AS334" s="8"/>
      <c r="AT334" s="8"/>
      <c r="AU334" s="8"/>
      <c r="AV334" s="8"/>
      <c r="AW334" s="8"/>
      <c r="AX334" s="8"/>
      <c r="AY334" s="8"/>
      <c r="AZ334" s="8"/>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c r="CP334" s="6"/>
      <c r="CQ334" s="6"/>
      <c r="CR334" s="6"/>
      <c r="CS334" s="6"/>
      <c r="CT334" s="6"/>
      <c r="CU334" s="6"/>
      <c r="CV334" s="6"/>
      <c r="CW334" s="6"/>
      <c r="CX334" s="6"/>
      <c r="CY334" s="6"/>
      <c r="CZ334" s="6"/>
      <c r="DA334" s="6"/>
      <c r="DB334" s="6"/>
      <c r="DC334" s="6"/>
      <c r="DD334" s="6"/>
      <c r="DE334" s="6"/>
      <c r="DF334" s="6"/>
      <c r="DG334" s="6"/>
    </row>
    <row r="335" spans="18:111" s="5" customFormat="1" x14ac:dyDescent="0.25">
      <c r="R335" s="6"/>
      <c r="S335" s="6"/>
      <c r="T335" s="6"/>
      <c r="U335" s="6"/>
      <c r="V335" s="6"/>
      <c r="W335" s="6"/>
      <c r="X335" s="6"/>
      <c r="Y335" s="6"/>
      <c r="Z335" s="6"/>
      <c r="AA335" s="6"/>
      <c r="AB335" s="6"/>
      <c r="AC335" s="6">
        <v>768</v>
      </c>
      <c r="AD335" s="6"/>
      <c r="AE335" s="6"/>
      <c r="AF335" s="6"/>
      <c r="AG335" s="6">
        <f t="shared" si="13"/>
        <v>7680</v>
      </c>
      <c r="AH335" s="6"/>
      <c r="AI335" s="6"/>
      <c r="AJ335" s="8"/>
      <c r="AK335" s="8"/>
      <c r="AL335" s="8"/>
      <c r="AM335" s="8"/>
      <c r="AN335" s="8"/>
      <c r="AO335" s="8"/>
      <c r="AP335" s="8"/>
      <c r="AQ335" s="8"/>
      <c r="AR335" s="8"/>
      <c r="AS335" s="8"/>
      <c r="AT335" s="8"/>
      <c r="AU335" s="8"/>
      <c r="AV335" s="8"/>
      <c r="AW335" s="8"/>
      <c r="AX335" s="8"/>
      <c r="AY335" s="8"/>
      <c r="AZ335" s="8"/>
      <c r="BA335" s="6"/>
      <c r="BB335" s="6"/>
      <c r="BC335" s="6"/>
      <c r="BD335" s="6"/>
      <c r="BE335" s="6"/>
      <c r="BF335" s="6"/>
      <c r="BG335" s="6"/>
      <c r="BH335" s="6"/>
      <c r="BI335" s="6"/>
      <c r="BJ335" s="6"/>
      <c r="BK335" s="6"/>
      <c r="BL335" s="6"/>
      <c r="BM335" s="6"/>
      <c r="BN335" s="6"/>
      <c r="BO335" s="6"/>
      <c r="BP335" s="6"/>
      <c r="BQ335" s="6"/>
      <c r="BR335" s="6"/>
      <c r="BS335" s="6"/>
      <c r="BT335" s="6"/>
      <c r="BU335" s="6"/>
      <c r="BV335" s="6"/>
      <c r="BW335" s="6"/>
      <c r="BX335" s="6"/>
      <c r="BY335" s="6"/>
      <c r="BZ335" s="6"/>
      <c r="CA335" s="6"/>
      <c r="CB335" s="6"/>
      <c r="CC335" s="6"/>
      <c r="CD335" s="6"/>
      <c r="CE335" s="6"/>
      <c r="CF335" s="6"/>
      <c r="CG335" s="6"/>
      <c r="CH335" s="6"/>
      <c r="CI335" s="6"/>
      <c r="CJ335" s="6"/>
      <c r="CK335" s="6"/>
      <c r="CL335" s="6"/>
      <c r="CM335" s="6"/>
      <c r="CN335" s="6"/>
      <c r="CO335" s="6"/>
      <c r="CP335" s="6"/>
      <c r="CQ335" s="6"/>
      <c r="CR335" s="6"/>
      <c r="CS335" s="6"/>
      <c r="CT335" s="6"/>
      <c r="CU335" s="6"/>
      <c r="CV335" s="6"/>
      <c r="CW335" s="6"/>
      <c r="CX335" s="6"/>
      <c r="CY335" s="6"/>
      <c r="CZ335" s="6"/>
      <c r="DA335" s="6"/>
      <c r="DB335" s="6"/>
      <c r="DC335" s="6"/>
      <c r="DD335" s="6"/>
      <c r="DE335" s="6"/>
      <c r="DF335" s="6"/>
      <c r="DG335" s="6"/>
    </row>
    <row r="336" spans="18:111" s="5" customFormat="1" x14ac:dyDescent="0.25">
      <c r="R336" s="6"/>
      <c r="S336" s="6"/>
      <c r="T336" s="6"/>
      <c r="U336" s="6"/>
      <c r="V336" s="6"/>
      <c r="W336" s="6"/>
      <c r="X336" s="6"/>
      <c r="Y336" s="6"/>
      <c r="Z336" s="6"/>
      <c r="AA336" s="6"/>
      <c r="AB336" s="6"/>
      <c r="AC336" s="6">
        <v>787</v>
      </c>
      <c r="AD336" s="6"/>
      <c r="AE336" s="6"/>
      <c r="AF336" s="6"/>
      <c r="AG336" s="6">
        <f t="shared" si="13"/>
        <v>7870</v>
      </c>
      <c r="AH336" s="6"/>
      <c r="AI336" s="6"/>
      <c r="AJ336" s="8"/>
      <c r="AK336" s="8"/>
      <c r="AL336" s="8"/>
      <c r="AM336" s="8"/>
      <c r="AN336" s="8"/>
      <c r="AO336" s="8"/>
      <c r="AP336" s="8"/>
      <c r="AQ336" s="8"/>
      <c r="AR336" s="8"/>
      <c r="AS336" s="8"/>
      <c r="AT336" s="8"/>
      <c r="AU336" s="8"/>
      <c r="AV336" s="8"/>
      <c r="AW336" s="8"/>
      <c r="AX336" s="8"/>
      <c r="AY336" s="8"/>
      <c r="AZ336" s="8"/>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6"/>
      <c r="CI336" s="6"/>
      <c r="CJ336" s="6"/>
      <c r="CK336" s="6"/>
      <c r="CL336" s="6"/>
      <c r="CM336" s="6"/>
      <c r="CN336" s="6"/>
      <c r="CO336" s="6"/>
      <c r="CP336" s="6"/>
      <c r="CQ336" s="6"/>
      <c r="CR336" s="6"/>
      <c r="CS336" s="6"/>
      <c r="CT336" s="6"/>
      <c r="CU336" s="6"/>
      <c r="CV336" s="6"/>
      <c r="CW336" s="6"/>
      <c r="CX336" s="6"/>
      <c r="CY336" s="6"/>
      <c r="CZ336" s="6"/>
      <c r="DA336" s="6"/>
      <c r="DB336" s="6"/>
      <c r="DC336" s="6"/>
      <c r="DD336" s="6"/>
      <c r="DE336" s="6"/>
      <c r="DF336" s="6"/>
      <c r="DG336" s="6"/>
    </row>
    <row r="337" spans="18:111" s="5" customFormat="1" x14ac:dyDescent="0.25">
      <c r="R337" s="6"/>
      <c r="S337" s="6"/>
      <c r="T337" s="6"/>
      <c r="U337" s="6"/>
      <c r="V337" s="6"/>
      <c r="W337" s="6"/>
      <c r="X337" s="6"/>
      <c r="Y337" s="6"/>
      <c r="Z337" s="6"/>
      <c r="AA337" s="6"/>
      <c r="AB337" s="6"/>
      <c r="AC337" s="6">
        <v>806</v>
      </c>
      <c r="AD337" s="6"/>
      <c r="AE337" s="6"/>
      <c r="AF337" s="6"/>
      <c r="AG337" s="6">
        <f t="shared" si="13"/>
        <v>8060</v>
      </c>
      <c r="AH337" s="6"/>
      <c r="AI337" s="6"/>
      <c r="AJ337" s="8"/>
      <c r="AK337" s="8"/>
      <c r="AL337" s="8"/>
      <c r="AM337" s="8"/>
      <c r="AN337" s="8"/>
      <c r="AO337" s="8"/>
      <c r="AP337" s="8"/>
      <c r="AQ337" s="8"/>
      <c r="AR337" s="8"/>
      <c r="AS337" s="8"/>
      <c r="AT337" s="8"/>
      <c r="AU337" s="8"/>
      <c r="AV337" s="8"/>
      <c r="AW337" s="8"/>
      <c r="AX337" s="8"/>
      <c r="AY337" s="8"/>
      <c r="AZ337" s="8"/>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6"/>
      <c r="CI337" s="6"/>
      <c r="CJ337" s="6"/>
      <c r="CK337" s="6"/>
      <c r="CL337" s="6"/>
      <c r="CM337" s="6"/>
      <c r="CN337" s="6"/>
      <c r="CO337" s="6"/>
      <c r="CP337" s="6"/>
      <c r="CQ337" s="6"/>
      <c r="CR337" s="6"/>
      <c r="CS337" s="6"/>
      <c r="CT337" s="6"/>
      <c r="CU337" s="6"/>
      <c r="CV337" s="6"/>
      <c r="CW337" s="6"/>
      <c r="CX337" s="6"/>
      <c r="CY337" s="6"/>
      <c r="CZ337" s="6"/>
      <c r="DA337" s="6"/>
      <c r="DB337" s="6"/>
      <c r="DC337" s="6"/>
      <c r="DD337" s="6"/>
      <c r="DE337" s="6"/>
      <c r="DF337" s="6"/>
      <c r="DG337" s="6"/>
    </row>
    <row r="338" spans="18:111" s="5" customFormat="1" x14ac:dyDescent="0.25">
      <c r="R338" s="6"/>
      <c r="S338" s="6"/>
      <c r="T338" s="6"/>
      <c r="U338" s="6"/>
      <c r="V338" s="6"/>
      <c r="W338" s="6"/>
      <c r="X338" s="6"/>
      <c r="Y338" s="6"/>
      <c r="Z338" s="6"/>
      <c r="AA338" s="6"/>
      <c r="AB338" s="6"/>
      <c r="AC338" s="6">
        <v>820</v>
      </c>
      <c r="AD338" s="6"/>
      <c r="AE338" s="6"/>
      <c r="AF338" s="6"/>
      <c r="AG338" s="6">
        <f t="shared" si="13"/>
        <v>8200</v>
      </c>
      <c r="AH338" s="6"/>
      <c r="AI338" s="6"/>
      <c r="AJ338" s="8"/>
      <c r="AK338" s="8"/>
      <c r="AL338" s="8"/>
      <c r="AM338" s="8"/>
      <c r="AN338" s="8"/>
      <c r="AO338" s="8"/>
      <c r="AP338" s="8"/>
      <c r="AQ338" s="8"/>
      <c r="AR338" s="8"/>
      <c r="AS338" s="8"/>
      <c r="AT338" s="8"/>
      <c r="AU338" s="8"/>
      <c r="AV338" s="8"/>
      <c r="AW338" s="8"/>
      <c r="AX338" s="8"/>
      <c r="AY338" s="8"/>
      <c r="AZ338" s="8"/>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c r="CN338" s="6"/>
      <c r="CO338" s="6"/>
      <c r="CP338" s="6"/>
      <c r="CQ338" s="6"/>
      <c r="CR338" s="6"/>
      <c r="CS338" s="6"/>
      <c r="CT338" s="6"/>
      <c r="CU338" s="6"/>
      <c r="CV338" s="6"/>
      <c r="CW338" s="6"/>
      <c r="CX338" s="6"/>
      <c r="CY338" s="6"/>
      <c r="CZ338" s="6"/>
      <c r="DA338" s="6"/>
      <c r="DB338" s="6"/>
      <c r="DC338" s="6"/>
      <c r="DD338" s="6"/>
      <c r="DE338" s="6"/>
      <c r="DF338" s="6"/>
      <c r="DG338" s="6"/>
    </row>
    <row r="339" spans="18:111" s="5" customFormat="1" x14ac:dyDescent="0.25">
      <c r="R339" s="6"/>
      <c r="S339" s="6"/>
      <c r="T339" s="6"/>
      <c r="U339" s="6"/>
      <c r="V339" s="6"/>
      <c r="W339" s="6"/>
      <c r="X339" s="6"/>
      <c r="Y339" s="6"/>
      <c r="Z339" s="6"/>
      <c r="AA339" s="6"/>
      <c r="AB339" s="6"/>
      <c r="AC339" s="6">
        <v>825</v>
      </c>
      <c r="AD339" s="6"/>
      <c r="AE339" s="6"/>
      <c r="AF339" s="6"/>
      <c r="AG339" s="6">
        <f t="shared" si="13"/>
        <v>8250</v>
      </c>
      <c r="AH339" s="6"/>
      <c r="AI339" s="6"/>
      <c r="AJ339" s="8"/>
      <c r="AK339" s="8"/>
      <c r="AL339" s="8"/>
      <c r="AM339" s="8"/>
      <c r="AN339" s="8"/>
      <c r="AO339" s="8"/>
      <c r="AP339" s="8"/>
      <c r="AQ339" s="8"/>
      <c r="AR339" s="8"/>
      <c r="AS339" s="8"/>
      <c r="AT339" s="8"/>
      <c r="AU339" s="8"/>
      <c r="AV339" s="8"/>
      <c r="AW339" s="8"/>
      <c r="AX339" s="8"/>
      <c r="AY339" s="8"/>
      <c r="AZ339" s="8"/>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c r="CN339" s="6"/>
      <c r="CO339" s="6"/>
      <c r="CP339" s="6"/>
      <c r="CQ339" s="6"/>
      <c r="CR339" s="6"/>
      <c r="CS339" s="6"/>
      <c r="CT339" s="6"/>
      <c r="CU339" s="6"/>
      <c r="CV339" s="6"/>
      <c r="CW339" s="6"/>
      <c r="CX339" s="6"/>
      <c r="CY339" s="6"/>
      <c r="CZ339" s="6"/>
      <c r="DA339" s="6"/>
      <c r="DB339" s="6"/>
      <c r="DC339" s="6"/>
      <c r="DD339" s="6"/>
      <c r="DE339" s="6"/>
      <c r="DF339" s="6"/>
      <c r="DG339" s="6"/>
    </row>
    <row r="340" spans="18:111" s="5" customFormat="1" x14ac:dyDescent="0.25">
      <c r="R340" s="6"/>
      <c r="S340" s="6"/>
      <c r="T340" s="6"/>
      <c r="U340" s="6"/>
      <c r="V340" s="6"/>
      <c r="W340" s="6"/>
      <c r="X340" s="6"/>
      <c r="Y340" s="6"/>
      <c r="Z340" s="6"/>
      <c r="AA340" s="6"/>
      <c r="AB340" s="6"/>
      <c r="AC340" s="6">
        <v>845</v>
      </c>
      <c r="AD340" s="6"/>
      <c r="AE340" s="6"/>
      <c r="AF340" s="6"/>
      <c r="AG340" s="6">
        <f t="shared" si="13"/>
        <v>8450</v>
      </c>
      <c r="AH340" s="6"/>
      <c r="AI340" s="6"/>
      <c r="AJ340" s="8"/>
      <c r="AK340" s="8"/>
      <c r="AL340" s="8"/>
      <c r="AM340" s="8"/>
      <c r="AN340" s="8"/>
      <c r="AO340" s="8"/>
      <c r="AP340" s="8"/>
      <c r="AQ340" s="8"/>
      <c r="AR340" s="8"/>
      <c r="AS340" s="8"/>
      <c r="AT340" s="8"/>
      <c r="AU340" s="8"/>
      <c r="AV340" s="8"/>
      <c r="AW340" s="8"/>
      <c r="AX340" s="8"/>
      <c r="AY340" s="8"/>
      <c r="AZ340" s="8"/>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c r="CJ340" s="6"/>
      <c r="CK340" s="6"/>
      <c r="CL340" s="6"/>
      <c r="CM340" s="6"/>
      <c r="CN340" s="6"/>
      <c r="CO340" s="6"/>
      <c r="CP340" s="6"/>
      <c r="CQ340" s="6"/>
      <c r="CR340" s="6"/>
      <c r="CS340" s="6"/>
      <c r="CT340" s="6"/>
      <c r="CU340" s="6"/>
      <c r="CV340" s="6"/>
      <c r="CW340" s="6"/>
      <c r="CX340" s="6"/>
      <c r="CY340" s="6"/>
      <c r="CZ340" s="6"/>
      <c r="DA340" s="6"/>
      <c r="DB340" s="6"/>
      <c r="DC340" s="6"/>
      <c r="DD340" s="6"/>
      <c r="DE340" s="6"/>
      <c r="DF340" s="6"/>
      <c r="DG340" s="6"/>
    </row>
    <row r="341" spans="18:111" s="5" customFormat="1" x14ac:dyDescent="0.25">
      <c r="R341" s="6"/>
      <c r="S341" s="6"/>
      <c r="T341" s="6"/>
      <c r="U341" s="6"/>
      <c r="V341" s="6"/>
      <c r="W341" s="6"/>
      <c r="X341" s="6"/>
      <c r="Y341" s="6"/>
      <c r="Z341" s="6"/>
      <c r="AA341" s="6"/>
      <c r="AB341" s="6"/>
      <c r="AC341" s="6">
        <v>866</v>
      </c>
      <c r="AD341" s="6"/>
      <c r="AE341" s="6"/>
      <c r="AF341" s="6"/>
      <c r="AG341" s="6">
        <f t="shared" si="13"/>
        <v>8660</v>
      </c>
      <c r="AH341" s="6"/>
      <c r="AI341" s="6"/>
      <c r="AJ341" s="8"/>
      <c r="AK341" s="8"/>
      <c r="AL341" s="8"/>
      <c r="AM341" s="8"/>
      <c r="AN341" s="8"/>
      <c r="AO341" s="8"/>
      <c r="AP341" s="8"/>
      <c r="AQ341" s="8"/>
      <c r="AR341" s="8"/>
      <c r="AS341" s="8"/>
      <c r="AT341" s="8"/>
      <c r="AU341" s="8"/>
      <c r="AV341" s="8"/>
      <c r="AW341" s="8"/>
      <c r="AX341" s="8"/>
      <c r="AY341" s="8"/>
      <c r="AZ341" s="8"/>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6"/>
      <c r="CI341" s="6"/>
      <c r="CJ341" s="6"/>
      <c r="CK341" s="6"/>
      <c r="CL341" s="6"/>
      <c r="CM341" s="6"/>
      <c r="CN341" s="6"/>
      <c r="CO341" s="6"/>
      <c r="CP341" s="6"/>
      <c r="CQ341" s="6"/>
      <c r="CR341" s="6"/>
      <c r="CS341" s="6"/>
      <c r="CT341" s="6"/>
      <c r="CU341" s="6"/>
      <c r="CV341" s="6"/>
      <c r="CW341" s="6"/>
      <c r="CX341" s="6"/>
      <c r="CY341" s="6"/>
      <c r="CZ341" s="6"/>
      <c r="DA341" s="6"/>
      <c r="DB341" s="6"/>
      <c r="DC341" s="6"/>
      <c r="DD341" s="6"/>
      <c r="DE341" s="6"/>
      <c r="DF341" s="6"/>
      <c r="DG341" s="6"/>
    </row>
    <row r="342" spans="18:111" s="5" customFormat="1" x14ac:dyDescent="0.25">
      <c r="R342" s="6"/>
      <c r="S342" s="6"/>
      <c r="T342" s="6"/>
      <c r="U342" s="6"/>
      <c r="V342" s="6"/>
      <c r="W342" s="6"/>
      <c r="X342" s="6"/>
      <c r="Y342" s="6"/>
      <c r="Z342" s="6"/>
      <c r="AA342" s="6"/>
      <c r="AB342" s="6"/>
      <c r="AC342" s="6">
        <v>887</v>
      </c>
      <c r="AD342" s="6"/>
      <c r="AE342" s="6"/>
      <c r="AF342" s="6"/>
      <c r="AG342" s="6">
        <f t="shared" si="13"/>
        <v>8870</v>
      </c>
      <c r="AH342" s="6"/>
      <c r="AI342" s="6"/>
      <c r="AJ342" s="8"/>
      <c r="AK342" s="8"/>
      <c r="AL342" s="8"/>
      <c r="AM342" s="8"/>
      <c r="AN342" s="8"/>
      <c r="AO342" s="8"/>
      <c r="AP342" s="8"/>
      <c r="AQ342" s="8"/>
      <c r="AR342" s="8"/>
      <c r="AS342" s="8"/>
      <c r="AT342" s="8"/>
      <c r="AU342" s="8"/>
      <c r="AV342" s="8"/>
      <c r="AW342" s="8"/>
      <c r="AX342" s="8"/>
      <c r="AY342" s="8"/>
      <c r="AZ342" s="8"/>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c r="CJ342" s="6"/>
      <c r="CK342" s="6"/>
      <c r="CL342" s="6"/>
      <c r="CM342" s="6"/>
      <c r="CN342" s="6"/>
      <c r="CO342" s="6"/>
      <c r="CP342" s="6"/>
      <c r="CQ342" s="6"/>
      <c r="CR342" s="6"/>
      <c r="CS342" s="6"/>
      <c r="CT342" s="6"/>
      <c r="CU342" s="6"/>
      <c r="CV342" s="6"/>
      <c r="CW342" s="6"/>
      <c r="CX342" s="6"/>
      <c r="CY342" s="6"/>
      <c r="CZ342" s="6"/>
      <c r="DA342" s="6"/>
      <c r="DB342" s="6"/>
      <c r="DC342" s="6"/>
      <c r="DD342" s="6"/>
      <c r="DE342" s="6"/>
      <c r="DF342" s="6"/>
      <c r="DG342" s="6"/>
    </row>
    <row r="343" spans="18:111" s="5" customFormat="1" x14ac:dyDescent="0.25">
      <c r="R343" s="6"/>
      <c r="S343" s="6"/>
      <c r="T343" s="6"/>
      <c r="U343" s="6"/>
      <c r="V343" s="6"/>
      <c r="W343" s="6"/>
      <c r="X343" s="6"/>
      <c r="Y343" s="6"/>
      <c r="Z343" s="6"/>
      <c r="AA343" s="6"/>
      <c r="AB343" s="6"/>
      <c r="AC343" s="6">
        <v>909</v>
      </c>
      <c r="AD343" s="6"/>
      <c r="AE343" s="6"/>
      <c r="AF343" s="6"/>
      <c r="AG343" s="6">
        <f t="shared" si="13"/>
        <v>9090</v>
      </c>
      <c r="AH343" s="6"/>
      <c r="AI343" s="6"/>
      <c r="AJ343" s="8"/>
      <c r="AK343" s="8"/>
      <c r="AL343" s="8"/>
      <c r="AM343" s="8"/>
      <c r="AN343" s="8"/>
      <c r="AO343" s="8"/>
      <c r="AP343" s="8"/>
      <c r="AQ343" s="8"/>
      <c r="AR343" s="8"/>
      <c r="AS343" s="8"/>
      <c r="AT343" s="8"/>
      <c r="AU343" s="8"/>
      <c r="AV343" s="8"/>
      <c r="AW343" s="8"/>
      <c r="AX343" s="8"/>
      <c r="AY343" s="8"/>
      <c r="AZ343" s="8"/>
      <c r="BA343" s="6"/>
      <c r="BB343" s="6"/>
      <c r="BC343" s="6"/>
      <c r="BD343" s="6"/>
      <c r="BE343" s="6"/>
      <c r="BF343" s="6"/>
      <c r="BG343" s="6"/>
      <c r="BH343" s="6"/>
      <c r="BI343" s="6"/>
      <c r="BJ343" s="6"/>
      <c r="BK343" s="6"/>
      <c r="BL343" s="6"/>
      <c r="BM343" s="6"/>
      <c r="BN343" s="6"/>
      <c r="BO343" s="6"/>
      <c r="BP343" s="6"/>
      <c r="BQ343" s="6"/>
      <c r="BR343" s="6"/>
      <c r="BS343" s="6"/>
      <c r="BT343" s="6"/>
      <c r="BU343" s="6"/>
      <c r="BV343" s="6"/>
      <c r="BW343" s="6"/>
      <c r="BX343" s="6"/>
      <c r="BY343" s="6"/>
      <c r="BZ343" s="6"/>
      <c r="CA343" s="6"/>
      <c r="CB343" s="6"/>
      <c r="CC343" s="6"/>
      <c r="CD343" s="6"/>
      <c r="CE343" s="6"/>
      <c r="CF343" s="6"/>
      <c r="CG343" s="6"/>
      <c r="CH343" s="6"/>
      <c r="CI343" s="6"/>
      <c r="CJ343" s="6"/>
      <c r="CK343" s="6"/>
      <c r="CL343" s="6"/>
      <c r="CM343" s="6"/>
      <c r="CN343" s="6"/>
      <c r="CO343" s="6"/>
      <c r="CP343" s="6"/>
      <c r="CQ343" s="6"/>
      <c r="CR343" s="6"/>
      <c r="CS343" s="6"/>
      <c r="CT343" s="6"/>
      <c r="CU343" s="6"/>
      <c r="CV343" s="6"/>
      <c r="CW343" s="6"/>
      <c r="CX343" s="6"/>
      <c r="CY343" s="6"/>
      <c r="CZ343" s="6"/>
      <c r="DA343" s="6"/>
      <c r="DB343" s="6"/>
      <c r="DC343" s="6"/>
      <c r="DD343" s="6"/>
      <c r="DE343" s="6"/>
      <c r="DF343" s="6"/>
      <c r="DG343" s="6"/>
    </row>
    <row r="344" spans="18:111" s="5" customFormat="1" x14ac:dyDescent="0.25">
      <c r="R344" s="6"/>
      <c r="S344" s="6"/>
      <c r="T344" s="6"/>
      <c r="U344" s="6"/>
      <c r="V344" s="6"/>
      <c r="W344" s="6"/>
      <c r="X344" s="6"/>
      <c r="Y344" s="6"/>
      <c r="Z344" s="6"/>
      <c r="AA344" s="6"/>
      <c r="AB344" s="6"/>
      <c r="AC344" s="6">
        <v>910</v>
      </c>
      <c r="AD344" s="6"/>
      <c r="AE344" s="6"/>
      <c r="AF344" s="6"/>
      <c r="AG344" s="6">
        <f t="shared" si="13"/>
        <v>9100</v>
      </c>
      <c r="AH344" s="6"/>
      <c r="AI344" s="6"/>
      <c r="AJ344" s="8"/>
      <c r="AK344" s="8"/>
      <c r="AL344" s="8"/>
      <c r="AM344" s="8"/>
      <c r="AN344" s="8"/>
      <c r="AO344" s="8"/>
      <c r="AP344" s="8"/>
      <c r="AQ344" s="8"/>
      <c r="AR344" s="8"/>
      <c r="AS344" s="8"/>
      <c r="AT344" s="8"/>
      <c r="AU344" s="8"/>
      <c r="AV344" s="8"/>
      <c r="AW344" s="8"/>
      <c r="AX344" s="8"/>
      <c r="AY344" s="8"/>
      <c r="AZ344" s="8"/>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c r="CD344" s="6"/>
      <c r="CE344" s="6"/>
      <c r="CF344" s="6"/>
      <c r="CG344" s="6"/>
      <c r="CH344" s="6"/>
      <c r="CI344" s="6"/>
      <c r="CJ344" s="6"/>
      <c r="CK344" s="6"/>
      <c r="CL344" s="6"/>
      <c r="CM344" s="6"/>
      <c r="CN344" s="6"/>
      <c r="CO344" s="6"/>
      <c r="CP344" s="6"/>
      <c r="CQ344" s="6"/>
      <c r="CR344" s="6"/>
      <c r="CS344" s="6"/>
      <c r="CT344" s="6"/>
      <c r="CU344" s="6"/>
      <c r="CV344" s="6"/>
      <c r="CW344" s="6"/>
      <c r="CX344" s="6"/>
      <c r="CY344" s="6"/>
      <c r="CZ344" s="6"/>
      <c r="DA344" s="6"/>
      <c r="DB344" s="6"/>
      <c r="DC344" s="6"/>
      <c r="DD344" s="6"/>
      <c r="DE344" s="6"/>
      <c r="DF344" s="6"/>
      <c r="DG344" s="6"/>
    </row>
    <row r="345" spans="18:111" s="5" customFormat="1" x14ac:dyDescent="0.25">
      <c r="R345" s="6"/>
      <c r="S345" s="6"/>
      <c r="T345" s="6"/>
      <c r="U345" s="6"/>
      <c r="V345" s="6"/>
      <c r="W345" s="6"/>
      <c r="X345" s="6"/>
      <c r="Y345" s="6"/>
      <c r="Z345" s="6"/>
      <c r="AA345" s="6"/>
      <c r="AB345" s="6"/>
      <c r="AC345" s="6">
        <v>931</v>
      </c>
      <c r="AD345" s="6"/>
      <c r="AE345" s="6"/>
      <c r="AF345" s="6"/>
      <c r="AG345" s="6">
        <f t="shared" si="13"/>
        <v>9310</v>
      </c>
      <c r="AH345" s="6"/>
      <c r="AI345" s="6"/>
      <c r="AJ345" s="8"/>
      <c r="AK345" s="8"/>
      <c r="AL345" s="8"/>
      <c r="AM345" s="8"/>
      <c r="AN345" s="8"/>
      <c r="AO345" s="8"/>
      <c r="AP345" s="8"/>
      <c r="AQ345" s="8"/>
      <c r="AR345" s="8"/>
      <c r="AS345" s="8"/>
      <c r="AT345" s="8"/>
      <c r="AU345" s="8"/>
      <c r="AV345" s="8"/>
      <c r="AW345" s="8"/>
      <c r="AX345" s="8"/>
      <c r="AY345" s="8"/>
      <c r="AZ345" s="8"/>
      <c r="BA345" s="6"/>
      <c r="BB345" s="6"/>
      <c r="BC345" s="6"/>
      <c r="BD345" s="6"/>
      <c r="BE345" s="6"/>
      <c r="BF345" s="6"/>
      <c r="BG345" s="6"/>
      <c r="BH345" s="6"/>
      <c r="BI345" s="6"/>
      <c r="BJ345" s="6"/>
      <c r="BK345" s="6"/>
      <c r="BL345" s="6"/>
      <c r="BM345" s="6"/>
      <c r="BN345" s="6"/>
      <c r="BO345" s="6"/>
      <c r="BP345" s="6"/>
      <c r="BQ345" s="6"/>
      <c r="BR345" s="6"/>
      <c r="BS345" s="6"/>
      <c r="BT345" s="6"/>
      <c r="BU345" s="6"/>
      <c r="BV345" s="6"/>
      <c r="BW345" s="6"/>
      <c r="BX345" s="6"/>
      <c r="BY345" s="6"/>
      <c r="BZ345" s="6"/>
      <c r="CA345" s="6"/>
      <c r="CB345" s="6"/>
      <c r="CC345" s="6"/>
      <c r="CD345" s="6"/>
      <c r="CE345" s="6"/>
      <c r="CF345" s="6"/>
      <c r="CG345" s="6"/>
      <c r="CH345" s="6"/>
      <c r="CI345" s="6"/>
      <c r="CJ345" s="6"/>
      <c r="CK345" s="6"/>
      <c r="CL345" s="6"/>
      <c r="CM345" s="6"/>
      <c r="CN345" s="6"/>
      <c r="CO345" s="6"/>
      <c r="CP345" s="6"/>
      <c r="CQ345" s="6"/>
      <c r="CR345" s="6"/>
      <c r="CS345" s="6"/>
      <c r="CT345" s="6"/>
      <c r="CU345" s="6"/>
      <c r="CV345" s="6"/>
      <c r="CW345" s="6"/>
      <c r="CX345" s="6"/>
      <c r="CY345" s="6"/>
      <c r="CZ345" s="6"/>
      <c r="DA345" s="6"/>
      <c r="DB345" s="6"/>
      <c r="DC345" s="6"/>
      <c r="DD345" s="6"/>
      <c r="DE345" s="6"/>
      <c r="DF345" s="6"/>
      <c r="DG345" s="6"/>
    </row>
    <row r="346" spans="18:111" s="5" customFormat="1" x14ac:dyDescent="0.25">
      <c r="R346" s="6"/>
      <c r="S346" s="6"/>
      <c r="T346" s="6"/>
      <c r="U346" s="6"/>
      <c r="V346" s="6"/>
      <c r="W346" s="6"/>
      <c r="X346" s="6"/>
      <c r="Y346" s="6"/>
      <c r="Z346" s="6"/>
      <c r="AA346" s="6"/>
      <c r="AB346" s="6"/>
      <c r="AC346" s="6">
        <v>953</v>
      </c>
      <c r="AD346" s="6"/>
      <c r="AE346" s="6"/>
      <c r="AF346" s="6"/>
      <c r="AG346" s="6">
        <f t="shared" si="13"/>
        <v>9530</v>
      </c>
      <c r="AH346" s="6"/>
      <c r="AI346" s="6"/>
      <c r="AJ346" s="8"/>
      <c r="AK346" s="8"/>
      <c r="AL346" s="8"/>
      <c r="AM346" s="8"/>
      <c r="AN346" s="8"/>
      <c r="AO346" s="8"/>
      <c r="AP346" s="8"/>
      <c r="AQ346" s="8"/>
      <c r="AR346" s="8"/>
      <c r="AS346" s="8"/>
      <c r="AT346" s="8"/>
      <c r="AU346" s="8"/>
      <c r="AV346" s="8"/>
      <c r="AW346" s="8"/>
      <c r="AX346" s="8"/>
      <c r="AY346" s="8"/>
      <c r="AZ346" s="8"/>
      <c r="BA346" s="6"/>
      <c r="BB346" s="6"/>
      <c r="BC346" s="6"/>
      <c r="BD346" s="6"/>
      <c r="BE346" s="6"/>
      <c r="BF346" s="6"/>
      <c r="BG346" s="6"/>
      <c r="BH346" s="6"/>
      <c r="BI346" s="6"/>
      <c r="BJ346" s="6"/>
      <c r="BK346" s="6"/>
      <c r="BL346" s="6"/>
      <c r="BM346" s="6"/>
      <c r="BN346" s="6"/>
      <c r="BO346" s="6"/>
      <c r="BP346" s="6"/>
      <c r="BQ346" s="6"/>
      <c r="BR346" s="6"/>
      <c r="BS346" s="6"/>
      <c r="BT346" s="6"/>
      <c r="BU346" s="6"/>
      <c r="BV346" s="6"/>
      <c r="BW346" s="6"/>
      <c r="BX346" s="6"/>
      <c r="BY346" s="6"/>
      <c r="BZ346" s="6"/>
      <c r="CA346" s="6"/>
      <c r="CB346" s="6"/>
      <c r="CC346" s="6"/>
      <c r="CD346" s="6"/>
      <c r="CE346" s="6"/>
      <c r="CF346" s="6"/>
      <c r="CG346" s="6"/>
      <c r="CH346" s="6"/>
      <c r="CI346" s="6"/>
      <c r="CJ346" s="6"/>
      <c r="CK346" s="6"/>
      <c r="CL346" s="6"/>
      <c r="CM346" s="6"/>
      <c r="CN346" s="6"/>
      <c r="CO346" s="6"/>
      <c r="CP346" s="6"/>
      <c r="CQ346" s="6"/>
      <c r="CR346" s="6"/>
      <c r="CS346" s="6"/>
      <c r="CT346" s="6"/>
      <c r="CU346" s="6"/>
      <c r="CV346" s="6"/>
      <c r="CW346" s="6"/>
      <c r="CX346" s="6"/>
      <c r="CY346" s="6"/>
      <c r="CZ346" s="6"/>
      <c r="DA346" s="6"/>
      <c r="DB346" s="6"/>
      <c r="DC346" s="6"/>
      <c r="DD346" s="6"/>
      <c r="DE346" s="6"/>
      <c r="DF346" s="6"/>
      <c r="DG346" s="6"/>
    </row>
    <row r="347" spans="18:111" s="5" customFormat="1" x14ac:dyDescent="0.25">
      <c r="R347" s="6"/>
      <c r="S347" s="6"/>
      <c r="T347" s="6"/>
      <c r="U347" s="6"/>
      <c r="V347" s="6"/>
      <c r="W347" s="6"/>
      <c r="X347" s="6"/>
      <c r="Y347" s="6"/>
      <c r="Z347" s="6"/>
      <c r="AA347" s="6"/>
      <c r="AB347" s="6"/>
      <c r="AC347" s="6">
        <v>976</v>
      </c>
      <c r="AD347" s="6"/>
      <c r="AE347" s="6"/>
      <c r="AF347" s="6"/>
      <c r="AG347" s="6">
        <f t="shared" si="13"/>
        <v>9760</v>
      </c>
      <c r="AH347" s="6"/>
      <c r="AI347" s="6"/>
      <c r="AJ347" s="8"/>
      <c r="AK347" s="8"/>
      <c r="AL347" s="8"/>
      <c r="AM347" s="8"/>
      <c r="AN347" s="8"/>
      <c r="AO347" s="8"/>
      <c r="AP347" s="8"/>
      <c r="AQ347" s="8"/>
      <c r="AR347" s="8"/>
      <c r="AS347" s="8"/>
      <c r="AT347" s="8"/>
      <c r="AU347" s="8"/>
      <c r="AV347" s="8"/>
      <c r="AW347" s="8"/>
      <c r="AX347" s="8"/>
      <c r="AY347" s="8"/>
      <c r="AZ347" s="8"/>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c r="CD347" s="6"/>
      <c r="CE347" s="6"/>
      <c r="CF347" s="6"/>
      <c r="CG347" s="6"/>
      <c r="CH347" s="6"/>
      <c r="CI347" s="6"/>
      <c r="CJ347" s="6"/>
      <c r="CK347" s="6"/>
      <c r="CL347" s="6"/>
      <c r="CM347" s="6"/>
      <c r="CN347" s="6"/>
      <c r="CO347" s="6"/>
      <c r="CP347" s="6"/>
      <c r="CQ347" s="6"/>
      <c r="CR347" s="6"/>
      <c r="CS347" s="6"/>
      <c r="CT347" s="6"/>
      <c r="CU347" s="6"/>
      <c r="CV347" s="6"/>
      <c r="CW347" s="6"/>
      <c r="CX347" s="6"/>
      <c r="CY347" s="6"/>
      <c r="CZ347" s="6"/>
      <c r="DA347" s="6"/>
      <c r="DB347" s="6"/>
      <c r="DC347" s="6"/>
      <c r="DD347" s="6"/>
      <c r="DE347" s="6"/>
      <c r="DF347" s="6"/>
      <c r="DG347" s="6"/>
    </row>
    <row r="348" spans="18:111" s="5" customFormat="1" x14ac:dyDescent="0.25">
      <c r="R348" s="6"/>
      <c r="S348" s="6"/>
      <c r="T348" s="6"/>
      <c r="U348" s="6"/>
      <c r="V348" s="6"/>
      <c r="W348" s="6"/>
      <c r="X348" s="6"/>
      <c r="Y348" s="6"/>
      <c r="Z348" s="6"/>
      <c r="AA348" s="6"/>
      <c r="AB348" s="6"/>
      <c r="AC348" s="6"/>
      <c r="AD348" s="6"/>
      <c r="AE348" s="6"/>
      <c r="AF348" s="6"/>
      <c r="AG348" s="6">
        <v>10000</v>
      </c>
      <c r="AH348" s="6"/>
      <c r="AI348" s="6"/>
      <c r="AJ348" s="8"/>
      <c r="AK348" s="8"/>
      <c r="AL348" s="8"/>
      <c r="AM348" s="8"/>
      <c r="AN348" s="8"/>
      <c r="AO348" s="8"/>
      <c r="AP348" s="8"/>
      <c r="AQ348" s="8"/>
      <c r="AR348" s="8"/>
      <c r="AS348" s="8"/>
      <c r="AT348" s="8"/>
      <c r="AU348" s="8"/>
      <c r="AV348" s="8"/>
      <c r="AW348" s="8"/>
      <c r="AX348" s="8"/>
      <c r="AY348" s="8"/>
      <c r="AZ348" s="8"/>
      <c r="BA348" s="6"/>
      <c r="BB348" s="6"/>
      <c r="BC348" s="6"/>
      <c r="BD348" s="6"/>
      <c r="BE348" s="6"/>
      <c r="BF348" s="6"/>
      <c r="BG348" s="6"/>
      <c r="BH348" s="6"/>
      <c r="BI348" s="6"/>
      <c r="BJ348" s="6"/>
      <c r="BK348" s="6"/>
      <c r="BL348" s="6"/>
      <c r="BM348" s="6"/>
      <c r="BN348" s="6"/>
      <c r="BO348" s="6"/>
      <c r="BP348" s="6"/>
      <c r="BQ348" s="6"/>
      <c r="BR348" s="6"/>
      <c r="BS348" s="6"/>
      <c r="BT348" s="6"/>
      <c r="BU348" s="6"/>
      <c r="BV348" s="6"/>
      <c r="BW348" s="6"/>
      <c r="BX348" s="6"/>
      <c r="BY348" s="6"/>
      <c r="BZ348" s="6"/>
      <c r="CA348" s="6"/>
      <c r="CB348" s="6"/>
      <c r="CC348" s="6"/>
      <c r="CD348" s="6"/>
      <c r="CE348" s="6"/>
      <c r="CF348" s="6"/>
      <c r="CG348" s="6"/>
      <c r="CH348" s="6"/>
      <c r="CI348" s="6"/>
      <c r="CJ348" s="6"/>
      <c r="CK348" s="6"/>
      <c r="CL348" s="6"/>
      <c r="CM348" s="6"/>
      <c r="CN348" s="6"/>
      <c r="CO348" s="6"/>
      <c r="CP348" s="6"/>
      <c r="CQ348" s="6"/>
      <c r="CR348" s="6"/>
      <c r="CS348" s="6"/>
      <c r="CT348" s="6"/>
      <c r="CU348" s="6"/>
      <c r="CV348" s="6"/>
      <c r="CW348" s="6"/>
      <c r="CX348" s="6"/>
      <c r="CY348" s="6"/>
      <c r="CZ348" s="6"/>
      <c r="DA348" s="6"/>
      <c r="DB348" s="6"/>
      <c r="DC348" s="6"/>
      <c r="DD348" s="6"/>
      <c r="DE348" s="6"/>
      <c r="DF348" s="6"/>
      <c r="DG348" s="6"/>
    </row>
    <row r="349" spans="18:111" s="5" customFormat="1" x14ac:dyDescent="0.25">
      <c r="R349" s="8"/>
      <c r="S349" s="8"/>
      <c r="T349" s="8"/>
      <c r="U349" s="8"/>
      <c r="V349" s="8"/>
      <c r="W349" s="8"/>
      <c r="X349" s="8"/>
      <c r="Y349" s="8"/>
      <c r="Z349" s="8"/>
      <c r="AA349" s="8"/>
      <c r="AB349" s="8"/>
      <c r="AD349" s="8"/>
      <c r="AH349" s="8"/>
      <c r="AI349" s="8"/>
      <c r="AJ349" s="8"/>
      <c r="AK349" s="8"/>
      <c r="AL349" s="8"/>
      <c r="AM349" s="8"/>
      <c r="AN349" s="8"/>
      <c r="AO349" s="8"/>
      <c r="AP349" s="8"/>
      <c r="AQ349" s="8"/>
      <c r="AR349" s="8"/>
      <c r="AS349" s="8"/>
      <c r="AT349" s="8"/>
      <c r="AU349" s="8"/>
      <c r="AV349" s="8"/>
      <c r="AW349" s="8"/>
      <c r="AX349" s="8"/>
      <c r="AY349" s="8"/>
      <c r="AZ349" s="8"/>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c r="CD349" s="6"/>
      <c r="CE349" s="6"/>
      <c r="CF349" s="6"/>
      <c r="CG349" s="6"/>
      <c r="CH349" s="6"/>
      <c r="CI349" s="6"/>
      <c r="CJ349" s="6"/>
      <c r="CK349" s="6"/>
      <c r="CL349" s="6"/>
      <c r="CM349" s="6"/>
      <c r="CN349" s="6"/>
      <c r="CO349" s="6"/>
      <c r="CP349" s="6"/>
      <c r="CQ349" s="6"/>
      <c r="CR349" s="6"/>
      <c r="CS349" s="6"/>
      <c r="CT349" s="6"/>
      <c r="CU349" s="6"/>
      <c r="CV349" s="6"/>
      <c r="CW349" s="6"/>
      <c r="CX349" s="6"/>
      <c r="CY349" s="6"/>
      <c r="CZ349" s="6"/>
      <c r="DA349" s="6"/>
      <c r="DB349" s="6"/>
      <c r="DC349" s="6"/>
      <c r="DD349" s="6"/>
      <c r="DE349" s="6"/>
      <c r="DF349" s="6"/>
      <c r="DG349" s="6"/>
    </row>
    <row r="350" spans="18:111" s="5" customFormat="1" x14ac:dyDescent="0.25">
      <c r="R350" s="8"/>
      <c r="S350" s="8"/>
      <c r="T350" s="8"/>
      <c r="U350" s="8"/>
      <c r="V350" s="8"/>
      <c r="W350" s="8"/>
      <c r="X350" s="8"/>
      <c r="Y350" s="8"/>
      <c r="Z350" s="8"/>
      <c r="AA350" s="8"/>
      <c r="AB350" s="8"/>
      <c r="AD350" s="8"/>
      <c r="AH350" s="8"/>
      <c r="AI350" s="8"/>
      <c r="AJ350" s="8"/>
      <c r="AK350" s="8"/>
      <c r="AL350" s="8"/>
      <c r="AM350" s="8"/>
      <c r="AN350" s="8"/>
      <c r="AO350" s="8"/>
      <c r="AP350" s="8"/>
      <c r="AQ350" s="8"/>
      <c r="AR350" s="8"/>
      <c r="AS350" s="8"/>
      <c r="AT350" s="8"/>
      <c r="AU350" s="8"/>
      <c r="AV350" s="8"/>
      <c r="AW350" s="8"/>
      <c r="AX350" s="8"/>
      <c r="AY350" s="8"/>
      <c r="AZ350" s="8"/>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6"/>
      <c r="CI350" s="6"/>
      <c r="CJ350" s="6"/>
      <c r="CK350" s="6"/>
      <c r="CL350" s="6"/>
      <c r="CM350" s="6"/>
      <c r="CN350" s="6"/>
      <c r="CO350" s="6"/>
      <c r="CP350" s="6"/>
      <c r="CQ350" s="6"/>
      <c r="CR350" s="6"/>
      <c r="CS350" s="6"/>
      <c r="CT350" s="6"/>
      <c r="CU350" s="6"/>
      <c r="CV350" s="6"/>
      <c r="CW350" s="6"/>
      <c r="CX350" s="6"/>
      <c r="CY350" s="6"/>
      <c r="CZ350" s="6"/>
      <c r="DA350" s="6"/>
      <c r="DB350" s="6"/>
      <c r="DC350" s="6"/>
      <c r="DD350" s="6"/>
      <c r="DE350" s="6"/>
      <c r="DF350" s="6"/>
      <c r="DG350" s="6"/>
    </row>
    <row r="351" spans="18:111" s="5" customFormat="1" x14ac:dyDescent="0.25">
      <c r="R351" s="8"/>
      <c r="S351" s="8"/>
      <c r="T351" s="8"/>
      <c r="U351" s="8"/>
      <c r="V351" s="8"/>
      <c r="W351" s="8"/>
      <c r="X351" s="8"/>
      <c r="Y351" s="8"/>
      <c r="Z351" s="8"/>
      <c r="AA351" s="8"/>
      <c r="AB351" s="8"/>
      <c r="AD351" s="8"/>
      <c r="AH351" s="8"/>
      <c r="AI351" s="8"/>
      <c r="AJ351" s="8"/>
      <c r="AK351" s="8"/>
      <c r="AL351" s="8"/>
      <c r="AM351" s="8"/>
      <c r="AN351" s="8"/>
      <c r="AO351" s="8"/>
      <c r="AP351" s="8"/>
      <c r="AQ351" s="8"/>
      <c r="AR351" s="8"/>
      <c r="AS351" s="8"/>
      <c r="AT351" s="8"/>
      <c r="AU351" s="8"/>
      <c r="AV351" s="8"/>
      <c r="AW351" s="8"/>
      <c r="AX351" s="8"/>
      <c r="AY351" s="8"/>
      <c r="AZ351" s="8"/>
      <c r="BA351" s="6"/>
      <c r="BB351" s="6"/>
      <c r="BC351" s="6"/>
      <c r="BD351" s="6"/>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6"/>
      <c r="CD351" s="6"/>
      <c r="CE351" s="6"/>
      <c r="CF351" s="6"/>
      <c r="CG351" s="6"/>
      <c r="CH351" s="6"/>
      <c r="CI351" s="6"/>
      <c r="CJ351" s="6"/>
      <c r="CK351" s="6"/>
      <c r="CL351" s="6"/>
      <c r="CM351" s="6"/>
      <c r="CN351" s="6"/>
      <c r="CO351" s="6"/>
      <c r="CP351" s="6"/>
      <c r="CQ351" s="6"/>
      <c r="CR351" s="6"/>
      <c r="CS351" s="6"/>
      <c r="CT351" s="6"/>
      <c r="CU351" s="6"/>
      <c r="CV351" s="6"/>
      <c r="CW351" s="6"/>
      <c r="CX351" s="6"/>
      <c r="CY351" s="6"/>
      <c r="CZ351" s="6"/>
      <c r="DA351" s="6"/>
      <c r="DB351" s="6"/>
      <c r="DC351" s="6"/>
      <c r="DD351" s="6"/>
      <c r="DE351" s="6"/>
      <c r="DF351" s="6"/>
      <c r="DG351" s="6"/>
    </row>
    <row r="352" spans="18:111" s="5" customFormat="1" x14ac:dyDescent="0.25">
      <c r="R352" s="8"/>
      <c r="S352" s="8"/>
      <c r="T352" s="8"/>
      <c r="U352" s="8"/>
      <c r="V352" s="8"/>
      <c r="W352" s="8"/>
      <c r="X352" s="8"/>
      <c r="Y352" s="8"/>
      <c r="Z352" s="8"/>
      <c r="AA352" s="8"/>
      <c r="AB352" s="8"/>
      <c r="AC352" s="8"/>
      <c r="AD352" s="8"/>
      <c r="AH352" s="8"/>
      <c r="AI352" s="8"/>
      <c r="AJ352" s="8"/>
      <c r="AK352" s="8"/>
      <c r="AL352" s="8"/>
      <c r="AM352" s="8"/>
      <c r="AN352" s="8"/>
      <c r="AO352" s="8"/>
      <c r="AP352" s="8"/>
      <c r="AQ352" s="8"/>
      <c r="AR352" s="8"/>
      <c r="AS352" s="8"/>
      <c r="AT352" s="8"/>
      <c r="AU352" s="8"/>
      <c r="AV352" s="8"/>
      <c r="AW352" s="8"/>
      <c r="AX352" s="8"/>
      <c r="AY352" s="8"/>
      <c r="AZ352" s="8"/>
      <c r="BA352" s="6"/>
      <c r="BB352" s="6"/>
      <c r="BC352" s="6"/>
      <c r="BD352" s="6"/>
      <c r="BE352" s="6"/>
      <c r="BF352" s="6"/>
      <c r="BG352" s="6"/>
      <c r="BH352" s="6"/>
      <c r="BI352" s="6"/>
      <c r="BJ352" s="6"/>
      <c r="BK352" s="6"/>
      <c r="BL352" s="6"/>
      <c r="BM352" s="6"/>
      <c r="BN352" s="6"/>
      <c r="BO352" s="6"/>
      <c r="BP352" s="6"/>
      <c r="BQ352" s="6"/>
      <c r="BR352" s="6"/>
      <c r="BS352" s="6"/>
      <c r="BT352" s="6"/>
      <c r="BU352" s="6"/>
      <c r="BV352" s="6"/>
      <c r="BW352" s="6"/>
      <c r="BX352" s="6"/>
      <c r="BY352" s="6"/>
      <c r="BZ352" s="6"/>
      <c r="CA352" s="6"/>
      <c r="CB352" s="6"/>
      <c r="CC352" s="6"/>
      <c r="CD352" s="6"/>
      <c r="CE352" s="6"/>
      <c r="CF352" s="6"/>
      <c r="CG352" s="6"/>
      <c r="CH352" s="6"/>
      <c r="CI352" s="6"/>
      <c r="CJ352" s="6"/>
      <c r="CK352" s="6"/>
      <c r="CL352" s="6"/>
      <c r="CM352" s="6"/>
      <c r="CN352" s="6"/>
      <c r="CO352" s="6"/>
      <c r="CP352" s="6"/>
      <c r="CQ352" s="6"/>
      <c r="CR352" s="6"/>
      <c r="CS352" s="6"/>
      <c r="CT352" s="6"/>
      <c r="CU352" s="6"/>
      <c r="CV352" s="6"/>
      <c r="CW352" s="6"/>
      <c r="CX352" s="6"/>
      <c r="CY352" s="6"/>
      <c r="CZ352" s="6"/>
      <c r="DA352" s="6"/>
      <c r="DB352" s="6"/>
      <c r="DC352" s="6"/>
      <c r="DD352" s="6"/>
      <c r="DE352" s="6"/>
      <c r="DF352" s="6"/>
      <c r="DG352" s="6"/>
    </row>
    <row r="353" spans="18:111" s="5" customFormat="1" x14ac:dyDescent="0.25">
      <c r="R353" s="8"/>
      <c r="S353" s="8"/>
      <c r="T353" s="8"/>
      <c r="U353" s="8"/>
      <c r="V353" s="8"/>
      <c r="W353" s="8"/>
      <c r="X353" s="8"/>
      <c r="Y353" s="8"/>
      <c r="Z353" s="8"/>
      <c r="AA353" s="8"/>
      <c r="AB353" s="8"/>
      <c r="AH353" s="8"/>
      <c r="AI353" s="8"/>
      <c r="AJ353" s="8"/>
      <c r="AK353" s="8"/>
      <c r="AL353" s="8"/>
      <c r="AM353" s="8"/>
      <c r="AN353" s="8"/>
      <c r="AO353" s="8"/>
      <c r="AP353" s="8"/>
      <c r="AQ353" s="8"/>
      <c r="AR353" s="8"/>
      <c r="AS353" s="8"/>
      <c r="AT353" s="8"/>
      <c r="AU353" s="8"/>
      <c r="AV353" s="8"/>
      <c r="AW353" s="8"/>
      <c r="AX353" s="8"/>
      <c r="AY353" s="8"/>
      <c r="AZ353" s="8"/>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6"/>
      <c r="CI353" s="6"/>
      <c r="CJ353" s="6"/>
      <c r="CK353" s="6"/>
      <c r="CL353" s="6"/>
      <c r="CM353" s="6"/>
      <c r="CN353" s="6"/>
      <c r="CO353" s="6"/>
      <c r="CP353" s="6"/>
      <c r="CQ353" s="6"/>
      <c r="CR353" s="6"/>
      <c r="CS353" s="6"/>
      <c r="CT353" s="6"/>
      <c r="CU353" s="6"/>
      <c r="CV353" s="6"/>
      <c r="CW353" s="6"/>
      <c r="CX353" s="6"/>
      <c r="CY353" s="6"/>
      <c r="CZ353" s="6"/>
      <c r="DA353" s="6"/>
      <c r="DB353" s="6"/>
      <c r="DC353" s="6"/>
      <c r="DD353" s="6"/>
      <c r="DE353" s="6"/>
      <c r="DF353" s="6"/>
      <c r="DG353" s="6"/>
    </row>
    <row r="354" spans="18:111" s="5" customFormat="1" x14ac:dyDescent="0.25">
      <c r="R354" s="8"/>
      <c r="S354" s="8"/>
      <c r="T354" s="8"/>
      <c r="U354" s="8"/>
      <c r="V354" s="8"/>
      <c r="W354" s="8"/>
      <c r="X354" s="8"/>
      <c r="Y354" s="8"/>
      <c r="Z354" s="8"/>
      <c r="AA354" s="8"/>
      <c r="AB354" s="8"/>
      <c r="AH354" s="8"/>
      <c r="AI354" s="8"/>
      <c r="AJ354" s="8"/>
      <c r="AK354" s="8"/>
      <c r="AL354" s="8"/>
      <c r="AM354" s="8"/>
      <c r="AN354" s="8"/>
      <c r="AO354" s="8"/>
      <c r="AP354" s="8"/>
      <c r="AQ354" s="8"/>
      <c r="AR354" s="8"/>
      <c r="AS354" s="8"/>
      <c r="AT354" s="8"/>
      <c r="AU354" s="8"/>
      <c r="AV354" s="8"/>
      <c r="AW354" s="8"/>
      <c r="AX354" s="8"/>
      <c r="AY354" s="8"/>
      <c r="AZ354" s="8"/>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6"/>
      <c r="CI354" s="6"/>
      <c r="CJ354" s="6"/>
      <c r="CK354" s="6"/>
      <c r="CL354" s="6"/>
      <c r="CM354" s="6"/>
      <c r="CN354" s="6"/>
      <c r="CO354" s="6"/>
      <c r="CP354" s="6"/>
      <c r="CQ354" s="6"/>
      <c r="CR354" s="6"/>
      <c r="CS354" s="6"/>
      <c r="CT354" s="6"/>
      <c r="CU354" s="6"/>
      <c r="CV354" s="6"/>
      <c r="CW354" s="6"/>
      <c r="CX354" s="6"/>
      <c r="CY354" s="6"/>
      <c r="CZ354" s="6"/>
      <c r="DA354" s="6"/>
      <c r="DB354" s="6"/>
      <c r="DC354" s="6"/>
      <c r="DD354" s="6"/>
      <c r="DE354" s="6"/>
      <c r="DF354" s="6"/>
      <c r="DG354" s="6"/>
    </row>
    <row r="355" spans="18:111" s="5" customFormat="1" x14ac:dyDescent="0.25">
      <c r="R355" s="8"/>
      <c r="S355" s="8"/>
      <c r="T355" s="8"/>
      <c r="U355" s="8"/>
      <c r="V355" s="8"/>
      <c r="W355" s="8"/>
      <c r="X355" s="8"/>
      <c r="Y355" s="8"/>
      <c r="Z355" s="8"/>
      <c r="AA355" s="8"/>
      <c r="AB355" s="8"/>
      <c r="AH355" s="8"/>
      <c r="AI355" s="8"/>
      <c r="AJ355" s="8"/>
      <c r="AK355" s="8"/>
      <c r="AL355" s="8"/>
      <c r="AM355" s="8"/>
      <c r="AN355" s="8"/>
      <c r="AO355" s="8"/>
      <c r="AP355" s="8"/>
      <c r="AQ355" s="8"/>
      <c r="AR355" s="8"/>
      <c r="AS355" s="8"/>
      <c r="AT355" s="8"/>
      <c r="AU355" s="8"/>
      <c r="AV355" s="8"/>
      <c r="AW355" s="8"/>
      <c r="AX355" s="8"/>
      <c r="AY355" s="8"/>
      <c r="AZ355" s="8"/>
      <c r="BA355" s="6"/>
      <c r="BB355" s="6"/>
      <c r="BC355" s="6"/>
      <c r="BD355" s="6"/>
      <c r="BE355" s="6"/>
      <c r="BF355" s="6"/>
      <c r="BG355" s="6"/>
      <c r="BH355" s="6"/>
      <c r="BI355" s="6"/>
      <c r="BJ355" s="6"/>
      <c r="BK355" s="6"/>
      <c r="BL355" s="6"/>
      <c r="BM355" s="6"/>
      <c r="BN355" s="6"/>
      <c r="BO355" s="6"/>
      <c r="BP355" s="6"/>
      <c r="BQ355" s="6"/>
      <c r="BR355" s="6"/>
      <c r="BS355" s="6"/>
      <c r="BT355" s="6"/>
      <c r="BU355" s="6"/>
      <c r="BV355" s="6"/>
      <c r="BW355" s="6"/>
      <c r="BX355" s="6"/>
      <c r="BY355" s="6"/>
      <c r="BZ355" s="6"/>
      <c r="CA355" s="6"/>
      <c r="CB355" s="6"/>
      <c r="CC355" s="6"/>
      <c r="CD355" s="6"/>
      <c r="CE355" s="6"/>
      <c r="CF355" s="6"/>
      <c r="CG355" s="6"/>
      <c r="CH355" s="6"/>
      <c r="CI355" s="6"/>
      <c r="CJ355" s="6"/>
      <c r="CK355" s="6"/>
      <c r="CL355" s="6"/>
      <c r="CM355" s="6"/>
      <c r="CN355" s="6"/>
      <c r="CO355" s="6"/>
      <c r="CP355" s="6"/>
      <c r="CQ355" s="6"/>
      <c r="CR355" s="6"/>
      <c r="CS355" s="6"/>
      <c r="CT355" s="6"/>
      <c r="CU355" s="6"/>
      <c r="CV355" s="6"/>
      <c r="CW355" s="6"/>
      <c r="CX355" s="6"/>
      <c r="CY355" s="6"/>
      <c r="CZ355" s="6"/>
      <c r="DA355" s="6"/>
      <c r="DB355" s="6"/>
      <c r="DC355" s="6"/>
      <c r="DD355" s="6"/>
      <c r="DE355" s="6"/>
      <c r="DF355" s="6"/>
      <c r="DG355" s="6"/>
    </row>
    <row r="356" spans="18:111" s="5" customFormat="1" x14ac:dyDescent="0.25">
      <c r="R356" s="8"/>
      <c r="S356" s="8"/>
      <c r="T356" s="8"/>
      <c r="U356" s="8"/>
      <c r="V356" s="8"/>
      <c r="W356" s="8"/>
      <c r="X356" s="8"/>
      <c r="Y356" s="8"/>
      <c r="Z356" s="8"/>
      <c r="AA356" s="8"/>
      <c r="AB356" s="8"/>
      <c r="AH356" s="8"/>
      <c r="AI356" s="8"/>
      <c r="AJ356" s="8"/>
      <c r="AK356" s="8"/>
      <c r="AL356" s="8"/>
      <c r="AM356" s="8"/>
      <c r="AN356" s="8"/>
      <c r="AO356" s="8"/>
      <c r="AP356" s="8"/>
      <c r="AQ356" s="8"/>
      <c r="AR356" s="8"/>
      <c r="AS356" s="8"/>
      <c r="AT356" s="8"/>
      <c r="AU356" s="8"/>
      <c r="AV356" s="8"/>
      <c r="AW356" s="8"/>
      <c r="AX356" s="8"/>
      <c r="AY356" s="8"/>
      <c r="AZ356" s="8"/>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c r="CD356" s="6"/>
      <c r="CE356" s="6"/>
      <c r="CF356" s="6"/>
      <c r="CG356" s="6"/>
      <c r="CH356" s="6"/>
      <c r="CI356" s="6"/>
      <c r="CJ356" s="6"/>
      <c r="CK356" s="6"/>
      <c r="CL356" s="6"/>
      <c r="CM356" s="6"/>
      <c r="CN356" s="6"/>
      <c r="CO356" s="6"/>
      <c r="CP356" s="6"/>
      <c r="CQ356" s="6"/>
      <c r="CR356" s="6"/>
      <c r="CS356" s="6"/>
      <c r="CT356" s="6"/>
      <c r="CU356" s="6"/>
      <c r="CV356" s="6"/>
      <c r="CW356" s="6"/>
      <c r="CX356" s="6"/>
      <c r="CY356" s="6"/>
      <c r="CZ356" s="6"/>
      <c r="DA356" s="6"/>
      <c r="DB356" s="6"/>
      <c r="DC356" s="6"/>
      <c r="DD356" s="6"/>
      <c r="DE356" s="6"/>
      <c r="DF356" s="6"/>
      <c r="DG356" s="6"/>
    </row>
    <row r="357" spans="18:111" s="5" customFormat="1" x14ac:dyDescent="0.25">
      <c r="R357" s="8"/>
      <c r="S357" s="8"/>
      <c r="T357" s="8"/>
      <c r="U357" s="8"/>
      <c r="V357" s="8"/>
      <c r="W357" s="8"/>
      <c r="X357" s="8"/>
      <c r="Y357" s="8"/>
      <c r="Z357" s="8"/>
      <c r="AA357" s="8"/>
      <c r="AB357" s="8"/>
      <c r="AH357" s="8"/>
      <c r="AI357" s="8"/>
      <c r="AJ357" s="8"/>
      <c r="AK357" s="8"/>
      <c r="AL357" s="8"/>
      <c r="AM357" s="8"/>
      <c r="AN357" s="8"/>
      <c r="AO357" s="8"/>
      <c r="AP357" s="8"/>
      <c r="AQ357" s="8"/>
      <c r="AR357" s="8"/>
      <c r="AS357" s="8"/>
      <c r="AT357" s="8"/>
      <c r="AU357" s="8"/>
      <c r="AV357" s="8"/>
      <c r="AW357" s="8"/>
      <c r="AX357" s="8"/>
      <c r="AY357" s="8"/>
      <c r="AZ357" s="8"/>
      <c r="BA357" s="6"/>
      <c r="BB357" s="6"/>
      <c r="BC357" s="6"/>
      <c r="BD357" s="6"/>
      <c r="BE357" s="6"/>
      <c r="BF357" s="6"/>
      <c r="BG357" s="6"/>
      <c r="BH357" s="6"/>
      <c r="BI357" s="6"/>
      <c r="BJ357" s="6"/>
      <c r="BK357" s="6"/>
      <c r="BL357" s="6"/>
      <c r="BM357" s="6"/>
      <c r="BN357" s="6"/>
      <c r="BO357" s="6"/>
      <c r="BP357" s="6"/>
      <c r="BQ357" s="6"/>
      <c r="BR357" s="6"/>
      <c r="BS357" s="6"/>
      <c r="BT357" s="6"/>
      <c r="BU357" s="6"/>
      <c r="BV357" s="6"/>
      <c r="BW357" s="6"/>
      <c r="BX357" s="6"/>
      <c r="BY357" s="6"/>
      <c r="BZ357" s="6"/>
      <c r="CA357" s="6"/>
      <c r="CB357" s="6"/>
      <c r="CC357" s="6"/>
      <c r="CD357" s="6"/>
      <c r="CE357" s="6"/>
      <c r="CF357" s="6"/>
      <c r="CG357" s="6"/>
      <c r="CH357" s="6"/>
      <c r="CI357" s="6"/>
      <c r="CJ357" s="6"/>
      <c r="CK357" s="6"/>
      <c r="CL357" s="6"/>
      <c r="CM357" s="6"/>
      <c r="CN357" s="6"/>
      <c r="CO357" s="6"/>
      <c r="CP357" s="6"/>
      <c r="CQ357" s="6"/>
      <c r="CR357" s="6"/>
      <c r="CS357" s="6"/>
      <c r="CT357" s="6"/>
      <c r="CU357" s="6"/>
      <c r="CV357" s="6"/>
      <c r="CW357" s="6"/>
      <c r="CX357" s="6"/>
      <c r="CY357" s="6"/>
      <c r="CZ357" s="6"/>
      <c r="DA357" s="6"/>
      <c r="DB357" s="6"/>
      <c r="DC357" s="6"/>
      <c r="DD357" s="6"/>
      <c r="DE357" s="6"/>
      <c r="DF357" s="6"/>
      <c r="DG357" s="6"/>
    </row>
    <row r="358" spans="18:111" s="5" customFormat="1" x14ac:dyDescent="0.25">
      <c r="R358" s="8"/>
      <c r="S358" s="8"/>
      <c r="T358" s="8"/>
      <c r="U358" s="8"/>
      <c r="V358" s="8"/>
      <c r="W358" s="8"/>
      <c r="X358" s="8"/>
      <c r="Y358" s="8"/>
      <c r="Z358" s="8"/>
      <c r="AA358" s="8"/>
      <c r="AB358" s="8"/>
      <c r="AH358" s="8"/>
      <c r="AI358" s="8"/>
      <c r="AJ358" s="8"/>
      <c r="AK358" s="8"/>
      <c r="AL358" s="8"/>
      <c r="AM358" s="8"/>
      <c r="AN358" s="8"/>
      <c r="AO358" s="8"/>
      <c r="AP358" s="8"/>
      <c r="AQ358" s="8"/>
      <c r="AR358" s="8"/>
      <c r="AS358" s="8"/>
      <c r="AT358" s="8"/>
      <c r="AU358" s="8"/>
      <c r="AV358" s="8"/>
      <c r="AW358" s="8"/>
      <c r="AX358" s="8"/>
      <c r="AY358" s="8"/>
      <c r="AZ358" s="8"/>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6"/>
      <c r="CI358" s="6"/>
      <c r="CJ358" s="6"/>
      <c r="CK358" s="6"/>
      <c r="CL358" s="6"/>
      <c r="CM358" s="6"/>
      <c r="CN358" s="6"/>
      <c r="CO358" s="6"/>
      <c r="CP358" s="6"/>
      <c r="CQ358" s="6"/>
      <c r="CR358" s="6"/>
      <c r="CS358" s="6"/>
      <c r="CT358" s="6"/>
      <c r="CU358" s="6"/>
      <c r="CV358" s="6"/>
      <c r="CW358" s="6"/>
      <c r="CX358" s="6"/>
      <c r="CY358" s="6"/>
      <c r="CZ358" s="6"/>
      <c r="DA358" s="6"/>
      <c r="DB358" s="6"/>
      <c r="DC358" s="6"/>
      <c r="DD358" s="6"/>
      <c r="DE358" s="6"/>
      <c r="DF358" s="6"/>
      <c r="DG358" s="6"/>
    </row>
    <row r="359" spans="18:111" s="5" customFormat="1" x14ac:dyDescent="0.25">
      <c r="R359" s="8"/>
      <c r="S359" s="8"/>
      <c r="T359" s="8"/>
      <c r="U359" s="8"/>
      <c r="V359" s="8"/>
      <c r="W359" s="8"/>
      <c r="X359" s="8"/>
      <c r="Y359" s="8"/>
      <c r="Z359" s="8"/>
      <c r="AA359" s="8"/>
      <c r="AB359" s="8"/>
      <c r="AH359" s="8"/>
      <c r="AI359" s="8"/>
      <c r="AJ359" s="8"/>
      <c r="AK359" s="8"/>
      <c r="AL359" s="8"/>
      <c r="AM359" s="8"/>
      <c r="AN359" s="8"/>
      <c r="AO359" s="8"/>
      <c r="AP359" s="8"/>
      <c r="AQ359" s="8"/>
      <c r="AR359" s="8"/>
      <c r="AS359" s="8"/>
      <c r="AT359" s="8"/>
      <c r="AU359" s="8"/>
      <c r="AV359" s="8"/>
      <c r="AW359" s="8"/>
      <c r="AX359" s="8"/>
      <c r="AY359" s="8"/>
      <c r="AZ359" s="8"/>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c r="CD359" s="6"/>
      <c r="CE359" s="6"/>
      <c r="CF359" s="6"/>
      <c r="CG359" s="6"/>
      <c r="CH359" s="6"/>
      <c r="CI359" s="6"/>
      <c r="CJ359" s="6"/>
      <c r="CK359" s="6"/>
      <c r="CL359" s="6"/>
      <c r="CM359" s="6"/>
      <c r="CN359" s="6"/>
      <c r="CO359" s="6"/>
      <c r="CP359" s="6"/>
      <c r="CQ359" s="6"/>
      <c r="CR359" s="6"/>
      <c r="CS359" s="6"/>
      <c r="CT359" s="6"/>
      <c r="CU359" s="6"/>
      <c r="CV359" s="6"/>
      <c r="CW359" s="6"/>
      <c r="CX359" s="6"/>
      <c r="CY359" s="6"/>
      <c r="CZ359" s="6"/>
      <c r="DA359" s="6"/>
      <c r="DB359" s="6"/>
      <c r="DC359" s="6"/>
      <c r="DD359" s="6"/>
      <c r="DE359" s="6"/>
      <c r="DF359" s="6"/>
      <c r="DG359" s="6"/>
    </row>
    <row r="360" spans="18:111" s="5" customFormat="1" x14ac:dyDescent="0.25">
      <c r="R360" s="8"/>
      <c r="S360" s="8"/>
      <c r="T360" s="8"/>
      <c r="U360" s="8"/>
      <c r="V360" s="8"/>
      <c r="W360" s="8"/>
      <c r="X360" s="8"/>
      <c r="Y360" s="8"/>
      <c r="Z360" s="8"/>
      <c r="AA360" s="8"/>
      <c r="AB360" s="8"/>
      <c r="AH360" s="8"/>
      <c r="AI360" s="8"/>
      <c r="AJ360" s="8"/>
      <c r="AK360" s="8"/>
      <c r="AL360" s="8"/>
      <c r="AM360" s="8"/>
      <c r="AN360" s="8"/>
      <c r="AO360" s="8"/>
      <c r="AP360" s="8"/>
      <c r="AQ360" s="8"/>
      <c r="AR360" s="8"/>
      <c r="AS360" s="8"/>
      <c r="AT360" s="8"/>
      <c r="AU360" s="8"/>
      <c r="AV360" s="8"/>
      <c r="AW360" s="8"/>
      <c r="AX360" s="8"/>
      <c r="AY360" s="8"/>
      <c r="AZ360" s="8"/>
      <c r="BA360" s="6"/>
      <c r="BB360" s="6"/>
      <c r="BC360" s="6"/>
      <c r="BD360" s="6"/>
      <c r="BE360" s="6"/>
      <c r="BF360" s="6"/>
      <c r="BG360" s="6"/>
      <c r="BH360" s="6"/>
      <c r="BI360" s="6"/>
      <c r="BJ360" s="6"/>
      <c r="BK360" s="6"/>
      <c r="BL360" s="6"/>
      <c r="BM360" s="6"/>
      <c r="BN360" s="6"/>
      <c r="BO360" s="6"/>
      <c r="BP360" s="6"/>
      <c r="BQ360" s="6"/>
      <c r="BR360" s="6"/>
      <c r="BS360" s="6"/>
      <c r="BT360" s="6"/>
      <c r="BU360" s="6"/>
      <c r="BV360" s="6"/>
      <c r="BW360" s="6"/>
      <c r="BX360" s="6"/>
      <c r="BY360" s="6"/>
      <c r="BZ360" s="6"/>
      <c r="CA360" s="6"/>
      <c r="CB360" s="6"/>
      <c r="CC360" s="6"/>
      <c r="CD360" s="6"/>
      <c r="CE360" s="6"/>
      <c r="CF360" s="6"/>
      <c r="CG360" s="6"/>
      <c r="CH360" s="6"/>
      <c r="CI360" s="6"/>
      <c r="CJ360" s="6"/>
      <c r="CK360" s="6"/>
      <c r="CL360" s="6"/>
      <c r="CM360" s="6"/>
      <c r="CN360" s="6"/>
      <c r="CO360" s="6"/>
      <c r="CP360" s="6"/>
      <c r="CQ360" s="6"/>
      <c r="CR360" s="6"/>
      <c r="CS360" s="6"/>
      <c r="CT360" s="6"/>
      <c r="CU360" s="6"/>
      <c r="CV360" s="6"/>
      <c r="CW360" s="6"/>
      <c r="CX360" s="6"/>
      <c r="CY360" s="6"/>
      <c r="CZ360" s="6"/>
      <c r="DA360" s="6"/>
      <c r="DB360" s="6"/>
      <c r="DC360" s="6"/>
      <c r="DD360" s="6"/>
      <c r="DE360" s="6"/>
      <c r="DF360" s="6"/>
      <c r="DG360" s="6"/>
    </row>
    <row r="361" spans="18:111" s="5" customFormat="1" x14ac:dyDescent="0.25">
      <c r="R361" s="8"/>
      <c r="S361" s="8"/>
      <c r="T361" s="8"/>
      <c r="U361" s="8"/>
      <c r="V361" s="8"/>
      <c r="W361" s="8"/>
      <c r="X361" s="8"/>
      <c r="Y361" s="8"/>
      <c r="Z361" s="8"/>
      <c r="AA361" s="8"/>
      <c r="AB361" s="8"/>
      <c r="AH361" s="8"/>
      <c r="AI361" s="8"/>
      <c r="AJ361" s="8"/>
      <c r="AK361" s="8"/>
      <c r="AL361" s="8"/>
      <c r="AM361" s="8"/>
      <c r="AN361" s="8"/>
      <c r="AO361" s="8"/>
      <c r="AP361" s="8"/>
      <c r="AQ361" s="8"/>
      <c r="AR361" s="8"/>
      <c r="AS361" s="8"/>
      <c r="AT361" s="8"/>
      <c r="AU361" s="8"/>
      <c r="AV361" s="8"/>
      <c r="AW361" s="8"/>
      <c r="AX361" s="8"/>
      <c r="AY361" s="8"/>
      <c r="AZ361" s="8"/>
      <c r="BA361" s="6"/>
      <c r="BB361" s="6"/>
      <c r="BC361" s="6"/>
      <c r="BD361" s="6"/>
      <c r="BE361" s="6"/>
      <c r="BF361" s="6"/>
      <c r="BG361" s="6"/>
      <c r="BH361" s="6"/>
      <c r="BI361" s="6"/>
      <c r="BJ361" s="6"/>
      <c r="BK361" s="6"/>
      <c r="BL361" s="6"/>
      <c r="BM361" s="6"/>
      <c r="BN361" s="6"/>
      <c r="BO361" s="6"/>
      <c r="BP361" s="6"/>
      <c r="BQ361" s="6"/>
      <c r="BR361" s="6"/>
      <c r="BS361" s="6"/>
      <c r="BT361" s="6"/>
      <c r="BU361" s="6"/>
      <c r="BV361" s="6"/>
      <c r="BW361" s="6"/>
      <c r="BX361" s="6"/>
      <c r="BY361" s="6"/>
      <c r="BZ361" s="6"/>
      <c r="CA361" s="6"/>
      <c r="CB361" s="6"/>
      <c r="CC361" s="6"/>
      <c r="CD361" s="6"/>
      <c r="CE361" s="6"/>
      <c r="CF361" s="6"/>
      <c r="CG361" s="6"/>
      <c r="CH361" s="6"/>
      <c r="CI361" s="6"/>
      <c r="CJ361" s="6"/>
      <c r="CK361" s="6"/>
      <c r="CL361" s="6"/>
      <c r="CM361" s="6"/>
      <c r="CN361" s="6"/>
      <c r="CO361" s="6"/>
      <c r="CP361" s="6"/>
      <c r="CQ361" s="6"/>
      <c r="CR361" s="6"/>
      <c r="CS361" s="6"/>
      <c r="CT361" s="6"/>
      <c r="CU361" s="6"/>
      <c r="CV361" s="6"/>
      <c r="CW361" s="6"/>
      <c r="CX361" s="6"/>
      <c r="CY361" s="6"/>
      <c r="CZ361" s="6"/>
      <c r="DA361" s="6"/>
      <c r="DB361" s="6"/>
      <c r="DC361" s="6"/>
      <c r="DD361" s="6"/>
      <c r="DE361" s="6"/>
      <c r="DF361" s="6"/>
      <c r="DG361" s="6"/>
    </row>
    <row r="362" spans="18:111" s="5" customFormat="1" x14ac:dyDescent="0.25">
      <c r="R362" s="8"/>
      <c r="S362" s="8"/>
      <c r="T362" s="8"/>
      <c r="U362" s="8"/>
      <c r="V362" s="8"/>
      <c r="W362" s="8"/>
      <c r="X362" s="8"/>
      <c r="Y362" s="8"/>
      <c r="Z362" s="8"/>
      <c r="AA362" s="8"/>
      <c r="AB362" s="8"/>
      <c r="AH362" s="8"/>
      <c r="AI362" s="8"/>
      <c r="AJ362" s="8"/>
      <c r="AK362" s="8"/>
      <c r="AL362" s="8"/>
      <c r="AM362" s="8"/>
      <c r="AN362" s="8"/>
      <c r="AO362" s="8"/>
      <c r="AP362" s="8"/>
      <c r="AQ362" s="8"/>
      <c r="AR362" s="8"/>
      <c r="AS362" s="8"/>
      <c r="AT362" s="8"/>
      <c r="AU362" s="8"/>
      <c r="AV362" s="8"/>
      <c r="AW362" s="8"/>
      <c r="AX362" s="8"/>
      <c r="AY362" s="8"/>
      <c r="AZ362" s="8"/>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6"/>
      <c r="CI362" s="6"/>
      <c r="CJ362" s="6"/>
      <c r="CK362" s="6"/>
      <c r="CL362" s="6"/>
      <c r="CM362" s="6"/>
      <c r="CN362" s="6"/>
      <c r="CO362" s="6"/>
      <c r="CP362" s="6"/>
      <c r="CQ362" s="6"/>
      <c r="CR362" s="6"/>
      <c r="CS362" s="6"/>
      <c r="CT362" s="6"/>
      <c r="CU362" s="6"/>
      <c r="CV362" s="6"/>
      <c r="CW362" s="6"/>
      <c r="CX362" s="6"/>
      <c r="CY362" s="6"/>
      <c r="CZ362" s="6"/>
      <c r="DA362" s="6"/>
      <c r="DB362" s="6"/>
      <c r="DC362" s="6"/>
      <c r="DD362" s="6"/>
      <c r="DE362" s="6"/>
      <c r="DF362" s="6"/>
      <c r="DG362" s="6"/>
    </row>
    <row r="363" spans="18:111" s="5" customFormat="1" x14ac:dyDescent="0.25">
      <c r="R363" s="8"/>
      <c r="S363" s="8"/>
      <c r="T363" s="8"/>
      <c r="U363" s="8"/>
      <c r="V363" s="8"/>
      <c r="W363" s="8"/>
      <c r="X363" s="8"/>
      <c r="Y363" s="8"/>
      <c r="Z363" s="8"/>
      <c r="AA363" s="8"/>
      <c r="AB363" s="8"/>
      <c r="AH363" s="8"/>
      <c r="AI363" s="8"/>
      <c r="AJ363" s="8"/>
      <c r="AK363" s="8"/>
      <c r="AL363" s="8"/>
      <c r="AM363" s="8"/>
      <c r="AN363" s="8"/>
      <c r="AO363" s="8"/>
      <c r="AP363" s="8"/>
      <c r="AQ363" s="8"/>
      <c r="AR363" s="8"/>
      <c r="AS363" s="8"/>
      <c r="AT363" s="8"/>
      <c r="AU363" s="8"/>
      <c r="AV363" s="8"/>
      <c r="AW363" s="8"/>
      <c r="AX363" s="8"/>
      <c r="AY363" s="8"/>
      <c r="AZ363" s="8"/>
      <c r="BA363" s="6"/>
      <c r="BB363" s="6"/>
      <c r="BC363" s="6"/>
      <c r="BD363" s="6"/>
      <c r="BE363" s="6"/>
      <c r="BF363" s="6"/>
      <c r="BG363" s="6"/>
      <c r="BH363" s="6"/>
      <c r="BI363" s="6"/>
      <c r="BJ363" s="6"/>
      <c r="BK363" s="6"/>
      <c r="BL363" s="6"/>
      <c r="BM363" s="6"/>
      <c r="BN363" s="6"/>
      <c r="BO363" s="6"/>
      <c r="BP363" s="6"/>
      <c r="BQ363" s="6"/>
      <c r="BR363" s="6"/>
      <c r="BS363" s="6"/>
      <c r="BT363" s="6"/>
      <c r="BU363" s="6"/>
      <c r="BV363" s="6"/>
      <c r="BW363" s="6"/>
      <c r="BX363" s="6"/>
      <c r="BY363" s="6"/>
      <c r="BZ363" s="6"/>
      <c r="CA363" s="6"/>
      <c r="CB363" s="6"/>
      <c r="CC363" s="6"/>
      <c r="CD363" s="6"/>
      <c r="CE363" s="6"/>
      <c r="CF363" s="6"/>
      <c r="CG363" s="6"/>
      <c r="CH363" s="6"/>
      <c r="CI363" s="6"/>
      <c r="CJ363" s="6"/>
      <c r="CK363" s="6"/>
      <c r="CL363" s="6"/>
      <c r="CM363" s="6"/>
      <c r="CN363" s="6"/>
      <c r="CO363" s="6"/>
      <c r="CP363" s="6"/>
      <c r="CQ363" s="6"/>
      <c r="CR363" s="6"/>
      <c r="CS363" s="6"/>
      <c r="CT363" s="6"/>
      <c r="CU363" s="6"/>
      <c r="CV363" s="6"/>
      <c r="CW363" s="6"/>
      <c r="CX363" s="6"/>
      <c r="CY363" s="6"/>
      <c r="CZ363" s="6"/>
      <c r="DA363" s="6"/>
      <c r="DB363" s="6"/>
      <c r="DC363" s="6"/>
      <c r="DD363" s="6"/>
      <c r="DE363" s="6"/>
      <c r="DF363" s="6"/>
      <c r="DG363" s="6"/>
    </row>
    <row r="364" spans="18:111" s="5" customFormat="1" x14ac:dyDescent="0.25">
      <c r="R364" s="8"/>
      <c r="S364" s="8"/>
      <c r="T364" s="8"/>
      <c r="U364" s="8"/>
      <c r="V364" s="8"/>
      <c r="W364" s="8"/>
      <c r="X364" s="8"/>
      <c r="Y364" s="8"/>
      <c r="Z364" s="8"/>
      <c r="AA364" s="8"/>
      <c r="AB364" s="8"/>
      <c r="AH364" s="8"/>
      <c r="AI364" s="8"/>
      <c r="AJ364" s="8"/>
      <c r="AK364" s="8"/>
      <c r="AL364" s="8"/>
      <c r="AM364" s="8"/>
      <c r="AN364" s="8"/>
      <c r="AO364" s="8"/>
      <c r="AP364" s="8"/>
      <c r="AQ364" s="8"/>
      <c r="AR364" s="8"/>
      <c r="AS364" s="8"/>
      <c r="AT364" s="8"/>
      <c r="AU364" s="8"/>
      <c r="AV364" s="8"/>
      <c r="AW364" s="8"/>
      <c r="AX364" s="8"/>
      <c r="AY364" s="8"/>
      <c r="AZ364" s="8"/>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c r="CD364" s="6"/>
      <c r="CE364" s="6"/>
      <c r="CF364" s="6"/>
      <c r="CG364" s="6"/>
      <c r="CH364" s="6"/>
      <c r="CI364" s="6"/>
      <c r="CJ364" s="6"/>
      <c r="CK364" s="6"/>
      <c r="CL364" s="6"/>
      <c r="CM364" s="6"/>
      <c r="CN364" s="6"/>
      <c r="CO364" s="6"/>
      <c r="CP364" s="6"/>
      <c r="CQ364" s="6"/>
      <c r="CR364" s="6"/>
      <c r="CS364" s="6"/>
      <c r="CT364" s="6"/>
      <c r="CU364" s="6"/>
      <c r="CV364" s="6"/>
      <c r="CW364" s="6"/>
      <c r="CX364" s="6"/>
      <c r="CY364" s="6"/>
      <c r="CZ364" s="6"/>
      <c r="DA364" s="6"/>
      <c r="DB364" s="6"/>
      <c r="DC364" s="6"/>
      <c r="DD364" s="6"/>
      <c r="DE364" s="6"/>
      <c r="DF364" s="6"/>
      <c r="DG364" s="6"/>
    </row>
    <row r="365" spans="18:111" s="5" customFormat="1" x14ac:dyDescent="0.25">
      <c r="R365" s="8"/>
      <c r="S365" s="8"/>
      <c r="T365" s="8"/>
      <c r="U365" s="8"/>
      <c r="V365" s="8"/>
      <c r="W365" s="8"/>
      <c r="X365" s="8"/>
      <c r="Y365" s="8"/>
      <c r="Z365" s="8"/>
      <c r="AA365" s="8"/>
      <c r="AB365" s="8"/>
      <c r="AH365" s="8"/>
      <c r="AI365" s="8"/>
      <c r="AJ365" s="8"/>
      <c r="AK365" s="8"/>
      <c r="AL365" s="8"/>
      <c r="AM365" s="8"/>
      <c r="AN365" s="8"/>
      <c r="AO365" s="8"/>
      <c r="AP365" s="8"/>
      <c r="AQ365" s="8"/>
      <c r="AR365" s="8"/>
      <c r="AS365" s="8"/>
      <c r="AT365" s="8"/>
      <c r="AU365" s="8"/>
      <c r="AV365" s="8"/>
      <c r="AW365" s="8"/>
      <c r="AX365" s="8"/>
      <c r="AY365" s="8"/>
      <c r="AZ365" s="8"/>
      <c r="BA365" s="6"/>
      <c r="BB365" s="6"/>
      <c r="BC365" s="6"/>
      <c r="BD365" s="6"/>
      <c r="BE365" s="6"/>
      <c r="BF365" s="6"/>
      <c r="BG365" s="6"/>
      <c r="BH365" s="6"/>
      <c r="BI365" s="6"/>
      <c r="BJ365" s="6"/>
      <c r="BK365" s="6"/>
      <c r="BL365" s="6"/>
      <c r="BM365" s="6"/>
      <c r="BN365" s="6"/>
      <c r="BO365" s="6"/>
      <c r="BP365" s="6"/>
      <c r="BQ365" s="6"/>
      <c r="BR365" s="6"/>
      <c r="BS365" s="6"/>
      <c r="BT365" s="6"/>
      <c r="BU365" s="6"/>
      <c r="BV365" s="6"/>
      <c r="BW365" s="6"/>
      <c r="BX365" s="6"/>
      <c r="BY365" s="6"/>
      <c r="BZ365" s="6"/>
      <c r="CA365" s="6"/>
      <c r="CB365" s="6"/>
      <c r="CC365" s="6"/>
      <c r="CD365" s="6"/>
      <c r="CE365" s="6"/>
      <c r="CF365" s="6"/>
      <c r="CG365" s="6"/>
      <c r="CH365" s="6"/>
      <c r="CI365" s="6"/>
      <c r="CJ365" s="6"/>
      <c r="CK365" s="6"/>
      <c r="CL365" s="6"/>
      <c r="CM365" s="6"/>
      <c r="CN365" s="6"/>
      <c r="CO365" s="6"/>
      <c r="CP365" s="6"/>
      <c r="CQ365" s="6"/>
      <c r="CR365" s="6"/>
      <c r="CS365" s="6"/>
      <c r="CT365" s="6"/>
      <c r="CU365" s="6"/>
      <c r="CV365" s="6"/>
      <c r="CW365" s="6"/>
      <c r="CX365" s="6"/>
      <c r="CY365" s="6"/>
      <c r="CZ365" s="6"/>
      <c r="DA365" s="6"/>
      <c r="DB365" s="6"/>
      <c r="DC365" s="6"/>
      <c r="DD365" s="6"/>
      <c r="DE365" s="6"/>
      <c r="DF365" s="6"/>
      <c r="DG365" s="6"/>
    </row>
    <row r="366" spans="18:111" s="5" customFormat="1" x14ac:dyDescent="0.25">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c r="CN366" s="6"/>
      <c r="CO366" s="6"/>
      <c r="CP366" s="6"/>
      <c r="CQ366" s="6"/>
      <c r="CR366" s="6"/>
      <c r="CS366" s="6"/>
      <c r="CT366" s="6"/>
      <c r="CU366" s="6"/>
      <c r="CV366" s="6"/>
      <c r="CW366" s="6"/>
      <c r="CX366" s="6"/>
      <c r="CY366" s="6"/>
      <c r="CZ366" s="6"/>
      <c r="DA366" s="6"/>
      <c r="DB366" s="6"/>
      <c r="DC366" s="6"/>
      <c r="DD366" s="6"/>
      <c r="DE366" s="6"/>
      <c r="DF366" s="6"/>
      <c r="DG366" s="6"/>
    </row>
    <row r="367" spans="18:111" s="5" customFormat="1" x14ac:dyDescent="0.25">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6"/>
      <c r="BB367" s="6"/>
      <c r="BC367" s="6"/>
      <c r="BD367" s="6"/>
      <c r="BE367" s="6"/>
      <c r="BF367" s="6"/>
      <c r="BG367" s="6"/>
      <c r="BH367" s="6"/>
      <c r="BI367" s="6"/>
      <c r="BJ367" s="6"/>
      <c r="BK367" s="6"/>
      <c r="BL367" s="6"/>
      <c r="BM367" s="6"/>
      <c r="BN367" s="6"/>
      <c r="BO367" s="6"/>
      <c r="BP367" s="6"/>
      <c r="BQ367" s="6"/>
      <c r="BR367" s="6"/>
      <c r="BS367" s="6"/>
      <c r="BT367" s="6"/>
      <c r="BU367" s="6"/>
      <c r="BV367" s="6"/>
      <c r="BW367" s="6"/>
      <c r="BX367" s="6"/>
      <c r="BY367" s="6"/>
      <c r="BZ367" s="6"/>
      <c r="CA367" s="6"/>
      <c r="CB367" s="6"/>
      <c r="CC367" s="6"/>
      <c r="CD367" s="6"/>
      <c r="CE367" s="6"/>
      <c r="CF367" s="6"/>
      <c r="CG367" s="6"/>
      <c r="CH367" s="6"/>
      <c r="CI367" s="6"/>
      <c r="CJ367" s="6"/>
      <c r="CK367" s="6"/>
      <c r="CL367" s="6"/>
      <c r="CM367" s="6"/>
      <c r="CN367" s="6"/>
      <c r="CO367" s="6"/>
      <c r="CP367" s="6"/>
      <c r="CQ367" s="6"/>
      <c r="CR367" s="6"/>
      <c r="CS367" s="6"/>
      <c r="CT367" s="6"/>
      <c r="CU367" s="6"/>
      <c r="CV367" s="6"/>
      <c r="CW367" s="6"/>
      <c r="CX367" s="6"/>
      <c r="CY367" s="6"/>
      <c r="CZ367" s="6"/>
      <c r="DA367" s="6"/>
      <c r="DB367" s="6"/>
      <c r="DC367" s="6"/>
      <c r="DD367" s="6"/>
      <c r="DE367" s="6"/>
      <c r="DF367" s="6"/>
      <c r="DG367" s="6"/>
    </row>
    <row r="368" spans="18:111" s="5" customFormat="1" x14ac:dyDescent="0.25">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6"/>
      <c r="BB368" s="6"/>
      <c r="BC368" s="6"/>
      <c r="BD368" s="6"/>
      <c r="BE368" s="6"/>
      <c r="BF368" s="6"/>
      <c r="BG368" s="6"/>
      <c r="BH368" s="6"/>
      <c r="BI368" s="6"/>
      <c r="BJ368" s="6"/>
      <c r="BK368" s="6"/>
      <c r="BL368" s="6"/>
      <c r="BM368" s="6"/>
      <c r="BN368" s="6"/>
      <c r="BO368" s="6"/>
      <c r="BP368" s="6"/>
      <c r="BQ368" s="6"/>
      <c r="BR368" s="6"/>
      <c r="BS368" s="6"/>
      <c r="BT368" s="6"/>
      <c r="BU368" s="6"/>
      <c r="BV368" s="6"/>
      <c r="BW368" s="6"/>
      <c r="BX368" s="6"/>
      <c r="BY368" s="6"/>
      <c r="BZ368" s="6"/>
      <c r="CA368" s="6"/>
      <c r="CB368" s="6"/>
      <c r="CC368" s="6"/>
      <c r="CD368" s="6"/>
      <c r="CE368" s="6"/>
      <c r="CF368" s="6"/>
      <c r="CG368" s="6"/>
      <c r="CH368" s="6"/>
      <c r="CI368" s="6"/>
      <c r="CJ368" s="6"/>
      <c r="CK368" s="6"/>
      <c r="CL368" s="6"/>
      <c r="CM368" s="6"/>
      <c r="CN368" s="6"/>
      <c r="CO368" s="6"/>
      <c r="CP368" s="6"/>
      <c r="CQ368" s="6"/>
      <c r="CR368" s="6"/>
      <c r="CS368" s="6"/>
      <c r="CT368" s="6"/>
      <c r="CU368" s="6"/>
      <c r="CV368" s="6"/>
      <c r="CW368" s="6"/>
      <c r="CX368" s="6"/>
      <c r="CY368" s="6"/>
      <c r="CZ368" s="6"/>
      <c r="DA368" s="6"/>
      <c r="DB368" s="6"/>
      <c r="DC368" s="6"/>
      <c r="DD368" s="6"/>
      <c r="DE368" s="6"/>
      <c r="DF368" s="6"/>
      <c r="DG368" s="6"/>
    </row>
    <row r="369" spans="18:111" s="5" customFormat="1" x14ac:dyDescent="0.25">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c r="CJ369" s="6"/>
      <c r="CK369" s="6"/>
      <c r="CL369" s="6"/>
      <c r="CM369" s="6"/>
      <c r="CN369" s="6"/>
      <c r="CO369" s="6"/>
      <c r="CP369" s="6"/>
      <c r="CQ369" s="6"/>
      <c r="CR369" s="6"/>
      <c r="CS369" s="6"/>
      <c r="CT369" s="6"/>
      <c r="CU369" s="6"/>
      <c r="CV369" s="6"/>
      <c r="CW369" s="6"/>
      <c r="CX369" s="6"/>
      <c r="CY369" s="6"/>
      <c r="CZ369" s="6"/>
      <c r="DA369" s="6"/>
      <c r="DB369" s="6"/>
      <c r="DC369" s="6"/>
      <c r="DD369" s="6"/>
      <c r="DE369" s="6"/>
      <c r="DF369" s="6"/>
      <c r="DG369" s="6"/>
    </row>
    <row r="370" spans="18:111" s="5" customFormat="1" x14ac:dyDescent="0.25">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6"/>
      <c r="CI370" s="6"/>
      <c r="CJ370" s="6"/>
      <c r="CK370" s="6"/>
      <c r="CL370" s="6"/>
      <c r="CM370" s="6"/>
      <c r="CN370" s="6"/>
      <c r="CO370" s="6"/>
      <c r="CP370" s="6"/>
      <c r="CQ370" s="6"/>
      <c r="CR370" s="6"/>
      <c r="CS370" s="6"/>
      <c r="CT370" s="6"/>
      <c r="CU370" s="6"/>
      <c r="CV370" s="6"/>
      <c r="CW370" s="6"/>
      <c r="CX370" s="6"/>
      <c r="CY370" s="6"/>
      <c r="CZ370" s="6"/>
      <c r="DA370" s="6"/>
      <c r="DB370" s="6"/>
      <c r="DC370" s="6"/>
      <c r="DD370" s="6"/>
      <c r="DE370" s="6"/>
      <c r="DF370" s="6"/>
      <c r="DG370" s="6"/>
    </row>
    <row r="371" spans="18:111" s="5" customFormat="1" x14ac:dyDescent="0.25">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6"/>
      <c r="BB371" s="6"/>
      <c r="BC371" s="6"/>
      <c r="BD371" s="6"/>
      <c r="BE371" s="6"/>
      <c r="BF371" s="6"/>
      <c r="BG371" s="6"/>
      <c r="BH371" s="6"/>
      <c r="BI371" s="6"/>
      <c r="BJ371" s="6"/>
      <c r="BK371" s="6"/>
      <c r="BL371" s="6"/>
      <c r="BM371" s="6"/>
      <c r="BN371" s="6"/>
      <c r="BO371" s="6"/>
      <c r="BP371" s="6"/>
      <c r="BQ371" s="6"/>
      <c r="BR371" s="6"/>
      <c r="BS371" s="6"/>
      <c r="BT371" s="6"/>
      <c r="BU371" s="6"/>
      <c r="BV371" s="6"/>
      <c r="BW371" s="6"/>
      <c r="BX371" s="6"/>
      <c r="BY371" s="6"/>
      <c r="BZ371" s="6"/>
      <c r="CA371" s="6"/>
      <c r="CB371" s="6"/>
      <c r="CC371" s="6"/>
      <c r="CD371" s="6"/>
      <c r="CE371" s="6"/>
      <c r="CF371" s="6"/>
      <c r="CG371" s="6"/>
      <c r="CH371" s="6"/>
      <c r="CI371" s="6"/>
      <c r="CJ371" s="6"/>
      <c r="CK371" s="6"/>
      <c r="CL371" s="6"/>
      <c r="CM371" s="6"/>
      <c r="CN371" s="6"/>
      <c r="CO371" s="6"/>
      <c r="CP371" s="6"/>
      <c r="CQ371" s="6"/>
      <c r="CR371" s="6"/>
      <c r="CS371" s="6"/>
      <c r="CT371" s="6"/>
      <c r="CU371" s="6"/>
      <c r="CV371" s="6"/>
      <c r="CW371" s="6"/>
      <c r="CX371" s="6"/>
      <c r="CY371" s="6"/>
      <c r="CZ371" s="6"/>
      <c r="DA371" s="6"/>
      <c r="DB371" s="6"/>
      <c r="DC371" s="6"/>
      <c r="DD371" s="6"/>
      <c r="DE371" s="6"/>
      <c r="DF371" s="6"/>
      <c r="DG371" s="6"/>
    </row>
    <row r="372" spans="18:111" s="5" customFormat="1" x14ac:dyDescent="0.25">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6"/>
      <c r="BB372" s="6"/>
      <c r="BC372" s="6"/>
      <c r="BD372" s="6"/>
      <c r="BE372" s="6"/>
      <c r="BF372" s="6"/>
      <c r="BG372" s="6"/>
      <c r="BH372" s="6"/>
      <c r="BI372" s="6"/>
      <c r="BJ372" s="6"/>
      <c r="BK372" s="6"/>
      <c r="BL372" s="6"/>
      <c r="BM372" s="6"/>
      <c r="BN372" s="6"/>
      <c r="BO372" s="6"/>
      <c r="BP372" s="6"/>
      <c r="BQ372" s="6"/>
      <c r="BR372" s="6"/>
      <c r="BS372" s="6"/>
      <c r="BT372" s="6"/>
      <c r="BU372" s="6"/>
      <c r="BV372" s="6"/>
      <c r="BW372" s="6"/>
      <c r="BX372" s="6"/>
      <c r="BY372" s="6"/>
      <c r="BZ372" s="6"/>
      <c r="CA372" s="6"/>
      <c r="CB372" s="6"/>
      <c r="CC372" s="6"/>
      <c r="CD372" s="6"/>
      <c r="CE372" s="6"/>
      <c r="CF372" s="6"/>
      <c r="CG372" s="6"/>
      <c r="CH372" s="6"/>
      <c r="CI372" s="6"/>
      <c r="CJ372" s="6"/>
      <c r="CK372" s="6"/>
      <c r="CL372" s="6"/>
      <c r="CM372" s="6"/>
      <c r="CN372" s="6"/>
      <c r="CO372" s="6"/>
      <c r="CP372" s="6"/>
      <c r="CQ372" s="6"/>
      <c r="CR372" s="6"/>
      <c r="CS372" s="6"/>
      <c r="CT372" s="6"/>
      <c r="CU372" s="6"/>
      <c r="CV372" s="6"/>
      <c r="CW372" s="6"/>
      <c r="CX372" s="6"/>
      <c r="CY372" s="6"/>
      <c r="CZ372" s="6"/>
      <c r="DA372" s="6"/>
      <c r="DB372" s="6"/>
      <c r="DC372" s="6"/>
      <c r="DD372" s="6"/>
      <c r="DE372" s="6"/>
      <c r="DF372" s="6"/>
      <c r="DG372" s="6"/>
    </row>
    <row r="373" spans="18:111" s="5" customFormat="1" x14ac:dyDescent="0.25">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6"/>
      <c r="BB373" s="6"/>
      <c r="BC373" s="6"/>
      <c r="BD373" s="6"/>
      <c r="BE373" s="6"/>
      <c r="BF373" s="6"/>
      <c r="BG373" s="6"/>
      <c r="BH373" s="6"/>
      <c r="BI373" s="6"/>
      <c r="BJ373" s="6"/>
      <c r="BK373" s="6"/>
      <c r="BL373" s="6"/>
      <c r="BM373" s="6"/>
      <c r="BN373" s="6"/>
      <c r="BO373" s="6"/>
      <c r="BP373" s="6"/>
      <c r="BQ373" s="6"/>
      <c r="BR373" s="6"/>
      <c r="BS373" s="6"/>
      <c r="BT373" s="6"/>
      <c r="BU373" s="6"/>
      <c r="BV373" s="6"/>
      <c r="BW373" s="6"/>
      <c r="BX373" s="6"/>
      <c r="BY373" s="6"/>
      <c r="BZ373" s="6"/>
      <c r="CA373" s="6"/>
      <c r="CB373" s="6"/>
      <c r="CC373" s="6"/>
      <c r="CD373" s="6"/>
      <c r="CE373" s="6"/>
      <c r="CF373" s="6"/>
      <c r="CG373" s="6"/>
      <c r="CH373" s="6"/>
      <c r="CI373" s="6"/>
      <c r="CJ373" s="6"/>
      <c r="CK373" s="6"/>
      <c r="CL373" s="6"/>
      <c r="CM373" s="6"/>
      <c r="CN373" s="6"/>
      <c r="CO373" s="6"/>
      <c r="CP373" s="6"/>
      <c r="CQ373" s="6"/>
      <c r="CR373" s="6"/>
      <c r="CS373" s="6"/>
      <c r="CT373" s="6"/>
      <c r="CU373" s="6"/>
      <c r="CV373" s="6"/>
      <c r="CW373" s="6"/>
      <c r="CX373" s="6"/>
      <c r="CY373" s="6"/>
      <c r="CZ373" s="6"/>
      <c r="DA373" s="6"/>
      <c r="DB373" s="6"/>
      <c r="DC373" s="6"/>
      <c r="DD373" s="6"/>
      <c r="DE373" s="6"/>
      <c r="DF373" s="6"/>
      <c r="DG373" s="6"/>
    </row>
    <row r="374" spans="18:111" s="5" customFormat="1" x14ac:dyDescent="0.25">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6"/>
      <c r="CI374" s="6"/>
      <c r="CJ374" s="6"/>
      <c r="CK374" s="6"/>
      <c r="CL374" s="6"/>
      <c r="CM374" s="6"/>
      <c r="CN374" s="6"/>
      <c r="CO374" s="6"/>
      <c r="CP374" s="6"/>
      <c r="CQ374" s="6"/>
      <c r="CR374" s="6"/>
      <c r="CS374" s="6"/>
      <c r="CT374" s="6"/>
      <c r="CU374" s="6"/>
      <c r="CV374" s="6"/>
      <c r="CW374" s="6"/>
      <c r="CX374" s="6"/>
      <c r="CY374" s="6"/>
      <c r="CZ374" s="6"/>
      <c r="DA374" s="6"/>
      <c r="DB374" s="6"/>
      <c r="DC374" s="6"/>
      <c r="DD374" s="6"/>
      <c r="DE374" s="6"/>
      <c r="DF374" s="6"/>
      <c r="DG374" s="6"/>
    </row>
    <row r="375" spans="18:111" s="5" customFormat="1" x14ac:dyDescent="0.25">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6"/>
      <c r="BB375" s="6"/>
      <c r="BC375" s="6"/>
      <c r="BD375" s="6"/>
      <c r="BE375" s="6"/>
      <c r="BF375" s="6"/>
      <c r="BG375" s="6"/>
      <c r="BH375" s="6"/>
      <c r="BI375" s="6"/>
      <c r="BJ375" s="6"/>
      <c r="BK375" s="6"/>
      <c r="BL375" s="6"/>
      <c r="BM375" s="6"/>
      <c r="BN375" s="6"/>
      <c r="BO375" s="6"/>
      <c r="BP375" s="6"/>
      <c r="BQ375" s="6"/>
      <c r="BR375" s="6"/>
      <c r="BS375" s="6"/>
      <c r="BT375" s="6"/>
      <c r="BU375" s="6"/>
      <c r="BV375" s="6"/>
      <c r="BW375" s="6"/>
      <c r="BX375" s="6"/>
      <c r="BY375" s="6"/>
      <c r="BZ375" s="6"/>
      <c r="CA375" s="6"/>
      <c r="CB375" s="6"/>
      <c r="CC375" s="6"/>
      <c r="CD375" s="6"/>
      <c r="CE375" s="6"/>
      <c r="CF375" s="6"/>
      <c r="CG375" s="6"/>
      <c r="CH375" s="6"/>
      <c r="CI375" s="6"/>
      <c r="CJ375" s="6"/>
      <c r="CK375" s="6"/>
      <c r="CL375" s="6"/>
      <c r="CM375" s="6"/>
      <c r="CN375" s="6"/>
      <c r="CO375" s="6"/>
      <c r="CP375" s="6"/>
      <c r="CQ375" s="6"/>
      <c r="CR375" s="6"/>
      <c r="CS375" s="6"/>
      <c r="CT375" s="6"/>
      <c r="CU375" s="6"/>
      <c r="CV375" s="6"/>
      <c r="CW375" s="6"/>
      <c r="CX375" s="6"/>
      <c r="CY375" s="6"/>
      <c r="CZ375" s="6"/>
      <c r="DA375" s="6"/>
      <c r="DB375" s="6"/>
      <c r="DC375" s="6"/>
      <c r="DD375" s="6"/>
      <c r="DE375" s="6"/>
      <c r="DF375" s="6"/>
      <c r="DG375" s="6"/>
    </row>
    <row r="376" spans="18:111" s="5" customFormat="1" x14ac:dyDescent="0.25">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6"/>
      <c r="BB376" s="6"/>
      <c r="BC376" s="6"/>
      <c r="BD376" s="6"/>
      <c r="BE376" s="6"/>
      <c r="BF376" s="6"/>
      <c r="BG376" s="6"/>
      <c r="BH376" s="6"/>
      <c r="BI376" s="6"/>
      <c r="BJ376" s="6"/>
      <c r="BK376" s="6"/>
      <c r="BL376" s="6"/>
      <c r="BM376" s="6"/>
      <c r="BN376" s="6"/>
      <c r="BO376" s="6"/>
      <c r="BP376" s="6"/>
      <c r="BQ376" s="6"/>
      <c r="BR376" s="6"/>
      <c r="BS376" s="6"/>
      <c r="BT376" s="6"/>
      <c r="BU376" s="6"/>
      <c r="BV376" s="6"/>
      <c r="BW376" s="6"/>
      <c r="BX376" s="6"/>
      <c r="BY376" s="6"/>
      <c r="BZ376" s="6"/>
      <c r="CA376" s="6"/>
      <c r="CB376" s="6"/>
      <c r="CC376" s="6"/>
      <c r="CD376" s="6"/>
      <c r="CE376" s="6"/>
      <c r="CF376" s="6"/>
      <c r="CG376" s="6"/>
      <c r="CH376" s="6"/>
      <c r="CI376" s="6"/>
      <c r="CJ376" s="6"/>
      <c r="CK376" s="6"/>
      <c r="CL376" s="6"/>
      <c r="CM376" s="6"/>
      <c r="CN376" s="6"/>
      <c r="CO376" s="6"/>
      <c r="CP376" s="6"/>
      <c r="CQ376" s="6"/>
      <c r="CR376" s="6"/>
      <c r="CS376" s="6"/>
      <c r="CT376" s="6"/>
      <c r="CU376" s="6"/>
      <c r="CV376" s="6"/>
      <c r="CW376" s="6"/>
      <c r="CX376" s="6"/>
      <c r="CY376" s="6"/>
      <c r="CZ376" s="6"/>
      <c r="DA376" s="6"/>
      <c r="DB376" s="6"/>
      <c r="DC376" s="6"/>
      <c r="DD376" s="6"/>
      <c r="DE376" s="6"/>
      <c r="DF376" s="6"/>
      <c r="DG376" s="6"/>
    </row>
    <row r="377" spans="18:111" s="5" customFormat="1" x14ac:dyDescent="0.25">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6"/>
      <c r="BB377" s="6"/>
      <c r="BC377" s="6"/>
      <c r="BD377" s="6"/>
      <c r="BE377" s="6"/>
      <c r="BF377" s="6"/>
      <c r="BG377" s="6"/>
      <c r="BH377" s="6"/>
      <c r="BI377" s="6"/>
      <c r="BJ377" s="6"/>
      <c r="BK377" s="6"/>
      <c r="BL377" s="6"/>
      <c r="BM377" s="6"/>
      <c r="BN377" s="6"/>
      <c r="BO377" s="6"/>
      <c r="BP377" s="6"/>
      <c r="BQ377" s="6"/>
      <c r="BR377" s="6"/>
      <c r="BS377" s="6"/>
      <c r="BT377" s="6"/>
      <c r="BU377" s="6"/>
      <c r="BV377" s="6"/>
      <c r="BW377" s="6"/>
      <c r="BX377" s="6"/>
      <c r="BY377" s="6"/>
      <c r="BZ377" s="6"/>
      <c r="CA377" s="6"/>
      <c r="CB377" s="6"/>
      <c r="CC377" s="6"/>
      <c r="CD377" s="6"/>
      <c r="CE377" s="6"/>
      <c r="CF377" s="6"/>
      <c r="CG377" s="6"/>
      <c r="CH377" s="6"/>
      <c r="CI377" s="6"/>
      <c r="CJ377" s="6"/>
      <c r="CK377" s="6"/>
      <c r="CL377" s="6"/>
      <c r="CM377" s="6"/>
      <c r="CN377" s="6"/>
      <c r="CO377" s="6"/>
      <c r="CP377" s="6"/>
      <c r="CQ377" s="6"/>
      <c r="CR377" s="6"/>
      <c r="CS377" s="6"/>
      <c r="CT377" s="6"/>
      <c r="CU377" s="6"/>
      <c r="CV377" s="6"/>
      <c r="CW377" s="6"/>
      <c r="CX377" s="6"/>
      <c r="CY377" s="6"/>
      <c r="CZ377" s="6"/>
      <c r="DA377" s="6"/>
      <c r="DB377" s="6"/>
      <c r="DC377" s="6"/>
      <c r="DD377" s="6"/>
      <c r="DE377" s="6"/>
      <c r="DF377" s="6"/>
      <c r="DG377" s="6"/>
    </row>
    <row r="378" spans="18:111" s="5" customFormat="1" x14ac:dyDescent="0.25">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6"/>
      <c r="BB378" s="6"/>
      <c r="BC378" s="6"/>
      <c r="BD378" s="6"/>
      <c r="BE378" s="6"/>
      <c r="BF378" s="6"/>
      <c r="BG378" s="6"/>
      <c r="BH378" s="6"/>
      <c r="BI378" s="6"/>
      <c r="BJ378" s="6"/>
      <c r="BK378" s="6"/>
      <c r="BL378" s="6"/>
      <c r="BM378" s="6"/>
      <c r="BN378" s="6"/>
      <c r="BO378" s="6"/>
      <c r="BP378" s="6"/>
      <c r="BQ378" s="6"/>
      <c r="BR378" s="6"/>
      <c r="BS378" s="6"/>
      <c r="BT378" s="6"/>
      <c r="BU378" s="6"/>
      <c r="BV378" s="6"/>
      <c r="BW378" s="6"/>
      <c r="BX378" s="6"/>
      <c r="BY378" s="6"/>
      <c r="BZ378" s="6"/>
      <c r="CA378" s="6"/>
      <c r="CB378" s="6"/>
      <c r="CC378" s="6"/>
      <c r="CD378" s="6"/>
      <c r="CE378" s="6"/>
      <c r="CF378" s="6"/>
      <c r="CG378" s="6"/>
      <c r="CH378" s="6"/>
      <c r="CI378" s="6"/>
      <c r="CJ378" s="6"/>
      <c r="CK378" s="6"/>
      <c r="CL378" s="6"/>
      <c r="CM378" s="6"/>
      <c r="CN378" s="6"/>
      <c r="CO378" s="6"/>
      <c r="CP378" s="6"/>
      <c r="CQ378" s="6"/>
      <c r="CR378" s="6"/>
      <c r="CS378" s="6"/>
      <c r="CT378" s="6"/>
      <c r="CU378" s="6"/>
      <c r="CV378" s="6"/>
      <c r="CW378" s="6"/>
      <c r="CX378" s="6"/>
      <c r="CY378" s="6"/>
      <c r="CZ378" s="6"/>
      <c r="DA378" s="6"/>
      <c r="DB378" s="6"/>
      <c r="DC378" s="6"/>
      <c r="DD378" s="6"/>
      <c r="DE378" s="6"/>
      <c r="DF378" s="6"/>
      <c r="DG378" s="6"/>
    </row>
    <row r="379" spans="18:111" s="5" customFormat="1" x14ac:dyDescent="0.25">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c r="BA379" s="6"/>
      <c r="BB379" s="6"/>
      <c r="BC379" s="6"/>
      <c r="BD379" s="6"/>
      <c r="BE379" s="6"/>
      <c r="BF379" s="6"/>
      <c r="BG379" s="6"/>
      <c r="BH379" s="6"/>
      <c r="BI379" s="6"/>
      <c r="BJ379" s="6"/>
      <c r="BK379" s="6"/>
      <c r="BL379" s="6"/>
      <c r="BM379" s="6"/>
      <c r="BN379" s="6"/>
      <c r="BO379" s="6"/>
      <c r="BP379" s="6"/>
      <c r="BQ379" s="6"/>
      <c r="BR379" s="6"/>
      <c r="BS379" s="6"/>
      <c r="BT379" s="6"/>
      <c r="BU379" s="6"/>
      <c r="BV379" s="6"/>
      <c r="BW379" s="6"/>
      <c r="BX379" s="6"/>
      <c r="BY379" s="6"/>
      <c r="BZ379" s="6"/>
      <c r="CA379" s="6"/>
      <c r="CB379" s="6"/>
      <c r="CC379" s="6"/>
      <c r="CD379" s="6"/>
      <c r="CE379" s="6"/>
      <c r="CF379" s="6"/>
      <c r="CG379" s="6"/>
      <c r="CH379" s="6"/>
      <c r="CI379" s="6"/>
      <c r="CJ379" s="6"/>
      <c r="CK379" s="6"/>
      <c r="CL379" s="6"/>
      <c r="CM379" s="6"/>
      <c r="CN379" s="6"/>
      <c r="CO379" s="6"/>
      <c r="CP379" s="6"/>
      <c r="CQ379" s="6"/>
      <c r="CR379" s="6"/>
      <c r="CS379" s="6"/>
      <c r="CT379" s="6"/>
      <c r="CU379" s="6"/>
      <c r="CV379" s="6"/>
      <c r="CW379" s="6"/>
      <c r="CX379" s="6"/>
      <c r="CY379" s="6"/>
      <c r="CZ379" s="6"/>
      <c r="DA379" s="6"/>
      <c r="DB379" s="6"/>
      <c r="DC379" s="6"/>
      <c r="DD379" s="6"/>
      <c r="DE379" s="6"/>
      <c r="DF379" s="6"/>
      <c r="DG379" s="6"/>
    </row>
    <row r="380" spans="18:111" s="5" customFormat="1" x14ac:dyDescent="0.25">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6"/>
      <c r="CI380" s="6"/>
      <c r="CJ380" s="6"/>
      <c r="CK380" s="6"/>
      <c r="CL380" s="6"/>
      <c r="CM380" s="6"/>
      <c r="CN380" s="6"/>
      <c r="CO380" s="6"/>
      <c r="CP380" s="6"/>
      <c r="CQ380" s="6"/>
      <c r="CR380" s="6"/>
      <c r="CS380" s="6"/>
      <c r="CT380" s="6"/>
      <c r="CU380" s="6"/>
      <c r="CV380" s="6"/>
      <c r="CW380" s="6"/>
      <c r="CX380" s="6"/>
      <c r="CY380" s="6"/>
      <c r="CZ380" s="6"/>
      <c r="DA380" s="6"/>
      <c r="DB380" s="6"/>
      <c r="DC380" s="6"/>
      <c r="DD380" s="6"/>
      <c r="DE380" s="6"/>
      <c r="DF380" s="6"/>
      <c r="DG380" s="6"/>
    </row>
    <row r="381" spans="18:111" s="5" customFormat="1" x14ac:dyDescent="0.25">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6"/>
      <c r="BB381" s="6"/>
      <c r="BC381" s="6"/>
      <c r="BD381" s="6"/>
      <c r="BE381" s="6"/>
      <c r="BF381" s="6"/>
      <c r="BG381" s="6"/>
      <c r="BH381" s="6"/>
      <c r="BI381" s="6"/>
      <c r="BJ381" s="6"/>
      <c r="BK381" s="6"/>
      <c r="BL381" s="6"/>
      <c r="BM381" s="6"/>
      <c r="BN381" s="6"/>
      <c r="BO381" s="6"/>
      <c r="BP381" s="6"/>
      <c r="BQ381" s="6"/>
      <c r="BR381" s="6"/>
      <c r="BS381" s="6"/>
      <c r="BT381" s="6"/>
      <c r="BU381" s="6"/>
      <c r="BV381" s="6"/>
      <c r="BW381" s="6"/>
      <c r="BX381" s="6"/>
      <c r="BY381" s="6"/>
      <c r="BZ381" s="6"/>
      <c r="CA381" s="6"/>
      <c r="CB381" s="6"/>
      <c r="CC381" s="6"/>
      <c r="CD381" s="6"/>
      <c r="CE381" s="6"/>
      <c r="CF381" s="6"/>
      <c r="CG381" s="6"/>
      <c r="CH381" s="6"/>
      <c r="CI381" s="6"/>
      <c r="CJ381" s="6"/>
      <c r="CK381" s="6"/>
      <c r="CL381" s="6"/>
      <c r="CM381" s="6"/>
      <c r="CN381" s="6"/>
      <c r="CO381" s="6"/>
      <c r="CP381" s="6"/>
      <c r="CQ381" s="6"/>
      <c r="CR381" s="6"/>
      <c r="CS381" s="6"/>
      <c r="CT381" s="6"/>
      <c r="CU381" s="6"/>
      <c r="CV381" s="6"/>
      <c r="CW381" s="6"/>
      <c r="CX381" s="6"/>
      <c r="CY381" s="6"/>
      <c r="CZ381" s="6"/>
      <c r="DA381" s="6"/>
      <c r="DB381" s="6"/>
      <c r="DC381" s="6"/>
      <c r="DD381" s="6"/>
      <c r="DE381" s="6"/>
      <c r="DF381" s="6"/>
      <c r="DG381" s="6"/>
    </row>
    <row r="382" spans="18:111" s="5" customFormat="1" x14ac:dyDescent="0.25">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c r="AZ382" s="8"/>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6"/>
      <c r="CI382" s="6"/>
      <c r="CJ382" s="6"/>
      <c r="CK382" s="6"/>
      <c r="CL382" s="6"/>
      <c r="CM382" s="6"/>
      <c r="CN382" s="6"/>
      <c r="CO382" s="6"/>
      <c r="CP382" s="6"/>
      <c r="CQ382" s="6"/>
      <c r="CR382" s="6"/>
      <c r="CS382" s="6"/>
      <c r="CT382" s="6"/>
      <c r="CU382" s="6"/>
      <c r="CV382" s="6"/>
      <c r="CW382" s="6"/>
      <c r="CX382" s="6"/>
      <c r="CY382" s="6"/>
      <c r="CZ382" s="6"/>
      <c r="DA382" s="6"/>
      <c r="DB382" s="6"/>
      <c r="DC382" s="6"/>
      <c r="DD382" s="6"/>
      <c r="DE382" s="6"/>
      <c r="DF382" s="6"/>
      <c r="DG382" s="6"/>
    </row>
    <row r="383" spans="18:111" s="5" customFormat="1" x14ac:dyDescent="0.25">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6"/>
      <c r="BB383" s="6"/>
      <c r="BC383" s="6"/>
      <c r="BD383" s="6"/>
      <c r="BE383" s="6"/>
      <c r="BF383" s="6"/>
      <c r="BG383" s="6"/>
      <c r="BH383" s="6"/>
      <c r="BI383" s="6"/>
      <c r="BJ383" s="6"/>
      <c r="BK383" s="6"/>
      <c r="BL383" s="6"/>
      <c r="BM383" s="6"/>
      <c r="BN383" s="6"/>
      <c r="BO383" s="6"/>
      <c r="BP383" s="6"/>
      <c r="BQ383" s="6"/>
      <c r="BR383" s="6"/>
      <c r="BS383" s="6"/>
      <c r="BT383" s="6"/>
      <c r="BU383" s="6"/>
      <c r="BV383" s="6"/>
      <c r="BW383" s="6"/>
      <c r="BX383" s="6"/>
      <c r="BY383" s="6"/>
      <c r="BZ383" s="6"/>
      <c r="CA383" s="6"/>
      <c r="CB383" s="6"/>
      <c r="CC383" s="6"/>
      <c r="CD383" s="6"/>
      <c r="CE383" s="6"/>
      <c r="CF383" s="6"/>
      <c r="CG383" s="6"/>
      <c r="CH383" s="6"/>
      <c r="CI383" s="6"/>
      <c r="CJ383" s="6"/>
      <c r="CK383" s="6"/>
      <c r="CL383" s="6"/>
      <c r="CM383" s="6"/>
      <c r="CN383" s="6"/>
      <c r="CO383" s="6"/>
      <c r="CP383" s="6"/>
      <c r="CQ383" s="6"/>
      <c r="CR383" s="6"/>
      <c r="CS383" s="6"/>
      <c r="CT383" s="6"/>
      <c r="CU383" s="6"/>
      <c r="CV383" s="6"/>
      <c r="CW383" s="6"/>
      <c r="CX383" s="6"/>
      <c r="CY383" s="6"/>
      <c r="CZ383" s="6"/>
      <c r="DA383" s="6"/>
      <c r="DB383" s="6"/>
      <c r="DC383" s="6"/>
      <c r="DD383" s="6"/>
      <c r="DE383" s="6"/>
      <c r="DF383" s="6"/>
      <c r="DG383" s="6"/>
    </row>
    <row r="384" spans="18:111" s="5" customFormat="1" x14ac:dyDescent="0.25">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c r="AZ384" s="8"/>
      <c r="BA384" s="6"/>
      <c r="BB384" s="6"/>
      <c r="BC384" s="6"/>
      <c r="BD384" s="6"/>
      <c r="BE384" s="6"/>
      <c r="BF384" s="6"/>
      <c r="BG384" s="6"/>
      <c r="BH384" s="6"/>
      <c r="BI384" s="6"/>
      <c r="BJ384" s="6"/>
      <c r="BK384" s="6"/>
      <c r="BL384" s="6"/>
      <c r="BM384" s="6"/>
      <c r="BN384" s="6"/>
      <c r="BO384" s="6"/>
      <c r="BP384" s="6"/>
      <c r="BQ384" s="6"/>
      <c r="BR384" s="6"/>
      <c r="BS384" s="6"/>
      <c r="BT384" s="6"/>
      <c r="BU384" s="6"/>
      <c r="BV384" s="6"/>
      <c r="BW384" s="6"/>
      <c r="BX384" s="6"/>
      <c r="BY384" s="6"/>
      <c r="BZ384" s="6"/>
      <c r="CA384" s="6"/>
      <c r="CB384" s="6"/>
      <c r="CC384" s="6"/>
      <c r="CD384" s="6"/>
      <c r="CE384" s="6"/>
      <c r="CF384" s="6"/>
      <c r="CG384" s="6"/>
      <c r="CH384" s="6"/>
      <c r="CI384" s="6"/>
      <c r="CJ384" s="6"/>
      <c r="CK384" s="6"/>
      <c r="CL384" s="6"/>
      <c r="CM384" s="6"/>
      <c r="CN384" s="6"/>
      <c r="CO384" s="6"/>
      <c r="CP384" s="6"/>
      <c r="CQ384" s="6"/>
      <c r="CR384" s="6"/>
      <c r="CS384" s="6"/>
      <c r="CT384" s="6"/>
      <c r="CU384" s="6"/>
      <c r="CV384" s="6"/>
      <c r="CW384" s="6"/>
      <c r="CX384" s="6"/>
      <c r="CY384" s="6"/>
      <c r="CZ384" s="6"/>
      <c r="DA384" s="6"/>
      <c r="DB384" s="6"/>
      <c r="DC384" s="6"/>
      <c r="DD384" s="6"/>
      <c r="DE384" s="6"/>
      <c r="DF384" s="6"/>
      <c r="DG384" s="6"/>
    </row>
    <row r="385" spans="18:111" s="5" customFormat="1" x14ac:dyDescent="0.25">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6"/>
      <c r="BB385" s="6"/>
      <c r="BC385" s="6"/>
      <c r="BD385" s="6"/>
      <c r="BE385" s="6"/>
      <c r="BF385" s="6"/>
      <c r="BG385" s="6"/>
      <c r="BH385" s="6"/>
      <c r="BI385" s="6"/>
      <c r="BJ385" s="6"/>
      <c r="BK385" s="6"/>
      <c r="BL385" s="6"/>
      <c r="BM385" s="6"/>
      <c r="BN385" s="6"/>
      <c r="BO385" s="6"/>
      <c r="BP385" s="6"/>
      <c r="BQ385" s="6"/>
      <c r="BR385" s="6"/>
      <c r="BS385" s="6"/>
      <c r="BT385" s="6"/>
      <c r="BU385" s="6"/>
      <c r="BV385" s="6"/>
      <c r="BW385" s="6"/>
      <c r="BX385" s="6"/>
      <c r="BY385" s="6"/>
      <c r="BZ385" s="6"/>
      <c r="CA385" s="6"/>
      <c r="CB385" s="6"/>
      <c r="CC385" s="6"/>
      <c r="CD385" s="6"/>
      <c r="CE385" s="6"/>
      <c r="CF385" s="6"/>
      <c r="CG385" s="6"/>
      <c r="CH385" s="6"/>
      <c r="CI385" s="6"/>
      <c r="CJ385" s="6"/>
      <c r="CK385" s="6"/>
      <c r="CL385" s="6"/>
      <c r="CM385" s="6"/>
      <c r="CN385" s="6"/>
      <c r="CO385" s="6"/>
      <c r="CP385" s="6"/>
      <c r="CQ385" s="6"/>
      <c r="CR385" s="6"/>
      <c r="CS385" s="6"/>
      <c r="CT385" s="6"/>
      <c r="CU385" s="6"/>
      <c r="CV385" s="6"/>
      <c r="CW385" s="6"/>
      <c r="CX385" s="6"/>
      <c r="CY385" s="6"/>
      <c r="CZ385" s="6"/>
      <c r="DA385" s="6"/>
      <c r="DB385" s="6"/>
      <c r="DC385" s="6"/>
      <c r="DD385" s="6"/>
      <c r="DE385" s="6"/>
      <c r="DF385" s="6"/>
      <c r="DG385" s="6"/>
    </row>
    <row r="386" spans="18:111" s="5" customFormat="1" x14ac:dyDescent="0.25">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6"/>
      <c r="BB386" s="6"/>
      <c r="BC386" s="6"/>
      <c r="BD386" s="6"/>
      <c r="BE386" s="6"/>
      <c r="BF386" s="6"/>
      <c r="BG386" s="6"/>
      <c r="BH386" s="6"/>
      <c r="BI386" s="6"/>
      <c r="BJ386" s="6"/>
      <c r="BK386" s="6"/>
      <c r="BL386" s="6"/>
      <c r="BM386" s="6"/>
      <c r="BN386" s="6"/>
      <c r="BO386" s="6"/>
      <c r="BP386" s="6"/>
      <c r="BQ386" s="6"/>
      <c r="BR386" s="6"/>
      <c r="BS386" s="6"/>
      <c r="BT386" s="6"/>
      <c r="BU386" s="6"/>
      <c r="BV386" s="6"/>
      <c r="BW386" s="6"/>
      <c r="BX386" s="6"/>
      <c r="BY386" s="6"/>
      <c r="BZ386" s="6"/>
      <c r="CA386" s="6"/>
      <c r="CB386" s="6"/>
      <c r="CC386" s="6"/>
      <c r="CD386" s="6"/>
      <c r="CE386" s="6"/>
      <c r="CF386" s="6"/>
      <c r="CG386" s="6"/>
      <c r="CH386" s="6"/>
      <c r="CI386" s="6"/>
      <c r="CJ386" s="6"/>
      <c r="CK386" s="6"/>
      <c r="CL386" s="6"/>
      <c r="CM386" s="6"/>
      <c r="CN386" s="6"/>
      <c r="CO386" s="6"/>
      <c r="CP386" s="6"/>
      <c r="CQ386" s="6"/>
      <c r="CR386" s="6"/>
      <c r="CS386" s="6"/>
      <c r="CT386" s="6"/>
      <c r="CU386" s="6"/>
      <c r="CV386" s="6"/>
      <c r="CW386" s="6"/>
      <c r="CX386" s="6"/>
      <c r="CY386" s="6"/>
      <c r="CZ386" s="6"/>
      <c r="DA386" s="6"/>
      <c r="DB386" s="6"/>
      <c r="DC386" s="6"/>
      <c r="DD386" s="6"/>
      <c r="DE386" s="6"/>
      <c r="DF386" s="6"/>
      <c r="DG386" s="6"/>
    </row>
    <row r="387" spans="18:111" s="5" customFormat="1" x14ac:dyDescent="0.25">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6"/>
      <c r="BB387" s="6"/>
      <c r="BC387" s="6"/>
      <c r="BD387" s="6"/>
      <c r="BE387" s="6"/>
      <c r="BF387" s="6"/>
      <c r="BG387" s="6"/>
      <c r="BH387" s="6"/>
      <c r="BI387" s="6"/>
      <c r="BJ387" s="6"/>
      <c r="BK387" s="6"/>
      <c r="BL387" s="6"/>
      <c r="BM387" s="6"/>
      <c r="BN387" s="6"/>
      <c r="BO387" s="6"/>
      <c r="BP387" s="6"/>
      <c r="BQ387" s="6"/>
      <c r="BR387" s="6"/>
      <c r="BS387" s="6"/>
      <c r="BT387" s="6"/>
      <c r="BU387" s="6"/>
      <c r="BV387" s="6"/>
      <c r="BW387" s="6"/>
      <c r="BX387" s="6"/>
      <c r="BY387" s="6"/>
      <c r="BZ387" s="6"/>
      <c r="CA387" s="6"/>
      <c r="CB387" s="6"/>
      <c r="CC387" s="6"/>
      <c r="CD387" s="6"/>
      <c r="CE387" s="6"/>
      <c r="CF387" s="6"/>
      <c r="CG387" s="6"/>
      <c r="CH387" s="6"/>
      <c r="CI387" s="6"/>
      <c r="CJ387" s="6"/>
      <c r="CK387" s="6"/>
      <c r="CL387" s="6"/>
      <c r="CM387" s="6"/>
      <c r="CN387" s="6"/>
      <c r="CO387" s="6"/>
      <c r="CP387" s="6"/>
      <c r="CQ387" s="6"/>
      <c r="CR387" s="6"/>
      <c r="CS387" s="6"/>
      <c r="CT387" s="6"/>
      <c r="CU387" s="6"/>
      <c r="CV387" s="6"/>
      <c r="CW387" s="6"/>
      <c r="CX387" s="6"/>
      <c r="CY387" s="6"/>
      <c r="CZ387" s="6"/>
      <c r="DA387" s="6"/>
      <c r="DB387" s="6"/>
      <c r="DC387" s="6"/>
      <c r="DD387" s="6"/>
      <c r="DE387" s="6"/>
      <c r="DF387" s="6"/>
      <c r="DG387" s="6"/>
    </row>
    <row r="388" spans="18:111" s="5" customFormat="1" x14ac:dyDescent="0.25">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6"/>
      <c r="BB388" s="6"/>
      <c r="BC388" s="6"/>
      <c r="BD388" s="6"/>
      <c r="BE388" s="6"/>
      <c r="BF388" s="6"/>
      <c r="BG388" s="6"/>
      <c r="BH388" s="6"/>
      <c r="BI388" s="6"/>
      <c r="BJ388" s="6"/>
      <c r="BK388" s="6"/>
      <c r="BL388" s="6"/>
      <c r="BM388" s="6"/>
      <c r="BN388" s="6"/>
      <c r="BO388" s="6"/>
      <c r="BP388" s="6"/>
      <c r="BQ388" s="6"/>
      <c r="BR388" s="6"/>
      <c r="BS388" s="6"/>
      <c r="BT388" s="6"/>
      <c r="BU388" s="6"/>
      <c r="BV388" s="6"/>
      <c r="BW388" s="6"/>
      <c r="BX388" s="6"/>
      <c r="BY388" s="6"/>
      <c r="BZ388" s="6"/>
      <c r="CA388" s="6"/>
      <c r="CB388" s="6"/>
      <c r="CC388" s="6"/>
      <c r="CD388" s="6"/>
      <c r="CE388" s="6"/>
      <c r="CF388" s="6"/>
      <c r="CG388" s="6"/>
      <c r="CH388" s="6"/>
      <c r="CI388" s="6"/>
      <c r="CJ388" s="6"/>
      <c r="CK388" s="6"/>
      <c r="CL388" s="6"/>
      <c r="CM388" s="6"/>
      <c r="CN388" s="6"/>
      <c r="CO388" s="6"/>
      <c r="CP388" s="6"/>
      <c r="CQ388" s="6"/>
      <c r="CR388" s="6"/>
      <c r="CS388" s="6"/>
      <c r="CT388" s="6"/>
      <c r="CU388" s="6"/>
      <c r="CV388" s="6"/>
      <c r="CW388" s="6"/>
      <c r="CX388" s="6"/>
      <c r="CY388" s="6"/>
      <c r="CZ388" s="6"/>
      <c r="DA388" s="6"/>
      <c r="DB388" s="6"/>
      <c r="DC388" s="6"/>
      <c r="DD388" s="6"/>
      <c r="DE388" s="6"/>
      <c r="DF388" s="6"/>
      <c r="DG388" s="6"/>
    </row>
    <row r="389" spans="18:111" s="5" customFormat="1" x14ac:dyDescent="0.25">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6"/>
      <c r="BB389" s="6"/>
      <c r="BC389" s="6"/>
      <c r="BD389" s="6"/>
      <c r="BE389" s="6"/>
      <c r="BF389" s="6"/>
      <c r="BG389" s="6"/>
      <c r="BH389" s="6"/>
      <c r="BI389" s="6"/>
      <c r="BJ389" s="6"/>
      <c r="BK389" s="6"/>
      <c r="BL389" s="6"/>
      <c r="BM389" s="6"/>
      <c r="BN389" s="6"/>
      <c r="BO389" s="6"/>
      <c r="BP389" s="6"/>
      <c r="BQ389" s="6"/>
      <c r="BR389" s="6"/>
      <c r="BS389" s="6"/>
      <c r="BT389" s="6"/>
      <c r="BU389" s="6"/>
      <c r="BV389" s="6"/>
      <c r="BW389" s="6"/>
      <c r="BX389" s="6"/>
      <c r="BY389" s="6"/>
      <c r="BZ389" s="6"/>
      <c r="CA389" s="6"/>
      <c r="CB389" s="6"/>
      <c r="CC389" s="6"/>
      <c r="CD389" s="6"/>
      <c r="CE389" s="6"/>
      <c r="CF389" s="6"/>
      <c r="CG389" s="6"/>
      <c r="CH389" s="6"/>
      <c r="CI389" s="6"/>
      <c r="CJ389" s="6"/>
      <c r="CK389" s="6"/>
      <c r="CL389" s="6"/>
      <c r="CM389" s="6"/>
      <c r="CN389" s="6"/>
      <c r="CO389" s="6"/>
      <c r="CP389" s="6"/>
      <c r="CQ389" s="6"/>
      <c r="CR389" s="6"/>
      <c r="CS389" s="6"/>
      <c r="CT389" s="6"/>
      <c r="CU389" s="6"/>
      <c r="CV389" s="6"/>
      <c r="CW389" s="6"/>
      <c r="CX389" s="6"/>
      <c r="CY389" s="6"/>
      <c r="CZ389" s="6"/>
      <c r="DA389" s="6"/>
      <c r="DB389" s="6"/>
      <c r="DC389" s="6"/>
      <c r="DD389" s="6"/>
      <c r="DE389" s="6"/>
      <c r="DF389" s="6"/>
      <c r="DG389" s="6"/>
    </row>
    <row r="390" spans="18:111" s="5" customFormat="1" x14ac:dyDescent="0.25">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c r="CJ390" s="6"/>
      <c r="CK390" s="6"/>
      <c r="CL390" s="6"/>
      <c r="CM390" s="6"/>
      <c r="CN390" s="6"/>
      <c r="CO390" s="6"/>
      <c r="CP390" s="6"/>
      <c r="CQ390" s="6"/>
      <c r="CR390" s="6"/>
      <c r="CS390" s="6"/>
      <c r="CT390" s="6"/>
      <c r="CU390" s="6"/>
      <c r="CV390" s="6"/>
      <c r="CW390" s="6"/>
      <c r="CX390" s="6"/>
      <c r="CY390" s="6"/>
      <c r="CZ390" s="6"/>
      <c r="DA390" s="6"/>
      <c r="DB390" s="6"/>
      <c r="DC390" s="6"/>
      <c r="DD390" s="6"/>
      <c r="DE390" s="6"/>
      <c r="DF390" s="6"/>
      <c r="DG390" s="6"/>
    </row>
    <row r="391" spans="18:111" s="5" customFormat="1" x14ac:dyDescent="0.25">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6"/>
      <c r="CI391" s="6"/>
      <c r="CJ391" s="6"/>
      <c r="CK391" s="6"/>
      <c r="CL391" s="6"/>
      <c r="CM391" s="6"/>
      <c r="CN391" s="6"/>
      <c r="CO391" s="6"/>
      <c r="CP391" s="6"/>
      <c r="CQ391" s="6"/>
      <c r="CR391" s="6"/>
      <c r="CS391" s="6"/>
      <c r="CT391" s="6"/>
      <c r="CU391" s="6"/>
      <c r="CV391" s="6"/>
      <c r="CW391" s="6"/>
      <c r="CX391" s="6"/>
      <c r="CY391" s="6"/>
      <c r="CZ391" s="6"/>
      <c r="DA391" s="6"/>
      <c r="DB391" s="6"/>
      <c r="DC391" s="6"/>
      <c r="DD391" s="6"/>
      <c r="DE391" s="6"/>
      <c r="DF391" s="6"/>
      <c r="DG391" s="6"/>
    </row>
    <row r="392" spans="18:111" s="5" customFormat="1" x14ac:dyDescent="0.25">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6"/>
      <c r="CI392" s="6"/>
      <c r="CJ392" s="6"/>
      <c r="CK392" s="6"/>
      <c r="CL392" s="6"/>
      <c r="CM392" s="6"/>
      <c r="CN392" s="6"/>
      <c r="CO392" s="6"/>
      <c r="CP392" s="6"/>
      <c r="CQ392" s="6"/>
      <c r="CR392" s="6"/>
      <c r="CS392" s="6"/>
      <c r="CT392" s="6"/>
      <c r="CU392" s="6"/>
      <c r="CV392" s="6"/>
      <c r="CW392" s="6"/>
      <c r="CX392" s="6"/>
      <c r="CY392" s="6"/>
      <c r="CZ392" s="6"/>
      <c r="DA392" s="6"/>
      <c r="DB392" s="6"/>
      <c r="DC392" s="6"/>
      <c r="DD392" s="6"/>
      <c r="DE392" s="6"/>
      <c r="DF392" s="6"/>
      <c r="DG392" s="6"/>
    </row>
    <row r="393" spans="18:111" s="5" customFormat="1" x14ac:dyDescent="0.25">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6"/>
      <c r="CI393" s="6"/>
      <c r="CJ393" s="6"/>
      <c r="CK393" s="6"/>
      <c r="CL393" s="6"/>
      <c r="CM393" s="6"/>
      <c r="CN393" s="6"/>
      <c r="CO393" s="6"/>
      <c r="CP393" s="6"/>
      <c r="CQ393" s="6"/>
      <c r="CR393" s="6"/>
      <c r="CS393" s="6"/>
      <c r="CT393" s="6"/>
      <c r="CU393" s="6"/>
      <c r="CV393" s="6"/>
      <c r="CW393" s="6"/>
      <c r="CX393" s="6"/>
      <c r="CY393" s="6"/>
      <c r="CZ393" s="6"/>
      <c r="DA393" s="6"/>
      <c r="DB393" s="6"/>
      <c r="DC393" s="6"/>
      <c r="DD393" s="6"/>
      <c r="DE393" s="6"/>
      <c r="DF393" s="6"/>
      <c r="DG393" s="6"/>
    </row>
    <row r="394" spans="18:111" s="5" customFormat="1" x14ac:dyDescent="0.25">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6"/>
      <c r="BB394" s="6"/>
      <c r="BC394" s="6"/>
      <c r="BD394" s="6"/>
      <c r="BE394" s="6"/>
      <c r="BF394" s="6"/>
      <c r="BG394" s="6"/>
      <c r="BH394" s="6"/>
      <c r="BI394" s="6"/>
      <c r="BJ394" s="6"/>
      <c r="BK394" s="6"/>
      <c r="BL394" s="6"/>
      <c r="BM394" s="6"/>
      <c r="BN394" s="6"/>
      <c r="BO394" s="6"/>
      <c r="BP394" s="6"/>
      <c r="BQ394" s="6"/>
      <c r="BR394" s="6"/>
      <c r="BS394" s="6"/>
      <c r="BT394" s="6"/>
      <c r="BU394" s="6"/>
      <c r="BV394" s="6"/>
      <c r="BW394" s="6"/>
      <c r="BX394" s="6"/>
      <c r="BY394" s="6"/>
      <c r="BZ394" s="6"/>
      <c r="CA394" s="6"/>
      <c r="CB394" s="6"/>
      <c r="CC394" s="6"/>
      <c r="CD394" s="6"/>
      <c r="CE394" s="6"/>
      <c r="CF394" s="6"/>
      <c r="CG394" s="6"/>
      <c r="CH394" s="6"/>
      <c r="CI394" s="6"/>
      <c r="CJ394" s="6"/>
      <c r="CK394" s="6"/>
      <c r="CL394" s="6"/>
      <c r="CM394" s="6"/>
      <c r="CN394" s="6"/>
      <c r="CO394" s="6"/>
      <c r="CP394" s="6"/>
      <c r="CQ394" s="6"/>
      <c r="CR394" s="6"/>
      <c r="CS394" s="6"/>
      <c r="CT394" s="6"/>
      <c r="CU394" s="6"/>
      <c r="CV394" s="6"/>
      <c r="CW394" s="6"/>
      <c r="CX394" s="6"/>
      <c r="CY394" s="6"/>
      <c r="CZ394" s="6"/>
      <c r="DA394" s="6"/>
      <c r="DB394" s="6"/>
      <c r="DC394" s="6"/>
      <c r="DD394" s="6"/>
      <c r="DE394" s="6"/>
      <c r="DF394" s="6"/>
      <c r="DG394" s="6"/>
    </row>
    <row r="395" spans="18:111" s="5" customFormat="1" x14ac:dyDescent="0.25">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c r="AZ395" s="8"/>
      <c r="BA395" s="6"/>
      <c r="BB395" s="6"/>
      <c r="BC395" s="6"/>
      <c r="BD395" s="6"/>
      <c r="BE395" s="6"/>
      <c r="BF395" s="6"/>
      <c r="BG395" s="6"/>
      <c r="BH395" s="6"/>
      <c r="BI395" s="6"/>
      <c r="BJ395" s="6"/>
      <c r="BK395" s="6"/>
      <c r="BL395" s="6"/>
      <c r="BM395" s="6"/>
      <c r="BN395" s="6"/>
      <c r="BO395" s="6"/>
      <c r="BP395" s="6"/>
      <c r="BQ395" s="6"/>
      <c r="BR395" s="6"/>
      <c r="BS395" s="6"/>
      <c r="BT395" s="6"/>
      <c r="BU395" s="6"/>
      <c r="BV395" s="6"/>
      <c r="BW395" s="6"/>
      <c r="BX395" s="6"/>
      <c r="BY395" s="6"/>
      <c r="BZ395" s="6"/>
      <c r="CA395" s="6"/>
      <c r="CB395" s="6"/>
      <c r="CC395" s="6"/>
      <c r="CD395" s="6"/>
      <c r="CE395" s="6"/>
      <c r="CF395" s="6"/>
      <c r="CG395" s="6"/>
      <c r="CH395" s="6"/>
      <c r="CI395" s="6"/>
      <c r="CJ395" s="6"/>
      <c r="CK395" s="6"/>
      <c r="CL395" s="6"/>
      <c r="CM395" s="6"/>
      <c r="CN395" s="6"/>
      <c r="CO395" s="6"/>
      <c r="CP395" s="6"/>
      <c r="CQ395" s="6"/>
      <c r="CR395" s="6"/>
      <c r="CS395" s="6"/>
      <c r="CT395" s="6"/>
      <c r="CU395" s="6"/>
      <c r="CV395" s="6"/>
      <c r="CW395" s="6"/>
      <c r="CX395" s="6"/>
      <c r="CY395" s="6"/>
      <c r="CZ395" s="6"/>
      <c r="DA395" s="6"/>
      <c r="DB395" s="6"/>
      <c r="DC395" s="6"/>
      <c r="DD395" s="6"/>
      <c r="DE395" s="6"/>
      <c r="DF395" s="6"/>
      <c r="DG395" s="6"/>
    </row>
    <row r="396" spans="18:111" s="5" customFormat="1" x14ac:dyDescent="0.25">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6"/>
      <c r="BB396" s="6"/>
      <c r="BC396" s="6"/>
      <c r="BD396" s="6"/>
      <c r="BE396" s="6"/>
      <c r="BF396" s="6"/>
      <c r="BG396" s="6"/>
      <c r="BH396" s="6"/>
      <c r="BI396" s="6"/>
      <c r="BJ396" s="6"/>
      <c r="BK396" s="6"/>
      <c r="BL396" s="6"/>
      <c r="BM396" s="6"/>
      <c r="BN396" s="6"/>
      <c r="BO396" s="6"/>
      <c r="BP396" s="6"/>
      <c r="BQ396" s="6"/>
      <c r="BR396" s="6"/>
      <c r="BS396" s="6"/>
      <c r="BT396" s="6"/>
      <c r="BU396" s="6"/>
      <c r="BV396" s="6"/>
      <c r="BW396" s="6"/>
      <c r="BX396" s="6"/>
      <c r="BY396" s="6"/>
      <c r="BZ396" s="6"/>
      <c r="CA396" s="6"/>
      <c r="CB396" s="6"/>
      <c r="CC396" s="6"/>
      <c r="CD396" s="6"/>
      <c r="CE396" s="6"/>
      <c r="CF396" s="6"/>
      <c r="CG396" s="6"/>
      <c r="CH396" s="6"/>
      <c r="CI396" s="6"/>
      <c r="CJ396" s="6"/>
      <c r="CK396" s="6"/>
      <c r="CL396" s="6"/>
      <c r="CM396" s="6"/>
      <c r="CN396" s="6"/>
      <c r="CO396" s="6"/>
      <c r="CP396" s="6"/>
      <c r="CQ396" s="6"/>
      <c r="CR396" s="6"/>
      <c r="CS396" s="6"/>
      <c r="CT396" s="6"/>
      <c r="CU396" s="6"/>
      <c r="CV396" s="6"/>
      <c r="CW396" s="6"/>
      <c r="CX396" s="6"/>
      <c r="CY396" s="6"/>
      <c r="CZ396" s="6"/>
      <c r="DA396" s="6"/>
      <c r="DB396" s="6"/>
      <c r="DC396" s="6"/>
      <c r="DD396" s="6"/>
      <c r="DE396" s="6"/>
      <c r="DF396" s="6"/>
      <c r="DG396" s="6"/>
    </row>
    <row r="397" spans="18:111" s="5" customFormat="1" x14ac:dyDescent="0.25">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6"/>
      <c r="BB397" s="6"/>
      <c r="BC397" s="6"/>
      <c r="BD397" s="6"/>
      <c r="BE397" s="6"/>
      <c r="BF397" s="6"/>
      <c r="BG397" s="6"/>
      <c r="BH397" s="6"/>
      <c r="BI397" s="6"/>
      <c r="BJ397" s="6"/>
      <c r="BK397" s="6"/>
      <c r="BL397" s="6"/>
      <c r="BM397" s="6"/>
      <c r="BN397" s="6"/>
      <c r="BO397" s="6"/>
      <c r="BP397" s="6"/>
      <c r="BQ397" s="6"/>
      <c r="BR397" s="6"/>
      <c r="BS397" s="6"/>
      <c r="BT397" s="6"/>
      <c r="BU397" s="6"/>
      <c r="BV397" s="6"/>
      <c r="BW397" s="6"/>
      <c r="BX397" s="6"/>
      <c r="BY397" s="6"/>
      <c r="BZ397" s="6"/>
      <c r="CA397" s="6"/>
      <c r="CB397" s="6"/>
      <c r="CC397" s="6"/>
      <c r="CD397" s="6"/>
      <c r="CE397" s="6"/>
      <c r="CF397" s="6"/>
      <c r="CG397" s="6"/>
      <c r="CH397" s="6"/>
      <c r="CI397" s="6"/>
      <c r="CJ397" s="6"/>
      <c r="CK397" s="6"/>
      <c r="CL397" s="6"/>
      <c r="CM397" s="6"/>
      <c r="CN397" s="6"/>
      <c r="CO397" s="6"/>
      <c r="CP397" s="6"/>
      <c r="CQ397" s="6"/>
      <c r="CR397" s="6"/>
      <c r="CS397" s="6"/>
      <c r="CT397" s="6"/>
      <c r="CU397" s="6"/>
      <c r="CV397" s="6"/>
      <c r="CW397" s="6"/>
      <c r="CX397" s="6"/>
      <c r="CY397" s="6"/>
      <c r="CZ397" s="6"/>
      <c r="DA397" s="6"/>
      <c r="DB397" s="6"/>
      <c r="DC397" s="6"/>
      <c r="DD397" s="6"/>
      <c r="DE397" s="6"/>
      <c r="DF397" s="6"/>
      <c r="DG397" s="6"/>
    </row>
    <row r="398" spans="18:111" s="5" customFormat="1" x14ac:dyDescent="0.25">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c r="AZ398" s="8"/>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6"/>
      <c r="CI398" s="6"/>
      <c r="CJ398" s="6"/>
      <c r="CK398" s="6"/>
      <c r="CL398" s="6"/>
      <c r="CM398" s="6"/>
      <c r="CN398" s="6"/>
      <c r="CO398" s="6"/>
      <c r="CP398" s="6"/>
      <c r="CQ398" s="6"/>
      <c r="CR398" s="6"/>
      <c r="CS398" s="6"/>
      <c r="CT398" s="6"/>
      <c r="CU398" s="6"/>
      <c r="CV398" s="6"/>
      <c r="CW398" s="6"/>
      <c r="CX398" s="6"/>
      <c r="CY398" s="6"/>
      <c r="CZ398" s="6"/>
      <c r="DA398" s="6"/>
      <c r="DB398" s="6"/>
      <c r="DC398" s="6"/>
      <c r="DD398" s="6"/>
      <c r="DE398" s="6"/>
      <c r="DF398" s="6"/>
      <c r="DG398" s="6"/>
    </row>
    <row r="399" spans="18:111" s="5" customFormat="1" x14ac:dyDescent="0.25">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c r="AZ399" s="8"/>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6"/>
      <c r="CI399" s="6"/>
      <c r="CJ399" s="6"/>
      <c r="CK399" s="6"/>
      <c r="CL399" s="6"/>
      <c r="CM399" s="6"/>
      <c r="CN399" s="6"/>
      <c r="CO399" s="6"/>
      <c r="CP399" s="6"/>
      <c r="CQ399" s="6"/>
      <c r="CR399" s="6"/>
      <c r="CS399" s="6"/>
      <c r="CT399" s="6"/>
      <c r="CU399" s="6"/>
      <c r="CV399" s="6"/>
      <c r="CW399" s="6"/>
      <c r="CX399" s="6"/>
      <c r="CY399" s="6"/>
      <c r="CZ399" s="6"/>
      <c r="DA399" s="6"/>
      <c r="DB399" s="6"/>
      <c r="DC399" s="6"/>
      <c r="DD399" s="6"/>
      <c r="DE399" s="6"/>
      <c r="DF399" s="6"/>
      <c r="DG399" s="6"/>
    </row>
    <row r="400" spans="18:111" s="5" customFormat="1" x14ac:dyDescent="0.25">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6"/>
      <c r="BB400" s="6"/>
      <c r="BC400" s="6"/>
      <c r="BD400" s="6"/>
      <c r="BE400" s="6"/>
      <c r="BF400" s="6"/>
      <c r="BG400" s="6"/>
      <c r="BH400" s="6"/>
      <c r="BI400" s="6"/>
      <c r="BJ400" s="6"/>
      <c r="BK400" s="6"/>
      <c r="BL400" s="6"/>
      <c r="BM400" s="6"/>
      <c r="BN400" s="6"/>
      <c r="BO400" s="6"/>
      <c r="BP400" s="6"/>
      <c r="BQ400" s="6"/>
      <c r="BR400" s="6"/>
      <c r="BS400" s="6"/>
      <c r="BT400" s="6"/>
      <c r="BU400" s="6"/>
      <c r="BV400" s="6"/>
      <c r="BW400" s="6"/>
      <c r="BX400" s="6"/>
      <c r="BY400" s="6"/>
      <c r="BZ400" s="6"/>
      <c r="CA400" s="6"/>
      <c r="CB400" s="6"/>
      <c r="CC400" s="6"/>
      <c r="CD400" s="6"/>
      <c r="CE400" s="6"/>
      <c r="CF400" s="6"/>
      <c r="CG400" s="6"/>
      <c r="CH400" s="6"/>
      <c r="CI400" s="6"/>
      <c r="CJ400" s="6"/>
      <c r="CK400" s="6"/>
      <c r="CL400" s="6"/>
      <c r="CM400" s="6"/>
      <c r="CN400" s="6"/>
      <c r="CO400" s="6"/>
      <c r="CP400" s="6"/>
      <c r="CQ400" s="6"/>
      <c r="CR400" s="6"/>
      <c r="CS400" s="6"/>
      <c r="CT400" s="6"/>
      <c r="CU400" s="6"/>
      <c r="CV400" s="6"/>
      <c r="CW400" s="6"/>
      <c r="CX400" s="6"/>
      <c r="CY400" s="6"/>
      <c r="CZ400" s="6"/>
      <c r="DA400" s="6"/>
      <c r="DB400" s="6"/>
      <c r="DC400" s="6"/>
      <c r="DD400" s="6"/>
      <c r="DE400" s="6"/>
      <c r="DF400" s="6"/>
      <c r="DG400" s="6"/>
    </row>
    <row r="401" spans="18:111" s="5" customFormat="1" x14ac:dyDescent="0.25">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6"/>
      <c r="BB401" s="6"/>
      <c r="BC401" s="6"/>
      <c r="BD401" s="6"/>
      <c r="BE401" s="6"/>
      <c r="BF401" s="6"/>
      <c r="BG401" s="6"/>
      <c r="BH401" s="6"/>
      <c r="BI401" s="6"/>
      <c r="BJ401" s="6"/>
      <c r="BK401" s="6"/>
      <c r="BL401" s="6"/>
      <c r="BM401" s="6"/>
      <c r="BN401" s="6"/>
      <c r="BO401" s="6"/>
      <c r="BP401" s="6"/>
      <c r="BQ401" s="6"/>
      <c r="BR401" s="6"/>
      <c r="BS401" s="6"/>
      <c r="BT401" s="6"/>
      <c r="BU401" s="6"/>
      <c r="BV401" s="6"/>
      <c r="BW401" s="6"/>
      <c r="BX401" s="6"/>
      <c r="BY401" s="6"/>
      <c r="BZ401" s="6"/>
      <c r="CA401" s="6"/>
      <c r="CB401" s="6"/>
      <c r="CC401" s="6"/>
      <c r="CD401" s="6"/>
      <c r="CE401" s="6"/>
      <c r="CF401" s="6"/>
      <c r="CG401" s="6"/>
      <c r="CH401" s="6"/>
      <c r="CI401" s="6"/>
      <c r="CJ401" s="6"/>
      <c r="CK401" s="6"/>
      <c r="CL401" s="6"/>
      <c r="CM401" s="6"/>
      <c r="CN401" s="6"/>
      <c r="CO401" s="6"/>
      <c r="CP401" s="6"/>
      <c r="CQ401" s="6"/>
      <c r="CR401" s="6"/>
      <c r="CS401" s="6"/>
      <c r="CT401" s="6"/>
      <c r="CU401" s="6"/>
      <c r="CV401" s="6"/>
      <c r="CW401" s="6"/>
      <c r="CX401" s="6"/>
      <c r="CY401" s="6"/>
      <c r="CZ401" s="6"/>
      <c r="DA401" s="6"/>
      <c r="DB401" s="6"/>
      <c r="DC401" s="6"/>
      <c r="DD401" s="6"/>
      <c r="DE401" s="6"/>
      <c r="DF401" s="6"/>
      <c r="DG401" s="6"/>
    </row>
    <row r="402" spans="18:111" s="5" customFormat="1" x14ac:dyDescent="0.25">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c r="AW402" s="8"/>
      <c r="AX402" s="8"/>
      <c r="AY402" s="8"/>
      <c r="AZ402" s="8"/>
      <c r="BA402" s="6"/>
      <c r="BB402" s="6"/>
      <c r="BC402" s="6"/>
      <c r="BD402" s="6"/>
      <c r="BE402" s="6"/>
      <c r="BF402" s="6"/>
      <c r="BG402" s="6"/>
      <c r="BH402" s="6"/>
      <c r="BI402" s="6"/>
      <c r="BJ402" s="6"/>
      <c r="BK402" s="6"/>
      <c r="BL402" s="6"/>
      <c r="BM402" s="6"/>
      <c r="BN402" s="6"/>
      <c r="BO402" s="6"/>
      <c r="BP402" s="6"/>
      <c r="BQ402" s="6"/>
      <c r="BR402" s="6"/>
      <c r="BS402" s="6"/>
      <c r="BT402" s="6"/>
      <c r="BU402" s="6"/>
      <c r="BV402" s="6"/>
      <c r="BW402" s="6"/>
      <c r="BX402" s="6"/>
      <c r="BY402" s="6"/>
      <c r="BZ402" s="6"/>
      <c r="CA402" s="6"/>
      <c r="CB402" s="6"/>
      <c r="CC402" s="6"/>
      <c r="CD402" s="6"/>
      <c r="CE402" s="6"/>
      <c r="CF402" s="6"/>
      <c r="CG402" s="6"/>
      <c r="CH402" s="6"/>
      <c r="CI402" s="6"/>
      <c r="CJ402" s="6"/>
      <c r="CK402" s="6"/>
      <c r="CL402" s="6"/>
      <c r="CM402" s="6"/>
      <c r="CN402" s="6"/>
      <c r="CO402" s="6"/>
      <c r="CP402" s="6"/>
      <c r="CQ402" s="6"/>
      <c r="CR402" s="6"/>
      <c r="CS402" s="6"/>
      <c r="CT402" s="6"/>
      <c r="CU402" s="6"/>
      <c r="CV402" s="6"/>
      <c r="CW402" s="6"/>
      <c r="CX402" s="6"/>
      <c r="CY402" s="6"/>
      <c r="CZ402" s="6"/>
      <c r="DA402" s="6"/>
      <c r="DB402" s="6"/>
      <c r="DC402" s="6"/>
      <c r="DD402" s="6"/>
      <c r="DE402" s="6"/>
      <c r="DF402" s="6"/>
      <c r="DG402" s="6"/>
    </row>
    <row r="403" spans="18:111" s="5" customFormat="1" x14ac:dyDescent="0.25">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c r="AZ403" s="8"/>
      <c r="BA403" s="6"/>
      <c r="BB403" s="6"/>
      <c r="BC403" s="6"/>
      <c r="BD403" s="6"/>
      <c r="BE403" s="6"/>
      <c r="BF403" s="6"/>
      <c r="BG403" s="6"/>
      <c r="BH403" s="6"/>
      <c r="BI403" s="6"/>
      <c r="BJ403" s="6"/>
      <c r="BK403" s="6"/>
      <c r="BL403" s="6"/>
      <c r="BM403" s="6"/>
      <c r="BN403" s="6"/>
      <c r="BO403" s="6"/>
      <c r="BP403" s="6"/>
      <c r="BQ403" s="6"/>
      <c r="BR403" s="6"/>
      <c r="BS403" s="6"/>
      <c r="BT403" s="6"/>
      <c r="BU403" s="6"/>
      <c r="BV403" s="6"/>
      <c r="BW403" s="6"/>
      <c r="BX403" s="6"/>
      <c r="BY403" s="6"/>
      <c r="BZ403" s="6"/>
      <c r="CA403" s="6"/>
      <c r="CB403" s="6"/>
      <c r="CC403" s="6"/>
      <c r="CD403" s="6"/>
      <c r="CE403" s="6"/>
      <c r="CF403" s="6"/>
      <c r="CG403" s="6"/>
      <c r="CH403" s="6"/>
      <c r="CI403" s="6"/>
      <c r="CJ403" s="6"/>
      <c r="CK403" s="6"/>
      <c r="CL403" s="6"/>
      <c r="CM403" s="6"/>
      <c r="CN403" s="6"/>
      <c r="CO403" s="6"/>
      <c r="CP403" s="6"/>
      <c r="CQ403" s="6"/>
      <c r="CR403" s="6"/>
      <c r="CS403" s="6"/>
      <c r="CT403" s="6"/>
      <c r="CU403" s="6"/>
      <c r="CV403" s="6"/>
      <c r="CW403" s="6"/>
      <c r="CX403" s="6"/>
      <c r="CY403" s="6"/>
      <c r="CZ403" s="6"/>
      <c r="DA403" s="6"/>
      <c r="DB403" s="6"/>
      <c r="DC403" s="6"/>
      <c r="DD403" s="6"/>
      <c r="DE403" s="6"/>
      <c r="DF403" s="6"/>
      <c r="DG403" s="6"/>
    </row>
    <row r="404" spans="18:111" s="5" customFormat="1" x14ac:dyDescent="0.25">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c r="AW404" s="8"/>
      <c r="AX404" s="8"/>
      <c r="AY404" s="8"/>
      <c r="AZ404" s="8"/>
      <c r="BA404" s="6"/>
      <c r="BB404" s="6"/>
      <c r="BC404" s="6"/>
      <c r="BD404" s="6"/>
      <c r="BE404" s="6"/>
      <c r="BF404" s="6"/>
      <c r="BG404" s="6"/>
      <c r="BH404" s="6"/>
      <c r="BI404" s="6"/>
      <c r="BJ404" s="6"/>
      <c r="BK404" s="6"/>
      <c r="BL404" s="6"/>
      <c r="BM404" s="6"/>
      <c r="BN404" s="6"/>
      <c r="BO404" s="6"/>
      <c r="BP404" s="6"/>
      <c r="BQ404" s="6"/>
      <c r="BR404" s="6"/>
      <c r="BS404" s="6"/>
      <c r="BT404" s="6"/>
      <c r="BU404" s="6"/>
      <c r="BV404" s="6"/>
      <c r="BW404" s="6"/>
      <c r="BX404" s="6"/>
      <c r="BY404" s="6"/>
      <c r="BZ404" s="6"/>
      <c r="CA404" s="6"/>
      <c r="CB404" s="6"/>
      <c r="CC404" s="6"/>
      <c r="CD404" s="6"/>
      <c r="CE404" s="6"/>
      <c r="CF404" s="6"/>
      <c r="CG404" s="6"/>
      <c r="CH404" s="6"/>
      <c r="CI404" s="6"/>
      <c r="CJ404" s="6"/>
      <c r="CK404" s="6"/>
      <c r="CL404" s="6"/>
      <c r="CM404" s="6"/>
      <c r="CN404" s="6"/>
      <c r="CO404" s="6"/>
      <c r="CP404" s="6"/>
      <c r="CQ404" s="6"/>
      <c r="CR404" s="6"/>
      <c r="CS404" s="6"/>
      <c r="CT404" s="6"/>
      <c r="CU404" s="6"/>
      <c r="CV404" s="6"/>
      <c r="CW404" s="6"/>
      <c r="CX404" s="6"/>
      <c r="CY404" s="6"/>
      <c r="CZ404" s="6"/>
      <c r="DA404" s="6"/>
      <c r="DB404" s="6"/>
      <c r="DC404" s="6"/>
      <c r="DD404" s="6"/>
      <c r="DE404" s="6"/>
      <c r="DF404" s="6"/>
      <c r="DG404" s="6"/>
    </row>
    <row r="405" spans="18:111" s="5" customFormat="1" x14ac:dyDescent="0.25">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c r="AZ405" s="8"/>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c r="CJ405" s="6"/>
      <c r="CK405" s="6"/>
      <c r="CL405" s="6"/>
      <c r="CM405" s="6"/>
      <c r="CN405" s="6"/>
      <c r="CO405" s="6"/>
      <c r="CP405" s="6"/>
      <c r="CQ405" s="6"/>
      <c r="CR405" s="6"/>
      <c r="CS405" s="6"/>
      <c r="CT405" s="6"/>
      <c r="CU405" s="6"/>
      <c r="CV405" s="6"/>
      <c r="CW405" s="6"/>
      <c r="CX405" s="6"/>
      <c r="CY405" s="6"/>
      <c r="CZ405" s="6"/>
      <c r="DA405" s="6"/>
      <c r="DB405" s="6"/>
      <c r="DC405" s="6"/>
      <c r="DD405" s="6"/>
      <c r="DE405" s="6"/>
      <c r="DF405" s="6"/>
      <c r="DG405" s="6"/>
    </row>
    <row r="406" spans="18:111" s="5" customFormat="1" x14ac:dyDescent="0.25">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c r="AW406" s="8"/>
      <c r="AX406" s="8"/>
      <c r="AY406" s="8"/>
      <c r="AZ406" s="8"/>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c r="CJ406" s="6"/>
      <c r="CK406" s="6"/>
      <c r="CL406" s="6"/>
      <c r="CM406" s="6"/>
      <c r="CN406" s="6"/>
      <c r="CO406" s="6"/>
      <c r="CP406" s="6"/>
      <c r="CQ406" s="6"/>
      <c r="CR406" s="6"/>
      <c r="CS406" s="6"/>
      <c r="CT406" s="6"/>
      <c r="CU406" s="6"/>
      <c r="CV406" s="6"/>
      <c r="CW406" s="6"/>
      <c r="CX406" s="6"/>
      <c r="CY406" s="6"/>
      <c r="CZ406" s="6"/>
      <c r="DA406" s="6"/>
      <c r="DB406" s="6"/>
      <c r="DC406" s="6"/>
      <c r="DD406" s="6"/>
      <c r="DE406" s="6"/>
      <c r="DF406" s="6"/>
      <c r="DG406" s="6"/>
    </row>
    <row r="407" spans="18:111" s="5" customFormat="1" x14ac:dyDescent="0.25">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c r="AW407" s="8"/>
      <c r="AX407" s="8"/>
      <c r="AY407" s="8"/>
      <c r="AZ407" s="8"/>
      <c r="BA407" s="6"/>
      <c r="BB407" s="6"/>
      <c r="BC407" s="6"/>
      <c r="BD407" s="6"/>
      <c r="BE407" s="6"/>
      <c r="BF407" s="6"/>
      <c r="BG407" s="6"/>
      <c r="BH407" s="6"/>
      <c r="BI407" s="6"/>
      <c r="BJ407" s="6"/>
      <c r="BK407" s="6"/>
      <c r="BL407" s="6"/>
      <c r="BM407" s="6"/>
      <c r="BN407" s="6"/>
      <c r="BO407" s="6"/>
      <c r="BP407" s="6"/>
      <c r="BQ407" s="6"/>
      <c r="BR407" s="6"/>
      <c r="BS407" s="6"/>
      <c r="BT407" s="6"/>
      <c r="BU407" s="6"/>
      <c r="BV407" s="6"/>
      <c r="BW407" s="6"/>
      <c r="BX407" s="6"/>
      <c r="BY407" s="6"/>
      <c r="BZ407" s="6"/>
      <c r="CA407" s="6"/>
      <c r="CB407" s="6"/>
      <c r="CC407" s="6"/>
      <c r="CD407" s="6"/>
      <c r="CE407" s="6"/>
      <c r="CF407" s="6"/>
      <c r="CG407" s="6"/>
      <c r="CH407" s="6"/>
      <c r="CI407" s="6"/>
      <c r="CJ407" s="6"/>
      <c r="CK407" s="6"/>
      <c r="CL407" s="6"/>
      <c r="CM407" s="6"/>
      <c r="CN407" s="6"/>
      <c r="CO407" s="6"/>
      <c r="CP407" s="6"/>
      <c r="CQ407" s="6"/>
      <c r="CR407" s="6"/>
      <c r="CS407" s="6"/>
      <c r="CT407" s="6"/>
      <c r="CU407" s="6"/>
      <c r="CV407" s="6"/>
      <c r="CW407" s="6"/>
      <c r="CX407" s="6"/>
      <c r="CY407" s="6"/>
      <c r="CZ407" s="6"/>
      <c r="DA407" s="6"/>
      <c r="DB407" s="6"/>
      <c r="DC407" s="6"/>
      <c r="DD407" s="6"/>
      <c r="DE407" s="6"/>
      <c r="DF407" s="6"/>
      <c r="DG407" s="6"/>
    </row>
    <row r="408" spans="18:111" s="5" customFormat="1" x14ac:dyDescent="0.25">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c r="AZ408" s="8"/>
      <c r="BA408" s="6"/>
      <c r="BB408" s="6"/>
      <c r="BC408" s="6"/>
      <c r="BD408" s="6"/>
      <c r="BE408" s="6"/>
      <c r="BF408" s="6"/>
      <c r="BG408" s="6"/>
      <c r="BH408" s="6"/>
      <c r="BI408" s="6"/>
      <c r="BJ408" s="6"/>
      <c r="BK408" s="6"/>
      <c r="BL408" s="6"/>
      <c r="BM408" s="6"/>
      <c r="BN408" s="6"/>
      <c r="BO408" s="6"/>
      <c r="BP408" s="6"/>
      <c r="BQ408" s="6"/>
      <c r="BR408" s="6"/>
      <c r="BS408" s="6"/>
      <c r="BT408" s="6"/>
      <c r="BU408" s="6"/>
      <c r="BV408" s="6"/>
      <c r="BW408" s="6"/>
      <c r="BX408" s="6"/>
      <c r="BY408" s="6"/>
      <c r="BZ408" s="6"/>
      <c r="CA408" s="6"/>
      <c r="CB408" s="6"/>
      <c r="CC408" s="6"/>
      <c r="CD408" s="6"/>
      <c r="CE408" s="6"/>
      <c r="CF408" s="6"/>
      <c r="CG408" s="6"/>
      <c r="CH408" s="6"/>
      <c r="CI408" s="6"/>
      <c r="CJ408" s="6"/>
      <c r="CK408" s="6"/>
      <c r="CL408" s="6"/>
      <c r="CM408" s="6"/>
      <c r="CN408" s="6"/>
      <c r="CO408" s="6"/>
      <c r="CP408" s="6"/>
      <c r="CQ408" s="6"/>
      <c r="CR408" s="6"/>
      <c r="CS408" s="6"/>
      <c r="CT408" s="6"/>
      <c r="CU408" s="6"/>
      <c r="CV408" s="6"/>
      <c r="CW408" s="6"/>
      <c r="CX408" s="6"/>
      <c r="CY408" s="6"/>
      <c r="CZ408" s="6"/>
      <c r="DA408" s="6"/>
      <c r="DB408" s="6"/>
      <c r="DC408" s="6"/>
      <c r="DD408" s="6"/>
      <c r="DE408" s="6"/>
      <c r="DF408" s="6"/>
      <c r="DG408" s="6"/>
    </row>
    <row r="409" spans="18:111" s="5" customFormat="1" x14ac:dyDescent="0.25">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c r="AW409" s="8"/>
      <c r="AX409" s="8"/>
      <c r="AY409" s="8"/>
      <c r="AZ409" s="8"/>
      <c r="BA409" s="6"/>
      <c r="BB409" s="6"/>
      <c r="BC409" s="6"/>
      <c r="BD409" s="6"/>
      <c r="BE409" s="6"/>
      <c r="BF409" s="6"/>
      <c r="BG409" s="6"/>
      <c r="BH409" s="6"/>
      <c r="BI409" s="6"/>
      <c r="BJ409" s="6"/>
      <c r="BK409" s="6"/>
      <c r="BL409" s="6"/>
      <c r="BM409" s="6"/>
      <c r="BN409" s="6"/>
      <c r="BO409" s="6"/>
      <c r="BP409" s="6"/>
      <c r="BQ409" s="6"/>
      <c r="BR409" s="6"/>
      <c r="BS409" s="6"/>
      <c r="BT409" s="6"/>
      <c r="BU409" s="6"/>
      <c r="BV409" s="6"/>
      <c r="BW409" s="6"/>
      <c r="BX409" s="6"/>
      <c r="BY409" s="6"/>
      <c r="BZ409" s="6"/>
      <c r="CA409" s="6"/>
      <c r="CB409" s="6"/>
      <c r="CC409" s="6"/>
      <c r="CD409" s="6"/>
      <c r="CE409" s="6"/>
      <c r="CF409" s="6"/>
      <c r="CG409" s="6"/>
      <c r="CH409" s="6"/>
      <c r="CI409" s="6"/>
      <c r="CJ409" s="6"/>
      <c r="CK409" s="6"/>
      <c r="CL409" s="6"/>
      <c r="CM409" s="6"/>
      <c r="CN409" s="6"/>
      <c r="CO409" s="6"/>
      <c r="CP409" s="6"/>
      <c r="CQ409" s="6"/>
      <c r="CR409" s="6"/>
      <c r="CS409" s="6"/>
      <c r="CT409" s="6"/>
      <c r="CU409" s="6"/>
      <c r="CV409" s="6"/>
      <c r="CW409" s="6"/>
      <c r="CX409" s="6"/>
      <c r="CY409" s="6"/>
      <c r="CZ409" s="6"/>
      <c r="DA409" s="6"/>
      <c r="DB409" s="6"/>
      <c r="DC409" s="6"/>
      <c r="DD409" s="6"/>
      <c r="DE409" s="6"/>
      <c r="DF409" s="6"/>
      <c r="DG409" s="6"/>
    </row>
    <row r="410" spans="18:111" s="5" customFormat="1" x14ac:dyDescent="0.25">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8"/>
      <c r="AW410" s="8"/>
      <c r="AX410" s="8"/>
      <c r="AY410" s="8"/>
      <c r="AZ410" s="8"/>
      <c r="BA410" s="6"/>
      <c r="BB410" s="6"/>
      <c r="BC410" s="6"/>
      <c r="BD410" s="6"/>
      <c r="BE410" s="6"/>
      <c r="BF410" s="6"/>
      <c r="BG410" s="6"/>
      <c r="BH410" s="6"/>
      <c r="BI410" s="6"/>
      <c r="BJ410" s="6"/>
      <c r="BK410" s="6"/>
      <c r="BL410" s="6"/>
      <c r="BM410" s="6"/>
      <c r="BN410" s="6"/>
      <c r="BO410" s="6"/>
      <c r="BP410" s="6"/>
      <c r="BQ410" s="6"/>
      <c r="BR410" s="6"/>
      <c r="BS410" s="6"/>
      <c r="BT410" s="6"/>
      <c r="BU410" s="6"/>
      <c r="BV410" s="6"/>
      <c r="BW410" s="6"/>
      <c r="BX410" s="6"/>
      <c r="BY410" s="6"/>
      <c r="BZ410" s="6"/>
      <c r="CA410" s="6"/>
      <c r="CB410" s="6"/>
      <c r="CC410" s="6"/>
      <c r="CD410" s="6"/>
      <c r="CE410" s="6"/>
      <c r="CF410" s="6"/>
      <c r="CG410" s="6"/>
      <c r="CH410" s="6"/>
      <c r="CI410" s="6"/>
      <c r="CJ410" s="6"/>
      <c r="CK410" s="6"/>
      <c r="CL410" s="6"/>
      <c r="CM410" s="6"/>
      <c r="CN410" s="6"/>
      <c r="CO410" s="6"/>
      <c r="CP410" s="6"/>
      <c r="CQ410" s="6"/>
      <c r="CR410" s="6"/>
      <c r="CS410" s="6"/>
      <c r="CT410" s="6"/>
      <c r="CU410" s="6"/>
      <c r="CV410" s="6"/>
      <c r="CW410" s="6"/>
      <c r="CX410" s="6"/>
      <c r="CY410" s="6"/>
      <c r="CZ410" s="6"/>
      <c r="DA410" s="6"/>
      <c r="DB410" s="6"/>
      <c r="DC410" s="6"/>
      <c r="DD410" s="6"/>
      <c r="DE410" s="6"/>
      <c r="DF410" s="6"/>
      <c r="DG410" s="6"/>
    </row>
    <row r="411" spans="18:111" s="5" customFormat="1" x14ac:dyDescent="0.25">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8"/>
      <c r="AW411" s="8"/>
      <c r="AX411" s="8"/>
      <c r="AY411" s="8"/>
      <c r="AZ411" s="8"/>
      <c r="BA411" s="6"/>
      <c r="BB411" s="6"/>
      <c r="BC411" s="6"/>
      <c r="BD411" s="6"/>
      <c r="BE411" s="6"/>
      <c r="BF411" s="6"/>
      <c r="BG411" s="6"/>
      <c r="BH411" s="6"/>
      <c r="BI411" s="6"/>
      <c r="BJ411" s="6"/>
      <c r="BK411" s="6"/>
      <c r="BL411" s="6"/>
      <c r="BM411" s="6"/>
      <c r="BN411" s="6"/>
      <c r="BO411" s="6"/>
      <c r="BP411" s="6"/>
      <c r="BQ411" s="6"/>
      <c r="BR411" s="6"/>
      <c r="BS411" s="6"/>
      <c r="BT411" s="6"/>
      <c r="BU411" s="6"/>
      <c r="BV411" s="6"/>
      <c r="BW411" s="6"/>
      <c r="BX411" s="6"/>
      <c r="BY411" s="6"/>
      <c r="BZ411" s="6"/>
      <c r="CA411" s="6"/>
      <c r="CB411" s="6"/>
      <c r="CC411" s="6"/>
      <c r="CD411" s="6"/>
      <c r="CE411" s="6"/>
      <c r="CF411" s="6"/>
      <c r="CG411" s="6"/>
      <c r="CH411" s="6"/>
      <c r="CI411" s="6"/>
      <c r="CJ411" s="6"/>
      <c r="CK411" s="6"/>
      <c r="CL411" s="6"/>
      <c r="CM411" s="6"/>
      <c r="CN411" s="6"/>
      <c r="CO411" s="6"/>
      <c r="CP411" s="6"/>
      <c r="CQ411" s="6"/>
      <c r="CR411" s="6"/>
      <c r="CS411" s="6"/>
      <c r="CT411" s="6"/>
      <c r="CU411" s="6"/>
      <c r="CV411" s="6"/>
      <c r="CW411" s="6"/>
      <c r="CX411" s="6"/>
      <c r="CY411" s="6"/>
      <c r="CZ411" s="6"/>
      <c r="DA411" s="6"/>
      <c r="DB411" s="6"/>
      <c r="DC411" s="6"/>
      <c r="DD411" s="6"/>
      <c r="DE411" s="6"/>
      <c r="DF411" s="6"/>
      <c r="DG411" s="6"/>
    </row>
    <row r="412" spans="18:111" s="5" customFormat="1" x14ac:dyDescent="0.25">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6"/>
      <c r="BB412" s="6"/>
      <c r="BC412" s="6"/>
      <c r="BD412" s="6"/>
      <c r="BE412" s="6"/>
      <c r="BF412" s="6"/>
      <c r="BG412" s="6"/>
      <c r="BH412" s="6"/>
      <c r="BI412" s="6"/>
      <c r="BJ412" s="6"/>
      <c r="BK412" s="6"/>
      <c r="BL412" s="6"/>
      <c r="BM412" s="6"/>
      <c r="BN412" s="6"/>
      <c r="BO412" s="6"/>
      <c r="BP412" s="6"/>
      <c r="BQ412" s="6"/>
      <c r="BR412" s="6"/>
      <c r="BS412" s="6"/>
      <c r="BT412" s="6"/>
      <c r="BU412" s="6"/>
      <c r="BV412" s="6"/>
      <c r="BW412" s="6"/>
      <c r="BX412" s="6"/>
      <c r="BY412" s="6"/>
      <c r="BZ412" s="6"/>
      <c r="CA412" s="6"/>
      <c r="CB412" s="6"/>
      <c r="CC412" s="6"/>
      <c r="CD412" s="6"/>
      <c r="CE412" s="6"/>
      <c r="CF412" s="6"/>
      <c r="CG412" s="6"/>
      <c r="CH412" s="6"/>
      <c r="CI412" s="6"/>
      <c r="CJ412" s="6"/>
      <c r="CK412" s="6"/>
      <c r="CL412" s="6"/>
      <c r="CM412" s="6"/>
      <c r="CN412" s="6"/>
      <c r="CO412" s="6"/>
      <c r="CP412" s="6"/>
      <c r="CQ412" s="6"/>
      <c r="CR412" s="6"/>
      <c r="CS412" s="6"/>
      <c r="CT412" s="6"/>
      <c r="CU412" s="6"/>
      <c r="CV412" s="6"/>
      <c r="CW412" s="6"/>
      <c r="CX412" s="6"/>
      <c r="CY412" s="6"/>
      <c r="CZ412" s="6"/>
      <c r="DA412" s="6"/>
      <c r="DB412" s="6"/>
      <c r="DC412" s="6"/>
      <c r="DD412" s="6"/>
      <c r="DE412" s="6"/>
      <c r="DF412" s="6"/>
      <c r="DG412" s="6"/>
    </row>
    <row r="413" spans="18:111" s="5" customFormat="1" x14ac:dyDescent="0.25">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c r="AX413" s="8"/>
      <c r="AY413" s="8"/>
      <c r="AZ413" s="8"/>
      <c r="BA413" s="6"/>
      <c r="BB413" s="6"/>
      <c r="BC413" s="6"/>
      <c r="BD413" s="6"/>
      <c r="BE413" s="6"/>
      <c r="BF413" s="6"/>
      <c r="BG413" s="6"/>
      <c r="BH413" s="6"/>
      <c r="BI413" s="6"/>
      <c r="BJ413" s="6"/>
      <c r="BK413" s="6"/>
      <c r="BL413" s="6"/>
      <c r="BM413" s="6"/>
      <c r="BN413" s="6"/>
      <c r="BO413" s="6"/>
      <c r="BP413" s="6"/>
      <c r="BQ413" s="6"/>
      <c r="BR413" s="6"/>
      <c r="BS413" s="6"/>
      <c r="BT413" s="6"/>
      <c r="BU413" s="6"/>
      <c r="BV413" s="6"/>
      <c r="BW413" s="6"/>
      <c r="BX413" s="6"/>
      <c r="BY413" s="6"/>
      <c r="BZ413" s="6"/>
      <c r="CA413" s="6"/>
      <c r="CB413" s="6"/>
      <c r="CC413" s="6"/>
      <c r="CD413" s="6"/>
      <c r="CE413" s="6"/>
      <c r="CF413" s="6"/>
      <c r="CG413" s="6"/>
      <c r="CH413" s="6"/>
      <c r="CI413" s="6"/>
      <c r="CJ413" s="6"/>
      <c r="CK413" s="6"/>
      <c r="CL413" s="6"/>
      <c r="CM413" s="6"/>
      <c r="CN413" s="6"/>
      <c r="CO413" s="6"/>
      <c r="CP413" s="6"/>
      <c r="CQ413" s="6"/>
      <c r="CR413" s="6"/>
      <c r="CS413" s="6"/>
      <c r="CT413" s="6"/>
      <c r="CU413" s="6"/>
      <c r="CV413" s="6"/>
      <c r="CW413" s="6"/>
      <c r="CX413" s="6"/>
      <c r="CY413" s="6"/>
      <c r="CZ413" s="6"/>
      <c r="DA413" s="6"/>
      <c r="DB413" s="6"/>
      <c r="DC413" s="6"/>
      <c r="DD413" s="6"/>
      <c r="DE413" s="6"/>
      <c r="DF413" s="6"/>
      <c r="DG413" s="6"/>
    </row>
    <row r="414" spans="18:111" s="5" customFormat="1" x14ac:dyDescent="0.25">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8"/>
      <c r="AZ414" s="8"/>
      <c r="BA414" s="6"/>
      <c r="BB414" s="6"/>
      <c r="BC414" s="6"/>
      <c r="BD414" s="6"/>
      <c r="BE414" s="6"/>
      <c r="BF414" s="6"/>
      <c r="BG414" s="6"/>
      <c r="BH414" s="6"/>
      <c r="BI414" s="6"/>
      <c r="BJ414" s="6"/>
      <c r="BK414" s="6"/>
      <c r="BL414" s="6"/>
      <c r="BM414" s="6"/>
      <c r="BN414" s="6"/>
      <c r="BO414" s="6"/>
      <c r="BP414" s="6"/>
      <c r="BQ414" s="6"/>
      <c r="BR414" s="6"/>
      <c r="BS414" s="6"/>
      <c r="BT414" s="6"/>
      <c r="BU414" s="6"/>
      <c r="BV414" s="6"/>
      <c r="BW414" s="6"/>
      <c r="BX414" s="6"/>
      <c r="BY414" s="6"/>
      <c r="BZ414" s="6"/>
      <c r="CA414" s="6"/>
      <c r="CB414" s="6"/>
      <c r="CC414" s="6"/>
      <c r="CD414" s="6"/>
      <c r="CE414" s="6"/>
      <c r="CF414" s="6"/>
      <c r="CG414" s="6"/>
      <c r="CH414" s="6"/>
      <c r="CI414" s="6"/>
      <c r="CJ414" s="6"/>
      <c r="CK414" s="6"/>
      <c r="CL414" s="6"/>
      <c r="CM414" s="6"/>
      <c r="CN414" s="6"/>
      <c r="CO414" s="6"/>
      <c r="CP414" s="6"/>
      <c r="CQ414" s="6"/>
      <c r="CR414" s="6"/>
      <c r="CS414" s="6"/>
      <c r="CT414" s="6"/>
      <c r="CU414" s="6"/>
      <c r="CV414" s="6"/>
      <c r="CW414" s="6"/>
      <c r="CX414" s="6"/>
      <c r="CY414" s="6"/>
      <c r="CZ414" s="6"/>
      <c r="DA414" s="6"/>
      <c r="DB414" s="6"/>
      <c r="DC414" s="6"/>
      <c r="DD414" s="6"/>
      <c r="DE414" s="6"/>
      <c r="DF414" s="6"/>
      <c r="DG414" s="6"/>
    </row>
    <row r="415" spans="18:111" s="5" customFormat="1" x14ac:dyDescent="0.25">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c r="AZ415" s="8"/>
      <c r="BA415" s="6"/>
      <c r="BB415" s="6"/>
      <c r="BC415" s="6"/>
      <c r="BD415" s="6"/>
      <c r="BE415" s="6"/>
      <c r="BF415" s="6"/>
      <c r="BG415" s="6"/>
      <c r="BH415" s="6"/>
      <c r="BI415" s="6"/>
      <c r="BJ415" s="6"/>
      <c r="BK415" s="6"/>
      <c r="BL415" s="6"/>
      <c r="BM415" s="6"/>
      <c r="BN415" s="6"/>
      <c r="BO415" s="6"/>
      <c r="BP415" s="6"/>
      <c r="BQ415" s="6"/>
      <c r="BR415" s="6"/>
      <c r="BS415" s="6"/>
      <c r="BT415" s="6"/>
      <c r="BU415" s="6"/>
      <c r="BV415" s="6"/>
      <c r="BW415" s="6"/>
      <c r="BX415" s="6"/>
      <c r="BY415" s="6"/>
      <c r="BZ415" s="6"/>
      <c r="CA415" s="6"/>
      <c r="CB415" s="6"/>
      <c r="CC415" s="6"/>
      <c r="CD415" s="6"/>
      <c r="CE415" s="6"/>
      <c r="CF415" s="6"/>
      <c r="CG415" s="6"/>
      <c r="CH415" s="6"/>
      <c r="CI415" s="6"/>
      <c r="CJ415" s="6"/>
      <c r="CK415" s="6"/>
      <c r="CL415" s="6"/>
      <c r="CM415" s="6"/>
      <c r="CN415" s="6"/>
      <c r="CO415" s="6"/>
      <c r="CP415" s="6"/>
      <c r="CQ415" s="6"/>
      <c r="CR415" s="6"/>
      <c r="CS415" s="6"/>
      <c r="CT415" s="6"/>
      <c r="CU415" s="6"/>
      <c r="CV415" s="6"/>
      <c r="CW415" s="6"/>
      <c r="CX415" s="6"/>
      <c r="CY415" s="6"/>
      <c r="CZ415" s="6"/>
      <c r="DA415" s="6"/>
      <c r="DB415" s="6"/>
      <c r="DC415" s="6"/>
      <c r="DD415" s="6"/>
      <c r="DE415" s="6"/>
      <c r="DF415" s="6"/>
      <c r="DG415" s="6"/>
    </row>
    <row r="416" spans="18:111" s="5" customFormat="1" x14ac:dyDescent="0.25">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8"/>
      <c r="AW416" s="8"/>
      <c r="AX416" s="8"/>
      <c r="AY416" s="8"/>
      <c r="AZ416" s="8"/>
      <c r="BA416" s="6"/>
      <c r="BB416" s="6"/>
      <c r="BC416" s="6"/>
      <c r="BD416" s="6"/>
      <c r="BE416" s="6"/>
      <c r="BF416" s="6"/>
      <c r="BG416" s="6"/>
      <c r="BH416" s="6"/>
      <c r="BI416" s="6"/>
      <c r="BJ416" s="6"/>
      <c r="BK416" s="6"/>
      <c r="BL416" s="6"/>
      <c r="BM416" s="6"/>
      <c r="BN416" s="6"/>
      <c r="BO416" s="6"/>
      <c r="BP416" s="6"/>
      <c r="BQ416" s="6"/>
      <c r="BR416" s="6"/>
      <c r="BS416" s="6"/>
      <c r="BT416" s="6"/>
      <c r="BU416" s="6"/>
      <c r="BV416" s="6"/>
      <c r="BW416" s="6"/>
      <c r="BX416" s="6"/>
      <c r="BY416" s="6"/>
      <c r="BZ416" s="6"/>
      <c r="CA416" s="6"/>
      <c r="CB416" s="6"/>
      <c r="CC416" s="6"/>
      <c r="CD416" s="6"/>
      <c r="CE416" s="6"/>
      <c r="CF416" s="6"/>
      <c r="CG416" s="6"/>
      <c r="CH416" s="6"/>
      <c r="CI416" s="6"/>
      <c r="CJ416" s="6"/>
      <c r="CK416" s="6"/>
      <c r="CL416" s="6"/>
      <c r="CM416" s="6"/>
      <c r="CN416" s="6"/>
      <c r="CO416" s="6"/>
      <c r="CP416" s="6"/>
      <c r="CQ416" s="6"/>
      <c r="CR416" s="6"/>
      <c r="CS416" s="6"/>
      <c r="CT416" s="6"/>
      <c r="CU416" s="6"/>
      <c r="CV416" s="6"/>
      <c r="CW416" s="6"/>
      <c r="CX416" s="6"/>
      <c r="CY416" s="6"/>
      <c r="CZ416" s="6"/>
      <c r="DA416" s="6"/>
      <c r="DB416" s="6"/>
      <c r="DC416" s="6"/>
      <c r="DD416" s="6"/>
      <c r="DE416" s="6"/>
      <c r="DF416" s="6"/>
      <c r="DG416" s="6"/>
    </row>
    <row r="417" spans="18:111" s="5" customFormat="1" x14ac:dyDescent="0.25">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8"/>
      <c r="AW417" s="8"/>
      <c r="AX417" s="8"/>
      <c r="AY417" s="8"/>
      <c r="AZ417" s="8"/>
      <c r="BA417" s="6"/>
      <c r="BB417" s="6"/>
      <c r="BC417" s="6"/>
      <c r="BD417" s="6"/>
      <c r="BE417" s="6"/>
      <c r="BF417" s="6"/>
      <c r="BG417" s="6"/>
      <c r="BH417" s="6"/>
      <c r="BI417" s="6"/>
      <c r="BJ417" s="6"/>
      <c r="BK417" s="6"/>
      <c r="BL417" s="6"/>
      <c r="BM417" s="6"/>
      <c r="BN417" s="6"/>
      <c r="BO417" s="6"/>
      <c r="BP417" s="6"/>
      <c r="BQ417" s="6"/>
      <c r="BR417" s="6"/>
      <c r="BS417" s="6"/>
      <c r="BT417" s="6"/>
      <c r="BU417" s="6"/>
      <c r="BV417" s="6"/>
      <c r="BW417" s="6"/>
      <c r="BX417" s="6"/>
      <c r="BY417" s="6"/>
      <c r="BZ417" s="6"/>
      <c r="CA417" s="6"/>
      <c r="CB417" s="6"/>
      <c r="CC417" s="6"/>
      <c r="CD417" s="6"/>
      <c r="CE417" s="6"/>
      <c r="CF417" s="6"/>
      <c r="CG417" s="6"/>
      <c r="CH417" s="6"/>
      <c r="CI417" s="6"/>
      <c r="CJ417" s="6"/>
      <c r="CK417" s="6"/>
      <c r="CL417" s="6"/>
      <c r="CM417" s="6"/>
      <c r="CN417" s="6"/>
      <c r="CO417" s="6"/>
      <c r="CP417" s="6"/>
      <c r="CQ417" s="6"/>
      <c r="CR417" s="6"/>
      <c r="CS417" s="6"/>
      <c r="CT417" s="6"/>
      <c r="CU417" s="6"/>
      <c r="CV417" s="6"/>
      <c r="CW417" s="6"/>
      <c r="CX417" s="6"/>
      <c r="CY417" s="6"/>
      <c r="CZ417" s="6"/>
      <c r="DA417" s="6"/>
      <c r="DB417" s="6"/>
      <c r="DC417" s="6"/>
      <c r="DD417" s="6"/>
      <c r="DE417" s="6"/>
      <c r="DF417" s="6"/>
      <c r="DG417" s="6"/>
    </row>
    <row r="418" spans="18:111" s="5" customFormat="1" x14ac:dyDescent="0.25">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8"/>
      <c r="AW418" s="8"/>
      <c r="AX418" s="8"/>
      <c r="AY418" s="8"/>
      <c r="AZ418" s="8"/>
      <c r="BA418" s="6"/>
      <c r="BB418" s="6"/>
      <c r="BC418" s="6"/>
      <c r="BD418" s="6"/>
      <c r="BE418" s="6"/>
      <c r="BF418" s="6"/>
      <c r="BG418" s="6"/>
      <c r="BH418" s="6"/>
      <c r="BI418" s="6"/>
      <c r="BJ418" s="6"/>
      <c r="BK418" s="6"/>
      <c r="BL418" s="6"/>
      <c r="BM418" s="6"/>
      <c r="BN418" s="6"/>
      <c r="BO418" s="6"/>
      <c r="BP418" s="6"/>
      <c r="BQ418" s="6"/>
      <c r="BR418" s="6"/>
      <c r="BS418" s="6"/>
      <c r="BT418" s="6"/>
      <c r="BU418" s="6"/>
      <c r="BV418" s="6"/>
      <c r="BW418" s="6"/>
      <c r="BX418" s="6"/>
      <c r="BY418" s="6"/>
      <c r="BZ418" s="6"/>
      <c r="CA418" s="6"/>
      <c r="CB418" s="6"/>
      <c r="CC418" s="6"/>
      <c r="CD418" s="6"/>
      <c r="CE418" s="6"/>
      <c r="CF418" s="6"/>
      <c r="CG418" s="6"/>
      <c r="CH418" s="6"/>
      <c r="CI418" s="6"/>
      <c r="CJ418" s="6"/>
      <c r="CK418" s="6"/>
      <c r="CL418" s="6"/>
      <c r="CM418" s="6"/>
      <c r="CN418" s="6"/>
      <c r="CO418" s="6"/>
      <c r="CP418" s="6"/>
      <c r="CQ418" s="6"/>
      <c r="CR418" s="6"/>
      <c r="CS418" s="6"/>
      <c r="CT418" s="6"/>
      <c r="CU418" s="6"/>
      <c r="CV418" s="6"/>
      <c r="CW418" s="6"/>
      <c r="CX418" s="6"/>
      <c r="CY418" s="6"/>
      <c r="CZ418" s="6"/>
      <c r="DA418" s="6"/>
      <c r="DB418" s="6"/>
      <c r="DC418" s="6"/>
      <c r="DD418" s="6"/>
      <c r="DE418" s="6"/>
      <c r="DF418" s="6"/>
      <c r="DG418" s="6"/>
    </row>
    <row r="419" spans="18:111" s="5" customFormat="1" x14ac:dyDescent="0.25">
      <c r="R419" s="8"/>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c r="AV419" s="8"/>
      <c r="AW419" s="8"/>
      <c r="AX419" s="8"/>
      <c r="AY419" s="8"/>
      <c r="AZ419" s="8"/>
      <c r="BA419" s="6"/>
      <c r="BB419" s="6"/>
      <c r="BC419" s="6"/>
      <c r="BD419" s="6"/>
      <c r="BE419" s="6"/>
      <c r="BF419" s="6"/>
      <c r="BG419" s="6"/>
      <c r="BH419" s="6"/>
      <c r="BI419" s="6"/>
      <c r="BJ419" s="6"/>
      <c r="BK419" s="6"/>
      <c r="BL419" s="6"/>
      <c r="BM419" s="6"/>
      <c r="BN419" s="6"/>
      <c r="BO419" s="6"/>
      <c r="BP419" s="6"/>
      <c r="BQ419" s="6"/>
      <c r="BR419" s="6"/>
      <c r="BS419" s="6"/>
      <c r="BT419" s="6"/>
      <c r="BU419" s="6"/>
      <c r="BV419" s="6"/>
      <c r="BW419" s="6"/>
      <c r="BX419" s="6"/>
      <c r="BY419" s="6"/>
      <c r="BZ419" s="6"/>
      <c r="CA419" s="6"/>
      <c r="CB419" s="6"/>
      <c r="CC419" s="6"/>
      <c r="CD419" s="6"/>
      <c r="CE419" s="6"/>
      <c r="CF419" s="6"/>
      <c r="CG419" s="6"/>
      <c r="CH419" s="6"/>
      <c r="CI419" s="6"/>
      <c r="CJ419" s="6"/>
      <c r="CK419" s="6"/>
      <c r="CL419" s="6"/>
      <c r="CM419" s="6"/>
      <c r="CN419" s="6"/>
      <c r="CO419" s="6"/>
      <c r="CP419" s="6"/>
      <c r="CQ419" s="6"/>
      <c r="CR419" s="6"/>
      <c r="CS419" s="6"/>
      <c r="CT419" s="6"/>
      <c r="CU419" s="6"/>
      <c r="CV419" s="6"/>
      <c r="CW419" s="6"/>
      <c r="CX419" s="6"/>
      <c r="CY419" s="6"/>
      <c r="CZ419" s="6"/>
      <c r="DA419" s="6"/>
      <c r="DB419" s="6"/>
      <c r="DC419" s="6"/>
      <c r="DD419" s="6"/>
      <c r="DE419" s="6"/>
      <c r="DF419" s="6"/>
      <c r="DG419" s="6"/>
    </row>
    <row r="420" spans="18:111" s="5" customFormat="1" x14ac:dyDescent="0.25">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c r="AV420" s="8"/>
      <c r="AW420" s="8"/>
      <c r="AX420" s="8"/>
      <c r="AY420" s="8"/>
      <c r="AZ420" s="8"/>
      <c r="BA420" s="6"/>
      <c r="BB420" s="6"/>
      <c r="BC420" s="6"/>
      <c r="BD420" s="6"/>
      <c r="BE420" s="6"/>
      <c r="BF420" s="6"/>
      <c r="BG420" s="6"/>
      <c r="BH420" s="6"/>
      <c r="BI420" s="6"/>
      <c r="BJ420" s="6"/>
      <c r="BK420" s="6"/>
      <c r="BL420" s="6"/>
      <c r="BM420" s="6"/>
      <c r="BN420" s="6"/>
      <c r="BO420" s="6"/>
      <c r="BP420" s="6"/>
      <c r="BQ420" s="6"/>
      <c r="BR420" s="6"/>
      <c r="BS420" s="6"/>
      <c r="BT420" s="6"/>
      <c r="BU420" s="6"/>
      <c r="BV420" s="6"/>
      <c r="BW420" s="6"/>
      <c r="BX420" s="6"/>
      <c r="BY420" s="6"/>
      <c r="BZ420" s="6"/>
      <c r="CA420" s="6"/>
      <c r="CB420" s="6"/>
      <c r="CC420" s="6"/>
      <c r="CD420" s="6"/>
      <c r="CE420" s="6"/>
      <c r="CF420" s="6"/>
      <c r="CG420" s="6"/>
      <c r="CH420" s="6"/>
      <c r="CI420" s="6"/>
      <c r="CJ420" s="6"/>
      <c r="CK420" s="6"/>
      <c r="CL420" s="6"/>
      <c r="CM420" s="6"/>
      <c r="CN420" s="6"/>
      <c r="CO420" s="6"/>
      <c r="CP420" s="6"/>
      <c r="CQ420" s="6"/>
      <c r="CR420" s="6"/>
      <c r="CS420" s="6"/>
      <c r="CT420" s="6"/>
      <c r="CU420" s="6"/>
      <c r="CV420" s="6"/>
      <c r="CW420" s="6"/>
      <c r="CX420" s="6"/>
      <c r="CY420" s="6"/>
      <c r="CZ420" s="6"/>
      <c r="DA420" s="6"/>
      <c r="DB420" s="6"/>
      <c r="DC420" s="6"/>
      <c r="DD420" s="6"/>
      <c r="DE420" s="6"/>
      <c r="DF420" s="6"/>
      <c r="DG420" s="6"/>
    </row>
    <row r="421" spans="18:111" s="5" customFormat="1" x14ac:dyDescent="0.25">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c r="CJ421" s="6"/>
      <c r="CK421" s="6"/>
      <c r="CL421" s="6"/>
      <c r="CM421" s="6"/>
      <c r="CN421" s="6"/>
      <c r="CO421" s="6"/>
      <c r="CP421" s="6"/>
      <c r="CQ421" s="6"/>
      <c r="CR421" s="6"/>
      <c r="CS421" s="6"/>
      <c r="CT421" s="6"/>
      <c r="CU421" s="6"/>
      <c r="CV421" s="6"/>
      <c r="CW421" s="6"/>
      <c r="CX421" s="6"/>
      <c r="CY421" s="6"/>
      <c r="CZ421" s="6"/>
      <c r="DA421" s="6"/>
      <c r="DB421" s="6"/>
      <c r="DC421" s="6"/>
      <c r="DD421" s="6"/>
      <c r="DE421" s="6"/>
      <c r="DF421" s="6"/>
      <c r="DG421" s="6"/>
    </row>
    <row r="422" spans="18:111" s="5" customFormat="1" x14ac:dyDescent="0.25">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c r="AV422" s="8"/>
      <c r="AW422" s="8"/>
      <c r="AX422" s="8"/>
      <c r="AY422" s="8"/>
      <c r="AZ422" s="8"/>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c r="CD422" s="6"/>
      <c r="CE422" s="6"/>
      <c r="CF422" s="6"/>
      <c r="CG422" s="6"/>
      <c r="CH422" s="6"/>
      <c r="CI422" s="6"/>
      <c r="CJ422" s="6"/>
      <c r="CK422" s="6"/>
      <c r="CL422" s="6"/>
      <c r="CM422" s="6"/>
      <c r="CN422" s="6"/>
      <c r="CO422" s="6"/>
      <c r="CP422" s="6"/>
      <c r="CQ422" s="6"/>
      <c r="CR422" s="6"/>
      <c r="CS422" s="6"/>
      <c r="CT422" s="6"/>
      <c r="CU422" s="6"/>
      <c r="CV422" s="6"/>
      <c r="CW422" s="6"/>
      <c r="CX422" s="6"/>
      <c r="CY422" s="6"/>
      <c r="CZ422" s="6"/>
      <c r="DA422" s="6"/>
      <c r="DB422" s="6"/>
      <c r="DC422" s="6"/>
      <c r="DD422" s="6"/>
      <c r="DE422" s="6"/>
      <c r="DF422" s="6"/>
      <c r="DG422" s="6"/>
    </row>
    <row r="423" spans="18:111" s="5" customFormat="1" x14ac:dyDescent="0.25">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c r="AV423" s="8"/>
      <c r="AW423" s="8"/>
      <c r="AX423" s="8"/>
      <c r="AY423" s="8"/>
      <c r="AZ423" s="8"/>
      <c r="BA423" s="6"/>
      <c r="BB423" s="6"/>
      <c r="BC423" s="6"/>
      <c r="BD423" s="6"/>
      <c r="BE423" s="6"/>
      <c r="BF423" s="6"/>
      <c r="BG423" s="6"/>
      <c r="BH423" s="6"/>
      <c r="BI423" s="6"/>
      <c r="BJ423" s="6"/>
      <c r="BK423" s="6"/>
      <c r="BL423" s="6"/>
      <c r="BM423" s="6"/>
      <c r="BN423" s="6"/>
      <c r="BO423" s="6"/>
      <c r="BP423" s="6"/>
      <c r="BQ423" s="6"/>
      <c r="BR423" s="6"/>
      <c r="BS423" s="6"/>
      <c r="BT423" s="6"/>
      <c r="BU423" s="6"/>
      <c r="BV423" s="6"/>
      <c r="BW423" s="6"/>
      <c r="BX423" s="6"/>
      <c r="BY423" s="6"/>
      <c r="BZ423" s="6"/>
      <c r="CA423" s="6"/>
      <c r="CB423" s="6"/>
      <c r="CC423" s="6"/>
      <c r="CD423" s="6"/>
      <c r="CE423" s="6"/>
      <c r="CF423" s="6"/>
      <c r="CG423" s="6"/>
      <c r="CH423" s="6"/>
      <c r="CI423" s="6"/>
      <c r="CJ423" s="6"/>
      <c r="CK423" s="6"/>
      <c r="CL423" s="6"/>
      <c r="CM423" s="6"/>
      <c r="CN423" s="6"/>
      <c r="CO423" s="6"/>
      <c r="CP423" s="6"/>
      <c r="CQ423" s="6"/>
      <c r="CR423" s="6"/>
      <c r="CS423" s="6"/>
      <c r="CT423" s="6"/>
      <c r="CU423" s="6"/>
      <c r="CV423" s="6"/>
      <c r="CW423" s="6"/>
      <c r="CX423" s="6"/>
      <c r="CY423" s="6"/>
      <c r="CZ423" s="6"/>
      <c r="DA423" s="6"/>
      <c r="DB423" s="6"/>
      <c r="DC423" s="6"/>
      <c r="DD423" s="6"/>
      <c r="DE423" s="6"/>
      <c r="DF423" s="6"/>
      <c r="DG423" s="6"/>
    </row>
    <row r="424" spans="18:111" s="5" customFormat="1" x14ac:dyDescent="0.25">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c r="AV424" s="8"/>
      <c r="AW424" s="8"/>
      <c r="AX424" s="8"/>
      <c r="AY424" s="8"/>
      <c r="AZ424" s="8"/>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6"/>
      <c r="CA424" s="6"/>
      <c r="CB424" s="6"/>
      <c r="CC424" s="6"/>
      <c r="CD424" s="6"/>
      <c r="CE424" s="6"/>
      <c r="CF424" s="6"/>
      <c r="CG424" s="6"/>
      <c r="CH424" s="6"/>
      <c r="CI424" s="6"/>
      <c r="CJ424" s="6"/>
      <c r="CK424" s="6"/>
      <c r="CL424" s="6"/>
      <c r="CM424" s="6"/>
      <c r="CN424" s="6"/>
      <c r="CO424" s="6"/>
      <c r="CP424" s="6"/>
      <c r="CQ424" s="6"/>
      <c r="CR424" s="6"/>
      <c r="CS424" s="6"/>
      <c r="CT424" s="6"/>
      <c r="CU424" s="6"/>
      <c r="CV424" s="6"/>
      <c r="CW424" s="6"/>
      <c r="CX424" s="6"/>
      <c r="CY424" s="6"/>
      <c r="CZ424" s="6"/>
      <c r="DA424" s="6"/>
      <c r="DB424" s="6"/>
      <c r="DC424" s="6"/>
      <c r="DD424" s="6"/>
      <c r="DE424" s="6"/>
      <c r="DF424" s="6"/>
      <c r="DG424" s="6"/>
    </row>
    <row r="425" spans="18:111" s="5" customFormat="1" x14ac:dyDescent="0.25">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8"/>
      <c r="AW425" s="8"/>
      <c r="AX425" s="8"/>
      <c r="AY425" s="8"/>
      <c r="AZ425" s="8"/>
      <c r="BA425" s="6"/>
      <c r="BB425" s="6"/>
      <c r="BC425" s="6"/>
      <c r="BD425" s="6"/>
      <c r="BE425" s="6"/>
      <c r="BF425" s="6"/>
      <c r="BG425" s="6"/>
      <c r="BH425" s="6"/>
      <c r="BI425" s="6"/>
      <c r="BJ425" s="6"/>
      <c r="BK425" s="6"/>
      <c r="BL425" s="6"/>
      <c r="BM425" s="6"/>
      <c r="BN425" s="6"/>
      <c r="BO425" s="6"/>
      <c r="BP425" s="6"/>
      <c r="BQ425" s="6"/>
      <c r="BR425" s="6"/>
      <c r="BS425" s="6"/>
      <c r="BT425" s="6"/>
      <c r="BU425" s="6"/>
      <c r="BV425" s="6"/>
      <c r="BW425" s="6"/>
      <c r="BX425" s="6"/>
      <c r="BY425" s="6"/>
      <c r="BZ425" s="6"/>
      <c r="CA425" s="6"/>
      <c r="CB425" s="6"/>
      <c r="CC425" s="6"/>
      <c r="CD425" s="6"/>
      <c r="CE425" s="6"/>
      <c r="CF425" s="6"/>
      <c r="CG425" s="6"/>
      <c r="CH425" s="6"/>
      <c r="CI425" s="6"/>
      <c r="CJ425" s="6"/>
      <c r="CK425" s="6"/>
      <c r="CL425" s="6"/>
      <c r="CM425" s="6"/>
      <c r="CN425" s="6"/>
      <c r="CO425" s="6"/>
      <c r="CP425" s="6"/>
      <c r="CQ425" s="6"/>
      <c r="CR425" s="6"/>
      <c r="CS425" s="6"/>
      <c r="CT425" s="6"/>
      <c r="CU425" s="6"/>
      <c r="CV425" s="6"/>
      <c r="CW425" s="6"/>
      <c r="CX425" s="6"/>
      <c r="CY425" s="6"/>
      <c r="CZ425" s="6"/>
      <c r="DA425" s="6"/>
      <c r="DB425" s="6"/>
      <c r="DC425" s="6"/>
      <c r="DD425" s="6"/>
      <c r="DE425" s="6"/>
      <c r="DF425" s="6"/>
      <c r="DG425" s="6"/>
    </row>
    <row r="426" spans="18:111" s="5" customFormat="1" x14ac:dyDescent="0.25">
      <c r="R426" s="8"/>
      <c r="S426" s="8"/>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c r="AV426" s="8"/>
      <c r="AW426" s="8"/>
      <c r="AX426" s="8"/>
      <c r="AY426" s="8"/>
      <c r="AZ426" s="8"/>
      <c r="BA426" s="6"/>
      <c r="BB426" s="6"/>
      <c r="BC426" s="6"/>
      <c r="BD426" s="6"/>
      <c r="BE426" s="6"/>
      <c r="BF426" s="6"/>
      <c r="BG426" s="6"/>
      <c r="BH426" s="6"/>
      <c r="BI426" s="6"/>
      <c r="BJ426" s="6"/>
      <c r="BK426" s="6"/>
      <c r="BL426" s="6"/>
      <c r="BM426" s="6"/>
      <c r="BN426" s="6"/>
      <c r="BO426" s="6"/>
      <c r="BP426" s="6"/>
      <c r="BQ426" s="6"/>
      <c r="BR426" s="6"/>
      <c r="BS426" s="6"/>
      <c r="BT426" s="6"/>
      <c r="BU426" s="6"/>
      <c r="BV426" s="6"/>
      <c r="BW426" s="6"/>
      <c r="BX426" s="6"/>
      <c r="BY426" s="6"/>
      <c r="BZ426" s="6"/>
      <c r="CA426" s="6"/>
      <c r="CB426" s="6"/>
      <c r="CC426" s="6"/>
      <c r="CD426" s="6"/>
      <c r="CE426" s="6"/>
      <c r="CF426" s="6"/>
      <c r="CG426" s="6"/>
      <c r="CH426" s="6"/>
      <c r="CI426" s="6"/>
      <c r="CJ426" s="6"/>
      <c r="CK426" s="6"/>
      <c r="CL426" s="6"/>
      <c r="CM426" s="6"/>
      <c r="CN426" s="6"/>
      <c r="CO426" s="6"/>
      <c r="CP426" s="6"/>
      <c r="CQ426" s="6"/>
      <c r="CR426" s="6"/>
      <c r="CS426" s="6"/>
      <c r="CT426" s="6"/>
      <c r="CU426" s="6"/>
      <c r="CV426" s="6"/>
      <c r="CW426" s="6"/>
      <c r="CX426" s="6"/>
      <c r="CY426" s="6"/>
      <c r="CZ426" s="6"/>
      <c r="DA426" s="6"/>
      <c r="DB426" s="6"/>
      <c r="DC426" s="6"/>
      <c r="DD426" s="6"/>
      <c r="DE426" s="6"/>
      <c r="DF426" s="6"/>
      <c r="DG426" s="6"/>
    </row>
    <row r="427" spans="18:111" s="5" customFormat="1" x14ac:dyDescent="0.25">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8"/>
      <c r="AW427" s="8"/>
      <c r="AX427" s="8"/>
      <c r="AY427" s="8"/>
      <c r="AZ427" s="8"/>
      <c r="BA427" s="6"/>
      <c r="BB427" s="6"/>
      <c r="BC427" s="6"/>
      <c r="BD427" s="6"/>
      <c r="BE427" s="6"/>
      <c r="BF427" s="6"/>
      <c r="BG427" s="6"/>
      <c r="BH427" s="6"/>
      <c r="BI427" s="6"/>
      <c r="BJ427" s="6"/>
      <c r="BK427" s="6"/>
      <c r="BL427" s="6"/>
      <c r="BM427" s="6"/>
      <c r="BN427" s="6"/>
      <c r="BO427" s="6"/>
      <c r="BP427" s="6"/>
      <c r="BQ427" s="6"/>
      <c r="BR427" s="6"/>
      <c r="BS427" s="6"/>
      <c r="BT427" s="6"/>
      <c r="BU427" s="6"/>
      <c r="BV427" s="6"/>
      <c r="BW427" s="6"/>
      <c r="BX427" s="6"/>
      <c r="BY427" s="6"/>
      <c r="BZ427" s="6"/>
      <c r="CA427" s="6"/>
      <c r="CB427" s="6"/>
      <c r="CC427" s="6"/>
      <c r="CD427" s="6"/>
      <c r="CE427" s="6"/>
      <c r="CF427" s="6"/>
      <c r="CG427" s="6"/>
      <c r="CH427" s="6"/>
      <c r="CI427" s="6"/>
      <c r="CJ427" s="6"/>
      <c r="CK427" s="6"/>
      <c r="CL427" s="6"/>
      <c r="CM427" s="6"/>
      <c r="CN427" s="6"/>
      <c r="CO427" s="6"/>
      <c r="CP427" s="6"/>
      <c r="CQ427" s="6"/>
      <c r="CR427" s="6"/>
      <c r="CS427" s="6"/>
      <c r="CT427" s="6"/>
      <c r="CU427" s="6"/>
      <c r="CV427" s="6"/>
      <c r="CW427" s="6"/>
      <c r="CX427" s="6"/>
      <c r="CY427" s="6"/>
      <c r="CZ427" s="6"/>
      <c r="DA427" s="6"/>
      <c r="DB427" s="6"/>
      <c r="DC427" s="6"/>
      <c r="DD427" s="6"/>
      <c r="DE427" s="6"/>
      <c r="DF427" s="6"/>
      <c r="DG427" s="6"/>
    </row>
    <row r="428" spans="18:111" s="5" customFormat="1" x14ac:dyDescent="0.25">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8"/>
      <c r="AW428" s="8"/>
      <c r="AX428" s="8"/>
      <c r="AY428" s="8"/>
      <c r="AZ428" s="8"/>
      <c r="BA428" s="6"/>
      <c r="BB428" s="6"/>
      <c r="BC428" s="6"/>
      <c r="BD428" s="6"/>
      <c r="BE428" s="6"/>
      <c r="BF428" s="6"/>
      <c r="BG428" s="6"/>
      <c r="BH428" s="6"/>
      <c r="BI428" s="6"/>
      <c r="BJ428" s="6"/>
      <c r="BK428" s="6"/>
      <c r="BL428" s="6"/>
      <c r="BM428" s="6"/>
      <c r="BN428" s="6"/>
      <c r="BO428" s="6"/>
      <c r="BP428" s="6"/>
      <c r="BQ428" s="6"/>
      <c r="BR428" s="6"/>
      <c r="BS428" s="6"/>
      <c r="BT428" s="6"/>
      <c r="BU428" s="6"/>
      <c r="BV428" s="6"/>
      <c r="BW428" s="6"/>
      <c r="BX428" s="6"/>
      <c r="BY428" s="6"/>
      <c r="BZ428" s="6"/>
      <c r="CA428" s="6"/>
      <c r="CB428" s="6"/>
      <c r="CC428" s="6"/>
      <c r="CD428" s="6"/>
      <c r="CE428" s="6"/>
      <c r="CF428" s="6"/>
      <c r="CG428" s="6"/>
      <c r="CH428" s="6"/>
      <c r="CI428" s="6"/>
      <c r="CJ428" s="6"/>
      <c r="CK428" s="6"/>
      <c r="CL428" s="6"/>
      <c r="CM428" s="6"/>
      <c r="CN428" s="6"/>
      <c r="CO428" s="6"/>
      <c r="CP428" s="6"/>
      <c r="CQ428" s="6"/>
      <c r="CR428" s="6"/>
      <c r="CS428" s="6"/>
      <c r="CT428" s="6"/>
      <c r="CU428" s="6"/>
      <c r="CV428" s="6"/>
      <c r="CW428" s="6"/>
      <c r="CX428" s="6"/>
      <c r="CY428" s="6"/>
      <c r="CZ428" s="6"/>
      <c r="DA428" s="6"/>
      <c r="DB428" s="6"/>
      <c r="DC428" s="6"/>
      <c r="DD428" s="6"/>
      <c r="DE428" s="6"/>
      <c r="DF428" s="6"/>
      <c r="DG428" s="6"/>
    </row>
    <row r="429" spans="18:111" s="5" customFormat="1" x14ac:dyDescent="0.25">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c r="AW429" s="8"/>
      <c r="AX429" s="8"/>
      <c r="AY429" s="8"/>
      <c r="AZ429" s="8"/>
      <c r="BA429" s="6"/>
      <c r="BB429" s="6"/>
      <c r="BC429" s="6"/>
      <c r="BD429" s="6"/>
      <c r="BE429" s="6"/>
      <c r="BF429" s="6"/>
      <c r="BG429" s="6"/>
      <c r="BH429" s="6"/>
      <c r="BI429" s="6"/>
      <c r="BJ429" s="6"/>
      <c r="BK429" s="6"/>
      <c r="BL429" s="6"/>
      <c r="BM429" s="6"/>
      <c r="BN429" s="6"/>
      <c r="BO429" s="6"/>
      <c r="BP429" s="6"/>
      <c r="BQ429" s="6"/>
      <c r="BR429" s="6"/>
      <c r="BS429" s="6"/>
      <c r="BT429" s="6"/>
      <c r="BU429" s="6"/>
      <c r="BV429" s="6"/>
      <c r="BW429" s="6"/>
      <c r="BX429" s="6"/>
      <c r="BY429" s="6"/>
      <c r="BZ429" s="6"/>
      <c r="CA429" s="6"/>
      <c r="CB429" s="6"/>
      <c r="CC429" s="6"/>
      <c r="CD429" s="6"/>
      <c r="CE429" s="6"/>
      <c r="CF429" s="6"/>
      <c r="CG429" s="6"/>
      <c r="CH429" s="6"/>
      <c r="CI429" s="6"/>
      <c r="CJ429" s="6"/>
      <c r="CK429" s="6"/>
      <c r="CL429" s="6"/>
      <c r="CM429" s="6"/>
      <c r="CN429" s="6"/>
      <c r="CO429" s="6"/>
      <c r="CP429" s="6"/>
      <c r="CQ429" s="6"/>
      <c r="CR429" s="6"/>
      <c r="CS429" s="6"/>
      <c r="CT429" s="6"/>
      <c r="CU429" s="6"/>
      <c r="CV429" s="6"/>
      <c r="CW429" s="6"/>
      <c r="CX429" s="6"/>
      <c r="CY429" s="6"/>
      <c r="CZ429" s="6"/>
      <c r="DA429" s="6"/>
      <c r="DB429" s="6"/>
      <c r="DC429" s="6"/>
      <c r="DD429" s="6"/>
      <c r="DE429" s="6"/>
      <c r="DF429" s="6"/>
      <c r="DG429" s="6"/>
    </row>
    <row r="430" spans="18:111" s="5" customFormat="1" x14ac:dyDescent="0.25">
      <c r="R430" s="8"/>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c r="AW430" s="8"/>
      <c r="AX430" s="8"/>
      <c r="AY430" s="8"/>
      <c r="AZ430" s="8"/>
      <c r="BA430" s="6"/>
      <c r="BB430" s="6"/>
      <c r="BC430" s="6"/>
      <c r="BD430" s="6"/>
      <c r="BE430" s="6"/>
      <c r="BF430" s="6"/>
      <c r="BG430" s="6"/>
      <c r="BH430" s="6"/>
      <c r="BI430" s="6"/>
      <c r="BJ430" s="6"/>
      <c r="BK430" s="6"/>
      <c r="BL430" s="6"/>
      <c r="BM430" s="6"/>
      <c r="BN430" s="6"/>
      <c r="BO430" s="6"/>
      <c r="BP430" s="6"/>
      <c r="BQ430" s="6"/>
      <c r="BR430" s="6"/>
      <c r="BS430" s="6"/>
      <c r="BT430" s="6"/>
      <c r="BU430" s="6"/>
      <c r="BV430" s="6"/>
      <c r="BW430" s="6"/>
      <c r="BX430" s="6"/>
      <c r="BY430" s="6"/>
      <c r="BZ430" s="6"/>
      <c r="CA430" s="6"/>
      <c r="CB430" s="6"/>
      <c r="CC430" s="6"/>
      <c r="CD430" s="6"/>
      <c r="CE430" s="6"/>
      <c r="CF430" s="6"/>
      <c r="CG430" s="6"/>
      <c r="CH430" s="6"/>
      <c r="CI430" s="6"/>
      <c r="CJ430" s="6"/>
      <c r="CK430" s="6"/>
      <c r="CL430" s="6"/>
      <c r="CM430" s="6"/>
      <c r="CN430" s="6"/>
      <c r="CO430" s="6"/>
      <c r="CP430" s="6"/>
      <c r="CQ430" s="6"/>
      <c r="CR430" s="6"/>
      <c r="CS430" s="6"/>
      <c r="CT430" s="6"/>
      <c r="CU430" s="6"/>
      <c r="CV430" s="6"/>
      <c r="CW430" s="6"/>
      <c r="CX430" s="6"/>
      <c r="CY430" s="6"/>
      <c r="CZ430" s="6"/>
      <c r="DA430" s="6"/>
      <c r="DB430" s="6"/>
      <c r="DC430" s="6"/>
      <c r="DD430" s="6"/>
      <c r="DE430" s="6"/>
      <c r="DF430" s="6"/>
      <c r="DG430" s="6"/>
    </row>
    <row r="431" spans="18:111" s="5" customFormat="1" x14ac:dyDescent="0.25">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8"/>
      <c r="AW431" s="8"/>
      <c r="AX431" s="8"/>
      <c r="AY431" s="8"/>
      <c r="AZ431" s="8"/>
      <c r="BA431" s="6"/>
      <c r="BB431" s="6"/>
      <c r="BC431" s="6"/>
      <c r="BD431" s="6"/>
      <c r="BE431" s="6"/>
      <c r="BF431" s="6"/>
      <c r="BG431" s="6"/>
      <c r="BH431" s="6"/>
      <c r="BI431" s="6"/>
      <c r="BJ431" s="6"/>
      <c r="BK431" s="6"/>
      <c r="BL431" s="6"/>
      <c r="BM431" s="6"/>
      <c r="BN431" s="6"/>
      <c r="BO431" s="6"/>
      <c r="BP431" s="6"/>
      <c r="BQ431" s="6"/>
      <c r="BR431" s="6"/>
      <c r="BS431" s="6"/>
      <c r="BT431" s="6"/>
      <c r="BU431" s="6"/>
      <c r="BV431" s="6"/>
      <c r="BW431" s="6"/>
      <c r="BX431" s="6"/>
      <c r="BY431" s="6"/>
      <c r="BZ431" s="6"/>
      <c r="CA431" s="6"/>
      <c r="CB431" s="6"/>
      <c r="CC431" s="6"/>
      <c r="CD431" s="6"/>
      <c r="CE431" s="6"/>
      <c r="CF431" s="6"/>
      <c r="CG431" s="6"/>
      <c r="CH431" s="6"/>
      <c r="CI431" s="6"/>
      <c r="CJ431" s="6"/>
      <c r="CK431" s="6"/>
      <c r="CL431" s="6"/>
      <c r="CM431" s="6"/>
      <c r="CN431" s="6"/>
      <c r="CO431" s="6"/>
      <c r="CP431" s="6"/>
      <c r="CQ431" s="6"/>
      <c r="CR431" s="6"/>
      <c r="CS431" s="6"/>
      <c r="CT431" s="6"/>
      <c r="CU431" s="6"/>
      <c r="CV431" s="6"/>
      <c r="CW431" s="6"/>
      <c r="CX431" s="6"/>
      <c r="CY431" s="6"/>
      <c r="CZ431" s="6"/>
      <c r="DA431" s="6"/>
      <c r="DB431" s="6"/>
      <c r="DC431" s="6"/>
      <c r="DD431" s="6"/>
      <c r="DE431" s="6"/>
      <c r="DF431" s="6"/>
      <c r="DG431" s="6"/>
    </row>
    <row r="432" spans="18:111" s="5" customFormat="1" x14ac:dyDescent="0.25">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8"/>
      <c r="AW432" s="8"/>
      <c r="AX432" s="8"/>
      <c r="AY432" s="8"/>
      <c r="AZ432" s="8"/>
      <c r="BA432" s="6"/>
      <c r="BB432" s="6"/>
      <c r="BC432" s="6"/>
      <c r="BD432" s="6"/>
      <c r="BE432" s="6"/>
      <c r="BF432" s="6"/>
      <c r="BG432" s="6"/>
      <c r="BH432" s="6"/>
      <c r="BI432" s="6"/>
      <c r="BJ432" s="6"/>
      <c r="BK432" s="6"/>
      <c r="BL432" s="6"/>
      <c r="BM432" s="6"/>
      <c r="BN432" s="6"/>
      <c r="BO432" s="6"/>
      <c r="BP432" s="6"/>
      <c r="BQ432" s="6"/>
      <c r="BR432" s="6"/>
      <c r="BS432" s="6"/>
      <c r="BT432" s="6"/>
      <c r="BU432" s="6"/>
      <c r="BV432" s="6"/>
      <c r="BW432" s="6"/>
      <c r="BX432" s="6"/>
      <c r="BY432" s="6"/>
      <c r="BZ432" s="6"/>
      <c r="CA432" s="6"/>
      <c r="CB432" s="6"/>
      <c r="CC432" s="6"/>
      <c r="CD432" s="6"/>
      <c r="CE432" s="6"/>
      <c r="CF432" s="6"/>
      <c r="CG432" s="6"/>
      <c r="CH432" s="6"/>
      <c r="CI432" s="6"/>
      <c r="CJ432" s="6"/>
      <c r="CK432" s="6"/>
      <c r="CL432" s="6"/>
      <c r="CM432" s="6"/>
      <c r="CN432" s="6"/>
      <c r="CO432" s="6"/>
      <c r="CP432" s="6"/>
      <c r="CQ432" s="6"/>
      <c r="CR432" s="6"/>
      <c r="CS432" s="6"/>
      <c r="CT432" s="6"/>
      <c r="CU432" s="6"/>
      <c r="CV432" s="6"/>
      <c r="CW432" s="6"/>
      <c r="CX432" s="6"/>
      <c r="CY432" s="6"/>
      <c r="CZ432" s="6"/>
      <c r="DA432" s="6"/>
      <c r="DB432" s="6"/>
      <c r="DC432" s="6"/>
      <c r="DD432" s="6"/>
      <c r="DE432" s="6"/>
      <c r="DF432" s="6"/>
      <c r="DG432" s="6"/>
    </row>
    <row r="433" spans="18:111" s="5" customFormat="1" x14ac:dyDescent="0.25">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8"/>
      <c r="AW433" s="8"/>
      <c r="AX433" s="8"/>
      <c r="AY433" s="8"/>
      <c r="AZ433" s="8"/>
      <c r="BA433" s="6"/>
      <c r="BB433" s="6"/>
      <c r="BC433" s="6"/>
      <c r="BD433" s="6"/>
      <c r="BE433" s="6"/>
      <c r="BF433" s="6"/>
      <c r="BG433" s="6"/>
      <c r="BH433" s="6"/>
      <c r="BI433" s="6"/>
      <c r="BJ433" s="6"/>
      <c r="BK433" s="6"/>
      <c r="BL433" s="6"/>
      <c r="BM433" s="6"/>
      <c r="BN433" s="6"/>
      <c r="BO433" s="6"/>
      <c r="BP433" s="6"/>
      <c r="BQ433" s="6"/>
      <c r="BR433" s="6"/>
      <c r="BS433" s="6"/>
      <c r="BT433" s="6"/>
      <c r="BU433" s="6"/>
      <c r="BV433" s="6"/>
      <c r="BW433" s="6"/>
      <c r="BX433" s="6"/>
      <c r="BY433" s="6"/>
      <c r="BZ433" s="6"/>
      <c r="CA433" s="6"/>
      <c r="CB433" s="6"/>
      <c r="CC433" s="6"/>
      <c r="CD433" s="6"/>
      <c r="CE433" s="6"/>
      <c r="CF433" s="6"/>
      <c r="CG433" s="6"/>
      <c r="CH433" s="6"/>
      <c r="CI433" s="6"/>
      <c r="CJ433" s="6"/>
      <c r="CK433" s="6"/>
      <c r="CL433" s="6"/>
      <c r="CM433" s="6"/>
      <c r="CN433" s="6"/>
      <c r="CO433" s="6"/>
      <c r="CP433" s="6"/>
      <c r="CQ433" s="6"/>
      <c r="CR433" s="6"/>
      <c r="CS433" s="6"/>
      <c r="CT433" s="6"/>
      <c r="CU433" s="6"/>
      <c r="CV433" s="6"/>
      <c r="CW433" s="6"/>
      <c r="CX433" s="6"/>
      <c r="CY433" s="6"/>
      <c r="CZ433" s="6"/>
      <c r="DA433" s="6"/>
      <c r="DB433" s="6"/>
      <c r="DC433" s="6"/>
      <c r="DD433" s="6"/>
      <c r="DE433" s="6"/>
      <c r="DF433" s="6"/>
      <c r="DG433" s="6"/>
    </row>
    <row r="434" spans="18:111" s="5" customFormat="1" x14ac:dyDescent="0.25">
      <c r="R434" s="8"/>
      <c r="S434" s="8"/>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c r="AV434" s="8"/>
      <c r="AW434" s="8"/>
      <c r="AX434" s="8"/>
      <c r="AY434" s="8"/>
      <c r="AZ434" s="8"/>
      <c r="BA434" s="6"/>
      <c r="BB434" s="6"/>
      <c r="BC434" s="6"/>
      <c r="BD434" s="6"/>
      <c r="BE434" s="6"/>
      <c r="BF434" s="6"/>
      <c r="BG434" s="6"/>
      <c r="BH434" s="6"/>
      <c r="BI434" s="6"/>
      <c r="BJ434" s="6"/>
      <c r="BK434" s="6"/>
      <c r="BL434" s="6"/>
      <c r="BM434" s="6"/>
      <c r="BN434" s="6"/>
      <c r="BO434" s="6"/>
      <c r="BP434" s="6"/>
      <c r="BQ434" s="6"/>
      <c r="BR434" s="6"/>
      <c r="BS434" s="6"/>
      <c r="BT434" s="6"/>
      <c r="BU434" s="6"/>
      <c r="BV434" s="6"/>
      <c r="BW434" s="6"/>
      <c r="BX434" s="6"/>
      <c r="BY434" s="6"/>
      <c r="BZ434" s="6"/>
      <c r="CA434" s="6"/>
      <c r="CB434" s="6"/>
      <c r="CC434" s="6"/>
      <c r="CD434" s="6"/>
      <c r="CE434" s="6"/>
      <c r="CF434" s="6"/>
      <c r="CG434" s="6"/>
      <c r="CH434" s="6"/>
      <c r="CI434" s="6"/>
      <c r="CJ434" s="6"/>
      <c r="CK434" s="6"/>
      <c r="CL434" s="6"/>
      <c r="CM434" s="6"/>
      <c r="CN434" s="6"/>
      <c r="CO434" s="6"/>
      <c r="CP434" s="6"/>
      <c r="CQ434" s="6"/>
      <c r="CR434" s="6"/>
      <c r="CS434" s="6"/>
      <c r="CT434" s="6"/>
      <c r="CU434" s="6"/>
      <c r="CV434" s="6"/>
      <c r="CW434" s="6"/>
      <c r="CX434" s="6"/>
      <c r="CY434" s="6"/>
      <c r="CZ434" s="6"/>
      <c r="DA434" s="6"/>
      <c r="DB434" s="6"/>
      <c r="DC434" s="6"/>
      <c r="DD434" s="6"/>
      <c r="DE434" s="6"/>
      <c r="DF434" s="6"/>
      <c r="DG434" s="6"/>
    </row>
    <row r="435" spans="18:111" s="5" customFormat="1" x14ac:dyDescent="0.25">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c r="AV435" s="8"/>
      <c r="AW435" s="8"/>
      <c r="AX435" s="8"/>
      <c r="AY435" s="8"/>
      <c r="AZ435" s="8"/>
      <c r="BA435" s="6"/>
      <c r="BB435" s="6"/>
      <c r="BC435" s="6"/>
      <c r="BD435" s="6"/>
      <c r="BE435" s="6"/>
      <c r="BF435" s="6"/>
      <c r="BG435" s="6"/>
      <c r="BH435" s="6"/>
      <c r="BI435" s="6"/>
      <c r="BJ435" s="6"/>
      <c r="BK435" s="6"/>
      <c r="BL435" s="6"/>
      <c r="BM435" s="6"/>
      <c r="BN435" s="6"/>
      <c r="BO435" s="6"/>
      <c r="BP435" s="6"/>
      <c r="BQ435" s="6"/>
      <c r="BR435" s="6"/>
      <c r="BS435" s="6"/>
      <c r="BT435" s="6"/>
      <c r="BU435" s="6"/>
      <c r="BV435" s="6"/>
      <c r="BW435" s="6"/>
      <c r="BX435" s="6"/>
      <c r="BY435" s="6"/>
      <c r="BZ435" s="6"/>
      <c r="CA435" s="6"/>
      <c r="CB435" s="6"/>
      <c r="CC435" s="6"/>
      <c r="CD435" s="6"/>
      <c r="CE435" s="6"/>
      <c r="CF435" s="6"/>
      <c r="CG435" s="6"/>
      <c r="CH435" s="6"/>
      <c r="CI435" s="6"/>
      <c r="CJ435" s="6"/>
      <c r="CK435" s="6"/>
      <c r="CL435" s="6"/>
      <c r="CM435" s="6"/>
      <c r="CN435" s="6"/>
      <c r="CO435" s="6"/>
      <c r="CP435" s="6"/>
      <c r="CQ435" s="6"/>
      <c r="CR435" s="6"/>
      <c r="CS435" s="6"/>
      <c r="CT435" s="6"/>
      <c r="CU435" s="6"/>
      <c r="CV435" s="6"/>
      <c r="CW435" s="6"/>
      <c r="CX435" s="6"/>
      <c r="CY435" s="6"/>
      <c r="CZ435" s="6"/>
      <c r="DA435" s="6"/>
      <c r="DB435" s="6"/>
      <c r="DC435" s="6"/>
      <c r="DD435" s="6"/>
      <c r="DE435" s="6"/>
      <c r="DF435" s="6"/>
      <c r="DG435" s="6"/>
    </row>
    <row r="436" spans="18:111" s="5" customFormat="1" x14ac:dyDescent="0.25">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8"/>
      <c r="AW436" s="8"/>
      <c r="AX436" s="8"/>
      <c r="AY436" s="8"/>
      <c r="AZ436" s="8"/>
      <c r="BA436" s="6"/>
      <c r="BB436" s="6"/>
      <c r="BC436" s="6"/>
      <c r="BD436" s="6"/>
      <c r="BE436" s="6"/>
      <c r="BF436" s="6"/>
      <c r="BG436" s="6"/>
      <c r="BH436" s="6"/>
      <c r="BI436" s="6"/>
      <c r="BJ436" s="6"/>
      <c r="BK436" s="6"/>
      <c r="BL436" s="6"/>
      <c r="BM436" s="6"/>
      <c r="BN436" s="6"/>
      <c r="BO436" s="6"/>
      <c r="BP436" s="6"/>
      <c r="BQ436" s="6"/>
      <c r="BR436" s="6"/>
      <c r="BS436" s="6"/>
      <c r="BT436" s="6"/>
      <c r="BU436" s="6"/>
      <c r="BV436" s="6"/>
      <c r="BW436" s="6"/>
      <c r="BX436" s="6"/>
      <c r="BY436" s="6"/>
      <c r="BZ436" s="6"/>
      <c r="CA436" s="6"/>
      <c r="CB436" s="6"/>
      <c r="CC436" s="6"/>
      <c r="CD436" s="6"/>
      <c r="CE436" s="6"/>
      <c r="CF436" s="6"/>
      <c r="CG436" s="6"/>
      <c r="CH436" s="6"/>
      <c r="CI436" s="6"/>
      <c r="CJ436" s="6"/>
      <c r="CK436" s="6"/>
      <c r="CL436" s="6"/>
      <c r="CM436" s="6"/>
      <c r="CN436" s="6"/>
      <c r="CO436" s="6"/>
      <c r="CP436" s="6"/>
      <c r="CQ436" s="6"/>
      <c r="CR436" s="6"/>
      <c r="CS436" s="6"/>
      <c r="CT436" s="6"/>
      <c r="CU436" s="6"/>
      <c r="CV436" s="6"/>
      <c r="CW436" s="6"/>
      <c r="CX436" s="6"/>
      <c r="CY436" s="6"/>
      <c r="CZ436" s="6"/>
      <c r="DA436" s="6"/>
      <c r="DB436" s="6"/>
      <c r="DC436" s="6"/>
      <c r="DD436" s="6"/>
      <c r="DE436" s="6"/>
      <c r="DF436" s="6"/>
      <c r="DG436" s="6"/>
    </row>
    <row r="437" spans="18:111" s="5" customFormat="1" x14ac:dyDescent="0.25">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c r="AW437" s="8"/>
      <c r="AX437" s="8"/>
      <c r="AY437" s="8"/>
      <c r="AZ437" s="8"/>
      <c r="BA437" s="6"/>
      <c r="BB437" s="6"/>
      <c r="BC437" s="6"/>
      <c r="BD437" s="6"/>
      <c r="BE437" s="6"/>
      <c r="BF437" s="6"/>
      <c r="BG437" s="6"/>
      <c r="BH437" s="6"/>
      <c r="BI437" s="6"/>
      <c r="BJ437" s="6"/>
      <c r="BK437" s="6"/>
      <c r="BL437" s="6"/>
      <c r="BM437" s="6"/>
      <c r="BN437" s="6"/>
      <c r="BO437" s="6"/>
      <c r="BP437" s="6"/>
      <c r="BQ437" s="6"/>
      <c r="BR437" s="6"/>
      <c r="BS437" s="6"/>
      <c r="BT437" s="6"/>
      <c r="BU437" s="6"/>
      <c r="BV437" s="6"/>
      <c r="BW437" s="6"/>
      <c r="BX437" s="6"/>
      <c r="BY437" s="6"/>
      <c r="BZ437" s="6"/>
      <c r="CA437" s="6"/>
      <c r="CB437" s="6"/>
      <c r="CC437" s="6"/>
      <c r="CD437" s="6"/>
      <c r="CE437" s="6"/>
      <c r="CF437" s="6"/>
      <c r="CG437" s="6"/>
      <c r="CH437" s="6"/>
      <c r="CI437" s="6"/>
      <c r="CJ437" s="6"/>
      <c r="CK437" s="6"/>
      <c r="CL437" s="6"/>
      <c r="CM437" s="6"/>
      <c r="CN437" s="6"/>
      <c r="CO437" s="6"/>
      <c r="CP437" s="6"/>
      <c r="CQ437" s="6"/>
      <c r="CR437" s="6"/>
      <c r="CS437" s="6"/>
      <c r="CT437" s="6"/>
      <c r="CU437" s="6"/>
      <c r="CV437" s="6"/>
      <c r="CW437" s="6"/>
      <c r="CX437" s="6"/>
      <c r="CY437" s="6"/>
      <c r="CZ437" s="6"/>
      <c r="DA437" s="6"/>
      <c r="DB437" s="6"/>
      <c r="DC437" s="6"/>
      <c r="DD437" s="6"/>
      <c r="DE437" s="6"/>
      <c r="DF437" s="6"/>
      <c r="DG437" s="6"/>
    </row>
    <row r="438" spans="18:111" s="5" customFormat="1" x14ac:dyDescent="0.25">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8"/>
      <c r="AW438" s="8"/>
      <c r="AX438" s="8"/>
      <c r="AY438" s="8"/>
      <c r="AZ438" s="8"/>
      <c r="BA438" s="6"/>
      <c r="BB438" s="6"/>
      <c r="BC438" s="6"/>
      <c r="BD438" s="6"/>
      <c r="BE438" s="6"/>
      <c r="BF438" s="6"/>
      <c r="BG438" s="6"/>
      <c r="BH438" s="6"/>
      <c r="BI438" s="6"/>
      <c r="BJ438" s="6"/>
      <c r="BK438" s="6"/>
      <c r="BL438" s="6"/>
      <c r="BM438" s="6"/>
      <c r="BN438" s="6"/>
      <c r="BO438" s="6"/>
      <c r="BP438" s="6"/>
      <c r="BQ438" s="6"/>
      <c r="BR438" s="6"/>
      <c r="BS438" s="6"/>
      <c r="BT438" s="6"/>
      <c r="BU438" s="6"/>
      <c r="BV438" s="6"/>
      <c r="BW438" s="6"/>
      <c r="BX438" s="6"/>
      <c r="BY438" s="6"/>
      <c r="BZ438" s="6"/>
      <c r="CA438" s="6"/>
      <c r="CB438" s="6"/>
      <c r="CC438" s="6"/>
      <c r="CD438" s="6"/>
      <c r="CE438" s="6"/>
      <c r="CF438" s="6"/>
      <c r="CG438" s="6"/>
      <c r="CH438" s="6"/>
      <c r="CI438" s="6"/>
      <c r="CJ438" s="6"/>
      <c r="CK438" s="6"/>
      <c r="CL438" s="6"/>
      <c r="CM438" s="6"/>
      <c r="CN438" s="6"/>
      <c r="CO438" s="6"/>
      <c r="CP438" s="6"/>
      <c r="CQ438" s="6"/>
      <c r="CR438" s="6"/>
      <c r="CS438" s="6"/>
      <c r="CT438" s="6"/>
      <c r="CU438" s="6"/>
      <c r="CV438" s="6"/>
      <c r="CW438" s="6"/>
      <c r="CX438" s="6"/>
      <c r="CY438" s="6"/>
      <c r="CZ438" s="6"/>
      <c r="DA438" s="6"/>
      <c r="DB438" s="6"/>
      <c r="DC438" s="6"/>
      <c r="DD438" s="6"/>
      <c r="DE438" s="6"/>
      <c r="DF438" s="6"/>
      <c r="DG438" s="6"/>
    </row>
    <row r="439" spans="18:111" s="5" customFormat="1" x14ac:dyDescent="0.25">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c r="AV439" s="8"/>
      <c r="AW439" s="8"/>
      <c r="AX439" s="8"/>
      <c r="AY439" s="8"/>
      <c r="AZ439" s="8"/>
      <c r="BA439" s="6"/>
      <c r="BB439" s="6"/>
      <c r="BC439" s="6"/>
      <c r="BD439" s="6"/>
      <c r="BE439" s="6"/>
      <c r="BF439" s="6"/>
      <c r="BG439" s="6"/>
      <c r="BH439" s="6"/>
      <c r="BI439" s="6"/>
      <c r="BJ439" s="6"/>
      <c r="BK439" s="6"/>
      <c r="BL439" s="6"/>
      <c r="BM439" s="6"/>
      <c r="BN439" s="6"/>
      <c r="BO439" s="6"/>
      <c r="BP439" s="6"/>
      <c r="BQ439" s="6"/>
      <c r="BR439" s="6"/>
      <c r="BS439" s="6"/>
      <c r="BT439" s="6"/>
      <c r="BU439" s="6"/>
      <c r="BV439" s="6"/>
      <c r="BW439" s="6"/>
      <c r="BX439" s="6"/>
      <c r="BY439" s="6"/>
      <c r="BZ439" s="6"/>
      <c r="CA439" s="6"/>
      <c r="CB439" s="6"/>
      <c r="CC439" s="6"/>
      <c r="CD439" s="6"/>
      <c r="CE439" s="6"/>
      <c r="CF439" s="6"/>
      <c r="CG439" s="6"/>
      <c r="CH439" s="6"/>
      <c r="CI439" s="6"/>
      <c r="CJ439" s="6"/>
      <c r="CK439" s="6"/>
      <c r="CL439" s="6"/>
      <c r="CM439" s="6"/>
      <c r="CN439" s="6"/>
      <c r="CO439" s="6"/>
      <c r="CP439" s="6"/>
      <c r="CQ439" s="6"/>
      <c r="CR439" s="6"/>
      <c r="CS439" s="6"/>
      <c r="CT439" s="6"/>
      <c r="CU439" s="6"/>
      <c r="CV439" s="6"/>
      <c r="CW439" s="6"/>
      <c r="CX439" s="6"/>
      <c r="CY439" s="6"/>
      <c r="CZ439" s="6"/>
      <c r="DA439" s="6"/>
      <c r="DB439" s="6"/>
      <c r="DC439" s="6"/>
      <c r="DD439" s="6"/>
      <c r="DE439" s="6"/>
      <c r="DF439" s="6"/>
      <c r="DG439" s="6"/>
    </row>
    <row r="440" spans="18:111" s="5" customFormat="1" x14ac:dyDescent="0.25">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c r="AV440" s="8"/>
      <c r="AW440" s="8"/>
      <c r="AX440" s="8"/>
      <c r="AY440" s="8"/>
      <c r="AZ440" s="8"/>
      <c r="BA440" s="6"/>
      <c r="BB440" s="6"/>
      <c r="BC440" s="6"/>
      <c r="BD440" s="6"/>
      <c r="BE440" s="6"/>
      <c r="BF440" s="6"/>
      <c r="BG440" s="6"/>
      <c r="BH440" s="6"/>
      <c r="BI440" s="6"/>
      <c r="BJ440" s="6"/>
      <c r="BK440" s="6"/>
      <c r="BL440" s="6"/>
      <c r="BM440" s="6"/>
      <c r="BN440" s="6"/>
      <c r="BO440" s="6"/>
      <c r="BP440" s="6"/>
      <c r="BQ440" s="6"/>
      <c r="BR440" s="6"/>
      <c r="BS440" s="6"/>
      <c r="BT440" s="6"/>
      <c r="BU440" s="6"/>
      <c r="BV440" s="6"/>
      <c r="BW440" s="6"/>
      <c r="BX440" s="6"/>
      <c r="BY440" s="6"/>
      <c r="BZ440" s="6"/>
      <c r="CA440" s="6"/>
      <c r="CB440" s="6"/>
      <c r="CC440" s="6"/>
      <c r="CD440" s="6"/>
      <c r="CE440" s="6"/>
      <c r="CF440" s="6"/>
      <c r="CG440" s="6"/>
      <c r="CH440" s="6"/>
      <c r="CI440" s="6"/>
      <c r="CJ440" s="6"/>
      <c r="CK440" s="6"/>
      <c r="CL440" s="6"/>
      <c r="CM440" s="6"/>
      <c r="CN440" s="6"/>
      <c r="CO440" s="6"/>
      <c r="CP440" s="6"/>
      <c r="CQ440" s="6"/>
      <c r="CR440" s="6"/>
      <c r="CS440" s="6"/>
      <c r="CT440" s="6"/>
      <c r="CU440" s="6"/>
      <c r="CV440" s="6"/>
      <c r="CW440" s="6"/>
      <c r="CX440" s="6"/>
      <c r="CY440" s="6"/>
      <c r="CZ440" s="6"/>
      <c r="DA440" s="6"/>
      <c r="DB440" s="6"/>
      <c r="DC440" s="6"/>
      <c r="DD440" s="6"/>
      <c r="DE440" s="6"/>
      <c r="DF440" s="6"/>
      <c r="DG440" s="6"/>
    </row>
    <row r="441" spans="18:111" s="5" customFormat="1" x14ac:dyDescent="0.25">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8"/>
      <c r="AW441" s="8"/>
      <c r="AX441" s="8"/>
      <c r="AY441" s="8"/>
      <c r="AZ441" s="8"/>
      <c r="BA441" s="6"/>
      <c r="BB441" s="6"/>
      <c r="BC441" s="6"/>
      <c r="BD441" s="6"/>
      <c r="BE441" s="6"/>
      <c r="BF441" s="6"/>
      <c r="BG441" s="6"/>
      <c r="BH441" s="6"/>
      <c r="BI441" s="6"/>
      <c r="BJ441" s="6"/>
      <c r="BK441" s="6"/>
      <c r="BL441" s="6"/>
      <c r="BM441" s="6"/>
      <c r="BN441" s="6"/>
      <c r="BO441" s="6"/>
      <c r="BP441" s="6"/>
      <c r="BQ441" s="6"/>
      <c r="BR441" s="6"/>
      <c r="BS441" s="6"/>
      <c r="BT441" s="6"/>
      <c r="BU441" s="6"/>
      <c r="BV441" s="6"/>
      <c r="BW441" s="6"/>
      <c r="BX441" s="6"/>
      <c r="BY441" s="6"/>
      <c r="BZ441" s="6"/>
      <c r="CA441" s="6"/>
      <c r="CB441" s="6"/>
      <c r="CC441" s="6"/>
      <c r="CD441" s="6"/>
      <c r="CE441" s="6"/>
      <c r="CF441" s="6"/>
      <c r="CG441" s="6"/>
      <c r="CH441" s="6"/>
      <c r="CI441" s="6"/>
      <c r="CJ441" s="6"/>
      <c r="CK441" s="6"/>
      <c r="CL441" s="6"/>
      <c r="CM441" s="6"/>
      <c r="CN441" s="6"/>
      <c r="CO441" s="6"/>
      <c r="CP441" s="6"/>
      <c r="CQ441" s="6"/>
      <c r="CR441" s="6"/>
      <c r="CS441" s="6"/>
      <c r="CT441" s="6"/>
      <c r="CU441" s="6"/>
      <c r="CV441" s="6"/>
      <c r="CW441" s="6"/>
      <c r="CX441" s="6"/>
      <c r="CY441" s="6"/>
      <c r="CZ441" s="6"/>
      <c r="DA441" s="6"/>
      <c r="DB441" s="6"/>
      <c r="DC441" s="6"/>
      <c r="DD441" s="6"/>
      <c r="DE441" s="6"/>
      <c r="DF441" s="6"/>
      <c r="DG441" s="6"/>
    </row>
    <row r="442" spans="18:111" s="5" customFormat="1" x14ac:dyDescent="0.25">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8"/>
      <c r="AW442" s="8"/>
      <c r="AX442" s="8"/>
      <c r="AY442" s="8"/>
      <c r="AZ442" s="8"/>
      <c r="BA442" s="6"/>
      <c r="BB442" s="6"/>
      <c r="BC442" s="6"/>
      <c r="BD442" s="6"/>
      <c r="BE442" s="6"/>
      <c r="BF442" s="6"/>
      <c r="BG442" s="6"/>
      <c r="BH442" s="6"/>
      <c r="BI442" s="6"/>
      <c r="BJ442" s="6"/>
      <c r="BK442" s="6"/>
      <c r="BL442" s="6"/>
      <c r="BM442" s="6"/>
      <c r="BN442" s="6"/>
      <c r="BO442" s="6"/>
      <c r="BP442" s="6"/>
      <c r="BQ442" s="6"/>
      <c r="BR442" s="6"/>
      <c r="BS442" s="6"/>
      <c r="BT442" s="6"/>
      <c r="BU442" s="6"/>
      <c r="BV442" s="6"/>
      <c r="BW442" s="6"/>
      <c r="BX442" s="6"/>
      <c r="BY442" s="6"/>
      <c r="BZ442" s="6"/>
      <c r="CA442" s="6"/>
      <c r="CB442" s="6"/>
      <c r="CC442" s="6"/>
      <c r="CD442" s="6"/>
      <c r="CE442" s="6"/>
      <c r="CF442" s="6"/>
      <c r="CG442" s="6"/>
      <c r="CH442" s="6"/>
      <c r="CI442" s="6"/>
      <c r="CJ442" s="6"/>
      <c r="CK442" s="6"/>
      <c r="CL442" s="6"/>
      <c r="CM442" s="6"/>
      <c r="CN442" s="6"/>
      <c r="CO442" s="6"/>
      <c r="CP442" s="6"/>
      <c r="CQ442" s="6"/>
      <c r="CR442" s="6"/>
      <c r="CS442" s="6"/>
      <c r="CT442" s="6"/>
      <c r="CU442" s="6"/>
      <c r="CV442" s="6"/>
      <c r="CW442" s="6"/>
      <c r="CX442" s="6"/>
      <c r="CY442" s="6"/>
      <c r="CZ442" s="6"/>
      <c r="DA442" s="6"/>
      <c r="DB442" s="6"/>
      <c r="DC442" s="6"/>
      <c r="DD442" s="6"/>
      <c r="DE442" s="6"/>
      <c r="DF442" s="6"/>
      <c r="DG442" s="6"/>
    </row>
    <row r="443" spans="18:111" s="5" customFormat="1" x14ac:dyDescent="0.25">
      <c r="R443" s="8"/>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c r="AV443" s="8"/>
      <c r="AW443" s="8"/>
      <c r="AX443" s="8"/>
      <c r="AY443" s="8"/>
      <c r="AZ443" s="8"/>
      <c r="BA443" s="6"/>
      <c r="BB443" s="6"/>
      <c r="BC443" s="6"/>
      <c r="BD443" s="6"/>
      <c r="BE443" s="6"/>
      <c r="BF443" s="6"/>
      <c r="BG443" s="6"/>
      <c r="BH443" s="6"/>
      <c r="BI443" s="6"/>
      <c r="BJ443" s="6"/>
      <c r="BK443" s="6"/>
      <c r="BL443" s="6"/>
      <c r="BM443" s="6"/>
      <c r="BN443" s="6"/>
      <c r="BO443" s="6"/>
      <c r="BP443" s="6"/>
      <c r="BQ443" s="6"/>
      <c r="BR443" s="6"/>
      <c r="BS443" s="6"/>
      <c r="BT443" s="6"/>
      <c r="BU443" s="6"/>
      <c r="BV443" s="6"/>
      <c r="BW443" s="6"/>
      <c r="BX443" s="6"/>
      <c r="BY443" s="6"/>
      <c r="BZ443" s="6"/>
      <c r="CA443" s="6"/>
      <c r="CB443" s="6"/>
      <c r="CC443" s="6"/>
      <c r="CD443" s="6"/>
      <c r="CE443" s="6"/>
      <c r="CF443" s="6"/>
      <c r="CG443" s="6"/>
      <c r="CH443" s="6"/>
      <c r="CI443" s="6"/>
      <c r="CJ443" s="6"/>
      <c r="CK443" s="6"/>
      <c r="CL443" s="6"/>
      <c r="CM443" s="6"/>
      <c r="CN443" s="6"/>
      <c r="CO443" s="6"/>
      <c r="CP443" s="6"/>
      <c r="CQ443" s="6"/>
      <c r="CR443" s="6"/>
      <c r="CS443" s="6"/>
      <c r="CT443" s="6"/>
      <c r="CU443" s="6"/>
      <c r="CV443" s="6"/>
      <c r="CW443" s="6"/>
      <c r="CX443" s="6"/>
      <c r="CY443" s="6"/>
      <c r="CZ443" s="6"/>
      <c r="DA443" s="6"/>
      <c r="DB443" s="6"/>
      <c r="DC443" s="6"/>
      <c r="DD443" s="6"/>
      <c r="DE443" s="6"/>
      <c r="DF443" s="6"/>
      <c r="DG443" s="6"/>
    </row>
    <row r="444" spans="18:111" s="5" customFormat="1" x14ac:dyDescent="0.25">
      <c r="R444" s="8"/>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c r="AV444" s="8"/>
      <c r="AW444" s="8"/>
      <c r="AX444" s="8"/>
      <c r="AY444" s="8"/>
      <c r="AZ444" s="8"/>
      <c r="BA444" s="6"/>
      <c r="BB444" s="6"/>
      <c r="BC444" s="6"/>
      <c r="BD444" s="6"/>
      <c r="BE444" s="6"/>
      <c r="BF444" s="6"/>
      <c r="BG444" s="6"/>
      <c r="BH444" s="6"/>
      <c r="BI444" s="6"/>
      <c r="BJ444" s="6"/>
      <c r="BK444" s="6"/>
      <c r="BL444" s="6"/>
      <c r="BM444" s="6"/>
      <c r="BN444" s="6"/>
      <c r="BO444" s="6"/>
      <c r="BP444" s="6"/>
      <c r="BQ444" s="6"/>
      <c r="BR444" s="6"/>
      <c r="BS444" s="6"/>
      <c r="BT444" s="6"/>
      <c r="BU444" s="6"/>
      <c r="BV444" s="6"/>
      <c r="BW444" s="6"/>
      <c r="BX444" s="6"/>
      <c r="BY444" s="6"/>
      <c r="BZ444" s="6"/>
      <c r="CA444" s="6"/>
      <c r="CB444" s="6"/>
      <c r="CC444" s="6"/>
      <c r="CD444" s="6"/>
      <c r="CE444" s="6"/>
      <c r="CF444" s="6"/>
      <c r="CG444" s="6"/>
      <c r="CH444" s="6"/>
      <c r="CI444" s="6"/>
      <c r="CJ444" s="6"/>
      <c r="CK444" s="6"/>
      <c r="CL444" s="6"/>
      <c r="CM444" s="6"/>
      <c r="CN444" s="6"/>
      <c r="CO444" s="6"/>
      <c r="CP444" s="6"/>
      <c r="CQ444" s="6"/>
      <c r="CR444" s="6"/>
      <c r="CS444" s="6"/>
      <c r="CT444" s="6"/>
      <c r="CU444" s="6"/>
      <c r="CV444" s="6"/>
      <c r="CW444" s="6"/>
      <c r="CX444" s="6"/>
      <c r="CY444" s="6"/>
      <c r="CZ444" s="6"/>
      <c r="DA444" s="6"/>
      <c r="DB444" s="6"/>
      <c r="DC444" s="6"/>
      <c r="DD444" s="6"/>
      <c r="DE444" s="6"/>
      <c r="DF444" s="6"/>
      <c r="DG444" s="6"/>
    </row>
    <row r="445" spans="18:111" s="5" customFormat="1" x14ac:dyDescent="0.25">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c r="AW445" s="8"/>
      <c r="AX445" s="8"/>
      <c r="AY445" s="8"/>
      <c r="AZ445" s="8"/>
      <c r="BA445" s="6"/>
      <c r="BB445" s="6"/>
      <c r="BC445" s="6"/>
      <c r="BD445" s="6"/>
      <c r="BE445" s="6"/>
      <c r="BF445" s="6"/>
      <c r="BG445" s="6"/>
      <c r="BH445" s="6"/>
      <c r="BI445" s="6"/>
      <c r="BJ445" s="6"/>
      <c r="BK445" s="6"/>
      <c r="BL445" s="6"/>
      <c r="BM445" s="6"/>
      <c r="BN445" s="6"/>
      <c r="BO445" s="6"/>
      <c r="BP445" s="6"/>
      <c r="BQ445" s="6"/>
      <c r="BR445" s="6"/>
      <c r="BS445" s="6"/>
      <c r="BT445" s="6"/>
      <c r="BU445" s="6"/>
      <c r="BV445" s="6"/>
      <c r="BW445" s="6"/>
      <c r="BX445" s="6"/>
      <c r="BY445" s="6"/>
      <c r="BZ445" s="6"/>
      <c r="CA445" s="6"/>
      <c r="CB445" s="6"/>
      <c r="CC445" s="6"/>
      <c r="CD445" s="6"/>
      <c r="CE445" s="6"/>
      <c r="CF445" s="6"/>
      <c r="CG445" s="6"/>
      <c r="CH445" s="6"/>
      <c r="CI445" s="6"/>
      <c r="CJ445" s="6"/>
      <c r="CK445" s="6"/>
      <c r="CL445" s="6"/>
      <c r="CM445" s="6"/>
      <c r="CN445" s="6"/>
      <c r="CO445" s="6"/>
      <c r="CP445" s="6"/>
      <c r="CQ445" s="6"/>
      <c r="CR445" s="6"/>
      <c r="CS445" s="6"/>
      <c r="CT445" s="6"/>
      <c r="CU445" s="6"/>
      <c r="CV445" s="6"/>
      <c r="CW445" s="6"/>
      <c r="CX445" s="6"/>
      <c r="CY445" s="6"/>
      <c r="CZ445" s="6"/>
      <c r="DA445" s="6"/>
      <c r="DB445" s="6"/>
      <c r="DC445" s="6"/>
      <c r="DD445" s="6"/>
      <c r="DE445" s="6"/>
      <c r="DF445" s="6"/>
      <c r="DG445" s="6"/>
    </row>
    <row r="446" spans="18:111" s="5" customFormat="1" x14ac:dyDescent="0.25">
      <c r="R446" s="8"/>
      <c r="S446" s="8"/>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c r="AV446" s="8"/>
      <c r="AW446" s="8"/>
      <c r="AX446" s="8"/>
      <c r="AY446" s="8"/>
      <c r="AZ446" s="8"/>
      <c r="BA446" s="6"/>
      <c r="BB446" s="6"/>
      <c r="BC446" s="6"/>
      <c r="BD446" s="6"/>
      <c r="BE446" s="6"/>
      <c r="BF446" s="6"/>
      <c r="BG446" s="6"/>
      <c r="BH446" s="6"/>
      <c r="BI446" s="6"/>
      <c r="BJ446" s="6"/>
      <c r="BK446" s="6"/>
      <c r="BL446" s="6"/>
      <c r="BM446" s="6"/>
      <c r="BN446" s="6"/>
      <c r="BO446" s="6"/>
      <c r="BP446" s="6"/>
      <c r="BQ446" s="6"/>
      <c r="BR446" s="6"/>
      <c r="BS446" s="6"/>
      <c r="BT446" s="6"/>
      <c r="BU446" s="6"/>
      <c r="BV446" s="6"/>
      <c r="BW446" s="6"/>
      <c r="BX446" s="6"/>
      <c r="BY446" s="6"/>
      <c r="BZ446" s="6"/>
      <c r="CA446" s="6"/>
      <c r="CB446" s="6"/>
      <c r="CC446" s="6"/>
      <c r="CD446" s="6"/>
      <c r="CE446" s="6"/>
      <c r="CF446" s="6"/>
      <c r="CG446" s="6"/>
      <c r="CH446" s="6"/>
      <c r="CI446" s="6"/>
      <c r="CJ446" s="6"/>
      <c r="CK446" s="6"/>
      <c r="CL446" s="6"/>
      <c r="CM446" s="6"/>
      <c r="CN446" s="6"/>
      <c r="CO446" s="6"/>
      <c r="CP446" s="6"/>
      <c r="CQ446" s="6"/>
      <c r="CR446" s="6"/>
      <c r="CS446" s="6"/>
      <c r="CT446" s="6"/>
      <c r="CU446" s="6"/>
      <c r="CV446" s="6"/>
      <c r="CW446" s="6"/>
      <c r="CX446" s="6"/>
      <c r="CY446" s="6"/>
      <c r="CZ446" s="6"/>
      <c r="DA446" s="6"/>
      <c r="DB446" s="6"/>
      <c r="DC446" s="6"/>
      <c r="DD446" s="6"/>
      <c r="DE446" s="6"/>
      <c r="DF446" s="6"/>
      <c r="DG446" s="6"/>
    </row>
    <row r="447" spans="18:111" s="5" customFormat="1" x14ac:dyDescent="0.25">
      <c r="R447" s="8"/>
      <c r="S447" s="8"/>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c r="AV447" s="8"/>
      <c r="AW447" s="8"/>
      <c r="AX447" s="8"/>
      <c r="AY447" s="8"/>
      <c r="AZ447" s="8"/>
      <c r="BA447" s="6"/>
      <c r="BB447" s="6"/>
      <c r="BC447" s="6"/>
      <c r="BD447" s="6"/>
      <c r="BE447" s="6"/>
      <c r="BF447" s="6"/>
      <c r="BG447" s="6"/>
      <c r="BH447" s="6"/>
      <c r="BI447" s="6"/>
      <c r="BJ447" s="6"/>
      <c r="BK447" s="6"/>
      <c r="BL447" s="6"/>
      <c r="BM447" s="6"/>
      <c r="BN447" s="6"/>
      <c r="BO447" s="6"/>
      <c r="BP447" s="6"/>
      <c r="BQ447" s="6"/>
      <c r="BR447" s="6"/>
      <c r="BS447" s="6"/>
      <c r="BT447" s="6"/>
      <c r="BU447" s="6"/>
      <c r="BV447" s="6"/>
      <c r="BW447" s="6"/>
      <c r="BX447" s="6"/>
      <c r="BY447" s="6"/>
      <c r="BZ447" s="6"/>
      <c r="CA447" s="6"/>
      <c r="CB447" s="6"/>
      <c r="CC447" s="6"/>
      <c r="CD447" s="6"/>
      <c r="CE447" s="6"/>
      <c r="CF447" s="6"/>
      <c r="CG447" s="6"/>
      <c r="CH447" s="6"/>
      <c r="CI447" s="6"/>
      <c r="CJ447" s="6"/>
      <c r="CK447" s="6"/>
      <c r="CL447" s="6"/>
      <c r="CM447" s="6"/>
      <c r="CN447" s="6"/>
      <c r="CO447" s="6"/>
      <c r="CP447" s="6"/>
      <c r="CQ447" s="6"/>
      <c r="CR447" s="6"/>
      <c r="CS447" s="6"/>
      <c r="CT447" s="6"/>
      <c r="CU447" s="6"/>
      <c r="CV447" s="6"/>
      <c r="CW447" s="6"/>
      <c r="CX447" s="6"/>
      <c r="CY447" s="6"/>
      <c r="CZ447" s="6"/>
      <c r="DA447" s="6"/>
      <c r="DB447" s="6"/>
      <c r="DC447" s="6"/>
      <c r="DD447" s="6"/>
      <c r="DE447" s="6"/>
      <c r="DF447" s="6"/>
      <c r="DG447" s="6"/>
    </row>
    <row r="448" spans="18:111" s="5" customFormat="1" x14ac:dyDescent="0.25">
      <c r="R448" s="8"/>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8"/>
      <c r="AW448" s="8"/>
      <c r="AX448" s="8"/>
      <c r="AY448" s="8"/>
      <c r="AZ448" s="8"/>
      <c r="BA448" s="6"/>
      <c r="BB448" s="6"/>
      <c r="BC448" s="6"/>
      <c r="BD448" s="6"/>
      <c r="BE448" s="6"/>
      <c r="BF448" s="6"/>
      <c r="BG448" s="6"/>
      <c r="BH448" s="6"/>
      <c r="BI448" s="6"/>
      <c r="BJ448" s="6"/>
      <c r="BK448" s="6"/>
      <c r="BL448" s="6"/>
      <c r="BM448" s="6"/>
      <c r="BN448" s="6"/>
      <c r="BO448" s="6"/>
      <c r="BP448" s="6"/>
      <c r="BQ448" s="6"/>
      <c r="BR448" s="6"/>
      <c r="BS448" s="6"/>
      <c r="BT448" s="6"/>
      <c r="BU448" s="6"/>
      <c r="BV448" s="6"/>
      <c r="BW448" s="6"/>
      <c r="BX448" s="6"/>
      <c r="BY448" s="6"/>
      <c r="BZ448" s="6"/>
      <c r="CA448" s="6"/>
      <c r="CB448" s="6"/>
      <c r="CC448" s="6"/>
      <c r="CD448" s="6"/>
      <c r="CE448" s="6"/>
      <c r="CF448" s="6"/>
      <c r="CG448" s="6"/>
      <c r="CH448" s="6"/>
      <c r="CI448" s="6"/>
      <c r="CJ448" s="6"/>
      <c r="CK448" s="6"/>
      <c r="CL448" s="6"/>
      <c r="CM448" s="6"/>
      <c r="CN448" s="6"/>
      <c r="CO448" s="6"/>
      <c r="CP448" s="6"/>
      <c r="CQ448" s="6"/>
      <c r="CR448" s="6"/>
      <c r="CS448" s="6"/>
      <c r="CT448" s="6"/>
      <c r="CU448" s="6"/>
      <c r="CV448" s="6"/>
      <c r="CW448" s="6"/>
      <c r="CX448" s="6"/>
      <c r="CY448" s="6"/>
      <c r="CZ448" s="6"/>
      <c r="DA448" s="6"/>
      <c r="DB448" s="6"/>
      <c r="DC448" s="6"/>
      <c r="DD448" s="6"/>
      <c r="DE448" s="6"/>
      <c r="DF448" s="6"/>
      <c r="DG448" s="6"/>
    </row>
    <row r="449" spans="18:111" s="5" customFormat="1" x14ac:dyDescent="0.25">
      <c r="R449" s="8"/>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8"/>
      <c r="AW449" s="8"/>
      <c r="AX449" s="8"/>
      <c r="AY449" s="8"/>
      <c r="AZ449" s="8"/>
      <c r="BA449" s="6"/>
      <c r="BB449" s="6"/>
      <c r="BC449" s="6"/>
      <c r="BD449" s="6"/>
      <c r="BE449" s="6"/>
      <c r="BF449" s="6"/>
      <c r="BG449" s="6"/>
      <c r="BH449" s="6"/>
      <c r="BI449" s="6"/>
      <c r="BJ449" s="6"/>
      <c r="BK449" s="6"/>
      <c r="BL449" s="6"/>
      <c r="BM449" s="6"/>
      <c r="BN449" s="6"/>
      <c r="BO449" s="6"/>
      <c r="BP449" s="6"/>
      <c r="BQ449" s="6"/>
      <c r="BR449" s="6"/>
      <c r="BS449" s="6"/>
      <c r="BT449" s="6"/>
      <c r="BU449" s="6"/>
      <c r="BV449" s="6"/>
      <c r="BW449" s="6"/>
      <c r="BX449" s="6"/>
      <c r="BY449" s="6"/>
      <c r="BZ449" s="6"/>
      <c r="CA449" s="6"/>
      <c r="CB449" s="6"/>
      <c r="CC449" s="6"/>
      <c r="CD449" s="6"/>
      <c r="CE449" s="6"/>
      <c r="CF449" s="6"/>
      <c r="CG449" s="6"/>
      <c r="CH449" s="6"/>
      <c r="CI449" s="6"/>
      <c r="CJ449" s="6"/>
      <c r="CK449" s="6"/>
      <c r="CL449" s="6"/>
      <c r="CM449" s="6"/>
      <c r="CN449" s="6"/>
      <c r="CO449" s="6"/>
      <c r="CP449" s="6"/>
      <c r="CQ449" s="6"/>
      <c r="CR449" s="6"/>
      <c r="CS449" s="6"/>
      <c r="CT449" s="6"/>
      <c r="CU449" s="6"/>
      <c r="CV449" s="6"/>
      <c r="CW449" s="6"/>
      <c r="CX449" s="6"/>
      <c r="CY449" s="6"/>
      <c r="CZ449" s="6"/>
      <c r="DA449" s="6"/>
      <c r="DB449" s="6"/>
      <c r="DC449" s="6"/>
      <c r="DD449" s="6"/>
      <c r="DE449" s="6"/>
      <c r="DF449" s="6"/>
      <c r="DG449" s="6"/>
    </row>
    <row r="450" spans="18:111" s="5" customFormat="1" x14ac:dyDescent="0.25">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c r="AW450" s="8"/>
      <c r="AX450" s="8"/>
      <c r="AY450" s="8"/>
      <c r="AZ450" s="8"/>
      <c r="BA450" s="6"/>
      <c r="BB450" s="6"/>
      <c r="BC450" s="6"/>
      <c r="BD450" s="6"/>
      <c r="BE450" s="6"/>
      <c r="BF450" s="6"/>
      <c r="BG450" s="6"/>
      <c r="BH450" s="6"/>
      <c r="BI450" s="6"/>
      <c r="BJ450" s="6"/>
      <c r="BK450" s="6"/>
      <c r="BL450" s="6"/>
      <c r="BM450" s="6"/>
      <c r="BN450" s="6"/>
      <c r="BO450" s="6"/>
      <c r="BP450" s="6"/>
      <c r="BQ450" s="6"/>
      <c r="BR450" s="6"/>
      <c r="BS450" s="6"/>
      <c r="BT450" s="6"/>
      <c r="BU450" s="6"/>
      <c r="BV450" s="6"/>
      <c r="BW450" s="6"/>
      <c r="BX450" s="6"/>
      <c r="BY450" s="6"/>
      <c r="BZ450" s="6"/>
      <c r="CA450" s="6"/>
      <c r="CB450" s="6"/>
      <c r="CC450" s="6"/>
      <c r="CD450" s="6"/>
      <c r="CE450" s="6"/>
      <c r="CF450" s="6"/>
      <c r="CG450" s="6"/>
      <c r="CH450" s="6"/>
      <c r="CI450" s="6"/>
      <c r="CJ450" s="6"/>
      <c r="CK450" s="6"/>
      <c r="CL450" s="6"/>
      <c r="CM450" s="6"/>
      <c r="CN450" s="6"/>
      <c r="CO450" s="6"/>
      <c r="CP450" s="6"/>
      <c r="CQ450" s="6"/>
      <c r="CR450" s="6"/>
      <c r="CS450" s="6"/>
      <c r="CT450" s="6"/>
      <c r="CU450" s="6"/>
      <c r="CV450" s="6"/>
      <c r="CW450" s="6"/>
      <c r="CX450" s="6"/>
      <c r="CY450" s="6"/>
      <c r="CZ450" s="6"/>
      <c r="DA450" s="6"/>
      <c r="DB450" s="6"/>
      <c r="DC450" s="6"/>
      <c r="DD450" s="6"/>
      <c r="DE450" s="6"/>
      <c r="DF450" s="6"/>
      <c r="DG450" s="6"/>
    </row>
    <row r="451" spans="18:111" s="5" customFormat="1" x14ac:dyDescent="0.25">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c r="AW451" s="8"/>
      <c r="AX451" s="8"/>
      <c r="AY451" s="8"/>
      <c r="AZ451" s="8"/>
      <c r="BA451" s="6"/>
      <c r="BB451" s="6"/>
      <c r="BC451" s="6"/>
      <c r="BD451" s="6"/>
      <c r="BE451" s="6"/>
      <c r="BF451" s="6"/>
      <c r="BG451" s="6"/>
      <c r="BH451" s="6"/>
      <c r="BI451" s="6"/>
      <c r="BJ451" s="6"/>
      <c r="BK451" s="6"/>
      <c r="BL451" s="6"/>
      <c r="BM451" s="6"/>
      <c r="BN451" s="6"/>
      <c r="BO451" s="6"/>
      <c r="BP451" s="6"/>
      <c r="BQ451" s="6"/>
      <c r="BR451" s="6"/>
      <c r="BS451" s="6"/>
      <c r="BT451" s="6"/>
      <c r="BU451" s="6"/>
      <c r="BV451" s="6"/>
      <c r="BW451" s="6"/>
      <c r="BX451" s="6"/>
      <c r="BY451" s="6"/>
      <c r="BZ451" s="6"/>
      <c r="CA451" s="6"/>
      <c r="CB451" s="6"/>
      <c r="CC451" s="6"/>
      <c r="CD451" s="6"/>
      <c r="CE451" s="6"/>
      <c r="CF451" s="6"/>
      <c r="CG451" s="6"/>
      <c r="CH451" s="6"/>
      <c r="CI451" s="6"/>
      <c r="CJ451" s="6"/>
      <c r="CK451" s="6"/>
      <c r="CL451" s="6"/>
      <c r="CM451" s="6"/>
      <c r="CN451" s="6"/>
      <c r="CO451" s="6"/>
      <c r="CP451" s="6"/>
      <c r="CQ451" s="6"/>
      <c r="CR451" s="6"/>
      <c r="CS451" s="6"/>
      <c r="CT451" s="6"/>
      <c r="CU451" s="6"/>
      <c r="CV451" s="6"/>
      <c r="CW451" s="6"/>
      <c r="CX451" s="6"/>
      <c r="CY451" s="6"/>
      <c r="CZ451" s="6"/>
      <c r="DA451" s="6"/>
      <c r="DB451" s="6"/>
      <c r="DC451" s="6"/>
      <c r="DD451" s="6"/>
      <c r="DE451" s="6"/>
      <c r="DF451" s="6"/>
      <c r="DG451" s="6"/>
    </row>
    <row r="452" spans="18:111" s="5" customFormat="1" x14ac:dyDescent="0.25">
      <c r="R452" s="8"/>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8"/>
      <c r="AW452" s="8"/>
      <c r="AX452" s="8"/>
      <c r="AY452" s="8"/>
      <c r="AZ452" s="8"/>
      <c r="BA452" s="6"/>
      <c r="BB452" s="6"/>
      <c r="BC452" s="6"/>
      <c r="BD452" s="6"/>
      <c r="BE452" s="6"/>
      <c r="BF452" s="6"/>
      <c r="BG452" s="6"/>
      <c r="BH452" s="6"/>
      <c r="BI452" s="6"/>
      <c r="BJ452" s="6"/>
      <c r="BK452" s="6"/>
      <c r="BL452" s="6"/>
      <c r="BM452" s="6"/>
      <c r="BN452" s="6"/>
      <c r="BO452" s="6"/>
      <c r="BP452" s="6"/>
      <c r="BQ452" s="6"/>
      <c r="BR452" s="6"/>
      <c r="BS452" s="6"/>
      <c r="BT452" s="6"/>
      <c r="BU452" s="6"/>
      <c r="BV452" s="6"/>
      <c r="BW452" s="6"/>
      <c r="BX452" s="6"/>
      <c r="BY452" s="6"/>
      <c r="BZ452" s="6"/>
      <c r="CA452" s="6"/>
      <c r="CB452" s="6"/>
      <c r="CC452" s="6"/>
      <c r="CD452" s="6"/>
      <c r="CE452" s="6"/>
      <c r="CF452" s="6"/>
      <c r="CG452" s="6"/>
      <c r="CH452" s="6"/>
      <c r="CI452" s="6"/>
      <c r="CJ452" s="6"/>
      <c r="CK452" s="6"/>
      <c r="CL452" s="6"/>
      <c r="CM452" s="6"/>
      <c r="CN452" s="6"/>
      <c r="CO452" s="6"/>
      <c r="CP452" s="6"/>
      <c r="CQ452" s="6"/>
      <c r="CR452" s="6"/>
      <c r="CS452" s="6"/>
      <c r="CT452" s="6"/>
      <c r="CU452" s="6"/>
      <c r="CV452" s="6"/>
      <c r="CW452" s="6"/>
      <c r="CX452" s="6"/>
      <c r="CY452" s="6"/>
      <c r="CZ452" s="6"/>
      <c r="DA452" s="6"/>
      <c r="DB452" s="6"/>
      <c r="DC452" s="6"/>
      <c r="DD452" s="6"/>
      <c r="DE452" s="6"/>
      <c r="DF452" s="6"/>
      <c r="DG452" s="6"/>
    </row>
    <row r="453" spans="18:111" s="5" customFormat="1" x14ac:dyDescent="0.25">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c r="AW453" s="8"/>
      <c r="AX453" s="8"/>
      <c r="AY453" s="8"/>
      <c r="AZ453" s="8"/>
      <c r="BA453" s="6"/>
      <c r="BB453" s="6"/>
      <c r="BC453" s="6"/>
      <c r="BD453" s="6"/>
      <c r="BE453" s="6"/>
      <c r="BF453" s="6"/>
      <c r="BG453" s="6"/>
      <c r="BH453" s="6"/>
      <c r="BI453" s="6"/>
      <c r="BJ453" s="6"/>
      <c r="BK453" s="6"/>
      <c r="BL453" s="6"/>
      <c r="BM453" s="6"/>
      <c r="BN453" s="6"/>
      <c r="BO453" s="6"/>
      <c r="BP453" s="6"/>
      <c r="BQ453" s="6"/>
      <c r="BR453" s="6"/>
      <c r="BS453" s="6"/>
      <c r="BT453" s="6"/>
      <c r="BU453" s="6"/>
      <c r="BV453" s="6"/>
      <c r="BW453" s="6"/>
      <c r="BX453" s="6"/>
      <c r="BY453" s="6"/>
      <c r="BZ453" s="6"/>
      <c r="CA453" s="6"/>
      <c r="CB453" s="6"/>
      <c r="CC453" s="6"/>
      <c r="CD453" s="6"/>
      <c r="CE453" s="6"/>
      <c r="CF453" s="6"/>
      <c r="CG453" s="6"/>
      <c r="CH453" s="6"/>
      <c r="CI453" s="6"/>
      <c r="CJ453" s="6"/>
      <c r="CK453" s="6"/>
      <c r="CL453" s="6"/>
      <c r="CM453" s="6"/>
      <c r="CN453" s="6"/>
      <c r="CO453" s="6"/>
      <c r="CP453" s="6"/>
      <c r="CQ453" s="6"/>
      <c r="CR453" s="6"/>
      <c r="CS453" s="6"/>
      <c r="CT453" s="6"/>
      <c r="CU453" s="6"/>
      <c r="CV453" s="6"/>
      <c r="CW453" s="6"/>
      <c r="CX453" s="6"/>
      <c r="CY453" s="6"/>
      <c r="CZ453" s="6"/>
      <c r="DA453" s="6"/>
      <c r="DB453" s="6"/>
      <c r="DC453" s="6"/>
      <c r="DD453" s="6"/>
      <c r="DE453" s="6"/>
      <c r="DF453" s="6"/>
      <c r="DG453" s="6"/>
    </row>
    <row r="454" spans="18:111" s="5" customFormat="1" x14ac:dyDescent="0.25">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c r="AW454" s="8"/>
      <c r="AX454" s="8"/>
      <c r="AY454" s="8"/>
      <c r="AZ454" s="8"/>
      <c r="BA454" s="6"/>
      <c r="BB454" s="6"/>
      <c r="BC454" s="6"/>
      <c r="BD454" s="6"/>
      <c r="BE454" s="6"/>
      <c r="BF454" s="6"/>
      <c r="BG454" s="6"/>
      <c r="BH454" s="6"/>
      <c r="BI454" s="6"/>
      <c r="BJ454" s="6"/>
      <c r="BK454" s="6"/>
      <c r="BL454" s="6"/>
      <c r="BM454" s="6"/>
      <c r="BN454" s="6"/>
      <c r="BO454" s="6"/>
      <c r="BP454" s="6"/>
      <c r="BQ454" s="6"/>
      <c r="BR454" s="6"/>
      <c r="BS454" s="6"/>
      <c r="BT454" s="6"/>
      <c r="BU454" s="6"/>
      <c r="BV454" s="6"/>
      <c r="BW454" s="6"/>
      <c r="BX454" s="6"/>
      <c r="BY454" s="6"/>
      <c r="BZ454" s="6"/>
      <c r="CA454" s="6"/>
      <c r="CB454" s="6"/>
      <c r="CC454" s="6"/>
      <c r="CD454" s="6"/>
      <c r="CE454" s="6"/>
      <c r="CF454" s="6"/>
      <c r="CG454" s="6"/>
      <c r="CH454" s="6"/>
      <c r="CI454" s="6"/>
      <c r="CJ454" s="6"/>
      <c r="CK454" s="6"/>
      <c r="CL454" s="6"/>
      <c r="CM454" s="6"/>
      <c r="CN454" s="6"/>
      <c r="CO454" s="6"/>
      <c r="CP454" s="6"/>
      <c r="CQ454" s="6"/>
      <c r="CR454" s="6"/>
      <c r="CS454" s="6"/>
      <c r="CT454" s="6"/>
      <c r="CU454" s="6"/>
      <c r="CV454" s="6"/>
      <c r="CW454" s="6"/>
      <c r="CX454" s="6"/>
      <c r="CY454" s="6"/>
      <c r="CZ454" s="6"/>
      <c r="DA454" s="6"/>
      <c r="DB454" s="6"/>
      <c r="DC454" s="6"/>
      <c r="DD454" s="6"/>
      <c r="DE454" s="6"/>
      <c r="DF454" s="6"/>
      <c r="DG454" s="6"/>
    </row>
    <row r="455" spans="18:111" s="5" customFormat="1" x14ac:dyDescent="0.25">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8"/>
      <c r="AW455" s="8"/>
      <c r="AX455" s="8"/>
      <c r="AY455" s="8"/>
      <c r="AZ455" s="8"/>
      <c r="BA455" s="6"/>
      <c r="BB455" s="6"/>
      <c r="BC455" s="6"/>
      <c r="BD455" s="6"/>
      <c r="BE455" s="6"/>
      <c r="BF455" s="6"/>
      <c r="BG455" s="6"/>
      <c r="BH455" s="6"/>
      <c r="BI455" s="6"/>
      <c r="BJ455" s="6"/>
      <c r="BK455" s="6"/>
      <c r="BL455" s="6"/>
      <c r="BM455" s="6"/>
      <c r="BN455" s="6"/>
      <c r="BO455" s="6"/>
      <c r="BP455" s="6"/>
      <c r="BQ455" s="6"/>
      <c r="BR455" s="6"/>
      <c r="BS455" s="6"/>
      <c r="BT455" s="6"/>
      <c r="BU455" s="6"/>
      <c r="BV455" s="6"/>
      <c r="BW455" s="6"/>
      <c r="BX455" s="6"/>
      <c r="BY455" s="6"/>
      <c r="BZ455" s="6"/>
      <c r="CA455" s="6"/>
      <c r="CB455" s="6"/>
      <c r="CC455" s="6"/>
      <c r="CD455" s="6"/>
      <c r="CE455" s="6"/>
      <c r="CF455" s="6"/>
      <c r="CG455" s="6"/>
      <c r="CH455" s="6"/>
      <c r="CI455" s="6"/>
      <c r="CJ455" s="6"/>
      <c r="CK455" s="6"/>
      <c r="CL455" s="6"/>
      <c r="CM455" s="6"/>
      <c r="CN455" s="6"/>
      <c r="CO455" s="6"/>
      <c r="CP455" s="6"/>
      <c r="CQ455" s="6"/>
      <c r="CR455" s="6"/>
      <c r="CS455" s="6"/>
      <c r="CT455" s="6"/>
      <c r="CU455" s="6"/>
      <c r="CV455" s="6"/>
      <c r="CW455" s="6"/>
      <c r="CX455" s="6"/>
      <c r="CY455" s="6"/>
      <c r="CZ455" s="6"/>
      <c r="DA455" s="6"/>
      <c r="DB455" s="6"/>
      <c r="DC455" s="6"/>
      <c r="DD455" s="6"/>
      <c r="DE455" s="6"/>
      <c r="DF455" s="6"/>
      <c r="DG455" s="6"/>
    </row>
    <row r="456" spans="18:111" s="5" customFormat="1" x14ac:dyDescent="0.25">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c r="AW456" s="8"/>
      <c r="AX456" s="8"/>
      <c r="AY456" s="8"/>
      <c r="AZ456" s="8"/>
      <c r="BA456" s="6"/>
      <c r="BB456" s="6"/>
      <c r="BC456" s="6"/>
      <c r="BD456" s="6"/>
      <c r="BE456" s="6"/>
      <c r="BF456" s="6"/>
      <c r="BG456" s="6"/>
      <c r="BH456" s="6"/>
      <c r="BI456" s="6"/>
      <c r="BJ456" s="6"/>
      <c r="BK456" s="6"/>
      <c r="BL456" s="6"/>
      <c r="BM456" s="6"/>
      <c r="BN456" s="6"/>
      <c r="BO456" s="6"/>
      <c r="BP456" s="6"/>
      <c r="BQ456" s="6"/>
      <c r="BR456" s="6"/>
      <c r="BS456" s="6"/>
      <c r="BT456" s="6"/>
      <c r="BU456" s="6"/>
      <c r="BV456" s="6"/>
      <c r="BW456" s="6"/>
      <c r="BX456" s="6"/>
      <c r="BY456" s="6"/>
      <c r="BZ456" s="6"/>
      <c r="CA456" s="6"/>
      <c r="CB456" s="6"/>
      <c r="CC456" s="6"/>
      <c r="CD456" s="6"/>
      <c r="CE456" s="6"/>
      <c r="CF456" s="6"/>
      <c r="CG456" s="6"/>
      <c r="CH456" s="6"/>
      <c r="CI456" s="6"/>
      <c r="CJ456" s="6"/>
      <c r="CK456" s="6"/>
      <c r="CL456" s="6"/>
      <c r="CM456" s="6"/>
      <c r="CN456" s="6"/>
      <c r="CO456" s="6"/>
      <c r="CP456" s="6"/>
      <c r="CQ456" s="6"/>
      <c r="CR456" s="6"/>
      <c r="CS456" s="6"/>
      <c r="CT456" s="6"/>
      <c r="CU456" s="6"/>
      <c r="CV456" s="6"/>
      <c r="CW456" s="6"/>
      <c r="CX456" s="6"/>
      <c r="CY456" s="6"/>
      <c r="CZ456" s="6"/>
      <c r="DA456" s="6"/>
      <c r="DB456" s="6"/>
      <c r="DC456" s="6"/>
      <c r="DD456" s="6"/>
      <c r="DE456" s="6"/>
      <c r="DF456" s="6"/>
      <c r="DG456" s="6"/>
    </row>
    <row r="457" spans="18:111" s="5" customFormat="1" x14ac:dyDescent="0.25">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c r="AZ457" s="8"/>
      <c r="BA457" s="6"/>
      <c r="BB457" s="6"/>
      <c r="BC457" s="6"/>
      <c r="BD457" s="6"/>
      <c r="BE457" s="6"/>
      <c r="BF457" s="6"/>
      <c r="BG457" s="6"/>
      <c r="BH457" s="6"/>
      <c r="BI457" s="6"/>
      <c r="BJ457" s="6"/>
      <c r="BK457" s="6"/>
      <c r="BL457" s="6"/>
      <c r="BM457" s="6"/>
      <c r="BN457" s="6"/>
      <c r="BO457" s="6"/>
      <c r="BP457" s="6"/>
      <c r="BQ457" s="6"/>
      <c r="BR457" s="6"/>
      <c r="BS457" s="6"/>
      <c r="BT457" s="6"/>
      <c r="BU457" s="6"/>
      <c r="BV457" s="6"/>
      <c r="BW457" s="6"/>
      <c r="BX457" s="6"/>
      <c r="BY457" s="6"/>
      <c r="BZ457" s="6"/>
      <c r="CA457" s="6"/>
      <c r="CB457" s="6"/>
      <c r="CC457" s="6"/>
      <c r="CD457" s="6"/>
      <c r="CE457" s="6"/>
      <c r="CF457" s="6"/>
      <c r="CG457" s="6"/>
      <c r="CH457" s="6"/>
      <c r="CI457" s="6"/>
      <c r="CJ457" s="6"/>
      <c r="CK457" s="6"/>
      <c r="CL457" s="6"/>
      <c r="CM457" s="6"/>
      <c r="CN457" s="6"/>
      <c r="CO457" s="6"/>
      <c r="CP457" s="6"/>
      <c r="CQ457" s="6"/>
      <c r="CR457" s="6"/>
      <c r="CS457" s="6"/>
      <c r="CT457" s="6"/>
      <c r="CU457" s="6"/>
      <c r="CV457" s="6"/>
      <c r="CW457" s="6"/>
      <c r="CX457" s="6"/>
      <c r="CY457" s="6"/>
      <c r="CZ457" s="6"/>
      <c r="DA457" s="6"/>
      <c r="DB457" s="6"/>
      <c r="DC457" s="6"/>
      <c r="DD457" s="6"/>
      <c r="DE457" s="6"/>
      <c r="DF457" s="6"/>
      <c r="DG457" s="6"/>
    </row>
    <row r="458" spans="18:111" s="5" customFormat="1" x14ac:dyDescent="0.25">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c r="AV458" s="8"/>
      <c r="AW458" s="8"/>
      <c r="AX458" s="8"/>
      <c r="AY458" s="8"/>
      <c r="AZ458" s="8"/>
      <c r="BA458" s="6"/>
      <c r="BB458" s="6"/>
      <c r="BC458" s="6"/>
      <c r="BD458" s="6"/>
      <c r="BE458" s="6"/>
      <c r="BF458" s="6"/>
      <c r="BG458" s="6"/>
      <c r="BH458" s="6"/>
      <c r="BI458" s="6"/>
      <c r="BJ458" s="6"/>
      <c r="BK458" s="6"/>
      <c r="BL458" s="6"/>
      <c r="BM458" s="6"/>
      <c r="BN458" s="6"/>
      <c r="BO458" s="6"/>
      <c r="BP458" s="6"/>
      <c r="BQ458" s="6"/>
      <c r="BR458" s="6"/>
      <c r="BS458" s="6"/>
      <c r="BT458" s="6"/>
      <c r="BU458" s="6"/>
      <c r="BV458" s="6"/>
      <c r="BW458" s="6"/>
      <c r="BX458" s="6"/>
      <c r="BY458" s="6"/>
      <c r="BZ458" s="6"/>
      <c r="CA458" s="6"/>
      <c r="CB458" s="6"/>
      <c r="CC458" s="6"/>
      <c r="CD458" s="6"/>
      <c r="CE458" s="6"/>
      <c r="CF458" s="6"/>
      <c r="CG458" s="6"/>
      <c r="CH458" s="6"/>
      <c r="CI458" s="6"/>
      <c r="CJ458" s="6"/>
      <c r="CK458" s="6"/>
      <c r="CL458" s="6"/>
      <c r="CM458" s="6"/>
      <c r="CN458" s="6"/>
      <c r="CO458" s="6"/>
      <c r="CP458" s="6"/>
      <c r="CQ458" s="6"/>
      <c r="CR458" s="6"/>
      <c r="CS458" s="6"/>
      <c r="CT458" s="6"/>
      <c r="CU458" s="6"/>
      <c r="CV458" s="6"/>
      <c r="CW458" s="6"/>
      <c r="CX458" s="6"/>
      <c r="CY458" s="6"/>
      <c r="CZ458" s="6"/>
      <c r="DA458" s="6"/>
      <c r="DB458" s="6"/>
      <c r="DC458" s="6"/>
      <c r="DD458" s="6"/>
      <c r="DE458" s="6"/>
      <c r="DF458" s="6"/>
      <c r="DG458" s="6"/>
    </row>
    <row r="459" spans="18:111" s="5" customFormat="1" x14ac:dyDescent="0.25">
      <c r="R459" s="8"/>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8"/>
      <c r="AW459" s="8"/>
      <c r="AX459" s="8"/>
      <c r="AY459" s="8"/>
      <c r="AZ459" s="8"/>
      <c r="BA459" s="6"/>
      <c r="BB459" s="6"/>
      <c r="BC459" s="6"/>
      <c r="BD459" s="6"/>
      <c r="BE459" s="6"/>
      <c r="BF459" s="6"/>
      <c r="BG459" s="6"/>
      <c r="BH459" s="6"/>
      <c r="BI459" s="6"/>
      <c r="BJ459" s="6"/>
      <c r="BK459" s="6"/>
      <c r="BL459" s="6"/>
      <c r="BM459" s="6"/>
      <c r="BN459" s="6"/>
      <c r="BO459" s="6"/>
      <c r="BP459" s="6"/>
      <c r="BQ459" s="6"/>
      <c r="BR459" s="6"/>
      <c r="BS459" s="6"/>
      <c r="BT459" s="6"/>
      <c r="BU459" s="6"/>
      <c r="BV459" s="6"/>
      <c r="BW459" s="6"/>
      <c r="BX459" s="6"/>
      <c r="BY459" s="6"/>
      <c r="BZ459" s="6"/>
      <c r="CA459" s="6"/>
      <c r="CB459" s="6"/>
      <c r="CC459" s="6"/>
      <c r="CD459" s="6"/>
      <c r="CE459" s="6"/>
      <c r="CF459" s="6"/>
      <c r="CG459" s="6"/>
      <c r="CH459" s="6"/>
      <c r="CI459" s="6"/>
      <c r="CJ459" s="6"/>
      <c r="CK459" s="6"/>
      <c r="CL459" s="6"/>
      <c r="CM459" s="6"/>
      <c r="CN459" s="6"/>
      <c r="CO459" s="6"/>
      <c r="CP459" s="6"/>
      <c r="CQ459" s="6"/>
      <c r="CR459" s="6"/>
      <c r="CS459" s="6"/>
      <c r="CT459" s="6"/>
      <c r="CU459" s="6"/>
      <c r="CV459" s="6"/>
      <c r="CW459" s="6"/>
      <c r="CX459" s="6"/>
      <c r="CY459" s="6"/>
      <c r="CZ459" s="6"/>
      <c r="DA459" s="6"/>
      <c r="DB459" s="6"/>
      <c r="DC459" s="6"/>
      <c r="DD459" s="6"/>
      <c r="DE459" s="6"/>
      <c r="DF459" s="6"/>
      <c r="DG459" s="6"/>
    </row>
    <row r="460" spans="18:111" s="5" customFormat="1" x14ac:dyDescent="0.25">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c r="AW460" s="8"/>
      <c r="AX460" s="8"/>
      <c r="AY460" s="8"/>
      <c r="AZ460" s="8"/>
      <c r="BA460" s="6"/>
      <c r="BB460" s="6"/>
      <c r="BC460" s="6"/>
      <c r="BD460" s="6"/>
      <c r="BE460" s="6"/>
      <c r="BF460" s="6"/>
      <c r="BG460" s="6"/>
      <c r="BH460" s="6"/>
      <c r="BI460" s="6"/>
      <c r="BJ460" s="6"/>
      <c r="BK460" s="6"/>
      <c r="BL460" s="6"/>
      <c r="BM460" s="6"/>
      <c r="BN460" s="6"/>
      <c r="BO460" s="6"/>
      <c r="BP460" s="6"/>
      <c r="BQ460" s="6"/>
      <c r="BR460" s="6"/>
      <c r="BS460" s="6"/>
      <c r="BT460" s="6"/>
      <c r="BU460" s="6"/>
      <c r="BV460" s="6"/>
      <c r="BW460" s="6"/>
      <c r="BX460" s="6"/>
      <c r="BY460" s="6"/>
      <c r="BZ460" s="6"/>
      <c r="CA460" s="6"/>
      <c r="CB460" s="6"/>
      <c r="CC460" s="6"/>
      <c r="CD460" s="6"/>
      <c r="CE460" s="6"/>
      <c r="CF460" s="6"/>
      <c r="CG460" s="6"/>
      <c r="CH460" s="6"/>
      <c r="CI460" s="6"/>
      <c r="CJ460" s="6"/>
      <c r="CK460" s="6"/>
      <c r="CL460" s="6"/>
      <c r="CM460" s="6"/>
      <c r="CN460" s="6"/>
      <c r="CO460" s="6"/>
      <c r="CP460" s="6"/>
      <c r="CQ460" s="6"/>
      <c r="CR460" s="6"/>
      <c r="CS460" s="6"/>
      <c r="CT460" s="6"/>
      <c r="CU460" s="6"/>
      <c r="CV460" s="6"/>
      <c r="CW460" s="6"/>
      <c r="CX460" s="6"/>
      <c r="CY460" s="6"/>
      <c r="CZ460" s="6"/>
      <c r="DA460" s="6"/>
      <c r="DB460" s="6"/>
      <c r="DC460" s="6"/>
      <c r="DD460" s="6"/>
      <c r="DE460" s="6"/>
      <c r="DF460" s="6"/>
      <c r="DG460" s="6"/>
    </row>
    <row r="461" spans="18:111" s="5" customFormat="1" x14ac:dyDescent="0.25">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c r="AZ461" s="8"/>
      <c r="BA461" s="6"/>
      <c r="BB461" s="6"/>
      <c r="BC461" s="6"/>
      <c r="BD461" s="6"/>
      <c r="BE461" s="6"/>
      <c r="BF461" s="6"/>
      <c r="BG461" s="6"/>
      <c r="BH461" s="6"/>
      <c r="BI461" s="6"/>
      <c r="BJ461" s="6"/>
      <c r="BK461" s="6"/>
      <c r="BL461" s="6"/>
      <c r="BM461" s="6"/>
      <c r="BN461" s="6"/>
      <c r="BO461" s="6"/>
      <c r="BP461" s="6"/>
      <c r="BQ461" s="6"/>
      <c r="BR461" s="6"/>
      <c r="BS461" s="6"/>
      <c r="BT461" s="6"/>
      <c r="BU461" s="6"/>
      <c r="BV461" s="6"/>
      <c r="BW461" s="6"/>
      <c r="BX461" s="6"/>
      <c r="BY461" s="6"/>
      <c r="BZ461" s="6"/>
      <c r="CA461" s="6"/>
      <c r="CB461" s="6"/>
      <c r="CC461" s="6"/>
      <c r="CD461" s="6"/>
      <c r="CE461" s="6"/>
      <c r="CF461" s="6"/>
      <c r="CG461" s="6"/>
      <c r="CH461" s="6"/>
      <c r="CI461" s="6"/>
      <c r="CJ461" s="6"/>
      <c r="CK461" s="6"/>
      <c r="CL461" s="6"/>
      <c r="CM461" s="6"/>
      <c r="CN461" s="6"/>
      <c r="CO461" s="6"/>
      <c r="CP461" s="6"/>
      <c r="CQ461" s="6"/>
      <c r="CR461" s="6"/>
      <c r="CS461" s="6"/>
      <c r="CT461" s="6"/>
      <c r="CU461" s="6"/>
      <c r="CV461" s="6"/>
      <c r="CW461" s="6"/>
      <c r="CX461" s="6"/>
      <c r="CY461" s="6"/>
      <c r="CZ461" s="6"/>
      <c r="DA461" s="6"/>
      <c r="DB461" s="6"/>
      <c r="DC461" s="6"/>
      <c r="DD461" s="6"/>
      <c r="DE461" s="6"/>
      <c r="DF461" s="6"/>
      <c r="DG461" s="6"/>
    </row>
    <row r="462" spans="18:111" s="5" customFormat="1" x14ac:dyDescent="0.25">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8"/>
      <c r="AW462" s="8"/>
      <c r="AX462" s="8"/>
      <c r="AY462" s="8"/>
      <c r="AZ462" s="8"/>
      <c r="BA462" s="6"/>
      <c r="BB462" s="6"/>
      <c r="BC462" s="6"/>
      <c r="BD462" s="6"/>
      <c r="BE462" s="6"/>
      <c r="BF462" s="6"/>
      <c r="BG462" s="6"/>
      <c r="BH462" s="6"/>
      <c r="BI462" s="6"/>
      <c r="BJ462" s="6"/>
      <c r="BK462" s="6"/>
      <c r="BL462" s="6"/>
      <c r="BM462" s="6"/>
      <c r="BN462" s="6"/>
      <c r="BO462" s="6"/>
      <c r="BP462" s="6"/>
      <c r="BQ462" s="6"/>
      <c r="BR462" s="6"/>
      <c r="BS462" s="6"/>
      <c r="BT462" s="6"/>
      <c r="BU462" s="6"/>
      <c r="BV462" s="6"/>
      <c r="BW462" s="6"/>
      <c r="BX462" s="6"/>
      <c r="BY462" s="6"/>
      <c r="BZ462" s="6"/>
      <c r="CA462" s="6"/>
      <c r="CB462" s="6"/>
      <c r="CC462" s="6"/>
      <c r="CD462" s="6"/>
      <c r="CE462" s="6"/>
      <c r="CF462" s="6"/>
      <c r="CG462" s="6"/>
      <c r="CH462" s="6"/>
      <c r="CI462" s="6"/>
      <c r="CJ462" s="6"/>
      <c r="CK462" s="6"/>
      <c r="CL462" s="6"/>
      <c r="CM462" s="6"/>
      <c r="CN462" s="6"/>
      <c r="CO462" s="6"/>
      <c r="CP462" s="6"/>
      <c r="CQ462" s="6"/>
      <c r="CR462" s="6"/>
      <c r="CS462" s="6"/>
      <c r="CT462" s="6"/>
      <c r="CU462" s="6"/>
      <c r="CV462" s="6"/>
      <c r="CW462" s="6"/>
      <c r="CX462" s="6"/>
      <c r="CY462" s="6"/>
      <c r="CZ462" s="6"/>
      <c r="DA462" s="6"/>
      <c r="DB462" s="6"/>
      <c r="DC462" s="6"/>
      <c r="DD462" s="6"/>
      <c r="DE462" s="6"/>
      <c r="DF462" s="6"/>
      <c r="DG462" s="6"/>
    </row>
    <row r="463" spans="18:111" s="5" customFormat="1" x14ac:dyDescent="0.25">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c r="AZ463" s="8"/>
      <c r="BA463" s="6"/>
      <c r="BB463" s="6"/>
      <c r="BC463" s="6"/>
      <c r="BD463" s="6"/>
      <c r="BE463" s="6"/>
      <c r="BF463" s="6"/>
      <c r="BG463" s="6"/>
      <c r="BH463" s="6"/>
      <c r="BI463" s="6"/>
      <c r="BJ463" s="6"/>
      <c r="BK463" s="6"/>
      <c r="BL463" s="6"/>
      <c r="BM463" s="6"/>
      <c r="BN463" s="6"/>
      <c r="BO463" s="6"/>
      <c r="BP463" s="6"/>
      <c r="BQ463" s="6"/>
      <c r="BR463" s="6"/>
      <c r="BS463" s="6"/>
      <c r="BT463" s="6"/>
      <c r="BU463" s="6"/>
      <c r="BV463" s="6"/>
      <c r="BW463" s="6"/>
      <c r="BX463" s="6"/>
      <c r="BY463" s="6"/>
      <c r="BZ463" s="6"/>
      <c r="CA463" s="6"/>
      <c r="CB463" s="6"/>
      <c r="CC463" s="6"/>
      <c r="CD463" s="6"/>
      <c r="CE463" s="6"/>
      <c r="CF463" s="6"/>
      <c r="CG463" s="6"/>
      <c r="CH463" s="6"/>
      <c r="CI463" s="6"/>
      <c r="CJ463" s="6"/>
      <c r="CK463" s="6"/>
      <c r="CL463" s="6"/>
      <c r="CM463" s="6"/>
      <c r="CN463" s="6"/>
      <c r="CO463" s="6"/>
      <c r="CP463" s="6"/>
      <c r="CQ463" s="6"/>
      <c r="CR463" s="6"/>
      <c r="CS463" s="6"/>
      <c r="CT463" s="6"/>
      <c r="CU463" s="6"/>
      <c r="CV463" s="6"/>
      <c r="CW463" s="6"/>
      <c r="CX463" s="6"/>
      <c r="CY463" s="6"/>
      <c r="CZ463" s="6"/>
      <c r="DA463" s="6"/>
      <c r="DB463" s="6"/>
      <c r="DC463" s="6"/>
      <c r="DD463" s="6"/>
      <c r="DE463" s="6"/>
      <c r="DF463" s="6"/>
      <c r="DG463" s="6"/>
    </row>
    <row r="464" spans="18:111" s="5" customFormat="1" x14ac:dyDescent="0.25">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8"/>
      <c r="AW464" s="8"/>
      <c r="AX464" s="8"/>
      <c r="AY464" s="8"/>
      <c r="AZ464" s="8"/>
      <c r="BA464" s="6"/>
      <c r="BB464" s="6"/>
      <c r="BC464" s="6"/>
      <c r="BD464" s="6"/>
      <c r="BE464" s="6"/>
      <c r="BF464" s="6"/>
      <c r="BG464" s="6"/>
      <c r="BH464" s="6"/>
      <c r="BI464" s="6"/>
      <c r="BJ464" s="6"/>
      <c r="BK464" s="6"/>
      <c r="BL464" s="6"/>
      <c r="BM464" s="6"/>
      <c r="BN464" s="6"/>
      <c r="BO464" s="6"/>
      <c r="BP464" s="6"/>
      <c r="BQ464" s="6"/>
      <c r="BR464" s="6"/>
      <c r="BS464" s="6"/>
      <c r="BT464" s="6"/>
      <c r="BU464" s="6"/>
      <c r="BV464" s="6"/>
      <c r="BW464" s="6"/>
      <c r="BX464" s="6"/>
      <c r="BY464" s="6"/>
      <c r="BZ464" s="6"/>
      <c r="CA464" s="6"/>
      <c r="CB464" s="6"/>
      <c r="CC464" s="6"/>
      <c r="CD464" s="6"/>
      <c r="CE464" s="6"/>
      <c r="CF464" s="6"/>
      <c r="CG464" s="6"/>
      <c r="CH464" s="6"/>
      <c r="CI464" s="6"/>
      <c r="CJ464" s="6"/>
      <c r="CK464" s="6"/>
      <c r="CL464" s="6"/>
      <c r="CM464" s="6"/>
      <c r="CN464" s="6"/>
      <c r="CO464" s="6"/>
      <c r="CP464" s="6"/>
      <c r="CQ464" s="6"/>
      <c r="CR464" s="6"/>
      <c r="CS464" s="6"/>
      <c r="CT464" s="6"/>
      <c r="CU464" s="6"/>
      <c r="CV464" s="6"/>
      <c r="CW464" s="6"/>
      <c r="CX464" s="6"/>
      <c r="CY464" s="6"/>
      <c r="CZ464" s="6"/>
      <c r="DA464" s="6"/>
      <c r="DB464" s="6"/>
      <c r="DC464" s="6"/>
      <c r="DD464" s="6"/>
      <c r="DE464" s="6"/>
      <c r="DF464" s="6"/>
      <c r="DG464" s="6"/>
    </row>
    <row r="465" spans="18:111" s="5" customFormat="1" x14ac:dyDescent="0.25">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c r="AZ465" s="8"/>
      <c r="BA465" s="6"/>
      <c r="BB465" s="6"/>
      <c r="BC465" s="6"/>
      <c r="BD465" s="6"/>
      <c r="BE465" s="6"/>
      <c r="BF465" s="6"/>
      <c r="BG465" s="6"/>
      <c r="BH465" s="6"/>
      <c r="BI465" s="6"/>
      <c r="BJ465" s="6"/>
      <c r="BK465" s="6"/>
      <c r="BL465" s="6"/>
      <c r="BM465" s="6"/>
      <c r="BN465" s="6"/>
      <c r="BO465" s="6"/>
      <c r="BP465" s="6"/>
      <c r="BQ465" s="6"/>
      <c r="BR465" s="6"/>
      <c r="BS465" s="6"/>
      <c r="BT465" s="6"/>
      <c r="BU465" s="6"/>
      <c r="BV465" s="6"/>
      <c r="BW465" s="6"/>
      <c r="BX465" s="6"/>
      <c r="BY465" s="6"/>
      <c r="BZ465" s="6"/>
      <c r="CA465" s="6"/>
      <c r="CB465" s="6"/>
      <c r="CC465" s="6"/>
      <c r="CD465" s="6"/>
      <c r="CE465" s="6"/>
      <c r="CF465" s="6"/>
      <c r="CG465" s="6"/>
      <c r="CH465" s="6"/>
      <c r="CI465" s="6"/>
      <c r="CJ465" s="6"/>
      <c r="CK465" s="6"/>
      <c r="CL465" s="6"/>
      <c r="CM465" s="6"/>
      <c r="CN465" s="6"/>
      <c r="CO465" s="6"/>
      <c r="CP465" s="6"/>
      <c r="CQ465" s="6"/>
      <c r="CR465" s="6"/>
      <c r="CS465" s="6"/>
      <c r="CT465" s="6"/>
      <c r="CU465" s="6"/>
      <c r="CV465" s="6"/>
      <c r="CW465" s="6"/>
      <c r="CX465" s="6"/>
      <c r="CY465" s="6"/>
      <c r="CZ465" s="6"/>
      <c r="DA465" s="6"/>
      <c r="DB465" s="6"/>
      <c r="DC465" s="6"/>
      <c r="DD465" s="6"/>
      <c r="DE465" s="6"/>
      <c r="DF465" s="6"/>
      <c r="DG465" s="6"/>
    </row>
    <row r="466" spans="18:111" s="5" customFormat="1" x14ac:dyDescent="0.25">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8"/>
      <c r="AW466" s="8"/>
      <c r="AX466" s="8"/>
      <c r="AY466" s="8"/>
      <c r="AZ466" s="8"/>
      <c r="BA466" s="6"/>
      <c r="BB466" s="6"/>
      <c r="BC466" s="6"/>
      <c r="BD466" s="6"/>
      <c r="BE466" s="6"/>
      <c r="BF466" s="6"/>
      <c r="BG466" s="6"/>
      <c r="BH466" s="6"/>
      <c r="BI466" s="6"/>
      <c r="BJ466" s="6"/>
      <c r="BK466" s="6"/>
      <c r="BL466" s="6"/>
      <c r="BM466" s="6"/>
      <c r="BN466" s="6"/>
      <c r="BO466" s="6"/>
      <c r="BP466" s="6"/>
      <c r="BQ466" s="6"/>
      <c r="BR466" s="6"/>
      <c r="BS466" s="6"/>
      <c r="BT466" s="6"/>
      <c r="BU466" s="6"/>
      <c r="BV466" s="6"/>
      <c r="BW466" s="6"/>
      <c r="BX466" s="6"/>
      <c r="BY466" s="6"/>
      <c r="BZ466" s="6"/>
      <c r="CA466" s="6"/>
      <c r="CB466" s="6"/>
      <c r="CC466" s="6"/>
      <c r="CD466" s="6"/>
      <c r="CE466" s="6"/>
      <c r="CF466" s="6"/>
      <c r="CG466" s="6"/>
      <c r="CH466" s="6"/>
      <c r="CI466" s="6"/>
      <c r="CJ466" s="6"/>
      <c r="CK466" s="6"/>
      <c r="CL466" s="6"/>
      <c r="CM466" s="6"/>
      <c r="CN466" s="6"/>
      <c r="CO466" s="6"/>
      <c r="CP466" s="6"/>
      <c r="CQ466" s="6"/>
      <c r="CR466" s="6"/>
      <c r="CS466" s="6"/>
      <c r="CT466" s="6"/>
      <c r="CU466" s="6"/>
      <c r="CV466" s="6"/>
      <c r="CW466" s="6"/>
      <c r="CX466" s="6"/>
      <c r="CY466" s="6"/>
      <c r="CZ466" s="6"/>
      <c r="DA466" s="6"/>
      <c r="DB466" s="6"/>
      <c r="DC466" s="6"/>
      <c r="DD466" s="6"/>
      <c r="DE466" s="6"/>
      <c r="DF466" s="6"/>
      <c r="DG466" s="6"/>
    </row>
    <row r="467" spans="18:111" s="5" customFormat="1" x14ac:dyDescent="0.25">
      <c r="R467" s="8"/>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8"/>
      <c r="AW467" s="8"/>
      <c r="AX467" s="8"/>
      <c r="AY467" s="8"/>
      <c r="AZ467" s="8"/>
      <c r="BA467" s="6"/>
      <c r="BB467" s="6"/>
      <c r="BC467" s="6"/>
      <c r="BD467" s="6"/>
      <c r="BE467" s="6"/>
      <c r="BF467" s="6"/>
      <c r="BG467" s="6"/>
      <c r="BH467" s="6"/>
      <c r="BI467" s="6"/>
      <c r="BJ467" s="6"/>
      <c r="BK467" s="6"/>
      <c r="BL467" s="6"/>
      <c r="BM467" s="6"/>
      <c r="BN467" s="6"/>
      <c r="BO467" s="6"/>
      <c r="BP467" s="6"/>
      <c r="BQ467" s="6"/>
      <c r="BR467" s="6"/>
      <c r="BS467" s="6"/>
      <c r="BT467" s="6"/>
      <c r="BU467" s="6"/>
      <c r="BV467" s="6"/>
      <c r="BW467" s="6"/>
      <c r="BX467" s="6"/>
      <c r="BY467" s="6"/>
      <c r="BZ467" s="6"/>
      <c r="CA467" s="6"/>
      <c r="CB467" s="6"/>
      <c r="CC467" s="6"/>
      <c r="CD467" s="6"/>
      <c r="CE467" s="6"/>
      <c r="CF467" s="6"/>
      <c r="CG467" s="6"/>
      <c r="CH467" s="6"/>
      <c r="CI467" s="6"/>
      <c r="CJ467" s="6"/>
      <c r="CK467" s="6"/>
      <c r="CL467" s="6"/>
      <c r="CM467" s="6"/>
      <c r="CN467" s="6"/>
      <c r="CO467" s="6"/>
      <c r="CP467" s="6"/>
      <c r="CQ467" s="6"/>
      <c r="CR467" s="6"/>
      <c r="CS467" s="6"/>
      <c r="CT467" s="6"/>
      <c r="CU467" s="6"/>
      <c r="CV467" s="6"/>
      <c r="CW467" s="6"/>
      <c r="CX467" s="6"/>
      <c r="CY467" s="6"/>
      <c r="CZ467" s="6"/>
      <c r="DA467" s="6"/>
      <c r="DB467" s="6"/>
      <c r="DC467" s="6"/>
      <c r="DD467" s="6"/>
      <c r="DE467" s="6"/>
      <c r="DF467" s="6"/>
      <c r="DG467" s="6"/>
    </row>
    <row r="468" spans="18:111" s="5" customFormat="1" x14ac:dyDescent="0.25">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c r="AW468" s="8"/>
      <c r="AX468" s="8"/>
      <c r="AY468" s="8"/>
      <c r="AZ468" s="8"/>
      <c r="BA468" s="6"/>
      <c r="BB468" s="6"/>
      <c r="BC468" s="6"/>
      <c r="BD468" s="6"/>
      <c r="BE468" s="6"/>
      <c r="BF468" s="6"/>
      <c r="BG468" s="6"/>
      <c r="BH468" s="6"/>
      <c r="BI468" s="6"/>
      <c r="BJ468" s="6"/>
      <c r="BK468" s="6"/>
      <c r="BL468" s="6"/>
      <c r="BM468" s="6"/>
      <c r="BN468" s="6"/>
      <c r="BO468" s="6"/>
      <c r="BP468" s="6"/>
      <c r="BQ468" s="6"/>
      <c r="BR468" s="6"/>
      <c r="BS468" s="6"/>
      <c r="BT468" s="6"/>
      <c r="BU468" s="6"/>
      <c r="BV468" s="6"/>
      <c r="BW468" s="6"/>
      <c r="BX468" s="6"/>
      <c r="BY468" s="6"/>
      <c r="BZ468" s="6"/>
      <c r="CA468" s="6"/>
      <c r="CB468" s="6"/>
      <c r="CC468" s="6"/>
      <c r="CD468" s="6"/>
      <c r="CE468" s="6"/>
      <c r="CF468" s="6"/>
      <c r="CG468" s="6"/>
      <c r="CH468" s="6"/>
      <c r="CI468" s="6"/>
      <c r="CJ468" s="6"/>
      <c r="CK468" s="6"/>
      <c r="CL468" s="6"/>
      <c r="CM468" s="6"/>
      <c r="CN468" s="6"/>
      <c r="CO468" s="6"/>
      <c r="CP468" s="6"/>
      <c r="CQ468" s="6"/>
      <c r="CR468" s="6"/>
      <c r="CS468" s="6"/>
      <c r="CT468" s="6"/>
      <c r="CU468" s="6"/>
      <c r="CV468" s="6"/>
      <c r="CW468" s="6"/>
      <c r="CX468" s="6"/>
      <c r="CY468" s="6"/>
      <c r="CZ468" s="6"/>
      <c r="DA468" s="6"/>
      <c r="DB468" s="6"/>
      <c r="DC468" s="6"/>
      <c r="DD468" s="6"/>
      <c r="DE468" s="6"/>
      <c r="DF468" s="6"/>
      <c r="DG468" s="6"/>
    </row>
    <row r="469" spans="18:111" s="5" customFormat="1" x14ac:dyDescent="0.25">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c r="AW469" s="8"/>
      <c r="AX469" s="8"/>
      <c r="AY469" s="8"/>
      <c r="AZ469" s="8"/>
      <c r="BA469" s="6"/>
      <c r="BB469" s="6"/>
      <c r="BC469" s="6"/>
      <c r="BD469" s="6"/>
      <c r="BE469" s="6"/>
      <c r="BF469" s="6"/>
      <c r="BG469" s="6"/>
      <c r="BH469" s="6"/>
      <c r="BI469" s="6"/>
      <c r="BJ469" s="6"/>
      <c r="BK469" s="6"/>
      <c r="BL469" s="6"/>
      <c r="BM469" s="6"/>
      <c r="BN469" s="6"/>
      <c r="BO469" s="6"/>
      <c r="BP469" s="6"/>
      <c r="BQ469" s="6"/>
      <c r="BR469" s="6"/>
      <c r="BS469" s="6"/>
      <c r="BT469" s="6"/>
      <c r="BU469" s="6"/>
      <c r="BV469" s="6"/>
      <c r="BW469" s="6"/>
      <c r="BX469" s="6"/>
      <c r="BY469" s="6"/>
      <c r="BZ469" s="6"/>
      <c r="CA469" s="6"/>
      <c r="CB469" s="6"/>
      <c r="CC469" s="6"/>
      <c r="CD469" s="6"/>
      <c r="CE469" s="6"/>
      <c r="CF469" s="6"/>
      <c r="CG469" s="6"/>
      <c r="CH469" s="6"/>
      <c r="CI469" s="6"/>
      <c r="CJ469" s="6"/>
      <c r="CK469" s="6"/>
      <c r="CL469" s="6"/>
      <c r="CM469" s="6"/>
      <c r="CN469" s="6"/>
      <c r="CO469" s="6"/>
      <c r="CP469" s="6"/>
      <c r="CQ469" s="6"/>
      <c r="CR469" s="6"/>
      <c r="CS469" s="6"/>
      <c r="CT469" s="6"/>
      <c r="CU469" s="6"/>
      <c r="CV469" s="6"/>
      <c r="CW469" s="6"/>
      <c r="CX469" s="6"/>
      <c r="CY469" s="6"/>
      <c r="CZ469" s="6"/>
      <c r="DA469" s="6"/>
      <c r="DB469" s="6"/>
      <c r="DC469" s="6"/>
      <c r="DD469" s="6"/>
      <c r="DE469" s="6"/>
      <c r="DF469" s="6"/>
      <c r="DG469" s="6"/>
    </row>
    <row r="470" spans="18:111" s="5" customFormat="1" x14ac:dyDescent="0.25">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c r="AZ470" s="8"/>
      <c r="BA470" s="6"/>
      <c r="BB470" s="6"/>
      <c r="BC470" s="6"/>
      <c r="BD470" s="6"/>
      <c r="BE470" s="6"/>
      <c r="BF470" s="6"/>
      <c r="BG470" s="6"/>
      <c r="BH470" s="6"/>
      <c r="BI470" s="6"/>
      <c r="BJ470" s="6"/>
      <c r="BK470" s="6"/>
      <c r="BL470" s="6"/>
      <c r="BM470" s="6"/>
      <c r="BN470" s="6"/>
      <c r="BO470" s="6"/>
      <c r="BP470" s="6"/>
      <c r="BQ470" s="6"/>
      <c r="BR470" s="6"/>
      <c r="BS470" s="6"/>
      <c r="BT470" s="6"/>
      <c r="BU470" s="6"/>
      <c r="BV470" s="6"/>
      <c r="BW470" s="6"/>
      <c r="BX470" s="6"/>
      <c r="BY470" s="6"/>
      <c r="BZ470" s="6"/>
      <c r="CA470" s="6"/>
      <c r="CB470" s="6"/>
      <c r="CC470" s="6"/>
      <c r="CD470" s="6"/>
      <c r="CE470" s="6"/>
      <c r="CF470" s="6"/>
      <c r="CG470" s="6"/>
      <c r="CH470" s="6"/>
      <c r="CI470" s="6"/>
      <c r="CJ470" s="6"/>
      <c r="CK470" s="6"/>
      <c r="CL470" s="6"/>
      <c r="CM470" s="6"/>
      <c r="CN470" s="6"/>
      <c r="CO470" s="6"/>
      <c r="CP470" s="6"/>
      <c r="CQ470" s="6"/>
      <c r="CR470" s="6"/>
      <c r="CS470" s="6"/>
      <c r="CT470" s="6"/>
      <c r="CU470" s="6"/>
      <c r="CV470" s="6"/>
      <c r="CW470" s="6"/>
      <c r="CX470" s="6"/>
      <c r="CY470" s="6"/>
      <c r="CZ470" s="6"/>
      <c r="DA470" s="6"/>
      <c r="DB470" s="6"/>
      <c r="DC470" s="6"/>
      <c r="DD470" s="6"/>
      <c r="DE470" s="6"/>
      <c r="DF470" s="6"/>
      <c r="DG470" s="6"/>
    </row>
    <row r="471" spans="18:111" s="5" customFormat="1" x14ac:dyDescent="0.25">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c r="AZ471" s="8"/>
      <c r="BA471" s="6"/>
      <c r="BB471" s="6"/>
      <c r="BC471" s="6"/>
      <c r="BD471" s="6"/>
      <c r="BE471" s="6"/>
      <c r="BF471" s="6"/>
      <c r="BG471" s="6"/>
      <c r="BH471" s="6"/>
      <c r="BI471" s="6"/>
      <c r="BJ471" s="6"/>
      <c r="BK471" s="6"/>
      <c r="BL471" s="6"/>
      <c r="BM471" s="6"/>
      <c r="BN471" s="6"/>
      <c r="BO471" s="6"/>
      <c r="BP471" s="6"/>
      <c r="BQ471" s="6"/>
      <c r="BR471" s="6"/>
      <c r="BS471" s="6"/>
      <c r="BT471" s="6"/>
      <c r="BU471" s="6"/>
      <c r="BV471" s="6"/>
      <c r="BW471" s="6"/>
      <c r="BX471" s="6"/>
      <c r="BY471" s="6"/>
      <c r="BZ471" s="6"/>
      <c r="CA471" s="6"/>
      <c r="CB471" s="6"/>
      <c r="CC471" s="6"/>
      <c r="CD471" s="6"/>
      <c r="CE471" s="6"/>
      <c r="CF471" s="6"/>
      <c r="CG471" s="6"/>
      <c r="CH471" s="6"/>
      <c r="CI471" s="6"/>
      <c r="CJ471" s="6"/>
      <c r="CK471" s="6"/>
      <c r="CL471" s="6"/>
      <c r="CM471" s="6"/>
      <c r="CN471" s="6"/>
      <c r="CO471" s="6"/>
      <c r="CP471" s="6"/>
      <c r="CQ471" s="6"/>
      <c r="CR471" s="6"/>
      <c r="CS471" s="6"/>
      <c r="CT471" s="6"/>
      <c r="CU471" s="6"/>
      <c r="CV471" s="6"/>
      <c r="CW471" s="6"/>
      <c r="CX471" s="6"/>
      <c r="CY471" s="6"/>
      <c r="CZ471" s="6"/>
      <c r="DA471" s="6"/>
      <c r="DB471" s="6"/>
      <c r="DC471" s="6"/>
      <c r="DD471" s="6"/>
      <c r="DE471" s="6"/>
      <c r="DF471" s="6"/>
      <c r="DG471" s="6"/>
    </row>
    <row r="472" spans="18:111" s="5" customFormat="1" x14ac:dyDescent="0.25">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c r="AZ472" s="8"/>
      <c r="BA472" s="6"/>
      <c r="BB472" s="6"/>
      <c r="BC472" s="6"/>
      <c r="BD472" s="6"/>
      <c r="BE472" s="6"/>
      <c r="BF472" s="6"/>
      <c r="BG472" s="6"/>
      <c r="BH472" s="6"/>
      <c r="BI472" s="6"/>
      <c r="BJ472" s="6"/>
      <c r="BK472" s="6"/>
      <c r="BL472" s="6"/>
      <c r="BM472" s="6"/>
      <c r="BN472" s="6"/>
      <c r="BO472" s="6"/>
      <c r="BP472" s="6"/>
      <c r="BQ472" s="6"/>
      <c r="BR472" s="6"/>
      <c r="BS472" s="6"/>
      <c r="BT472" s="6"/>
      <c r="BU472" s="6"/>
      <c r="BV472" s="6"/>
      <c r="BW472" s="6"/>
      <c r="BX472" s="6"/>
      <c r="BY472" s="6"/>
      <c r="BZ472" s="6"/>
      <c r="CA472" s="6"/>
      <c r="CB472" s="6"/>
      <c r="CC472" s="6"/>
      <c r="CD472" s="6"/>
      <c r="CE472" s="6"/>
      <c r="CF472" s="6"/>
      <c r="CG472" s="6"/>
      <c r="CH472" s="6"/>
      <c r="CI472" s="6"/>
      <c r="CJ472" s="6"/>
      <c r="CK472" s="6"/>
      <c r="CL472" s="6"/>
      <c r="CM472" s="6"/>
      <c r="CN472" s="6"/>
      <c r="CO472" s="6"/>
      <c r="CP472" s="6"/>
      <c r="CQ472" s="6"/>
      <c r="CR472" s="6"/>
      <c r="CS472" s="6"/>
      <c r="CT472" s="6"/>
      <c r="CU472" s="6"/>
      <c r="CV472" s="6"/>
      <c r="CW472" s="6"/>
      <c r="CX472" s="6"/>
      <c r="CY472" s="6"/>
      <c r="CZ472" s="6"/>
      <c r="DA472" s="6"/>
      <c r="DB472" s="6"/>
      <c r="DC472" s="6"/>
      <c r="DD472" s="6"/>
      <c r="DE472" s="6"/>
      <c r="DF472" s="6"/>
      <c r="DG472" s="6"/>
    </row>
    <row r="473" spans="18:111" s="5" customFormat="1" x14ac:dyDescent="0.25">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6"/>
      <c r="BB473" s="6"/>
      <c r="BC473" s="6"/>
      <c r="BD473" s="6"/>
      <c r="BE473" s="6"/>
      <c r="BF473" s="6"/>
      <c r="BG473" s="6"/>
      <c r="BH473" s="6"/>
      <c r="BI473" s="6"/>
      <c r="BJ473" s="6"/>
      <c r="BK473" s="6"/>
      <c r="BL473" s="6"/>
      <c r="BM473" s="6"/>
      <c r="BN473" s="6"/>
      <c r="BO473" s="6"/>
      <c r="BP473" s="6"/>
      <c r="BQ473" s="6"/>
      <c r="BR473" s="6"/>
      <c r="BS473" s="6"/>
      <c r="BT473" s="6"/>
      <c r="BU473" s="6"/>
      <c r="BV473" s="6"/>
      <c r="BW473" s="6"/>
      <c r="BX473" s="6"/>
      <c r="BY473" s="6"/>
      <c r="BZ473" s="6"/>
      <c r="CA473" s="6"/>
      <c r="CB473" s="6"/>
      <c r="CC473" s="6"/>
      <c r="CD473" s="6"/>
      <c r="CE473" s="6"/>
      <c r="CF473" s="6"/>
      <c r="CG473" s="6"/>
      <c r="CH473" s="6"/>
      <c r="CI473" s="6"/>
      <c r="CJ473" s="6"/>
      <c r="CK473" s="6"/>
      <c r="CL473" s="6"/>
      <c r="CM473" s="6"/>
      <c r="CN473" s="6"/>
      <c r="CO473" s="6"/>
      <c r="CP473" s="6"/>
      <c r="CQ473" s="6"/>
      <c r="CR473" s="6"/>
      <c r="CS473" s="6"/>
      <c r="CT473" s="6"/>
      <c r="CU473" s="6"/>
      <c r="CV473" s="6"/>
      <c r="CW473" s="6"/>
      <c r="CX473" s="6"/>
      <c r="CY473" s="6"/>
      <c r="CZ473" s="6"/>
      <c r="DA473" s="6"/>
      <c r="DB473" s="6"/>
      <c r="DC473" s="6"/>
      <c r="DD473" s="6"/>
      <c r="DE473" s="6"/>
      <c r="DF473" s="6"/>
      <c r="DG473" s="6"/>
    </row>
    <row r="474" spans="18:111" s="5" customFormat="1" x14ac:dyDescent="0.25">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c r="AW474" s="8"/>
      <c r="AX474" s="8"/>
      <c r="AY474" s="8"/>
      <c r="AZ474" s="8"/>
      <c r="BA474" s="6"/>
      <c r="BB474" s="6"/>
      <c r="BC474" s="6"/>
      <c r="BD474" s="6"/>
      <c r="BE474" s="6"/>
      <c r="BF474" s="6"/>
      <c r="BG474" s="6"/>
      <c r="BH474" s="6"/>
      <c r="BI474" s="6"/>
      <c r="BJ474" s="6"/>
      <c r="BK474" s="6"/>
      <c r="BL474" s="6"/>
      <c r="BM474" s="6"/>
      <c r="BN474" s="6"/>
      <c r="BO474" s="6"/>
      <c r="BP474" s="6"/>
      <c r="BQ474" s="6"/>
      <c r="BR474" s="6"/>
      <c r="BS474" s="6"/>
      <c r="BT474" s="6"/>
      <c r="BU474" s="6"/>
      <c r="BV474" s="6"/>
      <c r="BW474" s="6"/>
      <c r="BX474" s="6"/>
      <c r="BY474" s="6"/>
      <c r="BZ474" s="6"/>
      <c r="CA474" s="6"/>
      <c r="CB474" s="6"/>
      <c r="CC474" s="6"/>
      <c r="CD474" s="6"/>
      <c r="CE474" s="6"/>
      <c r="CF474" s="6"/>
      <c r="CG474" s="6"/>
      <c r="CH474" s="6"/>
      <c r="CI474" s="6"/>
      <c r="CJ474" s="6"/>
      <c r="CK474" s="6"/>
      <c r="CL474" s="6"/>
      <c r="CM474" s="6"/>
      <c r="CN474" s="6"/>
      <c r="CO474" s="6"/>
      <c r="CP474" s="6"/>
      <c r="CQ474" s="6"/>
      <c r="CR474" s="6"/>
      <c r="CS474" s="6"/>
      <c r="CT474" s="6"/>
      <c r="CU474" s="6"/>
      <c r="CV474" s="6"/>
      <c r="CW474" s="6"/>
      <c r="CX474" s="6"/>
      <c r="CY474" s="6"/>
      <c r="CZ474" s="6"/>
      <c r="DA474" s="6"/>
      <c r="DB474" s="6"/>
      <c r="DC474" s="6"/>
      <c r="DD474" s="6"/>
      <c r="DE474" s="6"/>
      <c r="DF474" s="6"/>
      <c r="DG474" s="6"/>
    </row>
    <row r="475" spans="18:111" s="5" customFormat="1" x14ac:dyDescent="0.25">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c r="AW475" s="8"/>
      <c r="AX475" s="8"/>
      <c r="AY475" s="8"/>
      <c r="AZ475" s="8"/>
      <c r="BA475" s="6"/>
      <c r="BB475" s="6"/>
      <c r="BC475" s="6"/>
      <c r="BD475" s="6"/>
      <c r="BE475" s="6"/>
      <c r="BF475" s="6"/>
      <c r="BG475" s="6"/>
      <c r="BH475" s="6"/>
      <c r="BI475" s="6"/>
      <c r="BJ475" s="6"/>
      <c r="BK475" s="6"/>
      <c r="BL475" s="6"/>
      <c r="BM475" s="6"/>
      <c r="BN475" s="6"/>
      <c r="BO475" s="6"/>
      <c r="BP475" s="6"/>
      <c r="BQ475" s="6"/>
      <c r="BR475" s="6"/>
      <c r="BS475" s="6"/>
      <c r="BT475" s="6"/>
      <c r="BU475" s="6"/>
      <c r="BV475" s="6"/>
      <c r="BW475" s="6"/>
      <c r="BX475" s="6"/>
      <c r="BY475" s="6"/>
      <c r="BZ475" s="6"/>
      <c r="CA475" s="6"/>
      <c r="CB475" s="6"/>
      <c r="CC475" s="6"/>
      <c r="CD475" s="6"/>
      <c r="CE475" s="6"/>
      <c r="CF475" s="6"/>
      <c r="CG475" s="6"/>
      <c r="CH475" s="6"/>
      <c r="CI475" s="6"/>
      <c r="CJ475" s="6"/>
      <c r="CK475" s="6"/>
      <c r="CL475" s="6"/>
      <c r="CM475" s="6"/>
      <c r="CN475" s="6"/>
      <c r="CO475" s="6"/>
      <c r="CP475" s="6"/>
      <c r="CQ475" s="6"/>
      <c r="CR475" s="6"/>
      <c r="CS475" s="6"/>
      <c r="CT475" s="6"/>
      <c r="CU475" s="6"/>
      <c r="CV475" s="6"/>
      <c r="CW475" s="6"/>
      <c r="CX475" s="6"/>
      <c r="CY475" s="6"/>
      <c r="CZ475" s="6"/>
      <c r="DA475" s="6"/>
      <c r="DB475" s="6"/>
      <c r="DC475" s="6"/>
      <c r="DD475" s="6"/>
      <c r="DE475" s="6"/>
      <c r="DF475" s="6"/>
      <c r="DG475" s="6"/>
    </row>
    <row r="476" spans="18:111" s="5" customFormat="1" x14ac:dyDescent="0.25">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c r="AY476" s="8"/>
      <c r="AZ476" s="8"/>
      <c r="BA476" s="6"/>
      <c r="BB476" s="6"/>
      <c r="BC476" s="6"/>
      <c r="BD476" s="6"/>
      <c r="BE476" s="6"/>
      <c r="BF476" s="6"/>
      <c r="BG476" s="6"/>
      <c r="BH476" s="6"/>
      <c r="BI476" s="6"/>
      <c r="BJ476" s="6"/>
      <c r="BK476" s="6"/>
      <c r="BL476" s="6"/>
      <c r="BM476" s="6"/>
      <c r="BN476" s="6"/>
      <c r="BO476" s="6"/>
      <c r="BP476" s="6"/>
      <c r="BQ476" s="6"/>
      <c r="BR476" s="6"/>
      <c r="BS476" s="6"/>
      <c r="BT476" s="6"/>
      <c r="BU476" s="6"/>
      <c r="BV476" s="6"/>
      <c r="BW476" s="6"/>
      <c r="BX476" s="6"/>
      <c r="BY476" s="6"/>
      <c r="BZ476" s="6"/>
      <c r="CA476" s="6"/>
      <c r="CB476" s="6"/>
      <c r="CC476" s="6"/>
      <c r="CD476" s="6"/>
      <c r="CE476" s="6"/>
      <c r="CF476" s="6"/>
      <c r="CG476" s="6"/>
      <c r="CH476" s="6"/>
      <c r="CI476" s="6"/>
      <c r="CJ476" s="6"/>
      <c r="CK476" s="6"/>
      <c r="CL476" s="6"/>
      <c r="CM476" s="6"/>
      <c r="CN476" s="6"/>
      <c r="CO476" s="6"/>
      <c r="CP476" s="6"/>
      <c r="CQ476" s="6"/>
      <c r="CR476" s="6"/>
      <c r="CS476" s="6"/>
      <c r="CT476" s="6"/>
      <c r="CU476" s="6"/>
      <c r="CV476" s="6"/>
      <c r="CW476" s="6"/>
      <c r="CX476" s="6"/>
      <c r="CY476" s="6"/>
      <c r="CZ476" s="6"/>
      <c r="DA476" s="6"/>
      <c r="DB476" s="6"/>
      <c r="DC476" s="6"/>
      <c r="DD476" s="6"/>
      <c r="DE476" s="6"/>
      <c r="DF476" s="6"/>
      <c r="DG476" s="6"/>
    </row>
    <row r="477" spans="18:111" s="5" customFormat="1" x14ac:dyDescent="0.25">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AY477" s="8"/>
      <c r="AZ477" s="8"/>
      <c r="BA477" s="6"/>
      <c r="BB477" s="6"/>
      <c r="BC477" s="6"/>
      <c r="BD477" s="6"/>
      <c r="BE477" s="6"/>
      <c r="BF477" s="6"/>
      <c r="BG477" s="6"/>
      <c r="BH477" s="6"/>
      <c r="BI477" s="6"/>
      <c r="BJ477" s="6"/>
      <c r="BK477" s="6"/>
      <c r="BL477" s="6"/>
      <c r="BM477" s="6"/>
      <c r="BN477" s="6"/>
      <c r="BO477" s="6"/>
      <c r="BP477" s="6"/>
      <c r="BQ477" s="6"/>
      <c r="BR477" s="6"/>
      <c r="BS477" s="6"/>
      <c r="BT477" s="6"/>
      <c r="BU477" s="6"/>
      <c r="BV477" s="6"/>
      <c r="BW477" s="6"/>
      <c r="BX477" s="6"/>
      <c r="BY477" s="6"/>
      <c r="BZ477" s="6"/>
      <c r="CA477" s="6"/>
      <c r="CB477" s="6"/>
      <c r="CC477" s="6"/>
      <c r="CD477" s="6"/>
      <c r="CE477" s="6"/>
      <c r="CF477" s="6"/>
      <c r="CG477" s="6"/>
      <c r="CH477" s="6"/>
      <c r="CI477" s="6"/>
      <c r="CJ477" s="6"/>
      <c r="CK477" s="6"/>
      <c r="CL477" s="6"/>
      <c r="CM477" s="6"/>
      <c r="CN477" s="6"/>
      <c r="CO477" s="6"/>
      <c r="CP477" s="6"/>
      <c r="CQ477" s="6"/>
      <c r="CR477" s="6"/>
      <c r="CS477" s="6"/>
      <c r="CT477" s="6"/>
      <c r="CU477" s="6"/>
      <c r="CV477" s="6"/>
      <c r="CW477" s="6"/>
      <c r="CX477" s="6"/>
      <c r="CY477" s="6"/>
      <c r="CZ477" s="6"/>
      <c r="DA477" s="6"/>
      <c r="DB477" s="6"/>
      <c r="DC477" s="6"/>
      <c r="DD477" s="6"/>
      <c r="DE477" s="6"/>
      <c r="DF477" s="6"/>
      <c r="DG477" s="6"/>
    </row>
    <row r="478" spans="18:111" s="5" customFormat="1" x14ac:dyDescent="0.25">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AY478" s="8"/>
      <c r="AZ478" s="8"/>
      <c r="BA478" s="6"/>
      <c r="BB478" s="6"/>
      <c r="BC478" s="6"/>
      <c r="BD478" s="6"/>
      <c r="BE478" s="6"/>
      <c r="BF478" s="6"/>
      <c r="BG478" s="6"/>
      <c r="BH478" s="6"/>
      <c r="BI478" s="6"/>
      <c r="BJ478" s="6"/>
      <c r="BK478" s="6"/>
      <c r="BL478" s="6"/>
      <c r="BM478" s="6"/>
      <c r="BN478" s="6"/>
      <c r="BO478" s="6"/>
      <c r="BP478" s="6"/>
      <c r="BQ478" s="6"/>
      <c r="BR478" s="6"/>
      <c r="BS478" s="6"/>
      <c r="BT478" s="6"/>
      <c r="BU478" s="6"/>
      <c r="BV478" s="6"/>
      <c r="BW478" s="6"/>
      <c r="BX478" s="6"/>
      <c r="BY478" s="6"/>
      <c r="BZ478" s="6"/>
      <c r="CA478" s="6"/>
      <c r="CB478" s="6"/>
      <c r="CC478" s="6"/>
      <c r="CD478" s="6"/>
      <c r="CE478" s="6"/>
      <c r="CF478" s="6"/>
      <c r="CG478" s="6"/>
      <c r="CH478" s="6"/>
      <c r="CI478" s="6"/>
      <c r="CJ478" s="6"/>
      <c r="CK478" s="6"/>
      <c r="CL478" s="6"/>
      <c r="CM478" s="6"/>
      <c r="CN478" s="6"/>
      <c r="CO478" s="6"/>
      <c r="CP478" s="6"/>
      <c r="CQ478" s="6"/>
      <c r="CR478" s="6"/>
      <c r="CS478" s="6"/>
      <c r="CT478" s="6"/>
      <c r="CU478" s="6"/>
      <c r="CV478" s="6"/>
      <c r="CW478" s="6"/>
      <c r="CX478" s="6"/>
      <c r="CY478" s="6"/>
      <c r="CZ478" s="6"/>
      <c r="DA478" s="6"/>
      <c r="DB478" s="6"/>
      <c r="DC478" s="6"/>
      <c r="DD478" s="6"/>
      <c r="DE478" s="6"/>
      <c r="DF478" s="6"/>
      <c r="DG478" s="6"/>
    </row>
    <row r="479" spans="18:111" s="5" customFormat="1" x14ac:dyDescent="0.25">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c r="AZ479" s="8"/>
      <c r="BA479" s="6"/>
      <c r="BB479" s="6"/>
      <c r="BC479" s="6"/>
      <c r="BD479" s="6"/>
      <c r="BE479" s="6"/>
      <c r="BF479" s="6"/>
      <c r="BG479" s="6"/>
      <c r="BH479" s="6"/>
      <c r="BI479" s="6"/>
      <c r="BJ479" s="6"/>
      <c r="BK479" s="6"/>
      <c r="BL479" s="6"/>
      <c r="BM479" s="6"/>
      <c r="BN479" s="6"/>
      <c r="BO479" s="6"/>
      <c r="BP479" s="6"/>
      <c r="BQ479" s="6"/>
      <c r="BR479" s="6"/>
      <c r="BS479" s="6"/>
      <c r="BT479" s="6"/>
      <c r="BU479" s="6"/>
      <c r="BV479" s="6"/>
      <c r="BW479" s="6"/>
      <c r="BX479" s="6"/>
      <c r="BY479" s="6"/>
      <c r="BZ479" s="6"/>
      <c r="CA479" s="6"/>
      <c r="CB479" s="6"/>
      <c r="CC479" s="6"/>
      <c r="CD479" s="6"/>
      <c r="CE479" s="6"/>
      <c r="CF479" s="6"/>
      <c r="CG479" s="6"/>
      <c r="CH479" s="6"/>
      <c r="CI479" s="6"/>
      <c r="CJ479" s="6"/>
      <c r="CK479" s="6"/>
      <c r="CL479" s="6"/>
      <c r="CM479" s="6"/>
      <c r="CN479" s="6"/>
      <c r="CO479" s="6"/>
      <c r="CP479" s="6"/>
      <c r="CQ479" s="6"/>
      <c r="CR479" s="6"/>
      <c r="CS479" s="6"/>
      <c r="CT479" s="6"/>
      <c r="CU479" s="6"/>
      <c r="CV479" s="6"/>
      <c r="CW479" s="6"/>
      <c r="CX479" s="6"/>
      <c r="CY479" s="6"/>
      <c r="CZ479" s="6"/>
      <c r="DA479" s="6"/>
      <c r="DB479" s="6"/>
      <c r="DC479" s="6"/>
      <c r="DD479" s="6"/>
      <c r="DE479" s="6"/>
      <c r="DF479" s="6"/>
      <c r="DG479" s="6"/>
    </row>
    <row r="480" spans="18:111" s="5" customFormat="1" x14ac:dyDescent="0.25">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c r="AW480" s="8"/>
      <c r="AX480" s="8"/>
      <c r="AY480" s="8"/>
      <c r="AZ480" s="8"/>
      <c r="BA480" s="6"/>
      <c r="BB480" s="6"/>
      <c r="BC480" s="6"/>
      <c r="BD480" s="6"/>
      <c r="BE480" s="6"/>
      <c r="BF480" s="6"/>
      <c r="BG480" s="6"/>
      <c r="BH480" s="6"/>
      <c r="BI480" s="6"/>
      <c r="BJ480" s="6"/>
      <c r="BK480" s="6"/>
      <c r="BL480" s="6"/>
      <c r="BM480" s="6"/>
      <c r="BN480" s="6"/>
      <c r="BO480" s="6"/>
      <c r="BP480" s="6"/>
      <c r="BQ480" s="6"/>
      <c r="BR480" s="6"/>
      <c r="BS480" s="6"/>
      <c r="BT480" s="6"/>
      <c r="BU480" s="6"/>
      <c r="BV480" s="6"/>
      <c r="BW480" s="6"/>
      <c r="BX480" s="6"/>
      <c r="BY480" s="6"/>
      <c r="BZ480" s="6"/>
      <c r="CA480" s="6"/>
      <c r="CB480" s="6"/>
      <c r="CC480" s="6"/>
      <c r="CD480" s="6"/>
      <c r="CE480" s="6"/>
      <c r="CF480" s="6"/>
      <c r="CG480" s="6"/>
      <c r="CH480" s="6"/>
      <c r="CI480" s="6"/>
      <c r="CJ480" s="6"/>
      <c r="CK480" s="6"/>
      <c r="CL480" s="6"/>
      <c r="CM480" s="6"/>
      <c r="CN480" s="6"/>
      <c r="CO480" s="6"/>
      <c r="CP480" s="6"/>
      <c r="CQ480" s="6"/>
      <c r="CR480" s="6"/>
      <c r="CS480" s="6"/>
      <c r="CT480" s="6"/>
      <c r="CU480" s="6"/>
      <c r="CV480" s="6"/>
      <c r="CW480" s="6"/>
      <c r="CX480" s="6"/>
      <c r="CY480" s="6"/>
      <c r="CZ480" s="6"/>
      <c r="DA480" s="6"/>
      <c r="DB480" s="6"/>
      <c r="DC480" s="6"/>
      <c r="DD480" s="6"/>
      <c r="DE480" s="6"/>
      <c r="DF480" s="6"/>
      <c r="DG480" s="6"/>
    </row>
    <row r="481" spans="18:111" s="5" customFormat="1" x14ac:dyDescent="0.25">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c r="AY481" s="8"/>
      <c r="AZ481" s="8"/>
      <c r="BA481" s="6"/>
      <c r="BB481" s="6"/>
      <c r="BC481" s="6"/>
      <c r="BD481" s="6"/>
      <c r="BE481" s="6"/>
      <c r="BF481" s="6"/>
      <c r="BG481" s="6"/>
      <c r="BH481" s="6"/>
      <c r="BI481" s="6"/>
      <c r="BJ481" s="6"/>
      <c r="BK481" s="6"/>
      <c r="BL481" s="6"/>
      <c r="BM481" s="6"/>
      <c r="BN481" s="6"/>
      <c r="BO481" s="6"/>
      <c r="BP481" s="6"/>
      <c r="BQ481" s="6"/>
      <c r="BR481" s="6"/>
      <c r="BS481" s="6"/>
      <c r="BT481" s="6"/>
      <c r="BU481" s="6"/>
      <c r="BV481" s="6"/>
      <c r="BW481" s="6"/>
      <c r="BX481" s="6"/>
      <c r="BY481" s="6"/>
      <c r="BZ481" s="6"/>
      <c r="CA481" s="6"/>
      <c r="CB481" s="6"/>
      <c r="CC481" s="6"/>
      <c r="CD481" s="6"/>
      <c r="CE481" s="6"/>
      <c r="CF481" s="6"/>
      <c r="CG481" s="6"/>
      <c r="CH481" s="6"/>
      <c r="CI481" s="6"/>
      <c r="CJ481" s="6"/>
      <c r="CK481" s="6"/>
      <c r="CL481" s="6"/>
      <c r="CM481" s="6"/>
      <c r="CN481" s="6"/>
      <c r="CO481" s="6"/>
      <c r="CP481" s="6"/>
      <c r="CQ481" s="6"/>
      <c r="CR481" s="6"/>
      <c r="CS481" s="6"/>
      <c r="CT481" s="6"/>
      <c r="CU481" s="6"/>
      <c r="CV481" s="6"/>
      <c r="CW481" s="6"/>
      <c r="CX481" s="6"/>
      <c r="CY481" s="6"/>
      <c r="CZ481" s="6"/>
      <c r="DA481" s="6"/>
      <c r="DB481" s="6"/>
      <c r="DC481" s="6"/>
      <c r="DD481" s="6"/>
      <c r="DE481" s="6"/>
      <c r="DF481" s="6"/>
      <c r="DG481" s="6"/>
    </row>
    <row r="482" spans="18:111" s="5" customFormat="1" x14ac:dyDescent="0.25">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8"/>
      <c r="AW482" s="8"/>
      <c r="AX482" s="8"/>
      <c r="AY482" s="8"/>
      <c r="AZ482" s="8"/>
      <c r="BA482" s="6"/>
      <c r="BB482" s="6"/>
      <c r="BC482" s="6"/>
      <c r="BD482" s="6"/>
      <c r="BE482" s="6"/>
      <c r="BF482" s="6"/>
      <c r="BG482" s="6"/>
      <c r="BH482" s="6"/>
      <c r="BI482" s="6"/>
      <c r="BJ482" s="6"/>
      <c r="BK482" s="6"/>
      <c r="BL482" s="6"/>
      <c r="BM482" s="6"/>
      <c r="BN482" s="6"/>
      <c r="BO482" s="6"/>
      <c r="BP482" s="6"/>
      <c r="BQ482" s="6"/>
      <c r="BR482" s="6"/>
      <c r="BS482" s="6"/>
      <c r="BT482" s="6"/>
      <c r="BU482" s="6"/>
      <c r="BV482" s="6"/>
      <c r="BW482" s="6"/>
      <c r="BX482" s="6"/>
      <c r="BY482" s="6"/>
      <c r="BZ482" s="6"/>
      <c r="CA482" s="6"/>
      <c r="CB482" s="6"/>
      <c r="CC482" s="6"/>
      <c r="CD482" s="6"/>
      <c r="CE482" s="6"/>
      <c r="CF482" s="6"/>
      <c r="CG482" s="6"/>
      <c r="CH482" s="6"/>
      <c r="CI482" s="6"/>
      <c r="CJ482" s="6"/>
      <c r="CK482" s="6"/>
      <c r="CL482" s="6"/>
      <c r="CM482" s="6"/>
      <c r="CN482" s="6"/>
      <c r="CO482" s="6"/>
      <c r="CP482" s="6"/>
      <c r="CQ482" s="6"/>
      <c r="CR482" s="6"/>
      <c r="CS482" s="6"/>
      <c r="CT482" s="6"/>
      <c r="CU482" s="6"/>
      <c r="CV482" s="6"/>
      <c r="CW482" s="6"/>
      <c r="CX482" s="6"/>
      <c r="CY482" s="6"/>
      <c r="CZ482" s="6"/>
      <c r="DA482" s="6"/>
      <c r="DB482" s="6"/>
      <c r="DC482" s="6"/>
      <c r="DD482" s="6"/>
      <c r="DE482" s="6"/>
      <c r="DF482" s="6"/>
      <c r="DG482" s="6"/>
    </row>
    <row r="483" spans="18:111" s="5" customFormat="1" x14ac:dyDescent="0.25">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c r="AW483" s="8"/>
      <c r="AX483" s="8"/>
      <c r="AY483" s="8"/>
      <c r="AZ483" s="8"/>
      <c r="BA483" s="6"/>
      <c r="BB483" s="6"/>
      <c r="BC483" s="6"/>
      <c r="BD483" s="6"/>
      <c r="BE483" s="6"/>
      <c r="BF483" s="6"/>
      <c r="BG483" s="6"/>
      <c r="BH483" s="6"/>
      <c r="BI483" s="6"/>
      <c r="BJ483" s="6"/>
      <c r="BK483" s="6"/>
      <c r="BL483" s="6"/>
      <c r="BM483" s="6"/>
      <c r="BN483" s="6"/>
      <c r="BO483" s="6"/>
      <c r="BP483" s="6"/>
      <c r="BQ483" s="6"/>
      <c r="BR483" s="6"/>
      <c r="BS483" s="6"/>
      <c r="BT483" s="6"/>
      <c r="BU483" s="6"/>
      <c r="BV483" s="6"/>
      <c r="BW483" s="6"/>
      <c r="BX483" s="6"/>
      <c r="BY483" s="6"/>
      <c r="BZ483" s="6"/>
      <c r="CA483" s="6"/>
      <c r="CB483" s="6"/>
      <c r="CC483" s="6"/>
      <c r="CD483" s="6"/>
      <c r="CE483" s="6"/>
      <c r="CF483" s="6"/>
      <c r="CG483" s="6"/>
      <c r="CH483" s="6"/>
      <c r="CI483" s="6"/>
      <c r="CJ483" s="6"/>
      <c r="CK483" s="6"/>
      <c r="CL483" s="6"/>
      <c r="CM483" s="6"/>
      <c r="CN483" s="6"/>
      <c r="CO483" s="6"/>
      <c r="CP483" s="6"/>
      <c r="CQ483" s="6"/>
      <c r="CR483" s="6"/>
      <c r="CS483" s="6"/>
      <c r="CT483" s="6"/>
      <c r="CU483" s="6"/>
      <c r="CV483" s="6"/>
      <c r="CW483" s="6"/>
      <c r="CX483" s="6"/>
      <c r="CY483" s="6"/>
      <c r="CZ483" s="6"/>
      <c r="DA483" s="6"/>
      <c r="DB483" s="6"/>
      <c r="DC483" s="6"/>
      <c r="DD483" s="6"/>
      <c r="DE483" s="6"/>
      <c r="DF483" s="6"/>
      <c r="DG483" s="6"/>
    </row>
    <row r="484" spans="18:111" s="5" customFormat="1" x14ac:dyDescent="0.25">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c r="AW484" s="8"/>
      <c r="AX484" s="8"/>
      <c r="AY484" s="8"/>
      <c r="AZ484" s="8"/>
      <c r="BA484" s="6"/>
      <c r="BB484" s="6"/>
      <c r="BC484" s="6"/>
      <c r="BD484" s="6"/>
      <c r="BE484" s="6"/>
      <c r="BF484" s="6"/>
      <c r="BG484" s="6"/>
      <c r="BH484" s="6"/>
      <c r="BI484" s="6"/>
      <c r="BJ484" s="6"/>
      <c r="BK484" s="6"/>
      <c r="BL484" s="6"/>
      <c r="BM484" s="6"/>
      <c r="BN484" s="6"/>
      <c r="BO484" s="6"/>
      <c r="BP484" s="6"/>
      <c r="BQ484" s="6"/>
      <c r="BR484" s="6"/>
      <c r="BS484" s="6"/>
      <c r="BT484" s="6"/>
      <c r="BU484" s="6"/>
      <c r="BV484" s="6"/>
      <c r="BW484" s="6"/>
      <c r="BX484" s="6"/>
      <c r="BY484" s="6"/>
      <c r="BZ484" s="6"/>
      <c r="CA484" s="6"/>
      <c r="CB484" s="6"/>
      <c r="CC484" s="6"/>
      <c r="CD484" s="6"/>
      <c r="CE484" s="6"/>
      <c r="CF484" s="6"/>
      <c r="CG484" s="6"/>
      <c r="CH484" s="6"/>
      <c r="CI484" s="6"/>
      <c r="CJ484" s="6"/>
      <c r="CK484" s="6"/>
      <c r="CL484" s="6"/>
      <c r="CM484" s="6"/>
      <c r="CN484" s="6"/>
      <c r="CO484" s="6"/>
      <c r="CP484" s="6"/>
      <c r="CQ484" s="6"/>
      <c r="CR484" s="6"/>
      <c r="CS484" s="6"/>
      <c r="CT484" s="6"/>
      <c r="CU484" s="6"/>
      <c r="CV484" s="6"/>
      <c r="CW484" s="6"/>
      <c r="CX484" s="6"/>
      <c r="CY484" s="6"/>
      <c r="CZ484" s="6"/>
      <c r="DA484" s="6"/>
      <c r="DB484" s="6"/>
      <c r="DC484" s="6"/>
      <c r="DD484" s="6"/>
      <c r="DE484" s="6"/>
      <c r="DF484" s="6"/>
      <c r="DG484" s="6"/>
    </row>
    <row r="485" spans="18:111" s="5" customFormat="1" x14ac:dyDescent="0.25">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c r="AW485" s="8"/>
      <c r="AX485" s="8"/>
      <c r="AY485" s="8"/>
      <c r="AZ485" s="8"/>
      <c r="BA485" s="6"/>
      <c r="BB485" s="6"/>
      <c r="BC485" s="6"/>
      <c r="BD485" s="6"/>
      <c r="BE485" s="6"/>
      <c r="BF485" s="6"/>
      <c r="BG485" s="6"/>
      <c r="BH485" s="6"/>
      <c r="BI485" s="6"/>
      <c r="BJ485" s="6"/>
      <c r="BK485" s="6"/>
      <c r="BL485" s="6"/>
      <c r="BM485" s="6"/>
      <c r="BN485" s="6"/>
      <c r="BO485" s="6"/>
      <c r="BP485" s="6"/>
      <c r="BQ485" s="6"/>
      <c r="BR485" s="6"/>
      <c r="BS485" s="6"/>
      <c r="BT485" s="6"/>
      <c r="BU485" s="6"/>
      <c r="BV485" s="6"/>
      <c r="BW485" s="6"/>
      <c r="BX485" s="6"/>
      <c r="BY485" s="6"/>
      <c r="BZ485" s="6"/>
      <c r="CA485" s="6"/>
      <c r="CB485" s="6"/>
      <c r="CC485" s="6"/>
      <c r="CD485" s="6"/>
      <c r="CE485" s="6"/>
      <c r="CF485" s="6"/>
      <c r="CG485" s="6"/>
      <c r="CH485" s="6"/>
      <c r="CI485" s="6"/>
      <c r="CJ485" s="6"/>
      <c r="CK485" s="6"/>
      <c r="CL485" s="6"/>
      <c r="CM485" s="6"/>
      <c r="CN485" s="6"/>
      <c r="CO485" s="6"/>
      <c r="CP485" s="6"/>
      <c r="CQ485" s="6"/>
      <c r="CR485" s="6"/>
      <c r="CS485" s="6"/>
      <c r="CT485" s="6"/>
      <c r="CU485" s="6"/>
      <c r="CV485" s="6"/>
      <c r="CW485" s="6"/>
      <c r="CX485" s="6"/>
      <c r="CY485" s="6"/>
      <c r="CZ485" s="6"/>
      <c r="DA485" s="6"/>
      <c r="DB485" s="6"/>
      <c r="DC485" s="6"/>
      <c r="DD485" s="6"/>
      <c r="DE485" s="6"/>
      <c r="DF485" s="6"/>
      <c r="DG485" s="6"/>
    </row>
    <row r="486" spans="18:111" s="5" customFormat="1" x14ac:dyDescent="0.25">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8"/>
      <c r="AW486" s="8"/>
      <c r="AX486" s="8"/>
      <c r="AY486" s="8"/>
      <c r="AZ486" s="8"/>
      <c r="BA486" s="6"/>
      <c r="BB486" s="6"/>
      <c r="BC486" s="6"/>
      <c r="BD486" s="6"/>
      <c r="BE486" s="6"/>
      <c r="BF486" s="6"/>
      <c r="BG486" s="6"/>
      <c r="BH486" s="6"/>
      <c r="BI486" s="6"/>
      <c r="BJ486" s="6"/>
      <c r="BK486" s="6"/>
      <c r="BL486" s="6"/>
      <c r="BM486" s="6"/>
      <c r="BN486" s="6"/>
      <c r="BO486" s="6"/>
      <c r="BP486" s="6"/>
      <c r="BQ486" s="6"/>
      <c r="BR486" s="6"/>
      <c r="BS486" s="6"/>
      <c r="BT486" s="6"/>
      <c r="BU486" s="6"/>
      <c r="BV486" s="6"/>
      <c r="BW486" s="6"/>
      <c r="BX486" s="6"/>
      <c r="BY486" s="6"/>
      <c r="BZ486" s="6"/>
      <c r="CA486" s="6"/>
      <c r="CB486" s="6"/>
      <c r="CC486" s="6"/>
      <c r="CD486" s="6"/>
      <c r="CE486" s="6"/>
      <c r="CF486" s="6"/>
      <c r="CG486" s="6"/>
      <c r="CH486" s="6"/>
      <c r="CI486" s="6"/>
      <c r="CJ486" s="6"/>
      <c r="CK486" s="6"/>
      <c r="CL486" s="6"/>
      <c r="CM486" s="6"/>
      <c r="CN486" s="6"/>
      <c r="CO486" s="6"/>
      <c r="CP486" s="6"/>
      <c r="CQ486" s="6"/>
      <c r="CR486" s="6"/>
      <c r="CS486" s="6"/>
      <c r="CT486" s="6"/>
      <c r="CU486" s="6"/>
      <c r="CV486" s="6"/>
      <c r="CW486" s="6"/>
      <c r="CX486" s="6"/>
      <c r="CY486" s="6"/>
      <c r="CZ486" s="6"/>
      <c r="DA486" s="6"/>
      <c r="DB486" s="6"/>
      <c r="DC486" s="6"/>
      <c r="DD486" s="6"/>
      <c r="DE486" s="6"/>
      <c r="DF486" s="6"/>
      <c r="DG486" s="6"/>
    </row>
    <row r="487" spans="18:111" s="5" customFormat="1" x14ac:dyDescent="0.25">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c r="AW487" s="8"/>
      <c r="AX487" s="8"/>
      <c r="AY487" s="8"/>
      <c r="AZ487" s="8"/>
      <c r="BA487" s="6"/>
      <c r="BB487" s="6"/>
      <c r="BC487" s="6"/>
      <c r="BD487" s="6"/>
      <c r="BE487" s="6"/>
      <c r="BF487" s="6"/>
      <c r="BG487" s="6"/>
      <c r="BH487" s="6"/>
      <c r="BI487" s="6"/>
      <c r="BJ487" s="6"/>
      <c r="BK487" s="6"/>
      <c r="BL487" s="6"/>
      <c r="BM487" s="6"/>
      <c r="BN487" s="6"/>
      <c r="BO487" s="6"/>
      <c r="BP487" s="6"/>
      <c r="BQ487" s="6"/>
      <c r="BR487" s="6"/>
      <c r="BS487" s="6"/>
      <c r="BT487" s="6"/>
      <c r="BU487" s="6"/>
      <c r="BV487" s="6"/>
      <c r="BW487" s="6"/>
      <c r="BX487" s="6"/>
      <c r="BY487" s="6"/>
      <c r="BZ487" s="6"/>
      <c r="CA487" s="6"/>
      <c r="CB487" s="6"/>
      <c r="CC487" s="6"/>
      <c r="CD487" s="6"/>
      <c r="CE487" s="6"/>
      <c r="CF487" s="6"/>
      <c r="CG487" s="6"/>
      <c r="CH487" s="6"/>
      <c r="CI487" s="6"/>
      <c r="CJ487" s="6"/>
      <c r="CK487" s="6"/>
      <c r="CL487" s="6"/>
      <c r="CM487" s="6"/>
      <c r="CN487" s="6"/>
      <c r="CO487" s="6"/>
      <c r="CP487" s="6"/>
      <c r="CQ487" s="6"/>
      <c r="CR487" s="6"/>
      <c r="CS487" s="6"/>
      <c r="CT487" s="6"/>
      <c r="CU487" s="6"/>
      <c r="CV487" s="6"/>
      <c r="CW487" s="6"/>
      <c r="CX487" s="6"/>
      <c r="CY487" s="6"/>
      <c r="CZ487" s="6"/>
      <c r="DA487" s="6"/>
      <c r="DB487" s="6"/>
      <c r="DC487" s="6"/>
      <c r="DD487" s="6"/>
      <c r="DE487" s="6"/>
      <c r="DF487" s="6"/>
      <c r="DG487" s="6"/>
    </row>
    <row r="488" spans="18:111" s="5" customFormat="1" x14ac:dyDescent="0.25">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c r="AW488" s="8"/>
      <c r="AX488" s="8"/>
      <c r="AY488" s="8"/>
      <c r="AZ488" s="8"/>
      <c r="BA488" s="6"/>
      <c r="BB488" s="6"/>
      <c r="BC488" s="6"/>
      <c r="BD488" s="6"/>
      <c r="BE488" s="6"/>
      <c r="BF488" s="6"/>
      <c r="BG488" s="6"/>
      <c r="BH488" s="6"/>
      <c r="BI488" s="6"/>
      <c r="BJ488" s="6"/>
      <c r="BK488" s="6"/>
      <c r="BL488" s="6"/>
      <c r="BM488" s="6"/>
      <c r="BN488" s="6"/>
      <c r="BO488" s="6"/>
      <c r="BP488" s="6"/>
      <c r="BQ488" s="6"/>
      <c r="BR488" s="6"/>
      <c r="BS488" s="6"/>
      <c r="BT488" s="6"/>
      <c r="BU488" s="6"/>
      <c r="BV488" s="6"/>
      <c r="BW488" s="6"/>
      <c r="BX488" s="6"/>
      <c r="BY488" s="6"/>
      <c r="BZ488" s="6"/>
      <c r="CA488" s="6"/>
      <c r="CB488" s="6"/>
      <c r="CC488" s="6"/>
      <c r="CD488" s="6"/>
      <c r="CE488" s="6"/>
      <c r="CF488" s="6"/>
      <c r="CG488" s="6"/>
      <c r="CH488" s="6"/>
      <c r="CI488" s="6"/>
      <c r="CJ488" s="6"/>
      <c r="CK488" s="6"/>
      <c r="CL488" s="6"/>
      <c r="CM488" s="6"/>
      <c r="CN488" s="6"/>
      <c r="CO488" s="6"/>
      <c r="CP488" s="6"/>
      <c r="CQ488" s="6"/>
      <c r="CR488" s="6"/>
      <c r="CS488" s="6"/>
      <c r="CT488" s="6"/>
      <c r="CU488" s="6"/>
      <c r="CV488" s="6"/>
      <c r="CW488" s="6"/>
      <c r="CX488" s="6"/>
      <c r="CY488" s="6"/>
      <c r="CZ488" s="6"/>
      <c r="DA488" s="6"/>
      <c r="DB488" s="6"/>
      <c r="DC488" s="6"/>
      <c r="DD488" s="6"/>
      <c r="DE488" s="6"/>
      <c r="DF488" s="6"/>
      <c r="DG488" s="6"/>
    </row>
    <row r="489" spans="18:111" s="5" customFormat="1" x14ac:dyDescent="0.25">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c r="AZ489" s="8"/>
      <c r="BA489" s="6"/>
      <c r="BB489" s="6"/>
      <c r="BC489" s="6"/>
      <c r="BD489" s="6"/>
      <c r="BE489" s="6"/>
      <c r="BF489" s="6"/>
      <c r="BG489" s="6"/>
      <c r="BH489" s="6"/>
      <c r="BI489" s="6"/>
      <c r="BJ489" s="6"/>
      <c r="BK489" s="6"/>
      <c r="BL489" s="6"/>
      <c r="BM489" s="6"/>
      <c r="BN489" s="6"/>
      <c r="BO489" s="6"/>
      <c r="BP489" s="6"/>
      <c r="BQ489" s="6"/>
      <c r="BR489" s="6"/>
      <c r="BS489" s="6"/>
      <c r="BT489" s="6"/>
      <c r="BU489" s="6"/>
      <c r="BV489" s="6"/>
      <c r="BW489" s="6"/>
      <c r="BX489" s="6"/>
      <c r="BY489" s="6"/>
      <c r="BZ489" s="6"/>
      <c r="CA489" s="6"/>
      <c r="CB489" s="6"/>
      <c r="CC489" s="6"/>
      <c r="CD489" s="6"/>
      <c r="CE489" s="6"/>
      <c r="CF489" s="6"/>
      <c r="CG489" s="6"/>
      <c r="CH489" s="6"/>
      <c r="CI489" s="6"/>
      <c r="CJ489" s="6"/>
      <c r="CK489" s="6"/>
      <c r="CL489" s="6"/>
      <c r="CM489" s="6"/>
      <c r="CN489" s="6"/>
      <c r="CO489" s="6"/>
      <c r="CP489" s="6"/>
      <c r="CQ489" s="6"/>
      <c r="CR489" s="6"/>
      <c r="CS489" s="6"/>
      <c r="CT489" s="6"/>
      <c r="CU489" s="6"/>
      <c r="CV489" s="6"/>
      <c r="CW489" s="6"/>
      <c r="CX489" s="6"/>
      <c r="CY489" s="6"/>
      <c r="CZ489" s="6"/>
      <c r="DA489" s="6"/>
      <c r="DB489" s="6"/>
      <c r="DC489" s="6"/>
      <c r="DD489" s="6"/>
      <c r="DE489" s="6"/>
      <c r="DF489" s="6"/>
      <c r="DG489" s="6"/>
    </row>
    <row r="490" spans="18:111" s="5" customFormat="1" x14ac:dyDescent="0.25">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8"/>
      <c r="AW490" s="8"/>
      <c r="AX490" s="8"/>
      <c r="AY490" s="8"/>
      <c r="AZ490" s="8"/>
      <c r="BA490" s="6"/>
      <c r="BB490" s="6"/>
      <c r="BC490" s="6"/>
      <c r="BD490" s="6"/>
      <c r="BE490" s="6"/>
      <c r="BF490" s="6"/>
      <c r="BG490" s="6"/>
      <c r="BH490" s="6"/>
      <c r="BI490" s="6"/>
      <c r="BJ490" s="6"/>
      <c r="BK490" s="6"/>
      <c r="BL490" s="6"/>
      <c r="BM490" s="6"/>
      <c r="BN490" s="6"/>
      <c r="BO490" s="6"/>
      <c r="BP490" s="6"/>
      <c r="BQ490" s="6"/>
      <c r="BR490" s="6"/>
      <c r="BS490" s="6"/>
      <c r="BT490" s="6"/>
      <c r="BU490" s="6"/>
      <c r="BV490" s="6"/>
      <c r="BW490" s="6"/>
      <c r="BX490" s="6"/>
      <c r="BY490" s="6"/>
      <c r="BZ490" s="6"/>
      <c r="CA490" s="6"/>
      <c r="CB490" s="6"/>
      <c r="CC490" s="6"/>
      <c r="CD490" s="6"/>
      <c r="CE490" s="6"/>
      <c r="CF490" s="6"/>
      <c r="CG490" s="6"/>
      <c r="CH490" s="6"/>
      <c r="CI490" s="6"/>
      <c r="CJ490" s="6"/>
      <c r="CK490" s="6"/>
      <c r="CL490" s="6"/>
      <c r="CM490" s="6"/>
      <c r="CN490" s="6"/>
      <c r="CO490" s="6"/>
      <c r="CP490" s="6"/>
      <c r="CQ490" s="6"/>
      <c r="CR490" s="6"/>
      <c r="CS490" s="6"/>
      <c r="CT490" s="6"/>
      <c r="CU490" s="6"/>
      <c r="CV490" s="6"/>
      <c r="CW490" s="6"/>
      <c r="CX490" s="6"/>
      <c r="CY490" s="6"/>
      <c r="CZ490" s="6"/>
      <c r="DA490" s="6"/>
      <c r="DB490" s="6"/>
      <c r="DC490" s="6"/>
      <c r="DD490" s="6"/>
      <c r="DE490" s="6"/>
      <c r="DF490" s="6"/>
      <c r="DG490" s="6"/>
    </row>
    <row r="491" spans="18:111" s="5" customFormat="1" x14ac:dyDescent="0.25">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8"/>
      <c r="AW491" s="8"/>
      <c r="AX491" s="8"/>
      <c r="AY491" s="8"/>
      <c r="AZ491" s="8"/>
      <c r="BA491" s="6"/>
      <c r="BB491" s="6"/>
      <c r="BC491" s="6"/>
      <c r="BD491" s="6"/>
      <c r="BE491" s="6"/>
      <c r="BF491" s="6"/>
      <c r="BG491" s="6"/>
      <c r="BH491" s="6"/>
      <c r="BI491" s="6"/>
      <c r="BJ491" s="6"/>
      <c r="BK491" s="6"/>
      <c r="BL491" s="6"/>
      <c r="BM491" s="6"/>
      <c r="BN491" s="6"/>
      <c r="BO491" s="6"/>
      <c r="BP491" s="6"/>
      <c r="BQ491" s="6"/>
      <c r="BR491" s="6"/>
      <c r="BS491" s="6"/>
      <c r="BT491" s="6"/>
      <c r="BU491" s="6"/>
      <c r="BV491" s="6"/>
      <c r="BW491" s="6"/>
      <c r="BX491" s="6"/>
      <c r="BY491" s="6"/>
      <c r="BZ491" s="6"/>
      <c r="CA491" s="6"/>
      <c r="CB491" s="6"/>
      <c r="CC491" s="6"/>
      <c r="CD491" s="6"/>
      <c r="CE491" s="6"/>
      <c r="CF491" s="6"/>
      <c r="CG491" s="6"/>
      <c r="CH491" s="6"/>
      <c r="CI491" s="6"/>
      <c r="CJ491" s="6"/>
      <c r="CK491" s="6"/>
      <c r="CL491" s="6"/>
      <c r="CM491" s="6"/>
      <c r="CN491" s="6"/>
      <c r="CO491" s="6"/>
      <c r="CP491" s="6"/>
      <c r="CQ491" s="6"/>
      <c r="CR491" s="6"/>
      <c r="CS491" s="6"/>
      <c r="CT491" s="6"/>
      <c r="CU491" s="6"/>
      <c r="CV491" s="6"/>
      <c r="CW491" s="6"/>
      <c r="CX491" s="6"/>
      <c r="CY491" s="6"/>
      <c r="CZ491" s="6"/>
      <c r="DA491" s="6"/>
      <c r="DB491" s="6"/>
      <c r="DC491" s="6"/>
      <c r="DD491" s="6"/>
      <c r="DE491" s="6"/>
      <c r="DF491" s="6"/>
      <c r="DG491" s="6"/>
    </row>
    <row r="492" spans="18:111" s="5" customFormat="1" x14ac:dyDescent="0.25">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c r="AW492" s="8"/>
      <c r="AX492" s="8"/>
      <c r="AY492" s="8"/>
      <c r="AZ492" s="8"/>
      <c r="BA492" s="6"/>
      <c r="BB492" s="6"/>
      <c r="BC492" s="6"/>
      <c r="BD492" s="6"/>
      <c r="BE492" s="6"/>
      <c r="BF492" s="6"/>
      <c r="BG492" s="6"/>
      <c r="BH492" s="6"/>
      <c r="BI492" s="6"/>
      <c r="BJ492" s="6"/>
      <c r="BK492" s="6"/>
      <c r="BL492" s="6"/>
      <c r="BM492" s="6"/>
      <c r="BN492" s="6"/>
      <c r="BO492" s="6"/>
      <c r="BP492" s="6"/>
      <c r="BQ492" s="6"/>
      <c r="BR492" s="6"/>
      <c r="BS492" s="6"/>
      <c r="BT492" s="6"/>
      <c r="BU492" s="6"/>
      <c r="BV492" s="6"/>
      <c r="BW492" s="6"/>
      <c r="BX492" s="6"/>
      <c r="BY492" s="6"/>
      <c r="BZ492" s="6"/>
      <c r="CA492" s="6"/>
      <c r="CB492" s="6"/>
      <c r="CC492" s="6"/>
      <c r="CD492" s="6"/>
      <c r="CE492" s="6"/>
      <c r="CF492" s="6"/>
      <c r="CG492" s="6"/>
      <c r="CH492" s="6"/>
      <c r="CI492" s="6"/>
      <c r="CJ492" s="6"/>
      <c r="CK492" s="6"/>
      <c r="CL492" s="6"/>
      <c r="CM492" s="6"/>
      <c r="CN492" s="6"/>
      <c r="CO492" s="6"/>
      <c r="CP492" s="6"/>
      <c r="CQ492" s="6"/>
      <c r="CR492" s="6"/>
      <c r="CS492" s="6"/>
      <c r="CT492" s="6"/>
      <c r="CU492" s="6"/>
      <c r="CV492" s="6"/>
      <c r="CW492" s="6"/>
      <c r="CX492" s="6"/>
      <c r="CY492" s="6"/>
      <c r="CZ492" s="6"/>
      <c r="DA492" s="6"/>
      <c r="DB492" s="6"/>
      <c r="DC492" s="6"/>
      <c r="DD492" s="6"/>
      <c r="DE492" s="6"/>
      <c r="DF492" s="6"/>
      <c r="DG492" s="6"/>
    </row>
    <row r="493" spans="18:111" s="5" customFormat="1" x14ac:dyDescent="0.25">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c r="AZ493" s="8"/>
      <c r="BA493" s="6"/>
      <c r="BB493" s="6"/>
      <c r="BC493" s="6"/>
      <c r="BD493" s="6"/>
      <c r="BE493" s="6"/>
      <c r="BF493" s="6"/>
      <c r="BG493" s="6"/>
      <c r="BH493" s="6"/>
      <c r="BI493" s="6"/>
      <c r="BJ493" s="6"/>
      <c r="BK493" s="6"/>
      <c r="BL493" s="6"/>
      <c r="BM493" s="6"/>
      <c r="BN493" s="6"/>
      <c r="BO493" s="6"/>
      <c r="BP493" s="6"/>
      <c r="BQ493" s="6"/>
      <c r="BR493" s="6"/>
      <c r="BS493" s="6"/>
      <c r="BT493" s="6"/>
      <c r="BU493" s="6"/>
      <c r="BV493" s="6"/>
      <c r="BW493" s="6"/>
      <c r="BX493" s="6"/>
      <c r="BY493" s="6"/>
      <c r="BZ493" s="6"/>
      <c r="CA493" s="6"/>
      <c r="CB493" s="6"/>
      <c r="CC493" s="6"/>
      <c r="CD493" s="6"/>
      <c r="CE493" s="6"/>
      <c r="CF493" s="6"/>
      <c r="CG493" s="6"/>
      <c r="CH493" s="6"/>
      <c r="CI493" s="6"/>
      <c r="CJ493" s="6"/>
      <c r="CK493" s="6"/>
      <c r="CL493" s="6"/>
      <c r="CM493" s="6"/>
      <c r="CN493" s="6"/>
      <c r="CO493" s="6"/>
      <c r="CP493" s="6"/>
      <c r="CQ493" s="6"/>
      <c r="CR493" s="6"/>
      <c r="CS493" s="6"/>
      <c r="CT493" s="6"/>
      <c r="CU493" s="6"/>
      <c r="CV493" s="6"/>
      <c r="CW493" s="6"/>
      <c r="CX493" s="6"/>
      <c r="CY493" s="6"/>
      <c r="CZ493" s="6"/>
      <c r="DA493" s="6"/>
      <c r="DB493" s="6"/>
      <c r="DC493" s="6"/>
      <c r="DD493" s="6"/>
      <c r="DE493" s="6"/>
      <c r="DF493" s="6"/>
      <c r="DG493" s="6"/>
    </row>
    <row r="494" spans="18:111" s="5" customFormat="1" x14ac:dyDescent="0.25">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c r="AW494" s="8"/>
      <c r="AX494" s="8"/>
      <c r="AY494" s="8"/>
      <c r="AZ494" s="8"/>
      <c r="BA494" s="6"/>
      <c r="BB494" s="6"/>
      <c r="BC494" s="6"/>
      <c r="BD494" s="6"/>
      <c r="BE494" s="6"/>
      <c r="BF494" s="6"/>
      <c r="BG494" s="6"/>
      <c r="BH494" s="6"/>
      <c r="BI494" s="6"/>
      <c r="BJ494" s="6"/>
      <c r="BK494" s="6"/>
      <c r="BL494" s="6"/>
      <c r="BM494" s="6"/>
      <c r="BN494" s="6"/>
      <c r="BO494" s="6"/>
      <c r="BP494" s="6"/>
      <c r="BQ494" s="6"/>
      <c r="BR494" s="6"/>
      <c r="BS494" s="6"/>
      <c r="BT494" s="6"/>
      <c r="BU494" s="6"/>
      <c r="BV494" s="6"/>
      <c r="BW494" s="6"/>
      <c r="BX494" s="6"/>
      <c r="BY494" s="6"/>
      <c r="BZ494" s="6"/>
      <c r="CA494" s="6"/>
      <c r="CB494" s="6"/>
      <c r="CC494" s="6"/>
      <c r="CD494" s="6"/>
      <c r="CE494" s="6"/>
      <c r="CF494" s="6"/>
      <c r="CG494" s="6"/>
      <c r="CH494" s="6"/>
      <c r="CI494" s="6"/>
      <c r="CJ494" s="6"/>
      <c r="CK494" s="6"/>
      <c r="CL494" s="6"/>
      <c r="CM494" s="6"/>
      <c r="CN494" s="6"/>
      <c r="CO494" s="6"/>
      <c r="CP494" s="6"/>
      <c r="CQ494" s="6"/>
      <c r="CR494" s="6"/>
      <c r="CS494" s="6"/>
      <c r="CT494" s="6"/>
      <c r="CU494" s="6"/>
      <c r="CV494" s="6"/>
      <c r="CW494" s="6"/>
      <c r="CX494" s="6"/>
      <c r="CY494" s="6"/>
      <c r="CZ494" s="6"/>
      <c r="DA494" s="6"/>
      <c r="DB494" s="6"/>
      <c r="DC494" s="6"/>
      <c r="DD494" s="6"/>
      <c r="DE494" s="6"/>
      <c r="DF494" s="6"/>
      <c r="DG494" s="6"/>
    </row>
    <row r="495" spans="18:111" s="5" customFormat="1" x14ac:dyDescent="0.25">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8"/>
      <c r="AW495" s="8"/>
      <c r="AX495" s="8"/>
      <c r="AY495" s="8"/>
      <c r="AZ495" s="8"/>
      <c r="BA495" s="6"/>
      <c r="BB495" s="6"/>
      <c r="BC495" s="6"/>
      <c r="BD495" s="6"/>
      <c r="BE495" s="6"/>
      <c r="BF495" s="6"/>
      <c r="BG495" s="6"/>
      <c r="BH495" s="6"/>
      <c r="BI495" s="6"/>
      <c r="BJ495" s="6"/>
      <c r="BK495" s="6"/>
      <c r="BL495" s="6"/>
      <c r="BM495" s="6"/>
      <c r="BN495" s="6"/>
      <c r="BO495" s="6"/>
      <c r="BP495" s="6"/>
      <c r="BQ495" s="6"/>
      <c r="BR495" s="6"/>
      <c r="BS495" s="6"/>
      <c r="BT495" s="6"/>
      <c r="BU495" s="6"/>
      <c r="BV495" s="6"/>
      <c r="BW495" s="6"/>
      <c r="BX495" s="6"/>
      <c r="BY495" s="6"/>
      <c r="BZ495" s="6"/>
      <c r="CA495" s="6"/>
      <c r="CB495" s="6"/>
      <c r="CC495" s="6"/>
      <c r="CD495" s="6"/>
      <c r="CE495" s="6"/>
      <c r="CF495" s="6"/>
      <c r="CG495" s="6"/>
      <c r="CH495" s="6"/>
      <c r="CI495" s="6"/>
      <c r="CJ495" s="6"/>
      <c r="CK495" s="6"/>
      <c r="CL495" s="6"/>
      <c r="CM495" s="6"/>
      <c r="CN495" s="6"/>
      <c r="CO495" s="6"/>
      <c r="CP495" s="6"/>
      <c r="CQ495" s="6"/>
      <c r="CR495" s="6"/>
      <c r="CS495" s="6"/>
      <c r="CT495" s="6"/>
      <c r="CU495" s="6"/>
      <c r="CV495" s="6"/>
      <c r="CW495" s="6"/>
      <c r="CX495" s="6"/>
      <c r="CY495" s="6"/>
      <c r="CZ495" s="6"/>
      <c r="DA495" s="6"/>
      <c r="DB495" s="6"/>
      <c r="DC495" s="6"/>
      <c r="DD495" s="6"/>
      <c r="DE495" s="6"/>
      <c r="DF495" s="6"/>
      <c r="DG495" s="6"/>
    </row>
    <row r="496" spans="18:111" s="5" customFormat="1" x14ac:dyDescent="0.25">
      <c r="R496" s="8"/>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8"/>
      <c r="AW496" s="8"/>
      <c r="AX496" s="8"/>
      <c r="AY496" s="8"/>
      <c r="AZ496" s="8"/>
      <c r="BA496" s="6"/>
      <c r="BB496" s="6"/>
      <c r="BC496" s="6"/>
      <c r="BD496" s="6"/>
      <c r="BE496" s="6"/>
      <c r="BF496" s="6"/>
      <c r="BG496" s="6"/>
      <c r="BH496" s="6"/>
      <c r="BI496" s="6"/>
      <c r="BJ496" s="6"/>
      <c r="BK496" s="6"/>
      <c r="BL496" s="6"/>
      <c r="BM496" s="6"/>
      <c r="BN496" s="6"/>
      <c r="BO496" s="6"/>
      <c r="BP496" s="6"/>
      <c r="BQ496" s="6"/>
      <c r="BR496" s="6"/>
      <c r="BS496" s="6"/>
      <c r="BT496" s="6"/>
      <c r="BU496" s="6"/>
      <c r="BV496" s="6"/>
      <c r="BW496" s="6"/>
      <c r="BX496" s="6"/>
      <c r="BY496" s="6"/>
      <c r="BZ496" s="6"/>
      <c r="CA496" s="6"/>
      <c r="CB496" s="6"/>
      <c r="CC496" s="6"/>
      <c r="CD496" s="6"/>
      <c r="CE496" s="6"/>
      <c r="CF496" s="6"/>
      <c r="CG496" s="6"/>
      <c r="CH496" s="6"/>
      <c r="CI496" s="6"/>
      <c r="CJ496" s="6"/>
      <c r="CK496" s="6"/>
      <c r="CL496" s="6"/>
      <c r="CM496" s="6"/>
      <c r="CN496" s="6"/>
      <c r="CO496" s="6"/>
      <c r="CP496" s="6"/>
      <c r="CQ496" s="6"/>
      <c r="CR496" s="6"/>
      <c r="CS496" s="6"/>
      <c r="CT496" s="6"/>
      <c r="CU496" s="6"/>
      <c r="CV496" s="6"/>
      <c r="CW496" s="6"/>
      <c r="CX496" s="6"/>
      <c r="CY496" s="6"/>
      <c r="CZ496" s="6"/>
      <c r="DA496" s="6"/>
      <c r="DB496" s="6"/>
      <c r="DC496" s="6"/>
      <c r="DD496" s="6"/>
      <c r="DE496" s="6"/>
      <c r="DF496" s="6"/>
      <c r="DG496" s="6"/>
    </row>
    <row r="497" spans="18:111" s="5" customFormat="1" x14ac:dyDescent="0.25">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c r="AZ497" s="8"/>
      <c r="BA497" s="6"/>
      <c r="BB497" s="6"/>
      <c r="BC497" s="6"/>
      <c r="BD497" s="6"/>
      <c r="BE497" s="6"/>
      <c r="BF497" s="6"/>
      <c r="BG497" s="6"/>
      <c r="BH497" s="6"/>
      <c r="BI497" s="6"/>
      <c r="BJ497" s="6"/>
      <c r="BK497" s="6"/>
      <c r="BL497" s="6"/>
      <c r="BM497" s="6"/>
      <c r="BN497" s="6"/>
      <c r="BO497" s="6"/>
      <c r="BP497" s="6"/>
      <c r="BQ497" s="6"/>
      <c r="BR497" s="6"/>
      <c r="BS497" s="6"/>
      <c r="BT497" s="6"/>
      <c r="BU497" s="6"/>
      <c r="BV497" s="6"/>
      <c r="BW497" s="6"/>
      <c r="BX497" s="6"/>
      <c r="BY497" s="6"/>
      <c r="BZ497" s="6"/>
      <c r="CA497" s="6"/>
      <c r="CB497" s="6"/>
      <c r="CC497" s="6"/>
      <c r="CD497" s="6"/>
      <c r="CE497" s="6"/>
      <c r="CF497" s="6"/>
      <c r="CG497" s="6"/>
      <c r="CH497" s="6"/>
      <c r="CI497" s="6"/>
      <c r="CJ497" s="6"/>
      <c r="CK497" s="6"/>
      <c r="CL497" s="6"/>
      <c r="CM497" s="6"/>
      <c r="CN497" s="6"/>
      <c r="CO497" s="6"/>
      <c r="CP497" s="6"/>
      <c r="CQ497" s="6"/>
      <c r="CR497" s="6"/>
      <c r="CS497" s="6"/>
      <c r="CT497" s="6"/>
      <c r="CU497" s="6"/>
      <c r="CV497" s="6"/>
      <c r="CW497" s="6"/>
      <c r="CX497" s="6"/>
      <c r="CY497" s="6"/>
      <c r="CZ497" s="6"/>
      <c r="DA497" s="6"/>
      <c r="DB497" s="6"/>
      <c r="DC497" s="6"/>
      <c r="DD497" s="6"/>
      <c r="DE497" s="6"/>
      <c r="DF497" s="6"/>
      <c r="DG497" s="6"/>
    </row>
    <row r="498" spans="18:111" s="5" customFormat="1" x14ac:dyDescent="0.25">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c r="AW498" s="8"/>
      <c r="AX498" s="8"/>
      <c r="AY498" s="8"/>
      <c r="AZ498" s="8"/>
      <c r="BA498" s="6"/>
      <c r="BB498" s="6"/>
      <c r="BC498" s="6"/>
      <c r="BD498" s="6"/>
      <c r="BE498" s="6"/>
      <c r="BF498" s="6"/>
      <c r="BG498" s="6"/>
      <c r="BH498" s="6"/>
      <c r="BI498" s="6"/>
      <c r="BJ498" s="6"/>
      <c r="BK498" s="6"/>
      <c r="BL498" s="6"/>
      <c r="BM498" s="6"/>
      <c r="BN498" s="6"/>
      <c r="BO498" s="6"/>
      <c r="BP498" s="6"/>
      <c r="BQ498" s="6"/>
      <c r="BR498" s="6"/>
      <c r="BS498" s="6"/>
      <c r="BT498" s="6"/>
      <c r="BU498" s="6"/>
      <c r="BV498" s="6"/>
      <c r="BW498" s="6"/>
      <c r="BX498" s="6"/>
      <c r="BY498" s="6"/>
      <c r="BZ498" s="6"/>
      <c r="CA498" s="6"/>
      <c r="CB498" s="6"/>
      <c r="CC498" s="6"/>
      <c r="CD498" s="6"/>
      <c r="CE498" s="6"/>
      <c r="CF498" s="6"/>
      <c r="CG498" s="6"/>
      <c r="CH498" s="6"/>
      <c r="CI498" s="6"/>
      <c r="CJ498" s="6"/>
      <c r="CK498" s="6"/>
      <c r="CL498" s="6"/>
      <c r="CM498" s="6"/>
      <c r="CN498" s="6"/>
      <c r="CO498" s="6"/>
      <c r="CP498" s="6"/>
      <c r="CQ498" s="6"/>
      <c r="CR498" s="6"/>
      <c r="CS498" s="6"/>
      <c r="CT498" s="6"/>
      <c r="CU498" s="6"/>
      <c r="CV498" s="6"/>
      <c r="CW498" s="6"/>
      <c r="CX498" s="6"/>
      <c r="CY498" s="6"/>
      <c r="CZ498" s="6"/>
      <c r="DA498" s="6"/>
      <c r="DB498" s="6"/>
      <c r="DC498" s="6"/>
      <c r="DD498" s="6"/>
      <c r="DE498" s="6"/>
      <c r="DF498" s="6"/>
      <c r="DG498" s="6"/>
    </row>
    <row r="499" spans="18:111" s="5" customFormat="1" x14ac:dyDescent="0.25">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8"/>
      <c r="AW499" s="8"/>
      <c r="AX499" s="8"/>
      <c r="AY499" s="8"/>
      <c r="AZ499" s="8"/>
      <c r="BA499" s="6"/>
      <c r="BB499" s="6"/>
      <c r="BC499" s="6"/>
      <c r="BD499" s="6"/>
      <c r="BE499" s="6"/>
      <c r="BF499" s="6"/>
      <c r="BG499" s="6"/>
      <c r="BH499" s="6"/>
      <c r="BI499" s="6"/>
      <c r="BJ499" s="6"/>
      <c r="BK499" s="6"/>
      <c r="BL499" s="6"/>
      <c r="BM499" s="6"/>
      <c r="BN499" s="6"/>
      <c r="BO499" s="6"/>
      <c r="BP499" s="6"/>
      <c r="BQ499" s="6"/>
      <c r="BR499" s="6"/>
      <c r="BS499" s="6"/>
      <c r="BT499" s="6"/>
      <c r="BU499" s="6"/>
      <c r="BV499" s="6"/>
      <c r="BW499" s="6"/>
      <c r="BX499" s="6"/>
      <c r="BY499" s="6"/>
      <c r="BZ499" s="6"/>
      <c r="CA499" s="6"/>
      <c r="CB499" s="6"/>
      <c r="CC499" s="6"/>
      <c r="CD499" s="6"/>
      <c r="CE499" s="6"/>
      <c r="CF499" s="6"/>
      <c r="CG499" s="6"/>
      <c r="CH499" s="6"/>
      <c r="CI499" s="6"/>
      <c r="CJ499" s="6"/>
      <c r="CK499" s="6"/>
      <c r="CL499" s="6"/>
      <c r="CM499" s="6"/>
      <c r="CN499" s="6"/>
      <c r="CO499" s="6"/>
      <c r="CP499" s="6"/>
      <c r="CQ499" s="6"/>
      <c r="CR499" s="6"/>
      <c r="CS499" s="6"/>
      <c r="CT499" s="6"/>
      <c r="CU499" s="6"/>
      <c r="CV499" s="6"/>
      <c r="CW499" s="6"/>
      <c r="CX499" s="6"/>
      <c r="CY499" s="6"/>
      <c r="CZ499" s="6"/>
      <c r="DA499" s="6"/>
      <c r="DB499" s="6"/>
      <c r="DC499" s="6"/>
      <c r="DD499" s="6"/>
      <c r="DE499" s="6"/>
      <c r="DF499" s="6"/>
      <c r="DG499" s="6"/>
    </row>
    <row r="500" spans="18:111" s="5" customFormat="1" x14ac:dyDescent="0.25">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c r="AW500" s="8"/>
      <c r="AX500" s="8"/>
      <c r="AY500" s="8"/>
      <c r="AZ500" s="8"/>
      <c r="BA500" s="6"/>
      <c r="BB500" s="6"/>
      <c r="BC500" s="6"/>
      <c r="BD500" s="6"/>
      <c r="BE500" s="6"/>
      <c r="BF500" s="6"/>
      <c r="BG500" s="6"/>
      <c r="BH500" s="6"/>
      <c r="BI500" s="6"/>
      <c r="BJ500" s="6"/>
      <c r="BK500" s="6"/>
      <c r="BL500" s="6"/>
      <c r="BM500" s="6"/>
      <c r="BN500" s="6"/>
      <c r="BO500" s="6"/>
      <c r="BP500" s="6"/>
      <c r="BQ500" s="6"/>
      <c r="BR500" s="6"/>
      <c r="BS500" s="6"/>
      <c r="BT500" s="6"/>
      <c r="BU500" s="6"/>
      <c r="BV500" s="6"/>
      <c r="BW500" s="6"/>
      <c r="BX500" s="6"/>
      <c r="BY500" s="6"/>
      <c r="BZ500" s="6"/>
      <c r="CA500" s="6"/>
      <c r="CB500" s="6"/>
      <c r="CC500" s="6"/>
      <c r="CD500" s="6"/>
      <c r="CE500" s="6"/>
      <c r="CF500" s="6"/>
      <c r="CG500" s="6"/>
      <c r="CH500" s="6"/>
      <c r="CI500" s="6"/>
      <c r="CJ500" s="6"/>
      <c r="CK500" s="6"/>
      <c r="CL500" s="6"/>
      <c r="CM500" s="6"/>
      <c r="CN500" s="6"/>
      <c r="CO500" s="6"/>
      <c r="CP500" s="6"/>
      <c r="CQ500" s="6"/>
      <c r="CR500" s="6"/>
      <c r="CS500" s="6"/>
      <c r="CT500" s="6"/>
      <c r="CU500" s="6"/>
      <c r="CV500" s="6"/>
      <c r="CW500" s="6"/>
      <c r="CX500" s="6"/>
      <c r="CY500" s="6"/>
      <c r="CZ500" s="6"/>
      <c r="DA500" s="6"/>
      <c r="DB500" s="6"/>
      <c r="DC500" s="6"/>
      <c r="DD500" s="6"/>
      <c r="DE500" s="6"/>
      <c r="DF500" s="6"/>
      <c r="DG500" s="6"/>
    </row>
    <row r="501" spans="18:111" s="5" customFormat="1" x14ac:dyDescent="0.25">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c r="AZ501" s="8"/>
      <c r="BA501" s="6"/>
      <c r="BB501" s="6"/>
      <c r="BC501" s="6"/>
      <c r="BD501" s="6"/>
      <c r="BE501" s="6"/>
      <c r="BF501" s="6"/>
      <c r="BG501" s="6"/>
      <c r="BH501" s="6"/>
      <c r="BI501" s="6"/>
      <c r="BJ501" s="6"/>
      <c r="BK501" s="6"/>
      <c r="BL501" s="6"/>
      <c r="BM501" s="6"/>
      <c r="BN501" s="6"/>
      <c r="BO501" s="6"/>
      <c r="BP501" s="6"/>
      <c r="BQ501" s="6"/>
      <c r="BR501" s="6"/>
      <c r="BS501" s="6"/>
      <c r="BT501" s="6"/>
      <c r="BU501" s="6"/>
      <c r="BV501" s="6"/>
      <c r="BW501" s="6"/>
      <c r="BX501" s="6"/>
      <c r="BY501" s="6"/>
      <c r="BZ501" s="6"/>
      <c r="CA501" s="6"/>
      <c r="CB501" s="6"/>
      <c r="CC501" s="6"/>
      <c r="CD501" s="6"/>
      <c r="CE501" s="6"/>
      <c r="CF501" s="6"/>
      <c r="CG501" s="6"/>
      <c r="CH501" s="6"/>
      <c r="CI501" s="6"/>
      <c r="CJ501" s="6"/>
      <c r="CK501" s="6"/>
      <c r="CL501" s="6"/>
      <c r="CM501" s="6"/>
      <c r="CN501" s="6"/>
      <c r="CO501" s="6"/>
      <c r="CP501" s="6"/>
      <c r="CQ501" s="6"/>
      <c r="CR501" s="6"/>
      <c r="CS501" s="6"/>
      <c r="CT501" s="6"/>
      <c r="CU501" s="6"/>
      <c r="CV501" s="6"/>
      <c r="CW501" s="6"/>
      <c r="CX501" s="6"/>
      <c r="CY501" s="6"/>
      <c r="CZ501" s="6"/>
      <c r="DA501" s="6"/>
      <c r="DB501" s="6"/>
      <c r="DC501" s="6"/>
      <c r="DD501" s="6"/>
      <c r="DE501" s="6"/>
      <c r="DF501" s="6"/>
      <c r="DG501" s="6"/>
    </row>
    <row r="502" spans="18:111" s="5" customFormat="1" x14ac:dyDescent="0.25">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c r="AW502" s="8"/>
      <c r="AX502" s="8"/>
      <c r="AY502" s="8"/>
      <c r="AZ502" s="8"/>
      <c r="BA502" s="6"/>
      <c r="BB502" s="6"/>
      <c r="BC502" s="6"/>
      <c r="BD502" s="6"/>
      <c r="BE502" s="6"/>
      <c r="BF502" s="6"/>
      <c r="BG502" s="6"/>
      <c r="BH502" s="6"/>
      <c r="BI502" s="6"/>
      <c r="BJ502" s="6"/>
      <c r="BK502" s="6"/>
      <c r="BL502" s="6"/>
      <c r="BM502" s="6"/>
      <c r="BN502" s="6"/>
      <c r="BO502" s="6"/>
      <c r="BP502" s="6"/>
      <c r="BQ502" s="6"/>
      <c r="BR502" s="6"/>
      <c r="BS502" s="6"/>
      <c r="BT502" s="6"/>
      <c r="BU502" s="6"/>
      <c r="BV502" s="6"/>
      <c r="BW502" s="6"/>
      <c r="BX502" s="6"/>
      <c r="BY502" s="6"/>
      <c r="BZ502" s="6"/>
      <c r="CA502" s="6"/>
      <c r="CB502" s="6"/>
      <c r="CC502" s="6"/>
      <c r="CD502" s="6"/>
      <c r="CE502" s="6"/>
      <c r="CF502" s="6"/>
      <c r="CG502" s="6"/>
      <c r="CH502" s="6"/>
      <c r="CI502" s="6"/>
      <c r="CJ502" s="6"/>
      <c r="CK502" s="6"/>
      <c r="CL502" s="6"/>
      <c r="CM502" s="6"/>
      <c r="CN502" s="6"/>
      <c r="CO502" s="6"/>
      <c r="CP502" s="6"/>
      <c r="CQ502" s="6"/>
      <c r="CR502" s="6"/>
      <c r="CS502" s="6"/>
      <c r="CT502" s="6"/>
      <c r="CU502" s="6"/>
      <c r="CV502" s="6"/>
      <c r="CW502" s="6"/>
      <c r="CX502" s="6"/>
      <c r="CY502" s="6"/>
      <c r="CZ502" s="6"/>
      <c r="DA502" s="6"/>
      <c r="DB502" s="6"/>
      <c r="DC502" s="6"/>
      <c r="DD502" s="6"/>
      <c r="DE502" s="6"/>
      <c r="DF502" s="6"/>
      <c r="DG502" s="6"/>
    </row>
    <row r="503" spans="18:111" s="5" customFormat="1" x14ac:dyDescent="0.25">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8"/>
      <c r="AW503" s="8"/>
      <c r="AX503" s="8"/>
      <c r="AY503" s="8"/>
      <c r="AZ503" s="8"/>
      <c r="BA503" s="6"/>
      <c r="BB503" s="6"/>
      <c r="BC503" s="6"/>
      <c r="BD503" s="6"/>
      <c r="BE503" s="6"/>
      <c r="BF503" s="6"/>
      <c r="BG503" s="6"/>
      <c r="BH503" s="6"/>
      <c r="BI503" s="6"/>
      <c r="BJ503" s="6"/>
      <c r="BK503" s="6"/>
      <c r="BL503" s="6"/>
      <c r="BM503" s="6"/>
      <c r="BN503" s="6"/>
      <c r="BO503" s="6"/>
      <c r="BP503" s="6"/>
      <c r="BQ503" s="6"/>
      <c r="BR503" s="6"/>
      <c r="BS503" s="6"/>
      <c r="BT503" s="6"/>
      <c r="BU503" s="6"/>
      <c r="BV503" s="6"/>
      <c r="BW503" s="6"/>
      <c r="BX503" s="6"/>
      <c r="BY503" s="6"/>
      <c r="BZ503" s="6"/>
      <c r="CA503" s="6"/>
      <c r="CB503" s="6"/>
      <c r="CC503" s="6"/>
      <c r="CD503" s="6"/>
      <c r="CE503" s="6"/>
      <c r="CF503" s="6"/>
      <c r="CG503" s="6"/>
      <c r="CH503" s="6"/>
      <c r="CI503" s="6"/>
      <c r="CJ503" s="6"/>
      <c r="CK503" s="6"/>
      <c r="CL503" s="6"/>
      <c r="CM503" s="6"/>
      <c r="CN503" s="6"/>
      <c r="CO503" s="6"/>
      <c r="CP503" s="6"/>
      <c r="CQ503" s="6"/>
      <c r="CR503" s="6"/>
      <c r="CS503" s="6"/>
      <c r="CT503" s="6"/>
      <c r="CU503" s="6"/>
      <c r="CV503" s="6"/>
      <c r="CW503" s="6"/>
      <c r="CX503" s="6"/>
      <c r="CY503" s="6"/>
      <c r="CZ503" s="6"/>
      <c r="DA503" s="6"/>
      <c r="DB503" s="6"/>
      <c r="DC503" s="6"/>
      <c r="DD503" s="6"/>
      <c r="DE503" s="6"/>
      <c r="DF503" s="6"/>
      <c r="DG503" s="6"/>
    </row>
    <row r="504" spans="18:111" s="5" customFormat="1" x14ac:dyDescent="0.25">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c r="AW504" s="8"/>
      <c r="AX504" s="8"/>
      <c r="AY504" s="8"/>
      <c r="AZ504" s="8"/>
      <c r="BA504" s="6"/>
      <c r="BB504" s="6"/>
      <c r="BC504" s="6"/>
      <c r="BD504" s="6"/>
      <c r="BE504" s="6"/>
      <c r="BF504" s="6"/>
      <c r="BG504" s="6"/>
      <c r="BH504" s="6"/>
      <c r="BI504" s="6"/>
      <c r="BJ504" s="6"/>
      <c r="BK504" s="6"/>
      <c r="BL504" s="6"/>
      <c r="BM504" s="6"/>
      <c r="BN504" s="6"/>
      <c r="BO504" s="6"/>
      <c r="BP504" s="6"/>
      <c r="BQ504" s="6"/>
      <c r="BR504" s="6"/>
      <c r="BS504" s="6"/>
      <c r="BT504" s="6"/>
      <c r="BU504" s="6"/>
      <c r="BV504" s="6"/>
      <c r="BW504" s="6"/>
      <c r="BX504" s="6"/>
      <c r="BY504" s="6"/>
      <c r="BZ504" s="6"/>
      <c r="CA504" s="6"/>
      <c r="CB504" s="6"/>
      <c r="CC504" s="6"/>
      <c r="CD504" s="6"/>
      <c r="CE504" s="6"/>
      <c r="CF504" s="6"/>
      <c r="CG504" s="6"/>
      <c r="CH504" s="6"/>
      <c r="CI504" s="6"/>
      <c r="CJ504" s="6"/>
      <c r="CK504" s="6"/>
      <c r="CL504" s="6"/>
      <c r="CM504" s="6"/>
      <c r="CN504" s="6"/>
      <c r="CO504" s="6"/>
      <c r="CP504" s="6"/>
      <c r="CQ504" s="6"/>
      <c r="CR504" s="6"/>
      <c r="CS504" s="6"/>
      <c r="CT504" s="6"/>
      <c r="CU504" s="6"/>
      <c r="CV504" s="6"/>
      <c r="CW504" s="6"/>
      <c r="CX504" s="6"/>
      <c r="CY504" s="6"/>
      <c r="CZ504" s="6"/>
      <c r="DA504" s="6"/>
      <c r="DB504" s="6"/>
      <c r="DC504" s="6"/>
      <c r="DD504" s="6"/>
      <c r="DE504" s="6"/>
      <c r="DF504" s="6"/>
      <c r="DG504" s="6"/>
    </row>
    <row r="505" spans="18:111" s="5" customFormat="1" x14ac:dyDescent="0.25">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c r="AW505" s="8"/>
      <c r="AX505" s="8"/>
      <c r="AY505" s="8"/>
      <c r="AZ505" s="8"/>
      <c r="BA505" s="6"/>
      <c r="BB505" s="6"/>
      <c r="BC505" s="6"/>
      <c r="BD505" s="6"/>
      <c r="BE505" s="6"/>
      <c r="BF505" s="6"/>
      <c r="BG505" s="6"/>
      <c r="BH505" s="6"/>
      <c r="BI505" s="6"/>
      <c r="BJ505" s="6"/>
      <c r="BK505" s="6"/>
      <c r="BL505" s="6"/>
      <c r="BM505" s="6"/>
      <c r="BN505" s="6"/>
      <c r="BO505" s="6"/>
      <c r="BP505" s="6"/>
      <c r="BQ505" s="6"/>
      <c r="BR505" s="6"/>
      <c r="BS505" s="6"/>
      <c r="BT505" s="6"/>
      <c r="BU505" s="6"/>
      <c r="BV505" s="6"/>
      <c r="BW505" s="6"/>
      <c r="BX505" s="6"/>
      <c r="BY505" s="6"/>
      <c r="BZ505" s="6"/>
      <c r="CA505" s="6"/>
      <c r="CB505" s="6"/>
      <c r="CC505" s="6"/>
      <c r="CD505" s="6"/>
      <c r="CE505" s="6"/>
      <c r="CF505" s="6"/>
      <c r="CG505" s="6"/>
      <c r="CH505" s="6"/>
      <c r="CI505" s="6"/>
      <c r="CJ505" s="6"/>
      <c r="CK505" s="6"/>
      <c r="CL505" s="6"/>
      <c r="CM505" s="6"/>
      <c r="CN505" s="6"/>
      <c r="CO505" s="6"/>
      <c r="CP505" s="6"/>
      <c r="CQ505" s="6"/>
      <c r="CR505" s="6"/>
      <c r="CS505" s="6"/>
      <c r="CT505" s="6"/>
      <c r="CU505" s="6"/>
      <c r="CV505" s="6"/>
      <c r="CW505" s="6"/>
      <c r="CX505" s="6"/>
      <c r="CY505" s="6"/>
      <c r="CZ505" s="6"/>
      <c r="DA505" s="6"/>
      <c r="DB505" s="6"/>
      <c r="DC505" s="6"/>
      <c r="DD505" s="6"/>
      <c r="DE505" s="6"/>
      <c r="DF505" s="6"/>
      <c r="DG505" s="6"/>
    </row>
    <row r="506" spans="18:111" s="5" customFormat="1" x14ac:dyDescent="0.25">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8"/>
      <c r="AW506" s="8"/>
      <c r="AX506" s="8"/>
      <c r="AY506" s="8"/>
      <c r="AZ506" s="8"/>
      <c r="BA506" s="6"/>
      <c r="BB506" s="6"/>
      <c r="BC506" s="6"/>
      <c r="BD506" s="6"/>
      <c r="BE506" s="6"/>
      <c r="BF506" s="6"/>
      <c r="BG506" s="6"/>
      <c r="BH506" s="6"/>
      <c r="BI506" s="6"/>
      <c r="BJ506" s="6"/>
      <c r="BK506" s="6"/>
      <c r="BL506" s="6"/>
      <c r="BM506" s="6"/>
      <c r="BN506" s="6"/>
      <c r="BO506" s="6"/>
      <c r="BP506" s="6"/>
      <c r="BQ506" s="6"/>
      <c r="BR506" s="6"/>
      <c r="BS506" s="6"/>
      <c r="BT506" s="6"/>
      <c r="BU506" s="6"/>
      <c r="BV506" s="6"/>
      <c r="BW506" s="6"/>
      <c r="BX506" s="6"/>
      <c r="BY506" s="6"/>
      <c r="BZ506" s="6"/>
      <c r="CA506" s="6"/>
      <c r="CB506" s="6"/>
      <c r="CC506" s="6"/>
      <c r="CD506" s="6"/>
      <c r="CE506" s="6"/>
      <c r="CF506" s="6"/>
      <c r="CG506" s="6"/>
      <c r="CH506" s="6"/>
      <c r="CI506" s="6"/>
      <c r="CJ506" s="6"/>
      <c r="CK506" s="6"/>
      <c r="CL506" s="6"/>
      <c r="CM506" s="6"/>
      <c r="CN506" s="6"/>
      <c r="CO506" s="6"/>
      <c r="CP506" s="6"/>
      <c r="CQ506" s="6"/>
      <c r="CR506" s="6"/>
      <c r="CS506" s="6"/>
      <c r="CT506" s="6"/>
      <c r="CU506" s="6"/>
      <c r="CV506" s="6"/>
      <c r="CW506" s="6"/>
      <c r="CX506" s="6"/>
      <c r="CY506" s="6"/>
      <c r="CZ506" s="6"/>
      <c r="DA506" s="6"/>
      <c r="DB506" s="6"/>
      <c r="DC506" s="6"/>
      <c r="DD506" s="6"/>
      <c r="DE506" s="6"/>
      <c r="DF506" s="6"/>
      <c r="DG506" s="6"/>
    </row>
    <row r="507" spans="18:111" s="5" customFormat="1" x14ac:dyDescent="0.25">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8"/>
      <c r="AW507" s="8"/>
      <c r="AX507" s="8"/>
      <c r="AY507" s="8"/>
      <c r="AZ507" s="8"/>
      <c r="BA507" s="6"/>
      <c r="BB507" s="6"/>
      <c r="BC507" s="6"/>
      <c r="BD507" s="6"/>
      <c r="BE507" s="6"/>
      <c r="BF507" s="6"/>
      <c r="BG507" s="6"/>
      <c r="BH507" s="6"/>
      <c r="BI507" s="6"/>
      <c r="BJ507" s="6"/>
      <c r="BK507" s="6"/>
      <c r="BL507" s="6"/>
      <c r="BM507" s="6"/>
      <c r="BN507" s="6"/>
      <c r="BO507" s="6"/>
      <c r="BP507" s="6"/>
      <c r="BQ507" s="6"/>
      <c r="BR507" s="6"/>
      <c r="BS507" s="6"/>
      <c r="BT507" s="6"/>
      <c r="BU507" s="6"/>
      <c r="BV507" s="6"/>
      <c r="BW507" s="6"/>
      <c r="BX507" s="6"/>
      <c r="BY507" s="6"/>
      <c r="BZ507" s="6"/>
      <c r="CA507" s="6"/>
      <c r="CB507" s="6"/>
      <c r="CC507" s="6"/>
      <c r="CD507" s="6"/>
      <c r="CE507" s="6"/>
      <c r="CF507" s="6"/>
      <c r="CG507" s="6"/>
      <c r="CH507" s="6"/>
      <c r="CI507" s="6"/>
      <c r="CJ507" s="6"/>
      <c r="CK507" s="6"/>
      <c r="CL507" s="6"/>
      <c r="CM507" s="6"/>
      <c r="CN507" s="6"/>
      <c r="CO507" s="6"/>
      <c r="CP507" s="6"/>
      <c r="CQ507" s="6"/>
      <c r="CR507" s="6"/>
      <c r="CS507" s="6"/>
      <c r="CT507" s="6"/>
      <c r="CU507" s="6"/>
      <c r="CV507" s="6"/>
      <c r="CW507" s="6"/>
      <c r="CX507" s="6"/>
      <c r="CY507" s="6"/>
      <c r="CZ507" s="6"/>
      <c r="DA507" s="6"/>
      <c r="DB507" s="6"/>
      <c r="DC507" s="6"/>
      <c r="DD507" s="6"/>
      <c r="DE507" s="6"/>
      <c r="DF507" s="6"/>
      <c r="DG507" s="6"/>
    </row>
    <row r="508" spans="18:111" s="5" customFormat="1" x14ac:dyDescent="0.25">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c r="AV508" s="8"/>
      <c r="AW508" s="8"/>
      <c r="AX508" s="8"/>
      <c r="AY508" s="8"/>
      <c r="AZ508" s="8"/>
      <c r="BA508" s="6"/>
      <c r="BB508" s="6"/>
      <c r="BC508" s="6"/>
      <c r="BD508" s="6"/>
      <c r="BE508" s="6"/>
      <c r="BF508" s="6"/>
      <c r="BG508" s="6"/>
      <c r="BH508" s="6"/>
      <c r="BI508" s="6"/>
      <c r="BJ508" s="6"/>
      <c r="BK508" s="6"/>
      <c r="BL508" s="6"/>
      <c r="BM508" s="6"/>
      <c r="BN508" s="6"/>
      <c r="BO508" s="6"/>
      <c r="BP508" s="6"/>
      <c r="BQ508" s="6"/>
      <c r="BR508" s="6"/>
      <c r="BS508" s="6"/>
      <c r="BT508" s="6"/>
      <c r="BU508" s="6"/>
      <c r="BV508" s="6"/>
      <c r="BW508" s="6"/>
      <c r="BX508" s="6"/>
      <c r="BY508" s="6"/>
      <c r="BZ508" s="6"/>
      <c r="CA508" s="6"/>
      <c r="CB508" s="6"/>
      <c r="CC508" s="6"/>
      <c r="CD508" s="6"/>
      <c r="CE508" s="6"/>
      <c r="CF508" s="6"/>
      <c r="CG508" s="6"/>
      <c r="CH508" s="6"/>
      <c r="CI508" s="6"/>
      <c r="CJ508" s="6"/>
      <c r="CK508" s="6"/>
      <c r="CL508" s="6"/>
      <c r="CM508" s="6"/>
      <c r="CN508" s="6"/>
      <c r="CO508" s="6"/>
      <c r="CP508" s="6"/>
      <c r="CQ508" s="6"/>
      <c r="CR508" s="6"/>
      <c r="CS508" s="6"/>
      <c r="CT508" s="6"/>
      <c r="CU508" s="6"/>
      <c r="CV508" s="6"/>
      <c r="CW508" s="6"/>
      <c r="CX508" s="6"/>
      <c r="CY508" s="6"/>
      <c r="CZ508" s="6"/>
      <c r="DA508" s="6"/>
      <c r="DB508" s="6"/>
      <c r="DC508" s="6"/>
      <c r="DD508" s="6"/>
      <c r="DE508" s="6"/>
      <c r="DF508" s="6"/>
      <c r="DG508" s="6"/>
    </row>
    <row r="509" spans="18:111" s="5" customFormat="1" x14ac:dyDescent="0.25">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c r="AW509" s="8"/>
      <c r="AX509" s="8"/>
      <c r="AY509" s="8"/>
      <c r="AZ509" s="8"/>
      <c r="BA509" s="6"/>
      <c r="BB509" s="6"/>
      <c r="BC509" s="6"/>
      <c r="BD509" s="6"/>
      <c r="BE509" s="6"/>
      <c r="BF509" s="6"/>
      <c r="BG509" s="6"/>
      <c r="BH509" s="6"/>
      <c r="BI509" s="6"/>
      <c r="BJ509" s="6"/>
      <c r="BK509" s="6"/>
      <c r="BL509" s="6"/>
      <c r="BM509" s="6"/>
      <c r="BN509" s="6"/>
      <c r="BO509" s="6"/>
      <c r="BP509" s="6"/>
      <c r="BQ509" s="6"/>
      <c r="BR509" s="6"/>
      <c r="BS509" s="6"/>
      <c r="BT509" s="6"/>
      <c r="BU509" s="6"/>
      <c r="BV509" s="6"/>
      <c r="BW509" s="6"/>
      <c r="BX509" s="6"/>
      <c r="BY509" s="6"/>
      <c r="BZ509" s="6"/>
      <c r="CA509" s="6"/>
      <c r="CB509" s="6"/>
      <c r="CC509" s="6"/>
      <c r="CD509" s="6"/>
      <c r="CE509" s="6"/>
      <c r="CF509" s="6"/>
      <c r="CG509" s="6"/>
      <c r="CH509" s="6"/>
      <c r="CI509" s="6"/>
      <c r="CJ509" s="6"/>
      <c r="CK509" s="6"/>
      <c r="CL509" s="6"/>
      <c r="CM509" s="6"/>
      <c r="CN509" s="6"/>
      <c r="CO509" s="6"/>
      <c r="CP509" s="6"/>
      <c r="CQ509" s="6"/>
      <c r="CR509" s="6"/>
      <c r="CS509" s="6"/>
      <c r="CT509" s="6"/>
      <c r="CU509" s="6"/>
      <c r="CV509" s="6"/>
      <c r="CW509" s="6"/>
      <c r="CX509" s="6"/>
      <c r="CY509" s="6"/>
      <c r="CZ509" s="6"/>
      <c r="DA509" s="6"/>
      <c r="DB509" s="6"/>
      <c r="DC509" s="6"/>
      <c r="DD509" s="6"/>
      <c r="DE509" s="6"/>
      <c r="DF509" s="6"/>
      <c r="DG509" s="6"/>
    </row>
    <row r="510" spans="18:111" s="5" customFormat="1" x14ac:dyDescent="0.25">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c r="AV510" s="8"/>
      <c r="AW510" s="8"/>
      <c r="AX510" s="8"/>
      <c r="AY510" s="8"/>
      <c r="AZ510" s="8"/>
      <c r="BA510" s="6"/>
      <c r="BB510" s="6"/>
      <c r="BC510" s="6"/>
      <c r="BD510" s="6"/>
      <c r="BE510" s="6"/>
      <c r="BF510" s="6"/>
      <c r="BG510" s="6"/>
      <c r="BH510" s="6"/>
      <c r="BI510" s="6"/>
      <c r="BJ510" s="6"/>
      <c r="BK510" s="6"/>
      <c r="BL510" s="6"/>
      <c r="BM510" s="6"/>
      <c r="BN510" s="6"/>
      <c r="BO510" s="6"/>
      <c r="BP510" s="6"/>
      <c r="BQ510" s="6"/>
      <c r="BR510" s="6"/>
      <c r="BS510" s="6"/>
      <c r="BT510" s="6"/>
      <c r="BU510" s="6"/>
      <c r="BV510" s="6"/>
      <c r="BW510" s="6"/>
      <c r="BX510" s="6"/>
      <c r="BY510" s="6"/>
      <c r="BZ510" s="6"/>
      <c r="CA510" s="6"/>
      <c r="CB510" s="6"/>
      <c r="CC510" s="6"/>
      <c r="CD510" s="6"/>
      <c r="CE510" s="6"/>
      <c r="CF510" s="6"/>
      <c r="CG510" s="6"/>
      <c r="CH510" s="6"/>
      <c r="CI510" s="6"/>
      <c r="CJ510" s="6"/>
      <c r="CK510" s="6"/>
      <c r="CL510" s="6"/>
      <c r="CM510" s="6"/>
      <c r="CN510" s="6"/>
      <c r="CO510" s="6"/>
      <c r="CP510" s="6"/>
      <c r="CQ510" s="6"/>
      <c r="CR510" s="6"/>
      <c r="CS510" s="6"/>
      <c r="CT510" s="6"/>
      <c r="CU510" s="6"/>
      <c r="CV510" s="6"/>
      <c r="CW510" s="6"/>
      <c r="CX510" s="6"/>
      <c r="CY510" s="6"/>
      <c r="CZ510" s="6"/>
      <c r="DA510" s="6"/>
      <c r="DB510" s="6"/>
      <c r="DC510" s="6"/>
      <c r="DD510" s="6"/>
      <c r="DE510" s="6"/>
      <c r="DF510" s="6"/>
      <c r="DG510" s="6"/>
    </row>
    <row r="511" spans="18:111" s="5" customFormat="1" x14ac:dyDescent="0.25">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c r="AV511" s="8"/>
      <c r="AW511" s="8"/>
      <c r="AX511" s="8"/>
      <c r="AY511" s="8"/>
      <c r="AZ511" s="8"/>
      <c r="BA511" s="6"/>
      <c r="BB511" s="6"/>
      <c r="BC511" s="6"/>
      <c r="BD511" s="6"/>
      <c r="BE511" s="6"/>
      <c r="BF511" s="6"/>
      <c r="BG511" s="6"/>
      <c r="BH511" s="6"/>
      <c r="BI511" s="6"/>
      <c r="BJ511" s="6"/>
      <c r="BK511" s="6"/>
      <c r="BL511" s="6"/>
      <c r="BM511" s="6"/>
      <c r="BN511" s="6"/>
      <c r="BO511" s="6"/>
      <c r="BP511" s="6"/>
      <c r="BQ511" s="6"/>
      <c r="BR511" s="6"/>
      <c r="BS511" s="6"/>
      <c r="BT511" s="6"/>
      <c r="BU511" s="6"/>
      <c r="BV511" s="6"/>
      <c r="BW511" s="6"/>
      <c r="BX511" s="6"/>
      <c r="BY511" s="6"/>
      <c r="BZ511" s="6"/>
      <c r="CA511" s="6"/>
      <c r="CB511" s="6"/>
      <c r="CC511" s="6"/>
      <c r="CD511" s="6"/>
      <c r="CE511" s="6"/>
      <c r="CF511" s="6"/>
      <c r="CG511" s="6"/>
      <c r="CH511" s="6"/>
      <c r="CI511" s="6"/>
      <c r="CJ511" s="6"/>
      <c r="CK511" s="6"/>
      <c r="CL511" s="6"/>
      <c r="CM511" s="6"/>
      <c r="CN511" s="6"/>
      <c r="CO511" s="6"/>
      <c r="CP511" s="6"/>
      <c r="CQ511" s="6"/>
      <c r="CR511" s="6"/>
      <c r="CS511" s="6"/>
      <c r="CT511" s="6"/>
      <c r="CU511" s="6"/>
      <c r="CV511" s="6"/>
      <c r="CW511" s="6"/>
      <c r="CX511" s="6"/>
      <c r="CY511" s="6"/>
      <c r="CZ511" s="6"/>
      <c r="DA511" s="6"/>
      <c r="DB511" s="6"/>
      <c r="DC511" s="6"/>
      <c r="DD511" s="6"/>
      <c r="DE511" s="6"/>
      <c r="DF511" s="6"/>
      <c r="DG511" s="6"/>
    </row>
    <row r="512" spans="18:111" s="5" customFormat="1" x14ac:dyDescent="0.25">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c r="AV512" s="8"/>
      <c r="AW512" s="8"/>
      <c r="AX512" s="8"/>
      <c r="AY512" s="8"/>
      <c r="AZ512" s="8"/>
      <c r="BA512" s="6"/>
      <c r="BB512" s="6"/>
      <c r="BC512" s="6"/>
      <c r="BD512" s="6"/>
      <c r="BE512" s="6"/>
      <c r="BF512" s="6"/>
      <c r="BG512" s="6"/>
      <c r="BH512" s="6"/>
      <c r="BI512" s="6"/>
      <c r="BJ512" s="6"/>
      <c r="BK512" s="6"/>
      <c r="BL512" s="6"/>
      <c r="BM512" s="6"/>
      <c r="BN512" s="6"/>
      <c r="BO512" s="6"/>
      <c r="BP512" s="6"/>
      <c r="BQ512" s="6"/>
      <c r="BR512" s="6"/>
      <c r="BS512" s="6"/>
      <c r="BT512" s="6"/>
      <c r="BU512" s="6"/>
      <c r="BV512" s="6"/>
      <c r="BW512" s="6"/>
      <c r="BX512" s="6"/>
      <c r="BY512" s="6"/>
      <c r="BZ512" s="6"/>
      <c r="CA512" s="6"/>
      <c r="CB512" s="6"/>
      <c r="CC512" s="6"/>
      <c r="CD512" s="6"/>
      <c r="CE512" s="6"/>
      <c r="CF512" s="6"/>
      <c r="CG512" s="6"/>
      <c r="CH512" s="6"/>
      <c r="CI512" s="6"/>
      <c r="CJ512" s="6"/>
      <c r="CK512" s="6"/>
      <c r="CL512" s="6"/>
      <c r="CM512" s="6"/>
      <c r="CN512" s="6"/>
      <c r="CO512" s="6"/>
      <c r="CP512" s="6"/>
      <c r="CQ512" s="6"/>
      <c r="CR512" s="6"/>
      <c r="CS512" s="6"/>
      <c r="CT512" s="6"/>
      <c r="CU512" s="6"/>
      <c r="CV512" s="6"/>
      <c r="CW512" s="6"/>
      <c r="CX512" s="6"/>
      <c r="CY512" s="6"/>
      <c r="CZ512" s="6"/>
      <c r="DA512" s="6"/>
      <c r="DB512" s="6"/>
      <c r="DC512" s="6"/>
      <c r="DD512" s="6"/>
      <c r="DE512" s="6"/>
      <c r="DF512" s="6"/>
      <c r="DG512" s="6"/>
    </row>
    <row r="513" spans="18:111" s="5" customFormat="1" x14ac:dyDescent="0.25">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8"/>
      <c r="AW513" s="8"/>
      <c r="AX513" s="8"/>
      <c r="AY513" s="8"/>
      <c r="AZ513" s="8"/>
      <c r="BA513" s="6"/>
      <c r="BB513" s="6"/>
      <c r="BC513" s="6"/>
      <c r="BD513" s="6"/>
      <c r="BE513" s="6"/>
      <c r="BF513" s="6"/>
      <c r="BG513" s="6"/>
      <c r="BH513" s="6"/>
      <c r="BI513" s="6"/>
      <c r="BJ513" s="6"/>
      <c r="BK513" s="6"/>
      <c r="BL513" s="6"/>
      <c r="BM513" s="6"/>
      <c r="BN513" s="6"/>
      <c r="BO513" s="6"/>
      <c r="BP513" s="6"/>
      <c r="BQ513" s="6"/>
      <c r="BR513" s="6"/>
      <c r="BS513" s="6"/>
      <c r="BT513" s="6"/>
      <c r="BU513" s="6"/>
      <c r="BV513" s="6"/>
      <c r="BW513" s="6"/>
      <c r="BX513" s="6"/>
      <c r="BY513" s="6"/>
      <c r="BZ513" s="6"/>
      <c r="CA513" s="6"/>
      <c r="CB513" s="6"/>
      <c r="CC513" s="6"/>
      <c r="CD513" s="6"/>
      <c r="CE513" s="6"/>
      <c r="CF513" s="6"/>
      <c r="CG513" s="6"/>
      <c r="CH513" s="6"/>
      <c r="CI513" s="6"/>
      <c r="CJ513" s="6"/>
      <c r="CK513" s="6"/>
      <c r="CL513" s="6"/>
      <c r="CM513" s="6"/>
      <c r="CN513" s="6"/>
      <c r="CO513" s="6"/>
      <c r="CP513" s="6"/>
      <c r="CQ513" s="6"/>
      <c r="CR513" s="6"/>
      <c r="CS513" s="6"/>
      <c r="CT513" s="6"/>
      <c r="CU513" s="6"/>
      <c r="CV513" s="6"/>
      <c r="CW513" s="6"/>
      <c r="CX513" s="6"/>
      <c r="CY513" s="6"/>
      <c r="CZ513" s="6"/>
      <c r="DA513" s="6"/>
      <c r="DB513" s="6"/>
      <c r="DC513" s="6"/>
      <c r="DD513" s="6"/>
      <c r="DE513" s="6"/>
      <c r="DF513" s="6"/>
      <c r="DG513" s="6"/>
    </row>
    <row r="514" spans="18:111" s="5" customFormat="1" x14ac:dyDescent="0.25">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c r="BP514" s="6"/>
      <c r="BQ514" s="6"/>
      <c r="BR514" s="6"/>
      <c r="BS514" s="6"/>
      <c r="BT514" s="6"/>
      <c r="BU514" s="6"/>
      <c r="BV514" s="6"/>
      <c r="BW514" s="6"/>
      <c r="BX514" s="6"/>
      <c r="BY514" s="6"/>
      <c r="BZ514" s="6"/>
      <c r="CA514" s="6"/>
      <c r="CB514" s="6"/>
      <c r="CC514" s="6"/>
      <c r="CD514" s="6"/>
      <c r="CE514" s="6"/>
      <c r="CF514" s="6"/>
      <c r="CG514" s="6"/>
      <c r="CH514" s="6"/>
      <c r="CI514" s="6"/>
      <c r="CJ514" s="6"/>
      <c r="CK514" s="6"/>
      <c r="CL514" s="6"/>
      <c r="CM514" s="6"/>
      <c r="CN514" s="6"/>
      <c r="CO514" s="6"/>
      <c r="CP514" s="6"/>
      <c r="CQ514" s="6"/>
      <c r="CR514" s="6"/>
      <c r="CS514" s="6"/>
      <c r="CT514" s="6"/>
      <c r="CU514" s="6"/>
      <c r="CV514" s="6"/>
      <c r="CW514" s="6"/>
      <c r="CX514" s="6"/>
      <c r="CY514" s="6"/>
      <c r="CZ514" s="6"/>
      <c r="DA514" s="6"/>
      <c r="DB514" s="6"/>
      <c r="DC514" s="6"/>
      <c r="DD514" s="6"/>
      <c r="DE514" s="6"/>
      <c r="DF514" s="6"/>
      <c r="DG514" s="6"/>
    </row>
    <row r="515" spans="18:111" s="5" customFormat="1" x14ac:dyDescent="0.25">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c r="BP515" s="6"/>
      <c r="BQ515" s="6"/>
      <c r="BR515" s="6"/>
      <c r="BS515" s="6"/>
      <c r="BT515" s="6"/>
      <c r="BU515" s="6"/>
      <c r="BV515" s="6"/>
      <c r="BW515" s="6"/>
      <c r="BX515" s="6"/>
      <c r="BY515" s="6"/>
      <c r="BZ515" s="6"/>
      <c r="CA515" s="6"/>
      <c r="CB515" s="6"/>
      <c r="CC515" s="6"/>
      <c r="CD515" s="6"/>
      <c r="CE515" s="6"/>
      <c r="CF515" s="6"/>
      <c r="CG515" s="6"/>
      <c r="CH515" s="6"/>
      <c r="CI515" s="6"/>
      <c r="CJ515" s="6"/>
      <c r="CK515" s="6"/>
      <c r="CL515" s="6"/>
      <c r="CM515" s="6"/>
      <c r="CN515" s="6"/>
      <c r="CO515" s="6"/>
      <c r="CP515" s="6"/>
      <c r="CQ515" s="6"/>
      <c r="CR515" s="6"/>
      <c r="CS515" s="6"/>
      <c r="CT515" s="6"/>
      <c r="CU515" s="6"/>
      <c r="CV515" s="6"/>
      <c r="CW515" s="6"/>
      <c r="CX515" s="6"/>
      <c r="CY515" s="6"/>
      <c r="CZ515" s="6"/>
      <c r="DA515" s="6"/>
      <c r="DB515" s="6"/>
      <c r="DC515" s="6"/>
      <c r="DD515" s="6"/>
      <c r="DE515" s="6"/>
      <c r="DF515" s="6"/>
      <c r="DG515" s="6"/>
    </row>
    <row r="516" spans="18:111" s="5" customFormat="1" x14ac:dyDescent="0.25">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c r="BP516" s="6"/>
      <c r="BQ516" s="6"/>
      <c r="BR516" s="6"/>
      <c r="BS516" s="6"/>
      <c r="BT516" s="6"/>
      <c r="BU516" s="6"/>
      <c r="BV516" s="6"/>
      <c r="BW516" s="6"/>
      <c r="BX516" s="6"/>
      <c r="BY516" s="6"/>
      <c r="BZ516" s="6"/>
      <c r="CA516" s="6"/>
      <c r="CB516" s="6"/>
      <c r="CC516" s="6"/>
      <c r="CD516" s="6"/>
      <c r="CE516" s="6"/>
      <c r="CF516" s="6"/>
      <c r="CG516" s="6"/>
      <c r="CH516" s="6"/>
      <c r="CI516" s="6"/>
      <c r="CJ516" s="6"/>
      <c r="CK516" s="6"/>
      <c r="CL516" s="6"/>
      <c r="CM516" s="6"/>
      <c r="CN516" s="6"/>
      <c r="CO516" s="6"/>
      <c r="CP516" s="6"/>
      <c r="CQ516" s="6"/>
      <c r="CR516" s="6"/>
      <c r="CS516" s="6"/>
      <c r="CT516" s="6"/>
      <c r="CU516" s="6"/>
      <c r="CV516" s="6"/>
      <c r="CW516" s="6"/>
      <c r="CX516" s="6"/>
      <c r="CY516" s="6"/>
      <c r="CZ516" s="6"/>
      <c r="DA516" s="6"/>
      <c r="DB516" s="6"/>
      <c r="DC516" s="6"/>
      <c r="DD516" s="6"/>
      <c r="DE516" s="6"/>
      <c r="DF516" s="6"/>
      <c r="DG516" s="6"/>
    </row>
    <row r="517" spans="18:111" s="5" customFormat="1" x14ac:dyDescent="0.25">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c r="BP517" s="6"/>
      <c r="BQ517" s="6"/>
      <c r="BR517" s="6"/>
      <c r="BS517" s="6"/>
      <c r="BT517" s="6"/>
      <c r="BU517" s="6"/>
      <c r="BV517" s="6"/>
      <c r="BW517" s="6"/>
      <c r="BX517" s="6"/>
      <c r="BY517" s="6"/>
      <c r="BZ517" s="6"/>
      <c r="CA517" s="6"/>
      <c r="CB517" s="6"/>
      <c r="CC517" s="6"/>
      <c r="CD517" s="6"/>
      <c r="CE517" s="6"/>
      <c r="CF517" s="6"/>
      <c r="CG517" s="6"/>
      <c r="CH517" s="6"/>
      <c r="CI517" s="6"/>
      <c r="CJ517" s="6"/>
      <c r="CK517" s="6"/>
      <c r="CL517" s="6"/>
      <c r="CM517" s="6"/>
      <c r="CN517" s="6"/>
      <c r="CO517" s="6"/>
      <c r="CP517" s="6"/>
      <c r="CQ517" s="6"/>
      <c r="CR517" s="6"/>
      <c r="CS517" s="6"/>
      <c r="CT517" s="6"/>
      <c r="CU517" s="6"/>
      <c r="CV517" s="6"/>
      <c r="CW517" s="6"/>
      <c r="CX517" s="6"/>
      <c r="CY517" s="6"/>
      <c r="CZ517" s="6"/>
      <c r="DA517" s="6"/>
      <c r="DB517" s="6"/>
      <c r="DC517" s="6"/>
      <c r="DD517" s="6"/>
      <c r="DE517" s="6"/>
      <c r="DF517" s="6"/>
      <c r="DG517" s="6"/>
    </row>
    <row r="518" spans="18:111" s="5" customFormat="1" x14ac:dyDescent="0.25">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c r="BP518" s="6"/>
      <c r="BQ518" s="6"/>
      <c r="BR518" s="6"/>
      <c r="BS518" s="6"/>
      <c r="BT518" s="6"/>
      <c r="BU518" s="6"/>
      <c r="BV518" s="6"/>
      <c r="BW518" s="6"/>
      <c r="BX518" s="6"/>
      <c r="BY518" s="6"/>
      <c r="BZ518" s="6"/>
      <c r="CA518" s="6"/>
      <c r="CB518" s="6"/>
      <c r="CC518" s="6"/>
      <c r="CD518" s="6"/>
      <c r="CE518" s="6"/>
      <c r="CF518" s="6"/>
      <c r="CG518" s="6"/>
      <c r="CH518" s="6"/>
      <c r="CI518" s="6"/>
      <c r="CJ518" s="6"/>
      <c r="CK518" s="6"/>
      <c r="CL518" s="6"/>
      <c r="CM518" s="6"/>
      <c r="CN518" s="6"/>
      <c r="CO518" s="6"/>
      <c r="CP518" s="6"/>
      <c r="CQ518" s="6"/>
      <c r="CR518" s="6"/>
      <c r="CS518" s="6"/>
      <c r="CT518" s="6"/>
      <c r="CU518" s="6"/>
      <c r="CV518" s="6"/>
      <c r="CW518" s="6"/>
      <c r="CX518" s="6"/>
      <c r="CY518" s="6"/>
      <c r="CZ518" s="6"/>
      <c r="DA518" s="6"/>
      <c r="DB518" s="6"/>
      <c r="DC518" s="6"/>
      <c r="DD518" s="6"/>
      <c r="DE518" s="6"/>
      <c r="DF518" s="6"/>
      <c r="DG518" s="6"/>
    </row>
    <row r="519" spans="18:111" s="5" customFormat="1" x14ac:dyDescent="0.25">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c r="BP519" s="6"/>
      <c r="BQ519" s="6"/>
      <c r="BR519" s="6"/>
      <c r="BS519" s="6"/>
      <c r="BT519" s="6"/>
      <c r="BU519" s="6"/>
      <c r="BV519" s="6"/>
      <c r="BW519" s="6"/>
      <c r="BX519" s="6"/>
      <c r="BY519" s="6"/>
      <c r="BZ519" s="6"/>
      <c r="CA519" s="6"/>
      <c r="CB519" s="6"/>
      <c r="CC519" s="6"/>
      <c r="CD519" s="6"/>
      <c r="CE519" s="6"/>
      <c r="CF519" s="6"/>
      <c r="CG519" s="6"/>
      <c r="CH519" s="6"/>
      <c r="CI519" s="6"/>
      <c r="CJ519" s="6"/>
      <c r="CK519" s="6"/>
      <c r="CL519" s="6"/>
      <c r="CM519" s="6"/>
      <c r="CN519" s="6"/>
      <c r="CO519" s="6"/>
      <c r="CP519" s="6"/>
      <c r="CQ519" s="6"/>
      <c r="CR519" s="6"/>
      <c r="CS519" s="6"/>
      <c r="CT519" s="6"/>
      <c r="CU519" s="6"/>
      <c r="CV519" s="6"/>
      <c r="CW519" s="6"/>
      <c r="CX519" s="6"/>
      <c r="CY519" s="6"/>
      <c r="CZ519" s="6"/>
      <c r="DA519" s="6"/>
      <c r="DB519" s="6"/>
      <c r="DC519" s="6"/>
      <c r="DD519" s="6"/>
      <c r="DE519" s="6"/>
      <c r="DF519" s="6"/>
      <c r="DG519" s="6"/>
    </row>
  </sheetData>
  <sheetProtection password="DA01" sheet="1" objects="1" scenarios="1" selectLockedCells="1"/>
  <mergeCells count="202">
    <mergeCell ref="C86:G86"/>
    <mergeCell ref="L86:Q86"/>
    <mergeCell ref="C99:G99"/>
    <mergeCell ref="L98:Q98"/>
    <mergeCell ref="L99:Q99"/>
    <mergeCell ref="C93:G93"/>
    <mergeCell ref="L93:Q93"/>
    <mergeCell ref="C94:G94"/>
    <mergeCell ref="L95:Q95"/>
    <mergeCell ref="C98:G98"/>
    <mergeCell ref="C97:K97"/>
    <mergeCell ref="H98:J98"/>
    <mergeCell ref="L94:Q94"/>
    <mergeCell ref="L96:Q96"/>
    <mergeCell ref="L97:Q97"/>
    <mergeCell ref="C95:G95"/>
    <mergeCell ref="C96:G96"/>
    <mergeCell ref="L78:Q78"/>
    <mergeCell ref="C79:G79"/>
    <mergeCell ref="L79:Q79"/>
    <mergeCell ref="C82:G82"/>
    <mergeCell ref="C84:G84"/>
    <mergeCell ref="L80:Q80"/>
    <mergeCell ref="C80:G80"/>
    <mergeCell ref="C91:G91"/>
    <mergeCell ref="C92:G92"/>
    <mergeCell ref="H91:J91"/>
    <mergeCell ref="L87:Q87"/>
    <mergeCell ref="L85:Q85"/>
    <mergeCell ref="L84:Q84"/>
    <mergeCell ref="L92:Q92"/>
    <mergeCell ref="C83:K83"/>
    <mergeCell ref="C89:G89"/>
    <mergeCell ref="L89:Q89"/>
    <mergeCell ref="C88:G88"/>
    <mergeCell ref="C90:K90"/>
    <mergeCell ref="C87:K87"/>
    <mergeCell ref="L88:Q88"/>
    <mergeCell ref="L90:Q90"/>
    <mergeCell ref="L91:Q91"/>
    <mergeCell ref="C85:G85"/>
    <mergeCell ref="L18:Q18"/>
    <mergeCell ref="C14:G14"/>
    <mergeCell ref="B4:B5"/>
    <mergeCell ref="C4:G5"/>
    <mergeCell ref="C59:G59"/>
    <mergeCell ref="C60:G60"/>
    <mergeCell ref="C61:G61"/>
    <mergeCell ref="C63:G63"/>
    <mergeCell ref="C51:G51"/>
    <mergeCell ref="L49:Q49"/>
    <mergeCell ref="L51:Q51"/>
    <mergeCell ref="L52:Q52"/>
    <mergeCell ref="L54:Q54"/>
    <mergeCell ref="C54:G54"/>
    <mergeCell ref="L50:Q50"/>
    <mergeCell ref="L59:Q59"/>
    <mergeCell ref="C9:G9"/>
    <mergeCell ref="C7:G7"/>
    <mergeCell ref="B6:K6"/>
    <mergeCell ref="B8:K8"/>
    <mergeCell ref="C10:G10"/>
    <mergeCell ref="H4:H5"/>
    <mergeCell ref="B18:K18"/>
    <mergeCell ref="L4:Q5"/>
    <mergeCell ref="R4:Z5"/>
    <mergeCell ref="R24:Y24"/>
    <mergeCell ref="C38:G38"/>
    <mergeCell ref="C33:K33"/>
    <mergeCell ref="C34:G34"/>
    <mergeCell ref="L34:Q34"/>
    <mergeCell ref="C25:G25"/>
    <mergeCell ref="C20:G20"/>
    <mergeCell ref="L27:Q27"/>
    <mergeCell ref="C28:G28"/>
    <mergeCell ref="L28:Q28"/>
    <mergeCell ref="C29:G29"/>
    <mergeCell ref="C30:G30"/>
    <mergeCell ref="L29:Q29"/>
    <mergeCell ref="B31:K31"/>
    <mergeCell ref="L38:Q38"/>
    <mergeCell ref="C35:K35"/>
    <mergeCell ref="L19:Q19"/>
    <mergeCell ref="L37:Q37"/>
    <mergeCell ref="C27:G27"/>
    <mergeCell ref="C21:G21"/>
    <mergeCell ref="B24:K24"/>
    <mergeCell ref="C16:G16"/>
    <mergeCell ref="C17:G17"/>
    <mergeCell ref="J4:J5"/>
    <mergeCell ref="K4:K5"/>
    <mergeCell ref="L15:Q15"/>
    <mergeCell ref="C12:G12"/>
    <mergeCell ref="L12:Q12"/>
    <mergeCell ref="L17:Q17"/>
    <mergeCell ref="I4:I5"/>
    <mergeCell ref="C11:G11"/>
    <mergeCell ref="C13:G13"/>
    <mergeCell ref="C15:G15"/>
    <mergeCell ref="L11:Q11"/>
    <mergeCell ref="L16:Q16"/>
    <mergeCell ref="L10:Q10"/>
    <mergeCell ref="L14:Q14"/>
    <mergeCell ref="L8:Q8"/>
    <mergeCell ref="L6:Q6"/>
    <mergeCell ref="L13:Q13"/>
    <mergeCell ref="L9:Q9"/>
    <mergeCell ref="L7:Q7"/>
    <mergeCell ref="L40:Q40"/>
    <mergeCell ref="C52:G52"/>
    <mergeCell ref="C53:G53"/>
    <mergeCell ref="L56:Q56"/>
    <mergeCell ref="C45:G45"/>
    <mergeCell ref="L53:Q53"/>
    <mergeCell ref="L46:Q46"/>
    <mergeCell ref="C43:G43"/>
    <mergeCell ref="L23:Q23"/>
    <mergeCell ref="L24:Q24"/>
    <mergeCell ref="L32:Q32"/>
    <mergeCell ref="L31:Q31"/>
    <mergeCell ref="L41:Q41"/>
    <mergeCell ref="L43:Q43"/>
    <mergeCell ref="C48:G48"/>
    <mergeCell ref="C49:G49"/>
    <mergeCell ref="C36:G36"/>
    <mergeCell ref="C37:G37"/>
    <mergeCell ref="L26:Q26"/>
    <mergeCell ref="L39:Q39"/>
    <mergeCell ref="C39:G39"/>
    <mergeCell ref="L36:Q36"/>
    <mergeCell ref="C22:G22"/>
    <mergeCell ref="C23:G23"/>
    <mergeCell ref="C26:G26"/>
    <mergeCell ref="C100:G100"/>
    <mergeCell ref="L100:Q100"/>
    <mergeCell ref="L74:Q76"/>
    <mergeCell ref="L61:Q61"/>
    <mergeCell ref="L60:Q60"/>
    <mergeCell ref="C55:G55"/>
    <mergeCell ref="L83:Q83"/>
    <mergeCell ref="L82:Q82"/>
    <mergeCell ref="L81:Q81"/>
    <mergeCell ref="L72:Q72"/>
    <mergeCell ref="L57:Q57"/>
    <mergeCell ref="L71:Q71"/>
    <mergeCell ref="C74:G74"/>
    <mergeCell ref="L64:Q64"/>
    <mergeCell ref="L65:Q65"/>
    <mergeCell ref="L70:Q70"/>
    <mergeCell ref="C69:G69"/>
    <mergeCell ref="C66:G66"/>
    <mergeCell ref="C64:G64"/>
    <mergeCell ref="C72:G72"/>
    <mergeCell ref="L68:Q68"/>
    <mergeCell ref="C58:G58"/>
    <mergeCell ref="C70:G70"/>
    <mergeCell ref="C65:G65"/>
    <mergeCell ref="L101:Q101"/>
    <mergeCell ref="H19:J19"/>
    <mergeCell ref="C19:G19"/>
    <mergeCell ref="H22:J22"/>
    <mergeCell ref="C32:G32"/>
    <mergeCell ref="L25:Q25"/>
    <mergeCell ref="L33:Q33"/>
    <mergeCell ref="L35:Q35"/>
    <mergeCell ref="L30:Q30"/>
    <mergeCell ref="L63:Q63"/>
    <mergeCell ref="C75:G75"/>
    <mergeCell ref="C76:G76"/>
    <mergeCell ref="C67:K67"/>
    <mergeCell ref="L73:Q73"/>
    <mergeCell ref="C68:G68"/>
    <mergeCell ref="L66:Q66"/>
    <mergeCell ref="C40:G40"/>
    <mergeCell ref="L44:Q44"/>
    <mergeCell ref="L22:Q22"/>
    <mergeCell ref="L20:Q20"/>
    <mergeCell ref="L21:Q21"/>
    <mergeCell ref="C103:G103"/>
    <mergeCell ref="L103:Q103"/>
    <mergeCell ref="C104:G104"/>
    <mergeCell ref="L104:Q104"/>
    <mergeCell ref="L102:Q102"/>
    <mergeCell ref="C102:G102"/>
    <mergeCell ref="C101:K101"/>
    <mergeCell ref="L47:Q47"/>
    <mergeCell ref="L42:Q42"/>
    <mergeCell ref="L45:Q45"/>
    <mergeCell ref="C50:G50"/>
    <mergeCell ref="C46:G46"/>
    <mergeCell ref="L55:Q55"/>
    <mergeCell ref="L67:Q67"/>
    <mergeCell ref="L69:Q69"/>
    <mergeCell ref="C42:G42"/>
    <mergeCell ref="L48:Q48"/>
    <mergeCell ref="L58:Q58"/>
    <mergeCell ref="L62:Q62"/>
    <mergeCell ref="C56:G56"/>
    <mergeCell ref="C77:G77"/>
    <mergeCell ref="H77:J77"/>
    <mergeCell ref="L77:Q77"/>
    <mergeCell ref="C78:G78"/>
  </mergeCells>
  <conditionalFormatting sqref="H20">
    <cfRule type="expression" dxfId="12" priority="24">
      <formula>EXACT($H$19,"NO")</formula>
    </cfRule>
  </conditionalFormatting>
  <conditionalFormatting sqref="J32">
    <cfRule type="expression" dxfId="11" priority="23">
      <formula>$J$32&gt;0.92</formula>
    </cfRule>
  </conditionalFormatting>
  <conditionalFormatting sqref="I23">
    <cfRule type="expression" dxfId="10" priority="20">
      <formula>EXACT($H$22,"NO")</formula>
    </cfRule>
    <cfRule type="expression" dxfId="9" priority="21">
      <formula>EXACT($H$22,"YES")</formula>
    </cfRule>
  </conditionalFormatting>
  <conditionalFormatting sqref="J13">
    <cfRule type="expression" dxfId="8" priority="18">
      <formula>$J$13&gt;65</formula>
    </cfRule>
  </conditionalFormatting>
  <conditionalFormatting sqref="J7">
    <cfRule type="expression" dxfId="7" priority="16">
      <formula>$J$7&gt;65</formula>
    </cfRule>
  </conditionalFormatting>
  <conditionalFormatting sqref="I26">
    <cfRule type="expression" dxfId="6" priority="15">
      <formula>$I$26&lt;$J$12</formula>
    </cfRule>
    <cfRule type="expression" dxfId="5" priority="1">
      <formula>$I$26&gt;(65-$J$7)</formula>
    </cfRule>
  </conditionalFormatting>
  <conditionalFormatting sqref="B98:K100">
    <cfRule type="expression" dxfId="4" priority="7">
      <formula>EXACT($H$22,"NO")</formula>
    </cfRule>
  </conditionalFormatting>
  <conditionalFormatting sqref="B93:K96">
    <cfRule type="expression" dxfId="3" priority="6">
      <formula>EXACT($H$91,"Direct PWM")</formula>
    </cfRule>
  </conditionalFormatting>
  <conditionalFormatting sqref="I94">
    <cfRule type="expression" dxfId="2" priority="5">
      <formula>EXACT($H$91,"Analog-to-PWM")</formula>
    </cfRule>
  </conditionalFormatting>
  <conditionalFormatting sqref="I95">
    <cfRule type="expression" dxfId="1" priority="4">
      <formula>EXACT($H$91,"Analog-to-PWM")</formula>
    </cfRule>
  </conditionalFormatting>
  <conditionalFormatting sqref="I10">
    <cfRule type="expression" dxfId="0" priority="3">
      <formula>EXACT($I$10,0)</formula>
    </cfRule>
  </conditionalFormatting>
  <dataValidations count="4">
    <dataValidation type="list" allowBlank="1" showInputMessage="1" showErrorMessage="1" sqref="H19:J19">
      <formula1>$R$19:$S$19</formula1>
    </dataValidation>
    <dataValidation type="list" allowBlank="1" showInputMessage="1" showErrorMessage="1" sqref="H22:J22">
      <formula1>$R$22:$S$22</formula1>
    </dataValidation>
    <dataValidation type="list" allowBlank="1" showInputMessage="1" showErrorMessage="1" sqref="H77:J77">
      <formula1>$R$77:$S$77</formula1>
    </dataValidation>
    <dataValidation type="list" allowBlank="1" showInputMessage="1" showErrorMessage="1" sqref="H91:J91">
      <formula1>$R$91:$S$91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26</vt:i4>
      </vt:variant>
    </vt:vector>
  </HeadingPairs>
  <TitlesOfParts>
    <vt:vector size="27" baseType="lpstr">
      <vt:lpstr>BUCK BOOST LED Driver</vt:lpstr>
      <vt:lpstr>DELTA_VIN</vt:lpstr>
      <vt:lpstr>DMAX</vt:lpstr>
      <vt:lpstr>DMIN</vt:lpstr>
      <vt:lpstr>DTYP</vt:lpstr>
      <vt:lpstr>FSW</vt:lpstr>
      <vt:lpstr>ILEDMAX</vt:lpstr>
      <vt:lpstr>ILEDMIN</vt:lpstr>
      <vt:lpstr>ILEDTYP</vt:lpstr>
      <vt:lpstr>IQPKMAX</vt:lpstr>
      <vt:lpstr>IQPKMIN</vt:lpstr>
      <vt:lpstr>IQPKTYP</vt:lpstr>
      <vt:lpstr>LM</vt:lpstr>
      <vt:lpstr>POBDRY</vt:lpstr>
      <vt:lpstr>POMAX</vt:lpstr>
      <vt:lpstr>RIS</vt:lpstr>
      <vt:lpstr>RISCALC</vt:lpstr>
      <vt:lpstr>RRILED</vt:lpstr>
      <vt:lpstr>VINMAX</vt:lpstr>
      <vt:lpstr>VINMIN</vt:lpstr>
      <vt:lpstr>VINTYP</vt:lpstr>
      <vt:lpstr>VOMAX</vt:lpstr>
      <vt:lpstr>VOMIN</vt:lpstr>
      <vt:lpstr>VOTYP</vt:lpstr>
      <vt:lpstr>VOVHYS</vt:lpstr>
      <vt:lpstr>VOVP</vt:lpstr>
      <vt:lpstr>VREF</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Doshi, Montu</dc:creator>
  <cp:lastModifiedBy>Windows User</cp:lastModifiedBy>
  <dcterms:created xsi:type="dcterms:W3CDTF">2016-01-15T19:58:47Z</dcterms:created>
  <dcterms:modified xsi:type="dcterms:W3CDTF">2019-05-27T12:50:34Z</dcterms:modified>
</cp:coreProperties>
</file>