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340" yWindow="780" windowWidth="19440" windowHeight="9525"/>
  </bookViews>
  <sheets>
    <sheet name="Coss_BSC190N15NS3" sheetId="2" r:id="rId1"/>
    <sheet name="Coss_BSC093N15NS5" sheetId="1" r:id="rId2"/>
  </sheets>
  <calcPr calcId="145621"/>
</workbook>
</file>

<file path=xl/calcChain.xml><?xml version="1.0" encoding="utf-8"?>
<calcChain xmlns="http://schemas.openxmlformats.org/spreadsheetml/2006/main">
  <c r="D18" i="1" l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16" i="1"/>
  <c r="D17" i="1"/>
  <c r="D15" i="1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15" i="2"/>
  <c r="C33" i="2" l="1"/>
  <c r="C32" i="2"/>
  <c r="C31" i="2"/>
  <c r="C30" i="2"/>
  <c r="C29" i="2"/>
  <c r="C28" i="2"/>
  <c r="C27" i="2"/>
  <c r="C26" i="2"/>
  <c r="C25" i="2"/>
  <c r="C24" i="2"/>
  <c r="C23" i="2"/>
  <c r="C22" i="2"/>
  <c r="J20" i="2"/>
  <c r="C21" i="2"/>
  <c r="C20" i="2"/>
  <c r="C19" i="2"/>
  <c r="C18" i="2"/>
  <c r="C17" i="2"/>
  <c r="C16" i="2"/>
  <c r="C15" i="2"/>
  <c r="M19" i="2" l="1"/>
  <c r="M20" i="2"/>
  <c r="J20" i="1"/>
  <c r="M20" i="1" s="1"/>
  <c r="M19" i="1" l="1"/>
  <c r="C38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15" i="1"/>
</calcChain>
</file>

<file path=xl/sharedStrings.xml><?xml version="1.0" encoding="utf-8"?>
<sst xmlns="http://schemas.openxmlformats.org/spreadsheetml/2006/main" count="67" uniqueCount="33">
  <si>
    <t>Coss(pF)</t>
  </si>
  <si>
    <t>Vds</t>
  </si>
  <si>
    <t>Vi =</t>
  </si>
  <si>
    <t>pF</t>
  </si>
  <si>
    <t xml:space="preserve">  =====&gt;</t>
  </si>
  <si>
    <t>(Power)</t>
  </si>
  <si>
    <t>(Log)</t>
  </si>
  <si>
    <t>Vbulk =</t>
  </si>
  <si>
    <t>Vo =</t>
  </si>
  <si>
    <t>Algorithm:  At each voltage point on Coss curve (Vi), list the specific Coss value (Ci) at that point.</t>
  </si>
  <si>
    <t>Then sum up the all the previous dQ's from the V-point back and divide by that point's V.</t>
  </si>
  <si>
    <t>V</t>
  </si>
  <si>
    <r>
      <t xml:space="preserve">Co(tr) for </t>
    </r>
    <r>
      <rPr>
        <u/>
        <sz val="11"/>
        <color theme="1"/>
        <rFont val="Calibri"/>
        <family val="2"/>
        <scheme val="minor"/>
      </rPr>
      <t>BSC093N15NS5</t>
    </r>
  </si>
  <si>
    <t>Calculate delta-Q for the interval between a point and the previous point:  dQi = Ci * (Vi - Vi-1)</t>
  </si>
  <si>
    <t>Use "Trendline" tool in "Chart Tools - Layout" tab after clicking on the graph.</t>
  </si>
  <si>
    <r>
      <t xml:space="preserve">Co(tr) for </t>
    </r>
    <r>
      <rPr>
        <u/>
        <sz val="11"/>
        <color theme="1"/>
        <rFont val="Calibri"/>
        <family val="2"/>
        <scheme val="minor"/>
      </rPr>
      <t>BSC190N15NS3</t>
    </r>
  </si>
  <si>
    <r>
      <t xml:space="preserve">Curve matching is </t>
    </r>
    <r>
      <rPr>
        <b/>
        <sz val="11"/>
        <color theme="1"/>
        <rFont val="Calibri"/>
        <family val="2"/>
        <scheme val="minor"/>
      </rPr>
      <t>restricted to expected voltage range</t>
    </r>
    <r>
      <rPr>
        <sz val="11"/>
        <color theme="1"/>
        <rFont val="Calibri"/>
        <family val="2"/>
        <scheme val="minor"/>
      </rPr>
      <t xml:space="preserve"> to maintain higher accuracy.</t>
    </r>
  </si>
  <si>
    <t>Co(tr) =</t>
  </si>
  <si>
    <t>The cumulative Q diminishes , so the curve shows the effective time-related Coss (Co(tr)) decreasing as Vds voltage increases.</t>
  </si>
  <si>
    <r>
      <t xml:space="preserve">Simple curve-matching equation gives results </t>
    </r>
    <r>
      <rPr>
        <b/>
        <sz val="11"/>
        <color theme="1"/>
        <rFont val="Calibri"/>
        <family val="2"/>
        <scheme val="minor"/>
      </rPr>
      <t>CLOSE TO</t>
    </r>
    <r>
      <rPr>
        <sz val="11"/>
        <color theme="1"/>
        <rFont val="Calibri"/>
        <family val="2"/>
        <scheme val="minor"/>
      </rPr>
      <t>, but not exactly equal to, the data points.  Sometimes a little over, sometimes a little under.</t>
    </r>
  </si>
  <si>
    <t>Use "Trendline" tool in "Chart Tools - Layout" tab after clicking on the graph to select the best-fitting curve.</t>
  </si>
  <si>
    <t>MOSFET Coss curve can be digitized by "Webplotdigitizer" program to get list of x, y numbers (Vds, Coss), or data collected manually for columns A &amp; B.</t>
  </si>
  <si>
    <t>dQi</t>
  </si>
  <si>
    <t>Nps =</t>
  </si>
  <si>
    <t>for</t>
  </si>
  <si>
    <t xml:space="preserve">and </t>
  </si>
  <si>
    <t>Time-related effective-Coss plotter by Pei-Hsin Liu, Nov 28, 2017.</t>
  </si>
  <si>
    <t>Then click on "More Trendline Options…" to select the best-fitting curve.</t>
  </si>
  <si>
    <t>Update Equations</t>
  </si>
  <si>
    <t>once final trend is chosen</t>
  </si>
  <si>
    <t>Based on:</t>
  </si>
  <si>
    <t>then at</t>
  </si>
  <si>
    <t>Co(tr) (pF)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</si>
</sst>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quotePrefix="1"/>
    <xf numFmtId="0" fontId="18" fillId="0" borderId="0" xfId="0" applyFont="1"/>
    <xf numFmtId="0" fontId="1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33" borderId="0" xfId="0" applyFill="1"/>
    <xf numFmtId="0" fontId="0" fillId="0" borderId="10" xfId="0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rendline>
            <c:trendlineType val="power"/>
            <c:dispRSqr val="0"/>
            <c:dispEq val="1"/>
            <c:trendlineLbl>
              <c:layout>
                <c:manualLayout>
                  <c:x val="-0.10546488560177476"/>
                  <c:y val="-0.62214663167104112"/>
                </c:manualLayout>
              </c:layout>
              <c:numFmt formatCode="General" sourceLinked="0"/>
            </c:trendlineLbl>
          </c:trendline>
          <c:trendline>
            <c:trendlineType val="log"/>
            <c:dispRSqr val="0"/>
            <c:dispEq val="1"/>
            <c:trendlineLbl>
              <c:layout>
                <c:manualLayout>
                  <c:x val="-0.10018402469537872"/>
                  <c:y val="-1.3449868766404199E-2"/>
                </c:manualLayout>
              </c:layout>
              <c:numFmt formatCode="General" sourceLinked="0"/>
            </c:trendlineLbl>
          </c:trendline>
          <c:xVal>
            <c:numRef>
              <c:f>Coss_BSC190N15NS3!$A$21:$A$33</c:f>
              <c:numCache>
                <c:formatCode>General</c:formatCode>
                <c:ptCount val="13"/>
                <c:pt idx="0">
                  <c:v>19.956616052060699</c:v>
                </c:pt>
                <c:pt idx="1">
                  <c:v>25.162689804772199</c:v>
                </c:pt>
                <c:pt idx="2">
                  <c:v>28.850325379609501</c:v>
                </c:pt>
                <c:pt idx="3">
                  <c:v>30.585683297180001</c:v>
                </c:pt>
                <c:pt idx="4">
                  <c:v>34.924078091106203</c:v>
                </c:pt>
                <c:pt idx="5">
                  <c:v>36.876355748373101</c:v>
                </c:pt>
                <c:pt idx="6">
                  <c:v>40.1301518438177</c:v>
                </c:pt>
                <c:pt idx="7">
                  <c:v>45.119305856832902</c:v>
                </c:pt>
                <c:pt idx="8">
                  <c:v>50.108459869848097</c:v>
                </c:pt>
                <c:pt idx="9">
                  <c:v>59.869848156182201</c:v>
                </c:pt>
                <c:pt idx="10">
                  <c:v>75.054229934923995</c:v>
                </c:pt>
                <c:pt idx="11">
                  <c:v>85.466377440347003</c:v>
                </c:pt>
                <c:pt idx="12">
                  <c:v>99.783080260303606</c:v>
                </c:pt>
              </c:numCache>
            </c:numRef>
          </c:xVal>
          <c:yVal>
            <c:numRef>
              <c:f>Coss_BSC190N15NS3!$D$21:$D$33</c:f>
              <c:numCache>
                <c:formatCode>General</c:formatCode>
                <c:ptCount val="13"/>
                <c:pt idx="0">
                  <c:v>1624.5826327259799</c:v>
                </c:pt>
                <c:pt idx="1">
                  <c:v>1500.19418429285</c:v>
                </c:pt>
                <c:pt idx="2">
                  <c:v>1433.3404422673241</c:v>
                </c:pt>
                <c:pt idx="3">
                  <c:v>1401.0307913173508</c:v>
                </c:pt>
                <c:pt idx="4">
                  <c:v>1290.5570657762473</c:v>
                </c:pt>
                <c:pt idx="5">
                  <c:v>1245.8177579819762</c:v>
                </c:pt>
                <c:pt idx="6">
                  <c:v>1175.7696692654542</c:v>
                </c:pt>
                <c:pt idx="7">
                  <c:v>1082.5190579727505</c:v>
                </c:pt>
                <c:pt idx="8">
                  <c:v>1004.0004215377484</c:v>
                </c:pt>
                <c:pt idx="9">
                  <c:v>880.75784283818723</c:v>
                </c:pt>
                <c:pt idx="10">
                  <c:v>745.60081020237192</c:v>
                </c:pt>
                <c:pt idx="11">
                  <c:v>679.13018078322318</c:v>
                </c:pt>
                <c:pt idx="12">
                  <c:v>609.51324827005305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114368"/>
        <c:axId val="141116160"/>
      </c:scatterChart>
      <c:valAx>
        <c:axId val="141114368"/>
        <c:scaling>
          <c:orientation val="minMax"/>
          <c:max val="160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crossAx val="141116160"/>
        <c:crosses val="autoZero"/>
        <c:crossBetween val="midCat"/>
      </c:valAx>
      <c:valAx>
        <c:axId val="141116160"/>
        <c:scaling>
          <c:orientation val="minMax"/>
          <c:max val="1800"/>
          <c:min val="50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111436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rendline>
            <c:trendlineType val="log"/>
            <c:dispRSqr val="0"/>
            <c:dispEq val="1"/>
            <c:trendlineLbl>
              <c:layout>
                <c:manualLayout>
                  <c:x val="-0.14480152122412318"/>
                  <c:y val="-5.5101514372559099E-2"/>
                </c:manualLayout>
              </c:layout>
              <c:numFmt formatCode="General" sourceLinked="0"/>
            </c:trendlineLbl>
          </c:trendline>
          <c:trendline>
            <c:trendlineType val="power"/>
            <c:dispRSqr val="0"/>
            <c:dispEq val="1"/>
            <c:trendlineLbl>
              <c:layout>
                <c:manualLayout>
                  <c:x val="-0.38658510748197839"/>
                  <c:y val="-0.58740987273498024"/>
                </c:manualLayout>
              </c:layout>
              <c:numFmt formatCode="General" sourceLinked="0"/>
            </c:trendlineLbl>
          </c:trendline>
          <c:xVal>
            <c:numRef>
              <c:f>Coss_BSC093N15NS5!$A$23:$A$38</c:f>
              <c:numCache>
                <c:formatCode>General</c:formatCode>
                <c:ptCount val="16"/>
                <c:pt idx="0">
                  <c:v>29.453129004151499</c:v>
                </c:pt>
                <c:pt idx="1">
                  <c:v>34.532315104300103</c:v>
                </c:pt>
                <c:pt idx="2">
                  <c:v>39.6135513300189</c:v>
                </c:pt>
                <c:pt idx="3">
                  <c:v>44.522577007841697</c:v>
                </c:pt>
                <c:pt idx="4">
                  <c:v>49.435702936804802</c:v>
                </c:pt>
                <c:pt idx="5">
                  <c:v>54.853159756034998</c:v>
                </c:pt>
                <c:pt idx="6">
                  <c:v>59.425964840346403</c:v>
                </c:pt>
                <c:pt idx="7">
                  <c:v>64.675311362820906</c:v>
                </c:pt>
                <c:pt idx="8">
                  <c:v>69.586387166213896</c:v>
                </c:pt>
                <c:pt idx="9">
                  <c:v>74.836758751473496</c:v>
                </c:pt>
                <c:pt idx="10">
                  <c:v>79.748859617651505</c:v>
                </c:pt>
                <c:pt idx="11">
                  <c:v>84.999231202911105</c:v>
                </c:pt>
                <c:pt idx="12">
                  <c:v>89.740146583978202</c:v>
                </c:pt>
                <c:pt idx="13">
                  <c:v>94.816257495771595</c:v>
                </c:pt>
                <c:pt idx="14">
                  <c:v>99.384962328942606</c:v>
                </c:pt>
                <c:pt idx="15">
                  <c:v>150</c:v>
                </c:pt>
              </c:numCache>
            </c:numRef>
          </c:xVal>
          <c:yVal>
            <c:numRef>
              <c:f>Coss_BSC093N15NS5!$D$23:$D$38</c:f>
              <c:numCache>
                <c:formatCode>General</c:formatCode>
                <c:ptCount val="16"/>
                <c:pt idx="0">
                  <c:v>1558.9874754885682</c:v>
                </c:pt>
                <c:pt idx="1">
                  <c:v>1502.5339886363254</c:v>
                </c:pt>
                <c:pt idx="2">
                  <c:v>1446.3934116066791</c:v>
                </c:pt>
                <c:pt idx="3">
                  <c:v>1397.8564001968605</c:v>
                </c:pt>
                <c:pt idx="4">
                  <c:v>1348.2905722536216</c:v>
                </c:pt>
                <c:pt idx="5">
                  <c:v>1297.8667819729792</c:v>
                </c:pt>
                <c:pt idx="6">
                  <c:v>1257.2349078300708</c:v>
                </c:pt>
                <c:pt idx="7">
                  <c:v>1212.6039435599953</c:v>
                </c:pt>
                <c:pt idx="8">
                  <c:v>1172.8966696346956</c:v>
                </c:pt>
                <c:pt idx="9">
                  <c:v>1131.928339158158</c:v>
                </c:pt>
                <c:pt idx="10">
                  <c:v>1095.0795434728732</c:v>
                </c:pt>
                <c:pt idx="11">
                  <c:v>1057.3068694831882</c:v>
                </c:pt>
                <c:pt idx="12">
                  <c:v>1025.2552935911526</c:v>
                </c:pt>
                <c:pt idx="13">
                  <c:v>993.80599661791928</c:v>
                </c:pt>
                <c:pt idx="14">
                  <c:v>967.67772652787141</c:v>
                </c:pt>
                <c:pt idx="15">
                  <c:v>784.56003605152478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816384"/>
        <c:axId val="140817920"/>
      </c:scatterChart>
      <c:valAx>
        <c:axId val="140816384"/>
        <c:scaling>
          <c:orientation val="minMax"/>
          <c:max val="160"/>
          <c:min val="20"/>
        </c:scaling>
        <c:delete val="0"/>
        <c:axPos val="b"/>
        <c:numFmt formatCode="General" sourceLinked="1"/>
        <c:majorTickMark val="out"/>
        <c:minorTickMark val="none"/>
        <c:tickLblPos val="nextTo"/>
        <c:crossAx val="140817920"/>
        <c:crosses val="autoZero"/>
        <c:crossBetween val="midCat"/>
      </c:valAx>
      <c:valAx>
        <c:axId val="140817920"/>
        <c:scaling>
          <c:orientation val="minMax"/>
          <c:max val="1800"/>
          <c:min val="60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08163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514350</xdr:colOff>
      <xdr:row>20</xdr:row>
      <xdr:rowOff>163830</xdr:rowOff>
    </xdr:from>
    <xdr:to>
      <xdr:col>15</xdr:col>
      <xdr:colOff>129540</xdr:colOff>
      <xdr:row>35</xdr:row>
      <xdr:rowOff>163830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514350</xdr:colOff>
      <xdr:row>20</xdr:row>
      <xdr:rowOff>163830</xdr:rowOff>
    </xdr:from>
    <xdr:to>
      <xdr:col>15</xdr:col>
      <xdr:colOff>129540</xdr:colOff>
      <xdr:row>35</xdr:row>
      <xdr:rowOff>163830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tabSelected="1" workbookViewId="0"/>
  </sheetViews>
  <sheetFormatPr defaultRowHeight="15" x14ac:dyDescent="0.25"/>
  <cols>
    <col min="4" max="4" width="12.5703125" customWidth="1"/>
  </cols>
  <sheetData>
    <row r="1" spans="1:13" x14ac:dyDescent="0.25">
      <c r="B1" s="5" t="s">
        <v>26</v>
      </c>
      <c r="C1" s="5"/>
      <c r="D1" s="5"/>
      <c r="E1" s="5"/>
      <c r="F1" s="5"/>
      <c r="G1" s="5"/>
    </row>
    <row r="3" spans="1:13" x14ac:dyDescent="0.25">
      <c r="A3" t="s">
        <v>21</v>
      </c>
    </row>
    <row r="5" spans="1:13" x14ac:dyDescent="0.25">
      <c r="A5" t="s">
        <v>9</v>
      </c>
    </row>
    <row r="6" spans="1:13" x14ac:dyDescent="0.25">
      <c r="A6" t="s">
        <v>13</v>
      </c>
    </row>
    <row r="7" spans="1:13" x14ac:dyDescent="0.25">
      <c r="A7" t="s">
        <v>10</v>
      </c>
    </row>
    <row r="8" spans="1:13" x14ac:dyDescent="0.25">
      <c r="A8" t="s">
        <v>18</v>
      </c>
    </row>
    <row r="9" spans="1:13" x14ac:dyDescent="0.25">
      <c r="A9" t="s">
        <v>19</v>
      </c>
    </row>
    <row r="10" spans="1:13" x14ac:dyDescent="0.25">
      <c r="A10" t="s">
        <v>14</v>
      </c>
      <c r="H10" t="s">
        <v>27</v>
      </c>
    </row>
    <row r="11" spans="1:13" x14ac:dyDescent="0.25">
      <c r="A11" s="9" t="s">
        <v>16</v>
      </c>
      <c r="B11" s="9"/>
      <c r="C11" s="9"/>
      <c r="D11" s="9"/>
      <c r="E11" s="9"/>
      <c r="F11" s="9"/>
      <c r="G11" s="9"/>
      <c r="H11" s="9"/>
    </row>
    <row r="13" spans="1:13" x14ac:dyDescent="0.25">
      <c r="A13" s="10" t="s">
        <v>1</v>
      </c>
      <c r="B13" s="10" t="s">
        <v>0</v>
      </c>
      <c r="C13" s="10" t="s">
        <v>22</v>
      </c>
      <c r="D13" s="10" t="s">
        <v>32</v>
      </c>
    </row>
    <row r="14" spans="1:13" x14ac:dyDescent="0.25">
      <c r="A14">
        <v>0</v>
      </c>
      <c r="B14">
        <v>2961.9103297725501</v>
      </c>
      <c r="K14" s="1" t="s">
        <v>15</v>
      </c>
    </row>
    <row r="15" spans="1:13" x14ac:dyDescent="0.25">
      <c r="A15">
        <v>1.51843817787418</v>
      </c>
      <c r="B15">
        <v>2659.1887445126899</v>
      </c>
      <c r="C15">
        <f>(A15-A14)*B15</f>
        <v>4037.8137118413774</v>
      </c>
      <c r="D15">
        <f>SUM(C$14:C15)/A15</f>
        <v>2659.1887445126899</v>
      </c>
      <c r="M15" s="7" t="s">
        <v>28</v>
      </c>
    </row>
    <row r="16" spans="1:13" x14ac:dyDescent="0.25">
      <c r="A16">
        <v>2.6030368763557399</v>
      </c>
      <c r="B16">
        <v>2387.4067718606402</v>
      </c>
      <c r="C16">
        <f t="shared" ref="C16:C33" si="0">(A16-A15)*B16</f>
        <v>2589.3782775061127</v>
      </c>
      <c r="D16">
        <f>SUM(C$14:C16)/A16</f>
        <v>2545.9462559076687</v>
      </c>
      <c r="M16" s="7" t="s">
        <v>29</v>
      </c>
    </row>
    <row r="17" spans="1:15" x14ac:dyDescent="0.25">
      <c r="A17">
        <v>4.3383947939262404</v>
      </c>
      <c r="B17">
        <v>2078.3838185797499</v>
      </c>
      <c r="C17">
        <f t="shared" si="0"/>
        <v>3606.7398153227796</v>
      </c>
      <c r="D17">
        <f>SUM(C$14:C17)/A17</f>
        <v>2358.9212809765004</v>
      </c>
      <c r="H17" s="3" t="s">
        <v>24</v>
      </c>
      <c r="I17" s="3" t="s">
        <v>7</v>
      </c>
      <c r="J17" s="1">
        <v>70</v>
      </c>
      <c r="M17" s="7" t="s">
        <v>11</v>
      </c>
      <c r="O17" t="s">
        <v>30</v>
      </c>
    </row>
    <row r="18" spans="1:15" x14ac:dyDescent="0.25">
      <c r="A18">
        <v>5.6399132321041199</v>
      </c>
      <c r="B18">
        <v>1865.9629231817401</v>
      </c>
      <c r="C18">
        <f t="shared" si="0"/>
        <v>2428.5851494773287</v>
      </c>
      <c r="D18">
        <f>SUM(C$14:C18)/A18</f>
        <v>2245.1616599469398</v>
      </c>
      <c r="H18" s="3" t="s">
        <v>25</v>
      </c>
      <c r="I18" s="3" t="s">
        <v>8</v>
      </c>
      <c r="J18" s="1">
        <v>15</v>
      </c>
    </row>
    <row r="19" spans="1:15" x14ac:dyDescent="0.25">
      <c r="A19">
        <v>9.9783080260303691</v>
      </c>
      <c r="B19">
        <v>1649.6480740980201</v>
      </c>
      <c r="C19">
        <f t="shared" si="0"/>
        <v>7156.8246164773136</v>
      </c>
      <c r="D19">
        <f>SUM(C$14:C19)/A19</f>
        <v>1986.2427095778442</v>
      </c>
      <c r="H19" s="3" t="s">
        <v>25</v>
      </c>
      <c r="I19" s="3" t="s">
        <v>23</v>
      </c>
      <c r="J19" s="1">
        <v>6</v>
      </c>
      <c r="L19" s="3" t="s">
        <v>17</v>
      </c>
      <c r="M19" s="6">
        <f>-671.3*LN(J20)+3660.9</f>
        <v>1456.7439495263257</v>
      </c>
      <c r="N19" t="s">
        <v>3</v>
      </c>
      <c r="O19" t="s">
        <v>6</v>
      </c>
    </row>
    <row r="20" spans="1:15" x14ac:dyDescent="0.25">
      <c r="A20">
        <v>14.9674620390455</v>
      </c>
      <c r="B20">
        <v>1350.3140378698699</v>
      </c>
      <c r="C20">
        <f t="shared" si="0"/>
        <v>6736.9247008691273</v>
      </c>
      <c r="D20">
        <f>SUM(C$14:C20)/A20</f>
        <v>1774.2664856751876</v>
      </c>
      <c r="H20" s="3" t="s">
        <v>31</v>
      </c>
      <c r="I20" s="3" t="s">
        <v>2</v>
      </c>
      <c r="J20" s="1">
        <f>J18+J17/J19</f>
        <v>26.666666666666664</v>
      </c>
      <c r="K20" s="4" t="s">
        <v>4</v>
      </c>
      <c r="L20" s="3" t="s">
        <v>17</v>
      </c>
      <c r="M20" s="6">
        <f>12382*(J20)^-0.647</f>
        <v>1479.7523212007209</v>
      </c>
      <c r="N20" t="s">
        <v>3</v>
      </c>
      <c r="O20" t="s">
        <v>5</v>
      </c>
    </row>
    <row r="21" spans="1:15" x14ac:dyDescent="0.25">
      <c r="A21">
        <v>19.956616052060699</v>
      </c>
      <c r="B21">
        <v>1175.5310738783601</v>
      </c>
      <c r="C21">
        <f t="shared" si="0"/>
        <v>5864.9055746642862</v>
      </c>
      <c r="D21">
        <f>SUM(C$14:C21)/A21</f>
        <v>1624.5826327259799</v>
      </c>
    </row>
    <row r="22" spans="1:15" x14ac:dyDescent="0.25">
      <c r="A22">
        <v>25.162689804772199</v>
      </c>
      <c r="B22">
        <v>1023.37179863252</v>
      </c>
      <c r="C22">
        <f t="shared" si="0"/>
        <v>5327.7490601259215</v>
      </c>
      <c r="D22">
        <f>SUM(C$14:C22)/A22</f>
        <v>1500.19418429285</v>
      </c>
    </row>
    <row r="23" spans="1:15" x14ac:dyDescent="0.25">
      <c r="A23">
        <v>28.850325379609501</v>
      </c>
      <c r="B23">
        <v>977.161967269618</v>
      </c>
      <c r="C23">
        <f t="shared" si="0"/>
        <v>3603.4172328814461</v>
      </c>
      <c r="D23">
        <f>SUM(C$14:C23)/A23</f>
        <v>1433.3404422673241</v>
      </c>
    </row>
    <row r="24" spans="1:15" x14ac:dyDescent="0.25">
      <c r="A24">
        <v>30.585683297180001</v>
      </c>
      <c r="B24">
        <v>863.88284427404506</v>
      </c>
      <c r="C24">
        <f t="shared" si="0"/>
        <v>1499.1459336642874</v>
      </c>
      <c r="D24">
        <f>SUM(C$14:C24)/A24</f>
        <v>1401.0307913173508</v>
      </c>
    </row>
    <row r="25" spans="1:15" x14ac:dyDescent="0.25">
      <c r="A25">
        <v>34.924078091106203</v>
      </c>
      <c r="B25">
        <v>511.71730071146101</v>
      </c>
      <c r="C25">
        <f t="shared" si="0"/>
        <v>2220.0316733685713</v>
      </c>
      <c r="D25">
        <f>SUM(C$14:C25)/A25</f>
        <v>1290.5570657762473</v>
      </c>
    </row>
    <row r="26" spans="1:15" x14ac:dyDescent="0.25">
      <c r="A26">
        <v>36.876355748373101</v>
      </c>
      <c r="B26">
        <v>445.48125188449802</v>
      </c>
      <c r="C26">
        <f t="shared" si="0"/>
        <v>869.70309478539241</v>
      </c>
      <c r="D26">
        <f>SUM(C$14:C26)/A26</f>
        <v>1245.8177579819762</v>
      </c>
    </row>
    <row r="27" spans="1:15" x14ac:dyDescent="0.25">
      <c r="A27">
        <v>40.1301518438177</v>
      </c>
      <c r="B27">
        <v>381.89133047818501</v>
      </c>
      <c r="C27">
        <f t="shared" si="0"/>
        <v>1242.5965199940615</v>
      </c>
      <c r="D27">
        <f>SUM(C$14:C27)/A27</f>
        <v>1175.7696692654542</v>
      </c>
    </row>
    <row r="28" spans="1:15" x14ac:dyDescent="0.25">
      <c r="A28">
        <v>45.119305856832902</v>
      </c>
      <c r="B28">
        <v>332.459793227094</v>
      </c>
      <c r="C28">
        <f t="shared" si="0"/>
        <v>1658.6931115451605</v>
      </c>
      <c r="D28">
        <f>SUM(C$14:C28)/A28</f>
        <v>1082.5190579727505</v>
      </c>
    </row>
    <row r="29" spans="1:15" x14ac:dyDescent="0.25">
      <c r="A29">
        <v>50.108459869848097</v>
      </c>
      <c r="B29">
        <v>293.91883986468798</v>
      </c>
      <c r="C29">
        <f t="shared" si="0"/>
        <v>1466.4063594116785</v>
      </c>
      <c r="D29">
        <f>SUM(C$14:C29)/A29</f>
        <v>1004.0004215377484</v>
      </c>
    </row>
    <row r="30" spans="1:15" x14ac:dyDescent="0.25">
      <c r="A30">
        <v>59.869848156182201</v>
      </c>
      <c r="B30">
        <v>248.112605513777</v>
      </c>
      <c r="C30">
        <f t="shared" si="0"/>
        <v>2421.9234811540168</v>
      </c>
      <c r="D30">
        <f>SUM(C$14:C30)/A30</f>
        <v>880.75784283818723</v>
      </c>
    </row>
    <row r="31" spans="1:15" x14ac:dyDescent="0.25">
      <c r="A31">
        <v>75.054229934923995</v>
      </c>
      <c r="B31">
        <v>212.69593866686901</v>
      </c>
      <c r="C31">
        <f t="shared" si="0"/>
        <v>3229.6563355055882</v>
      </c>
      <c r="D31">
        <f>SUM(C$14:C31)/A31</f>
        <v>745.60081020237192</v>
      </c>
    </row>
    <row r="32" spans="1:15" x14ac:dyDescent="0.25">
      <c r="A32">
        <v>85.466377440347003</v>
      </c>
      <c r="B32">
        <v>199.987727053528</v>
      </c>
      <c r="C32">
        <f t="shared" si="0"/>
        <v>2082.3017133556091</v>
      </c>
      <c r="D32">
        <f>SUM(C$14:C32)/A32</f>
        <v>679.13018078322318</v>
      </c>
    </row>
    <row r="33" spans="1:4" x14ac:dyDescent="0.25">
      <c r="A33">
        <v>99.783080260303606</v>
      </c>
      <c r="B33">
        <v>193.92125720658299</v>
      </c>
      <c r="C33">
        <f t="shared" si="0"/>
        <v>2776.3130098990164</v>
      </c>
      <c r="D33">
        <f>SUM(C$14:C33)/A33</f>
        <v>609.51324827005305</v>
      </c>
    </row>
    <row r="35" spans="1:4" x14ac:dyDescent="0.25">
      <c r="A35" s="2"/>
      <c r="C35" s="2"/>
      <c r="D35" s="2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zoomScaleNormal="100" workbookViewId="0"/>
  </sheetViews>
  <sheetFormatPr defaultRowHeight="15" x14ac:dyDescent="0.25"/>
  <cols>
    <col min="4" max="4" width="12.5703125" customWidth="1"/>
  </cols>
  <sheetData>
    <row r="1" spans="1:13" x14ac:dyDescent="0.25">
      <c r="B1" s="5" t="s">
        <v>26</v>
      </c>
      <c r="C1" s="5"/>
      <c r="D1" s="5"/>
      <c r="E1" s="5"/>
      <c r="F1" s="5"/>
      <c r="G1" s="5"/>
    </row>
    <row r="3" spans="1:13" x14ac:dyDescent="0.25">
      <c r="A3" t="s">
        <v>21</v>
      </c>
    </row>
    <row r="5" spans="1:13" x14ac:dyDescent="0.25">
      <c r="A5" t="s">
        <v>9</v>
      </c>
    </row>
    <row r="6" spans="1:13" x14ac:dyDescent="0.25">
      <c r="A6" t="s">
        <v>13</v>
      </c>
    </row>
    <row r="7" spans="1:13" x14ac:dyDescent="0.25">
      <c r="A7" t="s">
        <v>10</v>
      </c>
    </row>
    <row r="8" spans="1:13" x14ac:dyDescent="0.25">
      <c r="A8" t="s">
        <v>18</v>
      </c>
    </row>
    <row r="9" spans="1:13" x14ac:dyDescent="0.25">
      <c r="A9" t="s">
        <v>19</v>
      </c>
    </row>
    <row r="10" spans="1:13" x14ac:dyDescent="0.25">
      <c r="A10" t="s">
        <v>20</v>
      </c>
    </row>
    <row r="11" spans="1:13" x14ac:dyDescent="0.25">
      <c r="A11" s="9" t="s">
        <v>16</v>
      </c>
      <c r="B11" s="9"/>
      <c r="C11" s="9"/>
      <c r="D11" s="9"/>
      <c r="E11" s="9"/>
      <c r="F11" s="9"/>
      <c r="G11" s="9"/>
      <c r="H11" s="9"/>
    </row>
    <row r="13" spans="1:13" ht="14.45" x14ac:dyDescent="0.3">
      <c r="A13" s="10" t="s">
        <v>1</v>
      </c>
      <c r="B13" s="10" t="s">
        <v>0</v>
      </c>
      <c r="C13" s="10" t="s">
        <v>22</v>
      </c>
      <c r="D13" s="10" t="s">
        <v>32</v>
      </c>
    </row>
    <row r="14" spans="1:13" x14ac:dyDescent="0.25">
      <c r="A14">
        <v>0</v>
      </c>
      <c r="K14" s="1" t="s">
        <v>12</v>
      </c>
    </row>
    <row r="15" spans="1:13" x14ac:dyDescent="0.25">
      <c r="A15">
        <v>0.13940853877300399</v>
      </c>
      <c r="B15">
        <v>2619.1571073278601</v>
      </c>
      <c r="C15">
        <f>(A15-A14)*B15</f>
        <v>365.13286514950494</v>
      </c>
      <c r="D15">
        <f>SUM(C$14:C15)/A15</f>
        <v>2619.1571073278601</v>
      </c>
      <c r="M15" s="7" t="s">
        <v>28</v>
      </c>
    </row>
    <row r="16" spans="1:13" x14ac:dyDescent="0.25">
      <c r="A16">
        <v>1.5017169801650301</v>
      </c>
      <c r="B16">
        <v>2309.47300467899</v>
      </c>
      <c r="C16">
        <f t="shared" ref="C16:C37" si="0">(A16-A15)*B16</f>
        <v>3146.2145694411943</v>
      </c>
      <c r="D16">
        <f>SUM(C$14:C16)/A16</f>
        <v>2338.2218360511729</v>
      </c>
      <c r="M16" s="7" t="s">
        <v>29</v>
      </c>
    </row>
    <row r="17" spans="1:15" x14ac:dyDescent="0.25">
      <c r="A17">
        <v>2.86095023320178</v>
      </c>
      <c r="B17">
        <v>2123.4707424592498</v>
      </c>
      <c r="C17">
        <f t="shared" si="0"/>
        <v>2886.2920450012489</v>
      </c>
      <c r="D17">
        <f>SUM(C$14:C17)/A17</f>
        <v>2236.193906956622</v>
      </c>
      <c r="H17" s="3" t="s">
        <v>24</v>
      </c>
      <c r="I17" s="3" t="s">
        <v>7</v>
      </c>
      <c r="J17" s="1">
        <v>163</v>
      </c>
      <c r="M17" s="7" t="s">
        <v>11</v>
      </c>
      <c r="O17" t="s">
        <v>30</v>
      </c>
    </row>
    <row r="18" spans="1:15" x14ac:dyDescent="0.25">
      <c r="A18">
        <v>4.5584542053200696</v>
      </c>
      <c r="B18">
        <v>1952.33368005134</v>
      </c>
      <c r="C18">
        <f t="shared" si="0"/>
        <v>3314.0941767874679</v>
      </c>
      <c r="D18">
        <f>SUM(C$14:C18)/A18</f>
        <v>2130.4883670971335</v>
      </c>
      <c r="H18" s="3" t="s">
        <v>25</v>
      </c>
      <c r="I18" s="3" t="s">
        <v>8</v>
      </c>
      <c r="J18" s="1">
        <v>20</v>
      </c>
    </row>
    <row r="19" spans="1:15" x14ac:dyDescent="0.25">
      <c r="A19">
        <v>9.64379068217929</v>
      </c>
      <c r="B19">
        <v>1673.0238301979</v>
      </c>
      <c r="C19">
        <f t="shared" si="0"/>
        <v>8507.8891103601072</v>
      </c>
      <c r="D19">
        <f>SUM(C$14:C19)/A19</f>
        <v>1889.2594589809448</v>
      </c>
      <c r="H19" s="3" t="s">
        <v>25</v>
      </c>
      <c r="I19" s="3" t="s">
        <v>23</v>
      </c>
      <c r="J19" s="1">
        <v>4</v>
      </c>
      <c r="L19" s="3" t="s">
        <v>17</v>
      </c>
      <c r="M19" s="8">
        <f>-496.8*LN(J20)+3271.1</f>
        <v>1230.8581135527772</v>
      </c>
      <c r="N19" t="s">
        <v>3</v>
      </c>
      <c r="O19" t="s">
        <v>6</v>
      </c>
    </row>
    <row r="20" spans="1:15" x14ac:dyDescent="0.25">
      <c r="A20">
        <v>14.721951719542799</v>
      </c>
      <c r="B20">
        <v>1580.7929616710501</v>
      </c>
      <c r="C20">
        <f t="shared" si="0"/>
        <v>8027.5212260963935</v>
      </c>
      <c r="D20">
        <f>SUM(C$14:C20)/A20</f>
        <v>1782.8576327956494</v>
      </c>
      <c r="H20" s="3" t="s">
        <v>31</v>
      </c>
      <c r="I20" s="3" t="s">
        <v>2</v>
      </c>
      <c r="J20" s="1">
        <f>J18+J17/J19</f>
        <v>60.75</v>
      </c>
      <c r="K20" s="4" t="s">
        <v>4</v>
      </c>
      <c r="L20" s="3" t="s">
        <v>17</v>
      </c>
      <c r="M20" s="8">
        <f>6917.7*(J20)^-0.424</f>
        <v>1212.6573414788106</v>
      </c>
      <c r="N20" t="s">
        <v>3</v>
      </c>
      <c r="O20" t="s">
        <v>5</v>
      </c>
    </row>
    <row r="21" spans="1:15" ht="14.45" x14ac:dyDescent="0.3">
      <c r="A21">
        <v>19.295781866639299</v>
      </c>
      <c r="B21">
        <v>1432.5317256844801</v>
      </c>
      <c r="C21">
        <f t="shared" si="0"/>
        <v>6552.1567936078482</v>
      </c>
      <c r="D21">
        <f>SUM(C$14:C21)/A21</f>
        <v>1699.8171420641343</v>
      </c>
    </row>
    <row r="22" spans="1:15" ht="14.45" x14ac:dyDescent="0.3">
      <c r="A22">
        <v>24.883399108195299</v>
      </c>
      <c r="B22">
        <v>1316.1861248551099</v>
      </c>
      <c r="C22">
        <f t="shared" si="0"/>
        <v>7354.3442843371904</v>
      </c>
      <c r="D22">
        <f>SUM(C$14:C22)/A22</f>
        <v>1613.6720267271053</v>
      </c>
    </row>
    <row r="23" spans="1:15" ht="14.45" x14ac:dyDescent="0.3">
      <c r="A23">
        <v>29.453129004151499</v>
      </c>
      <c r="B23">
        <v>1261.21549672781</v>
      </c>
      <c r="C23">
        <f t="shared" si="0"/>
        <v>5763.4141606403227</v>
      </c>
      <c r="D23">
        <f>SUM(C$14:C23)/A23</f>
        <v>1558.9874754885682</v>
      </c>
    </row>
    <row r="24" spans="1:15" ht="14.45" x14ac:dyDescent="0.3">
      <c r="A24">
        <v>34.532315104300103</v>
      </c>
      <c r="B24">
        <v>1175.17212431231</v>
      </c>
      <c r="C24">
        <f t="shared" si="0"/>
        <v>5968.9179190891919</v>
      </c>
      <c r="D24">
        <f>SUM(C$14:C24)/A24</f>
        <v>1502.5339886363254</v>
      </c>
    </row>
    <row r="25" spans="1:15" ht="14.45" x14ac:dyDescent="0.3">
      <c r="A25">
        <v>39.6135513300189</v>
      </c>
      <c r="B25">
        <v>1064.85946789582</v>
      </c>
      <c r="C25">
        <f t="shared" si="0"/>
        <v>5410.8025035718829</v>
      </c>
      <c r="D25">
        <f>SUM(C$14:C25)/A25</f>
        <v>1446.3934116066791</v>
      </c>
    </row>
    <row r="26" spans="1:15" ht="14.45" x14ac:dyDescent="0.3">
      <c r="A26">
        <v>44.522577007841697</v>
      </c>
      <c r="B26">
        <v>1006.18531940078</v>
      </c>
      <c r="C26">
        <f t="shared" si="0"/>
        <v>4939.3895695867614</v>
      </c>
      <c r="D26">
        <f>SUM(C$14:C26)/A26</f>
        <v>1397.8564001968605</v>
      </c>
    </row>
    <row r="27" spans="1:15" ht="14.45" x14ac:dyDescent="0.3">
      <c r="A27">
        <v>49.435702936804802</v>
      </c>
      <c r="B27">
        <v>899.12675608699305</v>
      </c>
      <c r="C27">
        <f t="shared" si="0"/>
        <v>4417.5229787554908</v>
      </c>
      <c r="D27">
        <f>SUM(C$14:C27)/A27</f>
        <v>1348.2905722536216</v>
      </c>
    </row>
    <row r="28" spans="1:15" ht="14.45" x14ac:dyDescent="0.3">
      <c r="A28">
        <v>54.853159756034998</v>
      </c>
      <c r="B28">
        <v>837.73657688981302</v>
      </c>
      <c r="C28">
        <f t="shared" si="0"/>
        <v>4538.401731190279</v>
      </c>
      <c r="D28">
        <f>SUM(C$14:C28)/A28</f>
        <v>1297.8667819729792</v>
      </c>
    </row>
    <row r="29" spans="1:15" ht="14.45" x14ac:dyDescent="0.3">
      <c r="A29">
        <v>59.425964840346403</v>
      </c>
      <c r="B29">
        <v>769.83458298467201</v>
      </c>
      <c r="C29">
        <f t="shared" si="0"/>
        <v>3520.3034951510581</v>
      </c>
      <c r="D29">
        <f>SUM(C$14:C29)/A29</f>
        <v>1257.2349078300708</v>
      </c>
    </row>
    <row r="30" spans="1:15" x14ac:dyDescent="0.25">
      <c r="A30">
        <v>64.675311362820906</v>
      </c>
      <c r="B30">
        <v>707.35284189448601</v>
      </c>
      <c r="C30">
        <f t="shared" si="0"/>
        <v>3713.1401807612774</v>
      </c>
      <c r="D30">
        <f>SUM(C$14:C30)/A30</f>
        <v>1212.6039435599953</v>
      </c>
    </row>
    <row r="31" spans="1:15" x14ac:dyDescent="0.25">
      <c r="A31">
        <v>69.586387166213896</v>
      </c>
      <c r="B31">
        <v>649.98063101168395</v>
      </c>
      <c r="C31">
        <f t="shared" si="0"/>
        <v>3192.1041496355883</v>
      </c>
      <c r="D31">
        <f>SUM(C$14:C31)/A31</f>
        <v>1172.8966696346956</v>
      </c>
    </row>
    <row r="32" spans="1:15" x14ac:dyDescent="0.25">
      <c r="A32">
        <v>74.836758751473496</v>
      </c>
      <c r="B32">
        <v>588.94998804535896</v>
      </c>
      <c r="C32">
        <f t="shared" si="0"/>
        <v>3092.206282372334</v>
      </c>
      <c r="D32">
        <f>SUM(C$14:C32)/A32</f>
        <v>1131.928339158158</v>
      </c>
    </row>
    <row r="33" spans="1:4" x14ac:dyDescent="0.25">
      <c r="A33">
        <v>79.748859617651505</v>
      </c>
      <c r="B33">
        <v>533.68137431686205</v>
      </c>
      <c r="C33">
        <f t="shared" si="0"/>
        <v>2621.4967410449281</v>
      </c>
      <c r="D33">
        <f>SUM(C$14:C33)/A33</f>
        <v>1095.0795434728732</v>
      </c>
    </row>
    <row r="34" spans="1:4" x14ac:dyDescent="0.25">
      <c r="A34">
        <v>84.999231202911105</v>
      </c>
      <c r="B34">
        <v>483.57077738566699</v>
      </c>
      <c r="C34">
        <f t="shared" si="0"/>
        <v>2538.9262690476016</v>
      </c>
      <c r="D34">
        <f>SUM(C$14:C34)/A34</f>
        <v>1057.3068694831882</v>
      </c>
    </row>
    <row r="35" spans="1:4" x14ac:dyDescent="0.25">
      <c r="A35" s="2">
        <v>89.740146583978202</v>
      </c>
      <c r="B35" s="2">
        <v>450.606920716888</v>
      </c>
      <c r="C35" s="2">
        <f t="shared" si="0"/>
        <v>2136.2892812419764</v>
      </c>
      <c r="D35">
        <f>SUM(C$14:C35)/A35</f>
        <v>1025.2552935911526</v>
      </c>
    </row>
    <row r="36" spans="1:4" x14ac:dyDescent="0.25">
      <c r="A36">
        <v>94.816257495771595</v>
      </c>
      <c r="B36">
        <v>437.81646656568699</v>
      </c>
      <c r="C36">
        <f t="shared" si="0"/>
        <v>2222.4049432969109</v>
      </c>
      <c r="D36">
        <f>SUM(C$14:C36)/A36</f>
        <v>993.80599661791928</v>
      </c>
    </row>
    <row r="37" spans="1:4" x14ac:dyDescent="0.25">
      <c r="A37">
        <v>99.384962328942606</v>
      </c>
      <c r="B37">
        <v>425.42672208783199</v>
      </c>
      <c r="C37">
        <f t="shared" si="0"/>
        <v>1943.6491213627787</v>
      </c>
      <c r="D37">
        <f>SUM(C$14:C37)/A37</f>
        <v>967.67772652787141</v>
      </c>
    </row>
    <row r="38" spans="1:4" x14ac:dyDescent="0.25">
      <c r="A38">
        <v>150</v>
      </c>
      <c r="B38">
        <v>425</v>
      </c>
      <c r="C38">
        <f>(A38-A37)*B38</f>
        <v>21511.391010199393</v>
      </c>
      <c r="D38">
        <f>SUM(C$14:C38)/A38</f>
        <v>784.56003605152478</v>
      </c>
    </row>
  </sheetData>
  <sortState ref="A1:B23">
    <sortCondition ref="A23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Coss_BSC190N15NS3</vt:lpstr>
      <vt:lpstr>Coss_BSC093N15NS5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Liu, Pei-Hsin</dc:creator>
  <cp:lastModifiedBy>Goerke, Ulrich</cp:lastModifiedBy>
  <dcterms:created xsi:type="dcterms:W3CDTF">2017-11-28T19:49:21Z</dcterms:created>
  <dcterms:modified xsi:type="dcterms:W3CDTF">2018-05-25T14:58:10Z</dcterms:modified>
</cp:coreProperties>
</file>