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0" windowWidth="14805" windowHeight="7590"/>
  </bookViews>
  <sheets>
    <sheet name="Notice" sheetId="7" r:id="rId1"/>
    <sheet name="WD Definitions" sheetId="1" r:id="rId2"/>
    <sheet name="WD Calculator" sheetId="2" r:id="rId3"/>
    <sheet name="WD Sequence Timing Good Event" sheetId="3" r:id="rId4"/>
    <sheet name="WD Sequence Timing Bad Event" sheetId="4" r:id="rId5"/>
    <sheet name="Syncronizing Q&amp;A mode" sheetId="5" r:id="rId6"/>
    <sheet name="Syncronizing in Trigger Mode" sheetId="6" r:id="rId7"/>
  </sheets>
  <calcPr calcId="145621"/>
  <customWorkbookViews>
    <customWorkbookView name="a0192783 - Personal View" guid="{832E075A-FE84-4723-A67E-232A12572512}" mergeInterval="0" personalView="1" maximized="1" windowWidth="1362" windowHeight="543" activeSheetId="2"/>
  </customWorkbookViews>
</workbook>
</file>

<file path=xl/calcChain.xml><?xml version="1.0" encoding="utf-8"?>
<calcChain xmlns="http://schemas.openxmlformats.org/spreadsheetml/2006/main">
  <c r="D8" i="2" l="1"/>
  <c r="D7" i="2"/>
  <c r="D39" i="2" l="1"/>
  <c r="E39" i="2"/>
  <c r="F43" i="2"/>
  <c r="F44" i="2" s="1"/>
  <c r="F45" i="2" s="1"/>
  <c r="E45" i="2"/>
  <c r="D45" i="2"/>
  <c r="E44" i="2"/>
  <c r="D44" i="2"/>
  <c r="E43" i="2"/>
  <c r="D43" i="2"/>
  <c r="D42" i="2"/>
  <c r="E42" i="2"/>
  <c r="G8" i="2"/>
  <c r="G7" i="2"/>
  <c r="C19" i="2" l="1"/>
  <c r="C17" i="2" l="1"/>
  <c r="H21" i="2" l="1"/>
  <c r="C20" i="2"/>
  <c r="C23" i="2" s="1"/>
  <c r="C16" i="2"/>
  <c r="H19" i="2" l="1"/>
  <c r="H18" i="2" s="1"/>
  <c r="C22" i="2"/>
  <c r="G31" i="2" l="1"/>
  <c r="C25" i="2"/>
  <c r="G32" i="2"/>
  <c r="C26" i="2"/>
  <c r="G30" i="2"/>
  <c r="H23" i="2"/>
  <c r="G9" i="2" s="1"/>
  <c r="G29" i="2"/>
  <c r="G43" i="2" l="1"/>
  <c r="G44" i="2"/>
  <c r="G42" i="2"/>
  <c r="G39" i="2"/>
  <c r="G45" i="2"/>
  <c r="H22" i="2"/>
</calcChain>
</file>

<file path=xl/sharedStrings.xml><?xml version="1.0" encoding="utf-8"?>
<sst xmlns="http://schemas.openxmlformats.org/spreadsheetml/2006/main" count="160" uniqueCount="153">
  <si>
    <t>WIN1max</t>
  </si>
  <si>
    <t>WIN1min</t>
  </si>
  <si>
    <t>WIN2min</t>
  </si>
  <si>
    <t>WIN2max</t>
  </si>
  <si>
    <t>SEQUENCEmin</t>
  </si>
  <si>
    <t>SEQUENCEmax</t>
  </si>
  <si>
    <t>ENDRVmin</t>
  </si>
  <si>
    <t>ENDRVmax</t>
  </si>
  <si>
    <t xml:space="preserve"> 5 * (SEQUENCEmin)</t>
  </si>
  <si>
    <t>(7+1) * (SEQUENCEmin)</t>
  </si>
  <si>
    <t>(7+1) * (SEQUENCEmax)</t>
  </si>
  <si>
    <t>RESETmin</t>
  </si>
  <si>
    <t>RESETmax</t>
  </si>
  <si>
    <t>High</t>
  </si>
  <si>
    <t>Low</t>
  </si>
  <si>
    <t>Register Setting (DEC)</t>
  </si>
  <si>
    <t>Register Setting (HEX)</t>
  </si>
  <si>
    <t>WINDOW1</t>
  </si>
  <si>
    <t>WINDOW 2</t>
  </si>
  <si>
    <t>WIN1_KNOWN_MIN</t>
  </si>
  <si>
    <t>WIN1_KNOWN_MAX</t>
  </si>
  <si>
    <t>WIN1_KNOWN_MID</t>
  </si>
  <si>
    <t>WIN2_KNOWN_MIN</t>
  </si>
  <si>
    <t>WIN2_KNOWN_MID</t>
  </si>
  <si>
    <t>WIN2_KNOWN_MAX</t>
  </si>
  <si>
    <t>Time (ms)</t>
  </si>
  <si>
    <t>KNOWN "VALID" RESPONSE TIME</t>
  </si>
  <si>
    <t xml:space="preserve">TPS65381 Clock Tollerance </t>
  </si>
  <si>
    <t>(%)</t>
  </si>
  <si>
    <t>WD Sequence</t>
  </si>
  <si>
    <t>Response Target for WIN1</t>
  </si>
  <si>
    <t>Response Target for WIN2</t>
  </si>
  <si>
    <t>TIMEOUT</t>
  </si>
  <si>
    <t>TIMEOUTmin</t>
  </si>
  <si>
    <t>TIMEOUTmax</t>
  </si>
  <si>
    <t xml:space="preserve"> 5 * (SEQUENCEmax)</t>
  </si>
  <si>
    <t>ENDRV and RESET time assuming WD_FAIL_CNT was at 0</t>
  </si>
  <si>
    <t>Trigger Mode</t>
  </si>
  <si>
    <t>Q&amp;A Mode</t>
  </si>
  <si>
    <t>Trigger in WIN2 KNOWN time</t>
  </si>
  <si>
    <t>Trigger Mode:  WINDOW1 = CLOSE and WINDOW2 = OPEN</t>
  </si>
  <si>
    <t>Q&amp;A Mode:  WINDOW1 = OPEN and WINDOW2 = CLOSE</t>
  </si>
  <si>
    <t>TPS65381-Q1 Watchdog Definitions</t>
  </si>
  <si>
    <r>
      <t>t</t>
    </r>
    <r>
      <rPr>
        <vertAlign val="subscript"/>
        <sz val="11"/>
        <color rgb="FF000000"/>
        <rFont val="Calibri"/>
        <family val="2"/>
        <scheme val="minor"/>
      </rPr>
      <t xml:space="preserve">WIN1_MAX </t>
    </r>
    <r>
      <rPr>
        <sz val="11"/>
        <color rgb="FF000000"/>
        <rFont val="Calibri"/>
        <family val="2"/>
        <scheme val="minor"/>
      </rPr>
      <t>= (RT [6:0]) × 0.55 × 1.05 ms</t>
    </r>
  </si>
  <si>
    <r>
      <t>t</t>
    </r>
    <r>
      <rPr>
        <vertAlign val="subscript"/>
        <sz val="11"/>
        <color rgb="FF000000"/>
        <rFont val="Calibri"/>
        <family val="2"/>
        <scheme val="minor"/>
      </rPr>
      <t>WIN2_MAX</t>
    </r>
    <r>
      <rPr>
        <sz val="11"/>
        <color rgb="FF000000"/>
        <rFont val="Calibri"/>
        <family val="2"/>
        <scheme val="minor"/>
      </rPr>
      <t xml:space="preserve"> = (RW[4:0] + 1) × 0.55 × 1.05 ms</t>
    </r>
  </si>
  <si>
    <r>
      <t xml:space="preserve">  t</t>
    </r>
    <r>
      <rPr>
        <vertAlign val="subscript"/>
        <sz val="11"/>
        <color rgb="FF000000"/>
        <rFont val="Calibri"/>
        <family val="2"/>
        <scheme val="minor"/>
      </rPr>
      <t>WIN1_KNOWN_MIN</t>
    </r>
    <r>
      <rPr>
        <sz val="11"/>
        <color rgb="FF000000"/>
        <rFont val="Calibri"/>
        <family val="2"/>
        <scheme val="minor"/>
      </rPr>
      <t xml:space="preserve"> = 0</t>
    </r>
  </si>
  <si>
    <r>
      <t xml:space="preserve">  t</t>
    </r>
    <r>
      <rPr>
        <vertAlign val="subscript"/>
        <sz val="11"/>
        <color rgb="FF000000"/>
        <rFont val="Calibri"/>
        <family val="2"/>
        <scheme val="minor"/>
      </rPr>
      <t>WIN1_KNOWN_MAX</t>
    </r>
    <r>
      <rPr>
        <sz val="11"/>
        <color rgb="FF000000"/>
        <rFont val="Calibri"/>
        <family val="2"/>
        <scheme val="minor"/>
      </rPr>
      <t xml:space="preserve"> = t</t>
    </r>
    <r>
      <rPr>
        <vertAlign val="subscript"/>
        <sz val="11"/>
        <color rgb="FF000000"/>
        <rFont val="Calibri"/>
        <family val="2"/>
        <scheme val="minor"/>
      </rPr>
      <t>WIN1_MIN</t>
    </r>
  </si>
  <si>
    <r>
      <t xml:space="preserve">  t</t>
    </r>
    <r>
      <rPr>
        <vertAlign val="subscript"/>
        <sz val="11"/>
        <color rgb="FF000000"/>
        <rFont val="Calibri"/>
        <family val="2"/>
        <scheme val="minor"/>
      </rPr>
      <t>WIN2_KNOWN_MIN</t>
    </r>
    <r>
      <rPr>
        <sz val="11"/>
        <color rgb="FF000000"/>
        <rFont val="Calibri"/>
        <family val="2"/>
        <scheme val="minor"/>
      </rPr>
      <t xml:space="preserve"> = t</t>
    </r>
    <r>
      <rPr>
        <vertAlign val="subscript"/>
        <sz val="11"/>
        <color rgb="FF000000"/>
        <rFont val="Calibri"/>
        <family val="2"/>
        <scheme val="minor"/>
      </rPr>
      <t>WIN1_MAX</t>
    </r>
  </si>
  <si>
    <r>
      <t xml:space="preserve"> t</t>
    </r>
    <r>
      <rPr>
        <vertAlign val="subscript"/>
        <sz val="11"/>
        <color rgb="FF000000"/>
        <rFont val="Calibri"/>
        <family val="2"/>
        <scheme val="minor"/>
      </rPr>
      <t>TIMEOUT_MIN</t>
    </r>
    <r>
      <rPr>
        <sz val="11"/>
        <color rgb="FF000000"/>
        <rFont val="Calibri"/>
        <family val="2"/>
        <scheme val="minor"/>
      </rPr>
      <t xml:space="preserve"> = t</t>
    </r>
    <r>
      <rPr>
        <vertAlign val="subscript"/>
        <sz val="11"/>
        <color rgb="FF000000"/>
        <rFont val="Calibri"/>
        <family val="2"/>
        <scheme val="minor"/>
      </rPr>
      <t>SEQUENCE_MIN</t>
    </r>
  </si>
  <si>
    <r>
      <t xml:space="preserve"> t</t>
    </r>
    <r>
      <rPr>
        <vertAlign val="subscript"/>
        <sz val="11"/>
        <color rgb="FF000000"/>
        <rFont val="Calibri"/>
        <family val="2"/>
        <scheme val="minor"/>
      </rPr>
      <t>TIMEOUT_MAX</t>
    </r>
    <r>
      <rPr>
        <sz val="11"/>
        <color rgb="FF000000"/>
        <rFont val="Calibri"/>
        <family val="2"/>
        <scheme val="minor"/>
      </rPr>
      <t xml:space="preserve"> = t</t>
    </r>
    <r>
      <rPr>
        <vertAlign val="subscript"/>
        <sz val="11"/>
        <color rgb="FF000000"/>
        <rFont val="Calibri"/>
        <family val="2"/>
        <scheme val="minor"/>
      </rPr>
      <t>SEQUENCE_MAX</t>
    </r>
  </si>
  <si>
    <t>Target Response timing from MCU to ensure MCU responses are in Known Valid Timing for WINDOW 1 and WINDOW 2 to avoid uncertainty in watchdog timing</t>
  </si>
  <si>
    <t>TIMEOUT:  If no full response is provided by the MCU in within the watchdog sequence TIMEOUT will occur:</t>
  </si>
  <si>
    <t>TPS65381-Q1  WD Calculator</t>
  </si>
  <si>
    <t>Maximum (HEX)</t>
  </si>
  <si>
    <t>7F</t>
  </si>
  <si>
    <t>1F</t>
  </si>
  <si>
    <t>* RESP3, 2, 1 may also be in the "unkown time" or WINDOW 2 as long as they are the right order and before RESP0.</t>
  </si>
  <si>
    <t>RESP3, 2, 1 may be in this range*</t>
  </si>
  <si>
    <t>RESP3, 2, 1 may be in this range.* RESP0 should be in this range.</t>
  </si>
  <si>
    <r>
      <t xml:space="preserve">  t</t>
    </r>
    <r>
      <rPr>
        <vertAlign val="subscript"/>
        <sz val="11"/>
        <color rgb="FF000000"/>
        <rFont val="Calibri"/>
        <family val="2"/>
        <scheme val="minor"/>
      </rPr>
      <t>WIN2_KNOWN_MAX</t>
    </r>
    <r>
      <rPr>
        <sz val="11"/>
        <color rgb="FF000000"/>
        <rFont val="Calibri"/>
        <family val="2"/>
        <scheme val="minor"/>
      </rPr>
      <t xml:space="preserve"> = t</t>
    </r>
    <r>
      <rPr>
        <vertAlign val="subscript"/>
        <sz val="11"/>
        <color rgb="FF000000"/>
        <rFont val="Calibri"/>
        <family val="2"/>
        <scheme val="minor"/>
      </rPr>
      <t>SEQUENCE_MIN</t>
    </r>
  </si>
  <si>
    <t>**WINDOW1 may be up to once WD clock (0.55ms +/- 5%) shortened depending on the timing of the event that starts the new WD sequence with respect to the free running WD clock</t>
  </si>
  <si>
    <r>
      <t>t</t>
    </r>
    <r>
      <rPr>
        <vertAlign val="subscript"/>
        <sz val="11"/>
        <color rgb="FF000000"/>
        <rFont val="Calibri"/>
        <family val="2"/>
        <scheme val="minor"/>
      </rPr>
      <t>WIN1_MIN</t>
    </r>
    <r>
      <rPr>
        <sz val="11"/>
        <color rgb="FF000000"/>
        <rFont val="Calibri"/>
        <family val="2"/>
        <scheme val="minor"/>
      </rPr>
      <t xml:space="preserve"> = (RT[6:0] - 1) × 0.55 × 0.95 ms**</t>
    </r>
  </si>
  <si>
    <t>Timing Formulas*:</t>
  </si>
  <si>
    <t>Do not trigger in WIN1 KNOWN time or unknown time between WIN1 and WIN2</t>
  </si>
  <si>
    <t>Register Setting in Recommended Range</t>
  </si>
  <si>
    <t>Min (%)</t>
  </si>
  <si>
    <t>Max (%)</t>
  </si>
  <si>
    <t>Min</t>
  </si>
  <si>
    <t>Max</t>
  </si>
  <si>
    <t>MCU 1st ANSWER (RESP3) Time</t>
  </si>
  <si>
    <t>MCU 2nd ANSWER (RESP2) Time</t>
  </si>
  <si>
    <t>MCU 3rd ANSWER (RESP1) Time</t>
  </si>
  <si>
    <t>MCU 4th ANSWER (RESP0) Time</t>
  </si>
  <si>
    <t>Order Correct</t>
  </si>
  <si>
    <t>--</t>
  </si>
  <si>
    <t>Nominal (ms)</t>
  </si>
  <si>
    <t>MCU input to Watchdog</t>
  </si>
  <si>
    <t>ANSWER in KNOWN "VALID" Respose Time</t>
  </si>
  <si>
    <t>WINDOW 1 (WIN1), Register setting WDT_WIN1_CFG RW[6:0]</t>
  </si>
  <si>
    <t>WINDOW 2 (WIN2), Register setting WDT_WIN2_CFG RW[4:0]</t>
  </si>
  <si>
    <t xml:space="preserve">It is recommended to use settings for WIN1 and WIN2 that are 2 or higher to have timing margin between the MCU and the TPS65381. </t>
  </si>
  <si>
    <t>Notes:</t>
  </si>
  <si>
    <t>Trigger in KNOWN "VALID" Respose Time</t>
  </si>
  <si>
    <t>Deglitch time on ERROR/WDI in Trigger Mode</t>
  </si>
  <si>
    <t>Min (us)</t>
  </si>
  <si>
    <t>Max (us)</t>
  </si>
  <si>
    <t>Start of Trigger (rising edge)</t>
  </si>
  <si>
    <t>Q&amp;A Mode:  The ANSWERs received via SPI (RESPx) are latched into the TPS65381 within 8 system clock cycles (250ns per clock cycle) of the NCS pin for that SPI frame returning  high. The ANSWER will be "seen" by the TPS65381 after the NCS goes high within the 8 system clock cycles.</t>
  </si>
  <si>
    <t>Time to ENDRV High to Low Assuming WD_FAIL_CNT = 0 and ENABLE_DRV = 1</t>
  </si>
  <si>
    <t>Time to RESET Assuming WD_FAIL_CNT = 0 and WD_RST_EN = 1</t>
  </si>
  <si>
    <t>Yellow colored fields are set by user</t>
  </si>
  <si>
    <r>
      <t xml:space="preserve">HOW to USE IT: </t>
    </r>
    <r>
      <rPr>
        <sz val="11"/>
        <color theme="1"/>
        <rFont val="Calibri"/>
        <family val="2"/>
        <scheme val="minor"/>
      </rPr>
      <t>Provide register settings in TPS65381 for WINDOW 1 and WINDOW 2.  Provide MCU clock accuracy for watchdog responses, provide nominal WD ANSWER or Trigger times from MCU and monitor status cells (color coded green and red) to ensure no timing failures.</t>
    </r>
  </si>
  <si>
    <t>Q &amp; A Mode from MCU</t>
  </si>
  <si>
    <t>Trigger Mode from MCU</t>
  </si>
  <si>
    <t>MCU Timing Tolerance for Watchdog events</t>
  </si>
  <si>
    <t>Q &amp; A Mode Exmple:</t>
  </si>
  <si>
    <t>Trigger Mode Example:</t>
  </si>
  <si>
    <r>
      <t>t</t>
    </r>
    <r>
      <rPr>
        <vertAlign val="subscript"/>
        <sz val="11"/>
        <color rgb="FF000000"/>
        <rFont val="Calibri"/>
        <family val="2"/>
        <scheme val="minor"/>
      </rPr>
      <t>WIN2_MIN</t>
    </r>
    <r>
      <rPr>
        <sz val="11"/>
        <color rgb="FF000000"/>
        <rFont val="Calibri"/>
        <family val="2"/>
        <scheme val="minor"/>
      </rPr>
      <t xml:space="preserve"> = (RW[4:0] + 1) × 0.55 × 0.95 ms</t>
    </r>
  </si>
  <si>
    <t>Trigger Mode:  WINDOW 1 = CLOSE and WINDOW 2 = OPEN</t>
  </si>
  <si>
    <t>Q&amp;A Mode:  WINDOW 1 = OPEN and WINDOW 2 = CLOSE</t>
  </si>
  <si>
    <t xml:space="preserve">WIN2 could be set as low as 1 when WIN1 is set to 6 or lower.  As WIN1 setting is increased the TPS65381 clock tollerance will start to dwarf a setting of 1 in WIN1 not allowing for a "known valid" time range for a response in WIN2. </t>
  </si>
  <si>
    <t>WINDOW Definitions for Trigger and Q&amp;A Mode</t>
  </si>
  <si>
    <t>Setting the timing for WINDOW 1 and WINDOW 2</t>
  </si>
  <si>
    <t>* Formulas apply to programmed values for WINDOW 1 and 2.  Based on bad or good event the WINDOW may end early and a new WD sequence may start.    WINDOW time calculations where RW[6:0]  bits in WDT_WIN1_CFG and RW[4:0]  bits in WDT_WIN2_CFG</t>
  </si>
  <si>
    <t>Trigger Mode:  WDI/ERROR input pin is deglitched in WD trigger mode with tERROR_WDI_deglitch time.  Trigger pulse (signal) will be "seen" by the TPS65381 after the rising edge plus a high on WDI/ERROR that exceeds the deglitch time.</t>
  </si>
  <si>
    <t xml:space="preserve">Q&amp;A Mode:  The first three ANSWERs received via SPI (RESP3,2, 1) are allowed to be in WINDOW1 or WINDOW2, or with unknown time between WINDOW 1 and WINDOW 2 that could be either window.  They must be in the correct order (RESP3, 2, 1) with the correct value and prior to the fourth ANSWER (RESP0).  The fourth ANSWER (RESP0) must be in WINDOW 2 with the correct value.  </t>
  </si>
  <si>
    <r>
      <t>t</t>
    </r>
    <r>
      <rPr>
        <vertAlign val="subscript"/>
        <sz val="11"/>
        <color rgb="FF000000"/>
        <rFont val="Calibri"/>
        <family val="2"/>
        <scheme val="minor"/>
      </rPr>
      <t>SEQUENCE_MIN</t>
    </r>
    <r>
      <rPr>
        <sz val="11"/>
        <color rgb="FF000000"/>
        <rFont val="Calibri"/>
        <family val="2"/>
        <scheme val="minor"/>
      </rPr>
      <t xml:space="preserve"> = t</t>
    </r>
    <r>
      <rPr>
        <vertAlign val="subscript"/>
        <sz val="11"/>
        <color rgb="FF000000"/>
        <rFont val="Calibri"/>
        <family val="2"/>
        <scheme val="minor"/>
      </rPr>
      <t>WIN1_MIN</t>
    </r>
    <r>
      <rPr>
        <sz val="11"/>
        <color rgb="FF000000"/>
        <rFont val="Calibri"/>
        <family val="2"/>
        <scheme val="minor"/>
      </rPr>
      <t xml:space="preserve"> + t</t>
    </r>
    <r>
      <rPr>
        <vertAlign val="subscript"/>
        <sz val="11"/>
        <color rgb="FF000000"/>
        <rFont val="Calibri"/>
        <family val="2"/>
        <scheme val="minor"/>
      </rPr>
      <t>WIN2_MIN</t>
    </r>
  </si>
  <si>
    <r>
      <t>t</t>
    </r>
    <r>
      <rPr>
        <vertAlign val="subscript"/>
        <sz val="11"/>
        <color rgb="FF000000"/>
        <rFont val="Calibri"/>
        <family val="2"/>
        <scheme val="minor"/>
      </rPr>
      <t>SEQUENCE_MAX</t>
    </r>
    <r>
      <rPr>
        <sz val="11"/>
        <color rgb="FF000000"/>
        <rFont val="Calibri"/>
        <family val="2"/>
        <scheme val="minor"/>
      </rPr>
      <t xml:space="preserve"> =  t</t>
    </r>
    <r>
      <rPr>
        <vertAlign val="subscript"/>
        <sz val="11"/>
        <color rgb="FF000000"/>
        <rFont val="Calibri"/>
        <family val="2"/>
        <scheme val="minor"/>
      </rPr>
      <t xml:space="preserve">WIN1_MAX + </t>
    </r>
    <r>
      <rPr>
        <sz val="11"/>
        <color rgb="FF000000"/>
        <rFont val="Calibri"/>
        <family val="2"/>
        <scheme val="minor"/>
      </rPr>
      <t>t</t>
    </r>
    <r>
      <rPr>
        <vertAlign val="subscript"/>
        <sz val="11"/>
        <color rgb="FF000000"/>
        <rFont val="Calibri"/>
        <family val="2"/>
        <scheme val="minor"/>
      </rPr>
      <t>WIN2_MAX</t>
    </r>
  </si>
  <si>
    <t xml:space="preserve">Due to the unknown timing in the below formulas, it is recommended to use settings for WINDOW 1 andWINDOW 2 of two or higher. WINDOW 2 could be set as low as 1 assuming WINDOW 1 is set to 6 or lower, but the response from the MCU should be targeted to the mid point of known valid timing for WINDOW 2. As WINDOW 1 setting is increased above 6, the TPS65381 clock tollerance (+/-5%) will start to dwarf a setting of 1 in WINDOW 1 not allowing for a "known valid" time range for a response in WINDOW 2. </t>
  </si>
  <si>
    <t>Application needed MCU timing margin (ms)</t>
  </si>
  <si>
    <t>Margin: when WIN2_KNOWN_MAX &gt; (WIN2_KNOWN_MIN + cell E9)</t>
  </si>
  <si>
    <t>IMPORTANT NOTICE</t>
  </si>
  <si>
    <t>Texas Instruments Incorporated and its subsidiaries (TI) reserve the right to make corrections, enhancements, improvements and other</t>
  </si>
  <si>
    <t>changes to its semiconductor products and services per JESD46, latest issue, and to discontinue any product or service per JESD48, latest</t>
  </si>
  <si>
    <t>issue. Buyers should obtain the latest relevant information before placing orders and should verify that such information is current and</t>
  </si>
  <si>
    <t>complete. All semiconductor products (also referred to herein as “components”) are sold subject to TI’s terms and conditions of sale</t>
  </si>
  <si>
    <t>supplied at the time of order acknowledgment.</t>
  </si>
  <si>
    <t>TI warrants performance of its components to the specifications applicable at the time of sale, in accordance with the warranty in TI’s terms</t>
  </si>
  <si>
    <t>and conditions of sale of semiconductor products. Testing and other quality control techniques are used to the extent TI deems necessary</t>
  </si>
  <si>
    <t>to support this warranty. Except where mandated by applicable law, testing of all parameters of each component is not necessarily</t>
  </si>
  <si>
    <t>performed.</t>
  </si>
  <si>
    <t>TI assumes no liability for applications assistance or the design of Buyers’ products. Buyers are responsible for their products and</t>
  </si>
  <si>
    <t>applications using TI components. To minimize the risks associated with Buyers’ products and applications, Buyers should provide</t>
  </si>
  <si>
    <t>adequate design and operating safeguards.</t>
  </si>
  <si>
    <t>TI does not warrant or represent that any license, either express or implied, is granted under any patent right, copyright, mask work right, or</t>
  </si>
  <si>
    <t>other intellectual property right relating to any combination, machine, or process in which TI components or services are used. Information</t>
  </si>
  <si>
    <t>published by TI regarding third-party products or services does not constitute a license to use such products or services or a warranty or</t>
  </si>
  <si>
    <t>endorsement thereof. Use of such information may require a license from a third party under the patents or other intellectual property of the</t>
  </si>
  <si>
    <t>third party, or a license from TI under the patents or other intellectual property of TI.</t>
  </si>
  <si>
    <t>Reproduction of significant portions of TI information in TI data books or data sheets is permissible only if reproduction is without alteration</t>
  </si>
  <si>
    <t>and is accompanied by all associated warranties, conditions, limitations, and notices. TI is not responsible or liable for such altered</t>
  </si>
  <si>
    <t>documentation. Information of third parties may be subject to additional restrictions.</t>
  </si>
  <si>
    <t>Resale of TI components or services with statements different from or beyond the parameters stated by TI for that component or service</t>
  </si>
  <si>
    <t>voids all express and any implied warranties for the associated TI component or service and is an unfair and deceptive business practice.</t>
  </si>
  <si>
    <t>TI is not responsible or liable for any such statements.</t>
  </si>
  <si>
    <t>Buyer acknowledges and agrees that it is solely responsible for compliance with all legal, regulatory and safety-related requirements</t>
  </si>
  <si>
    <t>concerning its products, and any use of TI components in its applications, notwithstanding any applications-related information or support</t>
  </si>
  <si>
    <t>that may be provided by TI. Buyer represents and agrees that it has all the necessary expertise to create and implement safeguards which</t>
  </si>
  <si>
    <t>anticipate dangerous consequences of failures, monitor failures and their consequences, lessen the likelihood of failures that might cause</t>
  </si>
  <si>
    <t>harm and take appropriate remedial actions. Buyer will fully indemnify TI and its representatives against any damages arising out of the use</t>
  </si>
  <si>
    <t>of any TI components in safety-critical applications.</t>
  </si>
  <si>
    <t>In some cases, TI components may be promoted specifically to facilitate safety-related applications. With such components, TI’s goal is to</t>
  </si>
  <si>
    <t>help enable customers to design and create their own end-product solutions that meet applicable functional safety standards and</t>
  </si>
  <si>
    <t>requirements. Nonetheless, such components are subject to these terms.</t>
  </si>
  <si>
    <t>No TI components are authorized for use in FDA Class III (or similar life-critical medical equipment) unless authorized officers of the parties</t>
  </si>
  <si>
    <t>have executed a special agreement specifically governing such use.</t>
  </si>
  <si>
    <t>Only those TI components which TI has specifically designated as military grade or “enhanced plastic” are designed and intended for use in</t>
  </si>
  <si>
    <t>military/aerospace applications or environments. Buyer acknowledges and agrees that any military or aerospace use of TI components</t>
  </si>
  <si>
    <t>which have not been so designated is solely at the Buyer's risk, and that Buyer is solely responsible for compliance with all legal and</t>
  </si>
  <si>
    <t>regulatory requirements in connection with such use.</t>
  </si>
  <si>
    <t>TI has specifically designated certain components as meeting ISO/TS16949 requirements, mainly for automotive use. In any case of use of</t>
  </si>
  <si>
    <t>non-designated products, TI will not be responsible for any failure to meet ISO/TS16949.</t>
  </si>
  <si>
    <t>TPS65381-Q1 Watchdog Calculator:  Draft Revision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</si>
</sst>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1"/>
      <color theme="1"/>
      <name val="Calibri"/>
      <family val="2"/>
      <scheme val="minor"/>
    </font>
    <font>
      <b/>
      <sz val="11"/>
      <color theme="1"/>
      <name val="Calibri"/>
      <family val="2"/>
      <scheme val="minor"/>
    </font>
    <font>
      <b/>
      <sz val="11"/>
      <color theme="3"/>
      <name val="Calibri"/>
      <family val="2"/>
      <scheme val="minor"/>
    </font>
    <font>
      <sz val="11"/>
      <color theme="3"/>
      <name val="Calibri"/>
      <family val="2"/>
      <scheme val="minor"/>
    </font>
    <font>
      <sz val="10"/>
      <color rgb="FF000000"/>
      <name val="Calibri"/>
      <family val="2"/>
      <scheme val="minor"/>
    </font>
    <font>
      <sz val="11"/>
      <color rgb="FF000000"/>
      <name val="Calibri"/>
      <family val="2"/>
      <scheme val="minor"/>
    </font>
    <font>
      <vertAlign val="subscript"/>
      <sz val="11"/>
      <color rgb="FF000000"/>
      <name val="Calibri"/>
      <family val="2"/>
      <scheme val="minor"/>
    </font>
    <font>
      <b/>
      <sz val="14"/>
      <color theme="1"/>
      <name val="Calibri"/>
      <family val="2"/>
      <scheme val="minor"/>
    </font>
    <font>
      <b/>
      <u/>
      <sz val="20"/>
      <color theme="1"/>
      <name val="Calibri"/>
      <family val="2"/>
      <scheme val="minor"/>
    </font>
    <font>
      <b/>
      <sz val="2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0.5"/>
      <color theme="1"/>
      <name val="Calibri"/>
      <family val="2"/>
      <scheme val="minor"/>
    </font>
    <font>
      <b/>
      <sz val="12"/>
      <color theme="1"/>
      <name val="Calibri"/>
      <family val="2"/>
      <scheme val="minor"/>
    </font>
    <font>
      <b/>
      <sz val="12"/>
      <color rgb="FF000000"/>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2">
    <xf numFmtId="0" fontId="0" fillId="0" borderId="0" xfId="0"/>
    <xf numFmtId="2" fontId="0" fillId="0" borderId="1" xfId="0" applyNumberFormat="1" applyBorder="1" applyAlignment="1">
      <alignment horizontal="center"/>
    </xf>
    <xf numFmtId="0" fontId="1" fillId="0" borderId="1" xfId="0" applyFont="1" applyFill="1" applyBorder="1" applyAlignment="1">
      <alignment horizontal="right"/>
    </xf>
    <xf numFmtId="0" fontId="0" fillId="0" borderId="0" xfId="0"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0" xfId="0" applyAlignment="1">
      <alignment horizontal="right"/>
    </xf>
    <xf numFmtId="0" fontId="0" fillId="0" borderId="1" xfId="0"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vertical="center" wrapText="1"/>
    </xf>
    <xf numFmtId="0" fontId="0" fillId="0" borderId="0" xfId="0" applyBorder="1"/>
    <xf numFmtId="2" fontId="0" fillId="0" borderId="0" xfId="0" applyNumberFormat="1" applyAlignment="1">
      <alignment horizontal="center"/>
    </xf>
    <xf numFmtId="0" fontId="0" fillId="0" borderId="0" xfId="0" applyBorder="1" applyAlignment="1">
      <alignment horizontal="right"/>
    </xf>
    <xf numFmtId="0" fontId="0" fillId="0" borderId="0" xfId="0" applyBorder="1" applyAlignment="1">
      <alignment horizontal="center"/>
    </xf>
    <xf numFmtId="0" fontId="0" fillId="0" borderId="0" xfId="0" applyBorder="1" applyAlignment="1">
      <alignment horizontal="center" wrapText="1"/>
    </xf>
    <xf numFmtId="164" fontId="0" fillId="0" borderId="0" xfId="0" applyNumberFormat="1" applyBorder="1" applyAlignment="1">
      <alignment horizontal="center"/>
    </xf>
    <xf numFmtId="9" fontId="0" fillId="0" borderId="1" xfId="0" applyNumberFormat="1" applyBorder="1" applyAlignment="1">
      <alignment horizontal="center"/>
    </xf>
    <xf numFmtId="0" fontId="1" fillId="0" borderId="0" xfId="0" applyFont="1" applyAlignment="1">
      <alignment horizontal="left"/>
    </xf>
    <xf numFmtId="0" fontId="1" fillId="0" borderId="2"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Font="1" applyBorder="1" applyAlignment="1">
      <alignment horizontal="center"/>
    </xf>
    <xf numFmtId="0" fontId="4" fillId="0" borderId="0" xfId="0" applyFont="1" applyAlignment="1">
      <alignment horizontal="left" vertical="center" readingOrder="1"/>
    </xf>
    <xf numFmtId="0" fontId="5" fillId="0" borderId="0" xfId="0" applyFont="1" applyAlignment="1">
      <alignment horizontal="left" vertical="center" readingOrder="1"/>
    </xf>
    <xf numFmtId="0" fontId="0" fillId="0" borderId="0" xfId="0" applyFont="1" applyAlignment="1">
      <alignment wrapText="1"/>
    </xf>
    <xf numFmtId="0" fontId="0" fillId="0" borderId="12" xfId="0" applyBorder="1" applyAlignment="1">
      <alignment horizontal="center"/>
    </xf>
    <xf numFmtId="0" fontId="0" fillId="0" borderId="13" xfId="0" applyBorder="1" applyAlignment="1">
      <alignment horizontal="center"/>
    </xf>
    <xf numFmtId="0" fontId="0" fillId="0" borderId="13" xfId="0" applyBorder="1"/>
    <xf numFmtId="0" fontId="0" fillId="0" borderId="14" xfId="0"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8" xfId="0" applyBorder="1"/>
    <xf numFmtId="0" fontId="0" fillId="0" borderId="19" xfId="0" applyBorder="1"/>
    <xf numFmtId="0" fontId="0" fillId="0" borderId="0" xfId="0" applyAlignment="1">
      <alignment horizontal="left"/>
    </xf>
    <xf numFmtId="0" fontId="5" fillId="0" borderId="0" xfId="0" applyFont="1" applyFill="1" applyAlignment="1">
      <alignment horizontal="left" vertical="center" readingOrder="1"/>
    </xf>
    <xf numFmtId="0" fontId="0" fillId="0" borderId="0" xfId="0" applyFill="1"/>
    <xf numFmtId="0" fontId="1" fillId="0" borderId="0" xfId="0" applyFont="1"/>
    <xf numFmtId="0" fontId="1" fillId="0" borderId="0" xfId="0" applyFont="1" applyAlignment="1">
      <alignment horizontal="right"/>
    </xf>
    <xf numFmtId="0" fontId="1" fillId="0" borderId="1" xfId="0" applyFont="1" applyFill="1" applyBorder="1" applyAlignment="1">
      <alignment horizontal="center"/>
    </xf>
    <xf numFmtId="164" fontId="0" fillId="0" borderId="1" xfId="0" applyNumberFormat="1" applyBorder="1" applyAlignment="1">
      <alignment horizontal="center"/>
    </xf>
    <xf numFmtId="0" fontId="1" fillId="0" borderId="1" xfId="0" applyFont="1" applyBorder="1" applyAlignment="1">
      <alignment horizontal="right"/>
    </xf>
    <xf numFmtId="0" fontId="7" fillId="0" borderId="0" xfId="0" applyFont="1" applyAlignment="1">
      <alignment horizontal="left"/>
    </xf>
    <xf numFmtId="0" fontId="8" fillId="0" borderId="0" xfId="0" applyFont="1"/>
    <xf numFmtId="0" fontId="9" fillId="0" borderId="0" xfId="0" applyFont="1"/>
    <xf numFmtId="0" fontId="10" fillId="0" borderId="0" xfId="0" applyFont="1" applyBorder="1" applyAlignment="1">
      <alignment horizontal="center" vertical="center" wrapText="1"/>
    </xf>
    <xf numFmtId="0" fontId="11" fillId="0" borderId="0" xfId="0" quotePrefix="1" applyFont="1" applyBorder="1" applyAlignment="1">
      <alignment horizontal="left"/>
    </xf>
    <xf numFmtId="0" fontId="12" fillId="0" borderId="0" xfId="0" applyFont="1" applyBorder="1" applyAlignment="1">
      <alignment horizontal="center"/>
    </xf>
    <xf numFmtId="0" fontId="11" fillId="0" borderId="1" xfId="0" applyFont="1" applyBorder="1" applyAlignment="1">
      <alignment horizontal="center" wrapText="1"/>
    </xf>
    <xf numFmtId="0" fontId="12" fillId="0" borderId="1" xfId="0" applyFont="1" applyBorder="1" applyAlignment="1">
      <alignment horizontal="right"/>
    </xf>
    <xf numFmtId="164" fontId="12" fillId="0" borderId="1" xfId="0" applyNumberFormat="1" applyFont="1" applyBorder="1" applyAlignment="1">
      <alignment horizontal="center"/>
    </xf>
    <xf numFmtId="0" fontId="11" fillId="0" borderId="0" xfId="0" applyFont="1" applyBorder="1" applyAlignment="1">
      <alignment horizontal="center" vertical="center" wrapText="1"/>
    </xf>
    <xf numFmtId="164" fontId="12" fillId="0" borderId="0" xfId="0" applyNumberFormat="1" applyFont="1" applyBorder="1" applyAlignment="1">
      <alignment horizontal="center"/>
    </xf>
    <xf numFmtId="0" fontId="13" fillId="0" borderId="0" xfId="0" applyFont="1" applyAlignment="1">
      <alignment horizontal="right"/>
    </xf>
    <xf numFmtId="0" fontId="7" fillId="0" borderId="0" xfId="0" applyFont="1"/>
    <xf numFmtId="0" fontId="0" fillId="0" borderId="0" xfId="0" applyAlignment="1">
      <alignment wrapText="1"/>
    </xf>
    <xf numFmtId="0" fontId="0" fillId="0" borderId="0" xfId="0" applyFont="1" applyAlignment="1">
      <alignment wrapText="1"/>
    </xf>
    <xf numFmtId="0" fontId="14" fillId="0" borderId="0" xfId="0" applyFont="1"/>
    <xf numFmtId="0" fontId="15" fillId="0" borderId="0" xfId="0" applyFont="1" applyAlignment="1">
      <alignment horizontal="left" vertical="center" readingOrder="1"/>
    </xf>
    <xf numFmtId="0" fontId="16" fillId="0" borderId="0" xfId="0" applyFont="1"/>
    <xf numFmtId="0" fontId="12" fillId="0" borderId="1" xfId="0" applyFont="1" applyFill="1" applyBorder="1" applyAlignment="1">
      <alignment horizontal="center"/>
    </xf>
    <xf numFmtId="2" fontId="0" fillId="0" borderId="0" xfId="0" applyNumberFormat="1" applyFont="1" applyBorder="1" applyAlignment="1">
      <alignment horizontal="right"/>
    </xf>
    <xf numFmtId="2" fontId="0" fillId="0" borderId="0" xfId="0" applyNumberFormat="1" applyFont="1" applyFill="1" applyBorder="1" applyAlignment="1">
      <alignment horizontal="right"/>
    </xf>
    <xf numFmtId="0" fontId="0" fillId="0" borderId="0" xfId="0" applyBorder="1" applyAlignment="1">
      <alignment horizontal="center" vertical="center"/>
    </xf>
    <xf numFmtId="2" fontId="0" fillId="0" borderId="0" xfId="0" applyNumberFormat="1" applyBorder="1" applyAlignment="1">
      <alignment horizontal="center"/>
    </xf>
    <xf numFmtId="0" fontId="18" fillId="0" borderId="18" xfId="0" applyFont="1" applyBorder="1"/>
    <xf numFmtId="9" fontId="0" fillId="0" borderId="0" xfId="0" applyNumberFormat="1" applyBorder="1" applyAlignment="1">
      <alignment horizontal="center"/>
    </xf>
    <xf numFmtId="0" fontId="17" fillId="0" borderId="0" xfId="0" applyFont="1" applyBorder="1"/>
    <xf numFmtId="164" fontId="0" fillId="0" borderId="0" xfId="0" applyNumberFormat="1" applyBorder="1" applyAlignment="1">
      <alignment horizontal="right"/>
    </xf>
    <xf numFmtId="0" fontId="0" fillId="0" borderId="1" xfId="0" quotePrefix="1" applyBorder="1" applyAlignment="1">
      <alignment horizontal="center"/>
    </xf>
    <xf numFmtId="0" fontId="2" fillId="2" borderId="1" xfId="0" applyFont="1" applyFill="1" applyBorder="1" applyAlignment="1" applyProtection="1">
      <alignment horizontal="center"/>
      <protection locked="0"/>
    </xf>
    <xf numFmtId="10" fontId="2" fillId="2" borderId="1" xfId="0" applyNumberFormat="1" applyFont="1" applyFill="1" applyBorder="1" applyAlignment="1" applyProtection="1">
      <alignment horizontal="center"/>
      <protection locked="0"/>
    </xf>
    <xf numFmtId="164" fontId="2" fillId="2" borderId="1" xfId="0" applyNumberFormat="1" applyFont="1" applyFill="1" applyBorder="1" applyAlignment="1" applyProtection="1">
      <alignment horizontal="center"/>
      <protection locked="0"/>
    </xf>
    <xf numFmtId="0" fontId="0" fillId="0" borderId="0" xfId="0" applyAlignment="1">
      <alignment wrapText="1"/>
    </xf>
    <xf numFmtId="0" fontId="5" fillId="0" borderId="0" xfId="0" applyFont="1" applyAlignment="1" applyProtection="1">
      <alignment horizontal="left" vertical="center" wrapText="1" readingOrder="1"/>
    </xf>
    <xf numFmtId="0" fontId="0" fillId="0" borderId="0" xfId="0" applyAlignment="1" applyProtection="1">
      <alignment wrapText="1" readingOrder="1"/>
    </xf>
    <xf numFmtId="0" fontId="0" fillId="0" borderId="0" xfId="0" applyAlignment="1" applyProtection="1">
      <alignment readingOrder="1"/>
    </xf>
    <xf numFmtId="0" fontId="5" fillId="0" borderId="0" xfId="0" applyFont="1" applyAlignment="1">
      <alignment horizontal="left" vertical="center" wrapText="1" readingOrder="1"/>
    </xf>
    <xf numFmtId="0" fontId="0" fillId="0" borderId="0" xfId="0" applyAlignment="1">
      <alignment wrapText="1" readingOrder="1"/>
    </xf>
    <xf numFmtId="0" fontId="0" fillId="0" borderId="0" xfId="0" applyAlignmen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2" borderId="0" xfId="0" applyFont="1" applyFill="1" applyAlignment="1"/>
    <xf numFmtId="0" fontId="3" fillId="2" borderId="0" xfId="0" applyFont="1" applyFill="1" applyAlignment="1"/>
    <xf numFmtId="0" fontId="1" fillId="0" borderId="1" xfId="0" applyFont="1" applyBorder="1" applyAlignment="1">
      <alignment horizontal="right"/>
    </xf>
    <xf numFmtId="0" fontId="1" fillId="0" borderId="4" xfId="0" applyFont="1" applyFill="1" applyBorder="1" applyAlignment="1">
      <alignment horizontal="right"/>
    </xf>
    <xf numFmtId="0" fontId="1" fillId="0" borderId="7" xfId="0" applyFont="1" applyFill="1" applyBorder="1" applyAlignment="1">
      <alignment horizontal="right"/>
    </xf>
    <xf numFmtId="0" fontId="1" fillId="0" borderId="5" xfId="0" applyFont="1" applyFill="1" applyBorder="1" applyAlignment="1">
      <alignment horizontal="right"/>
    </xf>
    <xf numFmtId="0" fontId="1" fillId="0" borderId="1" xfId="0" applyFont="1" applyFill="1" applyBorder="1" applyAlignment="1">
      <alignment horizontal="right"/>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 fillId="0" borderId="0" xfId="0" applyFont="1" applyFill="1" applyAlignment="1">
      <alignment wrapText="1"/>
    </xf>
    <xf numFmtId="0" fontId="1" fillId="0" borderId="1" xfId="0" applyFont="1" applyBorder="1" applyAlignment="1">
      <alignment horizontal="center" wrapText="1"/>
    </xf>
    <xf numFmtId="0" fontId="0" fillId="0" borderId="1" xfId="0" applyBorder="1" applyAlignment="1"/>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cellXfs>
  <cellStyles count="1">
    <cellStyle name="Normal" xfId="0" builtinId="0"/>
  </cellStyles>
  <dxfs count="32">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usernames" Target="revisions/userNames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817563</xdr:colOff>
      <xdr:row>83</xdr:row>
      <xdr:rowOff>206375</xdr:rowOff>
    </xdr:from>
    <xdr:to>
      <xdr:col>12</xdr:col>
      <xdr:colOff>508000</xdr:colOff>
      <xdr:row>110</xdr:row>
      <xdr:rowOff>168275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3" y="17526000"/>
          <a:ext cx="11025188" cy="515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619126</xdr:colOff>
      <xdr:row>48</xdr:row>
      <xdr:rowOff>158750</xdr:rowOff>
    </xdr:from>
    <xdr:to>
      <xdr:col>12</xdr:col>
      <xdr:colOff>474662</xdr:colOff>
      <xdr:row>79</xdr:row>
      <xdr:rowOff>6350</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6" y="10763250"/>
          <a:ext cx="11190287"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1</xdr:row>
      <xdr:rowOff>28575</xdr:rowOff>
    </xdr:from>
    <xdr:to>
      <xdr:col>14</xdr:col>
      <xdr:colOff>342900</xdr:colOff>
      <xdr:row>35</xdr:row>
      <xdr:rowOff>180975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9075"/>
          <a:ext cx="8686800" cy="662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390525</xdr:colOff>
      <xdr:row>1</xdr:row>
      <xdr:rowOff>57150</xdr:rowOff>
    </xdr:from>
    <xdr:to>
      <xdr:col>14</xdr:col>
      <xdr:colOff>542925</xdr:colOff>
      <xdr:row>36</xdr:row>
      <xdr:rowOff>142875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47650"/>
          <a:ext cx="868680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11</xdr:col>
      <xdr:colOff>209550</xdr:colOff>
      <xdr:row>46</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6753225" cy="880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11</xdr:col>
      <xdr:colOff>171450</xdr:colOff>
      <xdr:row>44</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33350"/>
          <a:ext cx="6753225" cy="832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F575847-4208-4C26-8136-62D4FE4EAE7E}" diskRevisions="1" revisionId="45" version="2">
  <header guid="{1F575847-4208-4C26-8136-62D4FE4EAE7E}" dateTime="2016-09-21T16:45:42" maxSheetId="8" userName="a0192783" r:id="rId2" minRId="1" maxRId="45">
    <sheetIdMap count="7">
      <sheetId val="7"/>
      <sheetId val="1"/>
      <sheetId val="2"/>
      <sheetId val="3"/>
      <sheetId val="4"/>
      <sheetId val="5"/>
      <sheetId val="6"/>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 sheetId="7" name="[DRAFT TPS65381-Q1 wd-clock-tolerance-calculation - For E2E.xlsx]Notice" sheetPosition="0"/>
  <rcc rId="2" sId="7" xfDxf="1" dxf="1">
    <nc r="B4" t="inlineStr">
      <is>
        <t>IMPORTANT NOTICE</t>
      </is>
    </nc>
  </rcc>
  <rcc rId="3" sId="7" xfDxf="1" dxf="1">
    <nc r="B5" t="inlineStr">
      <is>
        <t>Texas Instruments Incorporated and its subsidiaries (TI) reserve the right to make corrections, enhancements, improvements and other</t>
      </is>
    </nc>
  </rcc>
  <rcc rId="4" sId="7" xfDxf="1" dxf="1">
    <nc r="B6" t="inlineStr">
      <is>
        <t>changes to its semiconductor products and services per JESD46, latest issue, and to discontinue any product or service per JESD48, latest</t>
      </is>
    </nc>
  </rcc>
  <rcc rId="5" sId="7" xfDxf="1" dxf="1">
    <nc r="B7" t="inlineStr">
      <is>
        <t>issue. Buyers should obtain the latest relevant information before placing orders and should verify that such information is current and</t>
      </is>
    </nc>
  </rcc>
  <rcc rId="6" sId="7" xfDxf="1" dxf="1">
    <nc r="B8" t="inlineStr">
      <is>
        <t>complete. All semiconductor products (also referred to herein as “components”) are sold subject to TI’s terms and conditions of sale</t>
      </is>
    </nc>
  </rcc>
  <rcc rId="7" sId="7" xfDxf="1" dxf="1">
    <nc r="B9" t="inlineStr">
      <is>
        <t>supplied at the time of order acknowledgment.</t>
      </is>
    </nc>
  </rcc>
  <rcc rId="8" sId="7" xfDxf="1" dxf="1">
    <nc r="B10" t="inlineStr">
      <is>
        <t>TI warrants performance of its components to the specifications applicable at the time of sale, in accordance with the warranty in TI’s terms</t>
      </is>
    </nc>
  </rcc>
  <rcc rId="9" sId="7" xfDxf="1" dxf="1">
    <nc r="B11" t="inlineStr">
      <is>
        <t>and conditions of sale of semiconductor products. Testing and other quality control techniques are used to the extent TI deems necessary</t>
      </is>
    </nc>
  </rcc>
  <rcc rId="10" sId="7" xfDxf="1" dxf="1">
    <nc r="B12" t="inlineStr">
      <is>
        <t>to support this warranty. Except where mandated by applicable law, testing of all parameters of each component is not necessarily</t>
      </is>
    </nc>
  </rcc>
  <rcc rId="11" sId="7" xfDxf="1" dxf="1">
    <nc r="B13" t="inlineStr">
      <is>
        <t>performed.</t>
      </is>
    </nc>
  </rcc>
  <rcc rId="12" sId="7" xfDxf="1" dxf="1">
    <nc r="B14" t="inlineStr">
      <is>
        <t>TI assumes no liability for applications assistance or the design of Buyers’ products. Buyers are responsible for their products and</t>
      </is>
    </nc>
  </rcc>
  <rcc rId="13" sId="7" xfDxf="1" dxf="1">
    <nc r="B15" t="inlineStr">
      <is>
        <t>applications using TI components. To minimize the risks associated with Buyers’ products and applications, Buyers should provide</t>
      </is>
    </nc>
  </rcc>
  <rcc rId="14" sId="7" xfDxf="1" dxf="1">
    <nc r="B16" t="inlineStr">
      <is>
        <t>adequate design and operating safeguards.</t>
      </is>
    </nc>
  </rcc>
  <rcc rId="15" sId="7" xfDxf="1" dxf="1">
    <nc r="B17" t="inlineStr">
      <is>
        <t>TI does not warrant or represent that any license, either express or implied, is granted under any patent right, copyright, mask work right, or</t>
      </is>
    </nc>
  </rcc>
  <rcc rId="16" sId="7" xfDxf="1" dxf="1">
    <nc r="B18" t="inlineStr">
      <is>
        <t>other intellectual property right relating to any combination, machine, or process in which TI components or services are used. Information</t>
      </is>
    </nc>
  </rcc>
  <rcc rId="17" sId="7" xfDxf="1" dxf="1">
    <nc r="B19" t="inlineStr">
      <is>
        <t>published by TI regarding third-party products or services does not constitute a license to use such products or services or a warranty or</t>
      </is>
    </nc>
  </rcc>
  <rcc rId="18" sId="7" xfDxf="1" dxf="1">
    <nc r="B20" t="inlineStr">
      <is>
        <t>endorsement thereof. Use of such information may require a license from a third party under the patents or other intellectual property of the</t>
      </is>
    </nc>
  </rcc>
  <rcc rId="19" sId="7" xfDxf="1" dxf="1">
    <nc r="B21" t="inlineStr">
      <is>
        <t>third party, or a license from TI under the patents or other intellectual property of TI.</t>
      </is>
    </nc>
  </rcc>
  <rcc rId="20" sId="7" xfDxf="1" dxf="1">
    <nc r="B22" t="inlineStr">
      <is>
        <t>Reproduction of significant portions of TI information in TI data books or data sheets is permissible only if reproduction is without alteration</t>
      </is>
    </nc>
  </rcc>
  <rcc rId="21" sId="7" xfDxf="1" dxf="1">
    <nc r="B23" t="inlineStr">
      <is>
        <t>and is accompanied by all associated warranties, conditions, limitations, and notices. TI is not responsible or liable for such altered</t>
      </is>
    </nc>
  </rcc>
  <rcc rId="22" sId="7" xfDxf="1" dxf="1">
    <nc r="B24" t="inlineStr">
      <is>
        <t>documentation. Information of third parties may be subject to additional restrictions.</t>
      </is>
    </nc>
  </rcc>
  <rcc rId="23" sId="7" xfDxf="1" dxf="1">
    <nc r="B25" t="inlineStr">
      <is>
        <t>Resale of TI components or services with statements different from or beyond the parameters stated by TI for that component or service</t>
      </is>
    </nc>
  </rcc>
  <rcc rId="24" sId="7" xfDxf="1" dxf="1">
    <nc r="B26" t="inlineStr">
      <is>
        <t>voids all express and any implied warranties for the associated TI component or service and is an unfair and deceptive business practice.</t>
      </is>
    </nc>
  </rcc>
  <rcc rId="25" sId="7" xfDxf="1" dxf="1">
    <nc r="B27" t="inlineStr">
      <is>
        <t>TI is not responsible or liable for any such statements.</t>
      </is>
    </nc>
  </rcc>
  <rcc rId="26" sId="7" xfDxf="1" dxf="1">
    <nc r="B28" t="inlineStr">
      <is>
        <t>Buyer acknowledges and agrees that it is solely responsible for compliance with all legal, regulatory and safety-related requirements</t>
      </is>
    </nc>
  </rcc>
  <rcc rId="27" sId="7" xfDxf="1" dxf="1">
    <nc r="B29" t="inlineStr">
      <is>
        <t>concerning its products, and any use of TI components in its applications, notwithstanding any applications-related information or support</t>
      </is>
    </nc>
  </rcc>
  <rcc rId="28" sId="7" xfDxf="1" dxf="1">
    <nc r="B30" t="inlineStr">
      <is>
        <t>that may be provided by TI. Buyer represents and agrees that it has all the necessary expertise to create and implement safeguards which</t>
      </is>
    </nc>
  </rcc>
  <rcc rId="29" sId="7" xfDxf="1" dxf="1">
    <nc r="B31" t="inlineStr">
      <is>
        <t>anticipate dangerous consequences of failures, monitor failures and their consequences, lessen the likelihood of failures that might cause</t>
      </is>
    </nc>
  </rcc>
  <rcc rId="30" sId="7" xfDxf="1" dxf="1">
    <nc r="B32" t="inlineStr">
      <is>
        <t>harm and take appropriate remedial actions. Buyer will fully indemnify TI and its representatives against any damages arising out of the use</t>
      </is>
    </nc>
  </rcc>
  <rcc rId="31" sId="7" xfDxf="1" dxf="1">
    <nc r="B33" t="inlineStr">
      <is>
        <t>of any TI components in safety-critical applications.</t>
      </is>
    </nc>
  </rcc>
  <rcc rId="32" sId="7" xfDxf="1" dxf="1">
    <nc r="B34" t="inlineStr">
      <is>
        <t>In some cases, TI components may be promoted specifically to facilitate safety-related applications. With such components, TI’s goal is to</t>
      </is>
    </nc>
  </rcc>
  <rcc rId="33" sId="7" xfDxf="1" dxf="1">
    <nc r="B35" t="inlineStr">
      <is>
        <t>help enable customers to design and create their own end-product solutions that meet applicable functional safety standards and</t>
      </is>
    </nc>
  </rcc>
  <rcc rId="34" sId="7" xfDxf="1" dxf="1">
    <nc r="B36" t="inlineStr">
      <is>
        <t>requirements. Nonetheless, such components are subject to these terms.</t>
      </is>
    </nc>
  </rcc>
  <rcc rId="35" sId="7" xfDxf="1" dxf="1">
    <nc r="B37" t="inlineStr">
      <is>
        <t>No TI components are authorized for use in FDA Class III (or similar life-critical medical equipment) unless authorized officers of the parties</t>
      </is>
    </nc>
  </rcc>
  <rcc rId="36" sId="7" xfDxf="1" dxf="1">
    <nc r="B38" t="inlineStr">
      <is>
        <t>have executed a special agreement specifically governing such use.</t>
      </is>
    </nc>
  </rcc>
  <rcc rId="37" sId="7" xfDxf="1" dxf="1">
    <nc r="B39" t="inlineStr">
      <is>
        <t>Only those TI components which TI has specifically designated as military grade or “enhanced plastic” are designed and intended for use in</t>
      </is>
    </nc>
  </rcc>
  <rcc rId="38" sId="7" xfDxf="1" dxf="1">
    <nc r="B40" t="inlineStr">
      <is>
        <t>military/aerospace applications or environments. Buyer acknowledges and agrees that any military or aerospace use of TI components</t>
      </is>
    </nc>
  </rcc>
  <rcc rId="39" sId="7" xfDxf="1" dxf="1">
    <nc r="B41" t="inlineStr">
      <is>
        <t>which have not been so designated is solely at the Buyer's risk, and that Buyer is solely responsible for compliance with all legal and</t>
      </is>
    </nc>
  </rcc>
  <rcc rId="40" sId="7" xfDxf="1" dxf="1">
    <nc r="B42" t="inlineStr">
      <is>
        <t>regulatory requirements in connection with such use.</t>
      </is>
    </nc>
  </rcc>
  <rcc rId="41" sId="7" xfDxf="1" dxf="1">
    <nc r="B43" t="inlineStr">
      <is>
        <t>TI has specifically designated certain components as meeting ISO/TS16949 requirements, mainly for automotive use. In any case of use of</t>
      </is>
    </nc>
  </rcc>
  <rcc rId="42" sId="7" xfDxf="1" dxf="1">
    <nc r="B44" t="inlineStr">
      <is>
        <t>non-designated products, TI will not be responsible for any failure to meet ISO/TS16949.</t>
      </is>
    </nc>
  </rcc>
  <rm rId="43" sheetId="7" source="B4" destination="A4" sourceSheetId="7"/>
  <rcc rId="44" sId="7">
    <nc r="A1" t="inlineStr">
      <is>
        <t>TPS65381-Q1 Watchdog Calculator:  Draft Revision</t>
      </is>
    </nc>
  </rcc>
  <rfmt sheetId="7" sqref="A1" start="0" length="2147483647">
    <dxf>
      <font>
        <b/>
      </font>
    </dxf>
  </rfmt>
  <rfmt sheetId="7" sqref="A1" start="0" length="2147483647">
    <dxf>
      <font>
        <sz val="12"/>
      </font>
    </dxf>
  </rfmt>
  <rfmt sheetId="7" sqref="A1" start="0" length="2147483647">
    <dxf>
      <font>
        <sz val="14"/>
      </font>
    </dxf>
  </rfmt>
  <rrc rId="45" sId="7" ref="A2:XFD2" action="deleteRow">
    <rfmt sheetId="7" xfDxf="1" sqref="A2:XFD2" start="0" length="0"/>
  </rrc>
  <rcv guid="{832E075A-FE84-4723-A67E-232A12572512}" action="delete"/>
  <rcv guid="{832E075A-FE84-4723-A67E-232A12572512}"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abSelected="1" workbookViewId="0"/>
  </sheetViews>
  <sheetFormatPr defaultRowHeight="15" x14ac:dyDescent="0.25"/>
  <sheetData>
    <row r="1" spans="1:2" ht="18.75" x14ac:dyDescent="0.3">
      <c r="A1" s="56" t="s">
        <v>152</v>
      </c>
    </row>
    <row r="3" spans="1:2" x14ac:dyDescent="0.25">
      <c r="A3" t="s">
        <v>111</v>
      </c>
    </row>
    <row r="4" spans="1:2" x14ac:dyDescent="0.25">
      <c r="B4" t="s">
        <v>112</v>
      </c>
    </row>
    <row r="5" spans="1:2" x14ac:dyDescent="0.25">
      <c r="B5" t="s">
        <v>113</v>
      </c>
    </row>
    <row r="6" spans="1:2" x14ac:dyDescent="0.25">
      <c r="B6" t="s">
        <v>114</v>
      </c>
    </row>
    <row r="7" spans="1:2" x14ac:dyDescent="0.25">
      <c r="B7" t="s">
        <v>115</v>
      </c>
    </row>
    <row r="8" spans="1:2" x14ac:dyDescent="0.25">
      <c r="B8" t="s">
        <v>116</v>
      </c>
    </row>
    <row r="9" spans="1:2" x14ac:dyDescent="0.25">
      <c r="B9" t="s">
        <v>117</v>
      </c>
    </row>
    <row r="10" spans="1:2" x14ac:dyDescent="0.25">
      <c r="B10" t="s">
        <v>118</v>
      </c>
    </row>
    <row r="11" spans="1:2" x14ac:dyDescent="0.25">
      <c r="B11" t="s">
        <v>119</v>
      </c>
    </row>
    <row r="12" spans="1:2" x14ac:dyDescent="0.25">
      <c r="B12" t="s">
        <v>120</v>
      </c>
    </row>
    <row r="13" spans="1:2" x14ac:dyDescent="0.25">
      <c r="B13" t="s">
        <v>121</v>
      </c>
    </row>
    <row r="14" spans="1:2" x14ac:dyDescent="0.25">
      <c r="B14" t="s">
        <v>122</v>
      </c>
    </row>
    <row r="15" spans="1:2" x14ac:dyDescent="0.25">
      <c r="B15" t="s">
        <v>123</v>
      </c>
    </row>
    <row r="16" spans="1:2" x14ac:dyDescent="0.25">
      <c r="B16" t="s">
        <v>124</v>
      </c>
    </row>
    <row r="17" spans="2:2" x14ac:dyDescent="0.25">
      <c r="B17" t="s">
        <v>125</v>
      </c>
    </row>
    <row r="18" spans="2:2" x14ac:dyDescent="0.25">
      <c r="B18" t="s">
        <v>126</v>
      </c>
    </row>
    <row r="19" spans="2:2" x14ac:dyDescent="0.25">
      <c r="B19" t="s">
        <v>127</v>
      </c>
    </row>
    <row r="20" spans="2:2" x14ac:dyDescent="0.25">
      <c r="B20" t="s">
        <v>128</v>
      </c>
    </row>
    <row r="21" spans="2:2" x14ac:dyDescent="0.25">
      <c r="B21" t="s">
        <v>129</v>
      </c>
    </row>
    <row r="22" spans="2:2" x14ac:dyDescent="0.25">
      <c r="B22" t="s">
        <v>130</v>
      </c>
    </row>
    <row r="23" spans="2:2" x14ac:dyDescent="0.25">
      <c r="B23" t="s">
        <v>131</v>
      </c>
    </row>
    <row r="24" spans="2:2" x14ac:dyDescent="0.25">
      <c r="B24" t="s">
        <v>132</v>
      </c>
    </row>
    <row r="25" spans="2:2" x14ac:dyDescent="0.25">
      <c r="B25" t="s">
        <v>133</v>
      </c>
    </row>
    <row r="26" spans="2:2" x14ac:dyDescent="0.25">
      <c r="B26" t="s">
        <v>134</v>
      </c>
    </row>
    <row r="27" spans="2:2" x14ac:dyDescent="0.25">
      <c r="B27" t="s">
        <v>135</v>
      </c>
    </row>
    <row r="28" spans="2:2" x14ac:dyDescent="0.25">
      <c r="B28" t="s">
        <v>136</v>
      </c>
    </row>
    <row r="29" spans="2:2" x14ac:dyDescent="0.25">
      <c r="B29" t="s">
        <v>137</v>
      </c>
    </row>
    <row r="30" spans="2:2" x14ac:dyDescent="0.25">
      <c r="B30" t="s">
        <v>138</v>
      </c>
    </row>
    <row r="31" spans="2:2" x14ac:dyDescent="0.25">
      <c r="B31" t="s">
        <v>139</v>
      </c>
    </row>
    <row r="32" spans="2:2" x14ac:dyDescent="0.25">
      <c r="B32" t="s">
        <v>140</v>
      </c>
    </row>
    <row r="33" spans="2:2" x14ac:dyDescent="0.25">
      <c r="B33" t="s">
        <v>141</v>
      </c>
    </row>
    <row r="34" spans="2:2" x14ac:dyDescent="0.25">
      <c r="B34" t="s">
        <v>142</v>
      </c>
    </row>
    <row r="35" spans="2:2" x14ac:dyDescent="0.25">
      <c r="B35" t="s">
        <v>143</v>
      </c>
    </row>
    <row r="36" spans="2:2" x14ac:dyDescent="0.25">
      <c r="B36" t="s">
        <v>144</v>
      </c>
    </row>
    <row r="37" spans="2:2" x14ac:dyDescent="0.25">
      <c r="B37" t="s">
        <v>145</v>
      </c>
    </row>
    <row r="38" spans="2:2" x14ac:dyDescent="0.25">
      <c r="B38" t="s">
        <v>146</v>
      </c>
    </row>
    <row r="39" spans="2:2" x14ac:dyDescent="0.25">
      <c r="B39" t="s">
        <v>147</v>
      </c>
    </row>
    <row r="40" spans="2:2" x14ac:dyDescent="0.25">
      <c r="B40" t="s">
        <v>148</v>
      </c>
    </row>
    <row r="41" spans="2:2" x14ac:dyDescent="0.25">
      <c r="B41" t="s">
        <v>149</v>
      </c>
    </row>
    <row r="42" spans="2:2" x14ac:dyDescent="0.25">
      <c r="B42" t="s">
        <v>150</v>
      </c>
    </row>
    <row r="43" spans="2:2" x14ac:dyDescent="0.25">
      <c r="B43" t="s">
        <v>151</v>
      </c>
    </row>
  </sheetData>
  <customSheetViews>
    <customSheetView guid="{832E075A-FE84-4723-A67E-232A12572512}">
      <selection activeCell="B6" sqref="B6"/>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K1" sqref="K1"/>
    </sheetView>
  </sheetViews>
  <sheetFormatPr defaultRowHeight="15" x14ac:dyDescent="0.25"/>
  <sheetData>
    <row r="1" spans="1:20" ht="26.25" x14ac:dyDescent="0.4">
      <c r="A1" s="46" t="s">
        <v>42</v>
      </c>
    </row>
    <row r="3" spans="1:20" ht="15.75" x14ac:dyDescent="0.25">
      <c r="A3" s="59" t="s">
        <v>101</v>
      </c>
    </row>
    <row r="4" spans="1:20" x14ac:dyDescent="0.25">
      <c r="B4" s="24" t="s">
        <v>98</v>
      </c>
    </row>
    <row r="5" spans="1:20" x14ac:dyDescent="0.25">
      <c r="B5" s="24" t="s">
        <v>99</v>
      </c>
    </row>
    <row r="6" spans="1:20" x14ac:dyDescent="0.25">
      <c r="B6" s="23"/>
    </row>
    <row r="7" spans="1:20" ht="15.75" x14ac:dyDescent="0.25">
      <c r="A7" s="59" t="s">
        <v>102</v>
      </c>
    </row>
    <row r="9" spans="1:20" ht="48" customHeight="1" x14ac:dyDescent="0.25">
      <c r="B9" s="60" t="s">
        <v>62</v>
      </c>
      <c r="G9" s="76" t="s">
        <v>103</v>
      </c>
      <c r="H9" s="77"/>
      <c r="I9" s="77"/>
      <c r="J9" s="77"/>
      <c r="K9" s="77"/>
      <c r="L9" s="77"/>
      <c r="M9" s="77"/>
      <c r="N9" s="77"/>
      <c r="O9" s="77"/>
      <c r="P9" s="78"/>
      <c r="Q9" s="78"/>
      <c r="R9" s="78"/>
    </row>
    <row r="10" spans="1:20" ht="29.25" customHeight="1" x14ac:dyDescent="0.25">
      <c r="B10" s="24" t="s">
        <v>61</v>
      </c>
      <c r="G10" s="79" t="s">
        <v>60</v>
      </c>
      <c r="H10" s="80"/>
      <c r="I10" s="80"/>
      <c r="J10" s="80"/>
      <c r="K10" s="80"/>
      <c r="L10" s="80"/>
      <c r="M10" s="80"/>
      <c r="N10" s="80"/>
      <c r="O10" s="80"/>
      <c r="P10" s="81"/>
      <c r="Q10" s="81"/>
      <c r="R10" s="81"/>
    </row>
    <row r="11" spans="1:20" ht="15.75" customHeight="1" x14ac:dyDescent="0.25">
      <c r="B11" s="24" t="s">
        <v>43</v>
      </c>
      <c r="C11" s="38"/>
      <c r="D11" s="38"/>
      <c r="G11" s="25"/>
      <c r="H11" s="25"/>
      <c r="I11" s="25"/>
      <c r="J11" s="25"/>
      <c r="K11" s="25"/>
      <c r="L11" s="25"/>
      <c r="M11" s="25"/>
      <c r="N11" s="25"/>
    </row>
    <row r="13" spans="1:20" ht="25.5" customHeight="1" x14ac:dyDescent="0.25">
      <c r="B13" s="37" t="s">
        <v>97</v>
      </c>
      <c r="C13" s="38"/>
      <c r="G13" s="79" t="s">
        <v>108</v>
      </c>
      <c r="H13" s="75"/>
      <c r="I13" s="75"/>
      <c r="J13" s="75"/>
      <c r="K13" s="75"/>
      <c r="L13" s="75"/>
      <c r="M13" s="75"/>
      <c r="N13" s="75"/>
      <c r="O13" s="75"/>
      <c r="P13" s="75"/>
      <c r="Q13" s="75"/>
      <c r="R13" s="75"/>
      <c r="S13" s="58"/>
      <c r="T13" s="58"/>
    </row>
    <row r="14" spans="1:20" ht="18" x14ac:dyDescent="0.25">
      <c r="B14" s="24" t="s">
        <v>44</v>
      </c>
      <c r="C14" s="38"/>
      <c r="D14" s="38"/>
      <c r="G14" s="75"/>
      <c r="H14" s="75"/>
      <c r="I14" s="75"/>
      <c r="J14" s="75"/>
      <c r="K14" s="75"/>
      <c r="L14" s="75"/>
      <c r="M14" s="75"/>
      <c r="N14" s="75"/>
      <c r="O14" s="75"/>
      <c r="P14" s="75"/>
      <c r="Q14" s="75"/>
      <c r="R14" s="75"/>
      <c r="S14" s="57"/>
      <c r="T14" s="57"/>
    </row>
    <row r="15" spans="1:20" x14ac:dyDescent="0.25">
      <c r="D15" s="38"/>
      <c r="E15" s="38"/>
      <c r="G15" s="75"/>
      <c r="H15" s="75"/>
      <c r="I15" s="75"/>
      <c r="J15" s="75"/>
      <c r="K15" s="75"/>
      <c r="L15" s="75"/>
      <c r="M15" s="75"/>
      <c r="N15" s="75"/>
      <c r="O15" s="75"/>
      <c r="P15" s="75"/>
      <c r="Q15" s="75"/>
      <c r="R15" s="75"/>
    </row>
    <row r="16" spans="1:20" ht="18" x14ac:dyDescent="0.25">
      <c r="B16" s="24" t="s">
        <v>106</v>
      </c>
      <c r="G16" s="75"/>
      <c r="H16" s="75"/>
      <c r="I16" s="75"/>
      <c r="J16" s="75"/>
      <c r="K16" s="75"/>
      <c r="L16" s="75"/>
      <c r="M16" s="75"/>
      <c r="N16" s="75"/>
      <c r="O16" s="75"/>
      <c r="P16" s="75"/>
      <c r="Q16" s="75"/>
      <c r="R16" s="75"/>
    </row>
    <row r="17" spans="1:18" ht="18" x14ac:dyDescent="0.25">
      <c r="B17" s="24" t="s">
        <v>107</v>
      </c>
    </row>
    <row r="19" spans="1:18" s="61" customFormat="1" ht="15.75" x14ac:dyDescent="0.25">
      <c r="A19" s="60" t="s">
        <v>50</v>
      </c>
    </row>
    <row r="20" spans="1:18" ht="18" x14ac:dyDescent="0.25">
      <c r="B20" s="24" t="s">
        <v>45</v>
      </c>
    </row>
    <row r="21" spans="1:18" ht="18" x14ac:dyDescent="0.25">
      <c r="B21" s="24" t="s">
        <v>46</v>
      </c>
    </row>
    <row r="22" spans="1:18" x14ac:dyDescent="0.25">
      <c r="B22" s="24"/>
    </row>
    <row r="23" spans="1:18" ht="18" x14ac:dyDescent="0.25">
      <c r="B23" s="24" t="s">
        <v>47</v>
      </c>
    </row>
    <row r="24" spans="1:18" ht="18" x14ac:dyDescent="0.25">
      <c r="B24" s="24" t="s">
        <v>59</v>
      </c>
    </row>
    <row r="25" spans="1:18" x14ac:dyDescent="0.25">
      <c r="B25" s="24"/>
    </row>
    <row r="26" spans="1:18" ht="15.75" x14ac:dyDescent="0.25">
      <c r="A26" s="60" t="s">
        <v>51</v>
      </c>
    </row>
    <row r="27" spans="1:18" ht="18" x14ac:dyDescent="0.25">
      <c r="B27" s="24" t="s">
        <v>48</v>
      </c>
    </row>
    <row r="28" spans="1:18" ht="18" x14ac:dyDescent="0.25">
      <c r="B28" s="24" t="s">
        <v>49</v>
      </c>
    </row>
    <row r="30" spans="1:18" ht="15.75" x14ac:dyDescent="0.25">
      <c r="A30" s="60" t="s">
        <v>81</v>
      </c>
    </row>
    <row r="31" spans="1:18" ht="30.75" customHeight="1" x14ac:dyDescent="0.25">
      <c r="B31" s="75" t="s">
        <v>104</v>
      </c>
      <c r="C31" s="75"/>
      <c r="D31" s="75"/>
      <c r="E31" s="75"/>
      <c r="F31" s="75"/>
      <c r="G31" s="75"/>
      <c r="H31" s="75"/>
      <c r="I31" s="75"/>
      <c r="J31" s="75"/>
      <c r="K31" s="75"/>
      <c r="L31" s="75"/>
      <c r="M31" s="75"/>
      <c r="N31" s="75"/>
      <c r="O31" s="75"/>
      <c r="P31" s="75"/>
      <c r="Q31" s="75"/>
      <c r="R31" s="75"/>
    </row>
    <row r="32" spans="1:18" ht="34.5" customHeight="1" x14ac:dyDescent="0.25">
      <c r="B32" s="75" t="s">
        <v>87</v>
      </c>
      <c r="C32" s="75"/>
      <c r="D32" s="75"/>
      <c r="E32" s="75"/>
      <c r="F32" s="75"/>
      <c r="G32" s="75"/>
      <c r="H32" s="75"/>
      <c r="I32" s="75"/>
      <c r="J32" s="75"/>
      <c r="K32" s="75"/>
      <c r="L32" s="75"/>
      <c r="M32" s="75"/>
      <c r="N32" s="75"/>
      <c r="O32" s="75"/>
      <c r="P32" s="75"/>
      <c r="Q32" s="75"/>
      <c r="R32" s="75"/>
    </row>
    <row r="33" spans="2:18" ht="45.75" customHeight="1" x14ac:dyDescent="0.25">
      <c r="B33" s="75" t="s">
        <v>105</v>
      </c>
      <c r="C33" s="75"/>
      <c r="D33" s="75"/>
      <c r="E33" s="75"/>
      <c r="F33" s="75"/>
      <c r="G33" s="75"/>
      <c r="H33" s="75"/>
      <c r="I33" s="75"/>
      <c r="J33" s="75"/>
      <c r="K33" s="75"/>
      <c r="L33" s="75"/>
      <c r="M33" s="75"/>
      <c r="N33" s="75"/>
      <c r="O33" s="75"/>
      <c r="P33" s="75"/>
      <c r="Q33" s="75"/>
      <c r="R33" s="75"/>
    </row>
  </sheetData>
  <customSheetViews>
    <customSheetView guid="{832E075A-FE84-4723-A67E-232A12572512}">
      <selection activeCell="K1" sqref="K1"/>
      <pageMargins left="0.7" right="0.7" top="0.75" bottom="0.75" header="0.3" footer="0.3"/>
      <pageSetup orientation="portrait" r:id="rId1"/>
    </customSheetView>
  </customSheetViews>
  <mergeCells count="6">
    <mergeCell ref="B33:R33"/>
    <mergeCell ref="B31:R31"/>
    <mergeCell ref="B32:R32"/>
    <mergeCell ref="G9:R9"/>
    <mergeCell ref="G10:R10"/>
    <mergeCell ref="G13:R16"/>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zoomScale="80" zoomScaleNormal="80" workbookViewId="0">
      <selection activeCell="E7" sqref="E7"/>
    </sheetView>
  </sheetViews>
  <sheetFormatPr defaultRowHeight="15" x14ac:dyDescent="0.25"/>
  <cols>
    <col min="1" max="1" width="17.28515625" style="6" customWidth="1"/>
    <col min="2" max="2" width="20.28515625" customWidth="1"/>
    <col min="3" max="3" width="18.42578125" customWidth="1"/>
    <col min="4" max="4" width="9.5703125" style="3" customWidth="1"/>
    <col min="5" max="5" width="8.28515625" style="3" bestFit="1" customWidth="1"/>
    <col min="6" max="6" width="11.28515625" style="3" customWidth="1"/>
    <col min="7" max="7" width="22.28515625" style="3" customWidth="1"/>
    <col min="8" max="8" width="10.5703125" style="3" customWidth="1"/>
    <col min="9" max="9" width="1.85546875" style="3" customWidth="1"/>
    <col min="10" max="10" width="21.140625" customWidth="1"/>
    <col min="11" max="11" width="23.42578125" customWidth="1"/>
    <col min="12" max="12" width="5.5703125" customWidth="1"/>
    <col min="13" max="13" width="13.28515625" customWidth="1"/>
  </cols>
  <sheetData>
    <row r="1" spans="1:16" ht="26.25" x14ac:dyDescent="0.4">
      <c r="A1" s="45" t="s">
        <v>52</v>
      </c>
    </row>
    <row r="3" spans="1:16" x14ac:dyDescent="0.25">
      <c r="A3" s="101" t="s">
        <v>91</v>
      </c>
      <c r="B3" s="101"/>
      <c r="C3" s="101"/>
      <c r="D3" s="101"/>
      <c r="E3" s="101"/>
      <c r="F3" s="101"/>
      <c r="G3" s="101"/>
      <c r="H3" s="101"/>
      <c r="I3" s="101"/>
      <c r="J3" s="101"/>
    </row>
    <row r="4" spans="1:16" x14ac:dyDescent="0.25">
      <c r="A4" s="84" t="s">
        <v>90</v>
      </c>
      <c r="B4" s="85"/>
      <c r="C4" s="85"/>
      <c r="D4" s="85"/>
      <c r="E4" s="85"/>
      <c r="F4" s="85"/>
      <c r="G4" s="85"/>
      <c r="H4" s="85"/>
      <c r="I4" s="85"/>
      <c r="J4" s="85"/>
    </row>
    <row r="6" spans="1:16" ht="45" x14ac:dyDescent="0.25">
      <c r="D6" s="4" t="s">
        <v>15</v>
      </c>
      <c r="E6" s="4" t="s">
        <v>16</v>
      </c>
      <c r="F6" s="4" t="s">
        <v>53</v>
      </c>
      <c r="G6" s="4" t="s">
        <v>64</v>
      </c>
      <c r="J6" s="4" t="s">
        <v>27</v>
      </c>
      <c r="K6" s="5" t="s">
        <v>28</v>
      </c>
    </row>
    <row r="7" spans="1:16" x14ac:dyDescent="0.25">
      <c r="C7" s="40" t="s">
        <v>78</v>
      </c>
      <c r="D7" s="62">
        <f>HEX2DEC(E7)</f>
        <v>5</v>
      </c>
      <c r="E7" s="72">
        <v>5</v>
      </c>
      <c r="F7" s="9" t="s">
        <v>54</v>
      </c>
      <c r="G7" s="9" t="str">
        <f>IF(AND(2&lt;=D7, D7&lt;=127), "In Range", "Out of Range")</f>
        <v>In Range</v>
      </c>
      <c r="J7" s="9" t="s">
        <v>14</v>
      </c>
      <c r="K7" s="17">
        <v>0.95</v>
      </c>
    </row>
    <row r="8" spans="1:16" x14ac:dyDescent="0.25">
      <c r="C8" s="40" t="s">
        <v>79</v>
      </c>
      <c r="D8" s="62">
        <f>HEX2DEC(E8)</f>
        <v>1</v>
      </c>
      <c r="E8" s="72">
        <v>1</v>
      </c>
      <c r="F8" s="9" t="s">
        <v>55</v>
      </c>
      <c r="G8" s="9" t="str">
        <f>IF(AND(1&lt;=D8, D8&lt;=31), "In Range", "Out of Range")</f>
        <v>In Range</v>
      </c>
      <c r="J8" s="9" t="s">
        <v>13</v>
      </c>
      <c r="K8" s="17">
        <v>1.05</v>
      </c>
    </row>
    <row r="9" spans="1:16" x14ac:dyDescent="0.25">
      <c r="D9" s="40" t="s">
        <v>109</v>
      </c>
      <c r="E9" s="72">
        <v>0.1</v>
      </c>
      <c r="F9" s="71" t="s">
        <v>74</v>
      </c>
      <c r="G9" s="9" t="str">
        <f>IF(H23&gt; (H21 + E9), "Margin", "No Margin")</f>
        <v>Margin</v>
      </c>
      <c r="H9" s="69" t="s">
        <v>110</v>
      </c>
      <c r="J9" s="14"/>
      <c r="K9" s="68"/>
    </row>
    <row r="10" spans="1:16" x14ac:dyDescent="0.25">
      <c r="A10" s="40" t="s">
        <v>81</v>
      </c>
      <c r="B10" s="79" t="s">
        <v>40</v>
      </c>
      <c r="C10" s="80"/>
      <c r="D10" s="80"/>
      <c r="E10" s="80"/>
      <c r="F10" s="80"/>
      <c r="G10" s="80"/>
      <c r="H10" s="80"/>
      <c r="I10" s="80"/>
      <c r="J10" s="80"/>
      <c r="K10" s="80"/>
    </row>
    <row r="11" spans="1:16" x14ac:dyDescent="0.25">
      <c r="B11" s="79" t="s">
        <v>41</v>
      </c>
      <c r="C11" s="80"/>
      <c r="D11" s="80"/>
      <c r="E11" s="80"/>
      <c r="F11" s="80"/>
      <c r="G11" s="80"/>
      <c r="H11" s="80"/>
      <c r="I11" s="80"/>
      <c r="J11" s="80"/>
      <c r="K11" s="80"/>
      <c r="L11" s="11"/>
      <c r="M11" s="11"/>
      <c r="N11" s="11"/>
      <c r="O11" s="11"/>
      <c r="P11" s="11"/>
    </row>
    <row r="12" spans="1:16" x14ac:dyDescent="0.25">
      <c r="B12" s="79" t="s">
        <v>80</v>
      </c>
      <c r="C12" s="80"/>
      <c r="D12" s="80"/>
      <c r="E12" s="80"/>
      <c r="F12" s="80"/>
      <c r="G12" s="80"/>
      <c r="H12" s="80"/>
      <c r="I12" s="80"/>
      <c r="J12" s="80"/>
      <c r="K12" s="80"/>
      <c r="L12" s="11"/>
      <c r="M12" s="11"/>
      <c r="N12" s="11"/>
      <c r="O12" s="11"/>
      <c r="P12" s="11"/>
    </row>
    <row r="13" spans="1:16" ht="31.5" customHeight="1" x14ac:dyDescent="0.25">
      <c r="B13" s="79" t="s">
        <v>100</v>
      </c>
      <c r="C13" s="80"/>
      <c r="D13" s="80"/>
      <c r="E13" s="80"/>
      <c r="F13" s="80"/>
      <c r="G13" s="80"/>
      <c r="H13" s="80"/>
      <c r="I13" s="80"/>
      <c r="J13" s="80"/>
      <c r="K13" s="80"/>
      <c r="L13" s="11"/>
      <c r="M13" s="11"/>
      <c r="N13" s="11"/>
      <c r="O13" s="11"/>
      <c r="P13" s="11"/>
    </row>
    <row r="14" spans="1:16" ht="15.75" thickBot="1" x14ac:dyDescent="0.3">
      <c r="K14" s="11"/>
      <c r="L14" s="11"/>
      <c r="M14" s="11"/>
      <c r="N14" s="11"/>
      <c r="O14" s="11"/>
      <c r="P14" s="11"/>
    </row>
    <row r="15" spans="1:16" x14ac:dyDescent="0.25">
      <c r="A15"/>
      <c r="C15" s="4" t="s">
        <v>25</v>
      </c>
      <c r="D15" s="14"/>
      <c r="E15" s="26"/>
      <c r="F15" s="27"/>
      <c r="G15" s="27"/>
      <c r="H15" s="27"/>
      <c r="I15" s="27"/>
      <c r="J15" s="28"/>
      <c r="K15" s="28"/>
      <c r="L15" s="29"/>
      <c r="M15" s="15"/>
      <c r="N15" s="15"/>
      <c r="O15" s="11"/>
      <c r="P15" s="11"/>
    </row>
    <row r="16" spans="1:16" x14ac:dyDescent="0.25">
      <c r="A16" s="98" t="s">
        <v>17</v>
      </c>
      <c r="B16" s="7" t="s">
        <v>1</v>
      </c>
      <c r="C16" s="1">
        <f>($D$7-1) * 0.55 * $K$7</f>
        <v>2.09</v>
      </c>
      <c r="D16" s="13"/>
      <c r="E16" s="30"/>
      <c r="F16" s="48" t="s">
        <v>26</v>
      </c>
      <c r="G16" s="49"/>
      <c r="H16" s="50" t="s">
        <v>25</v>
      </c>
      <c r="I16" s="11"/>
      <c r="J16" s="5" t="s">
        <v>37</v>
      </c>
      <c r="K16" s="5" t="s">
        <v>38</v>
      </c>
      <c r="L16" s="31"/>
      <c r="M16" s="14"/>
      <c r="N16" s="14"/>
      <c r="O16" s="11"/>
      <c r="P16" s="11"/>
    </row>
    <row r="17" spans="1:16" x14ac:dyDescent="0.25">
      <c r="A17" s="99"/>
      <c r="B17" s="7" t="s">
        <v>0</v>
      </c>
      <c r="C17" s="1">
        <f>($D$7) * 0.55 * $K$8</f>
        <v>2.8875000000000002</v>
      </c>
      <c r="D17" s="13"/>
      <c r="E17" s="30"/>
      <c r="F17" s="107" t="s">
        <v>30</v>
      </c>
      <c r="G17" s="51" t="s">
        <v>19</v>
      </c>
      <c r="H17" s="52">
        <v>0</v>
      </c>
      <c r="I17" s="11"/>
      <c r="J17" s="104" t="s">
        <v>63</v>
      </c>
      <c r="K17" s="104" t="s">
        <v>57</v>
      </c>
      <c r="L17" s="31"/>
      <c r="M17" s="14"/>
      <c r="N17" s="14"/>
      <c r="O17" s="11"/>
      <c r="P17" s="11"/>
    </row>
    <row r="18" spans="1:16" x14ac:dyDescent="0.25">
      <c r="A18" s="65"/>
      <c r="B18" s="13"/>
      <c r="C18" s="66"/>
      <c r="D18" s="13"/>
      <c r="E18" s="30"/>
      <c r="F18" s="108"/>
      <c r="G18" s="51" t="s">
        <v>21</v>
      </c>
      <c r="H18" s="52">
        <f>(H19-H17)/2</f>
        <v>1.0449999999999999</v>
      </c>
      <c r="I18" s="11"/>
      <c r="J18" s="104"/>
      <c r="K18" s="104"/>
      <c r="L18" s="31"/>
      <c r="M18" s="14"/>
      <c r="N18" s="14"/>
      <c r="O18" s="11"/>
      <c r="P18" s="11"/>
    </row>
    <row r="19" spans="1:16" ht="23.25" customHeight="1" x14ac:dyDescent="0.25">
      <c r="A19" s="82" t="s">
        <v>18</v>
      </c>
      <c r="B19" s="7" t="s">
        <v>2</v>
      </c>
      <c r="C19" s="1">
        <f>($D$8 + 1) * 0.55 * $K$7</f>
        <v>1.0449999999999999</v>
      </c>
      <c r="D19" s="20"/>
      <c r="E19" s="30"/>
      <c r="F19" s="108"/>
      <c r="G19" s="51" t="s">
        <v>20</v>
      </c>
      <c r="H19" s="52">
        <f>C16</f>
        <v>2.09</v>
      </c>
      <c r="I19" s="11"/>
      <c r="J19" s="104"/>
      <c r="K19" s="104"/>
      <c r="L19" s="31"/>
      <c r="M19" s="11"/>
      <c r="N19" s="11"/>
      <c r="O19" s="11"/>
      <c r="P19" s="11"/>
    </row>
    <row r="20" spans="1:16" x14ac:dyDescent="0.25">
      <c r="A20" s="100"/>
      <c r="B20" s="7" t="s">
        <v>3</v>
      </c>
      <c r="C20" s="1">
        <f>($D$8+1) * 0.55 * $K$8</f>
        <v>1.1550000000000002</v>
      </c>
      <c r="D20" s="13"/>
      <c r="E20" s="30"/>
      <c r="F20" s="53"/>
      <c r="G20" s="49"/>
      <c r="H20" s="54"/>
      <c r="I20" s="11"/>
      <c r="J20" s="47"/>
      <c r="K20" s="47"/>
      <c r="L20" s="31"/>
      <c r="M20" s="13"/>
      <c r="N20" s="14"/>
      <c r="O20" s="11"/>
      <c r="P20" s="11"/>
    </row>
    <row r="21" spans="1:16" x14ac:dyDescent="0.25">
      <c r="A21" s="65"/>
      <c r="B21" s="13"/>
      <c r="C21" s="66"/>
      <c r="D21" s="13"/>
      <c r="E21" s="30"/>
      <c r="F21" s="109" t="s">
        <v>31</v>
      </c>
      <c r="G21" s="51" t="s">
        <v>22</v>
      </c>
      <c r="H21" s="52">
        <f>C17</f>
        <v>2.8875000000000002</v>
      </c>
      <c r="I21" s="11"/>
      <c r="J21" s="95" t="s">
        <v>39</v>
      </c>
      <c r="K21" s="95" t="s">
        <v>58</v>
      </c>
      <c r="L21" s="31"/>
      <c r="M21" s="13"/>
      <c r="N21" s="14"/>
      <c r="O21" s="11"/>
      <c r="P21" s="11"/>
    </row>
    <row r="22" spans="1:16" x14ac:dyDescent="0.25">
      <c r="A22" s="98" t="s">
        <v>29</v>
      </c>
      <c r="B22" s="8" t="s">
        <v>4</v>
      </c>
      <c r="C22" s="1">
        <f>C16+C19</f>
        <v>3.1349999999999998</v>
      </c>
      <c r="D22" s="63"/>
      <c r="E22" s="30"/>
      <c r="F22" s="110"/>
      <c r="G22" s="51" t="s">
        <v>23</v>
      </c>
      <c r="H22" s="52">
        <f>(H23-H21)/2+H21</f>
        <v>3.01125</v>
      </c>
      <c r="I22" s="11"/>
      <c r="J22" s="96"/>
      <c r="K22" s="96"/>
      <c r="L22" s="31"/>
      <c r="M22" s="13"/>
      <c r="N22" s="14"/>
      <c r="O22" s="11"/>
      <c r="P22" s="11"/>
    </row>
    <row r="23" spans="1:16" x14ac:dyDescent="0.25">
      <c r="A23" s="98"/>
      <c r="B23" s="8" t="s">
        <v>5</v>
      </c>
      <c r="C23" s="1">
        <f>C17+C20</f>
        <v>4.0425000000000004</v>
      </c>
      <c r="D23" s="64"/>
      <c r="E23" s="30"/>
      <c r="F23" s="111"/>
      <c r="G23" s="51" t="s">
        <v>24</v>
      </c>
      <c r="H23" s="52">
        <f>C22</f>
        <v>3.1349999999999998</v>
      </c>
      <c r="I23" s="11"/>
      <c r="J23" s="97"/>
      <c r="K23" s="97"/>
      <c r="L23" s="31"/>
      <c r="M23" s="70"/>
      <c r="N23" s="16"/>
      <c r="O23" s="11"/>
      <c r="P23" s="11"/>
    </row>
    <row r="24" spans="1:16" ht="15.75" thickBot="1" x14ac:dyDescent="0.3">
      <c r="C24" s="12"/>
      <c r="D24" s="22"/>
      <c r="E24" s="32"/>
      <c r="F24" s="33"/>
      <c r="G24" s="33"/>
      <c r="H24" s="33"/>
      <c r="I24" s="33"/>
      <c r="J24" s="67"/>
      <c r="K24" s="34"/>
      <c r="L24" s="35"/>
      <c r="M24" s="13"/>
      <c r="N24" s="16"/>
      <c r="O24" s="11"/>
      <c r="P24" s="11"/>
    </row>
    <row r="25" spans="1:16" x14ac:dyDescent="0.25">
      <c r="A25" s="82" t="s">
        <v>32</v>
      </c>
      <c r="B25" s="9" t="s">
        <v>33</v>
      </c>
      <c r="C25" s="1">
        <f>C22</f>
        <v>3.1349999999999998</v>
      </c>
      <c r="D25" s="21"/>
      <c r="E25" s="36" t="s">
        <v>56</v>
      </c>
      <c r="K25" s="11"/>
      <c r="L25" s="11"/>
      <c r="M25" s="13"/>
      <c r="N25" s="16"/>
      <c r="O25" s="11"/>
      <c r="P25" s="11"/>
    </row>
    <row r="26" spans="1:16" x14ac:dyDescent="0.25">
      <c r="A26" s="83"/>
      <c r="B26" s="9" t="s">
        <v>34</v>
      </c>
      <c r="C26" s="1">
        <f>C23</f>
        <v>4.0425000000000004</v>
      </c>
      <c r="D26" s="21"/>
    </row>
    <row r="27" spans="1:16" x14ac:dyDescent="0.25">
      <c r="D27" s="14"/>
    </row>
    <row r="28" spans="1:16" ht="29.25" customHeight="1" x14ac:dyDescent="0.25">
      <c r="A28" s="18" t="s">
        <v>36</v>
      </c>
      <c r="D28" s="14"/>
      <c r="G28" s="4" t="s">
        <v>25</v>
      </c>
      <c r="H28" s="10"/>
      <c r="I28"/>
    </row>
    <row r="29" spans="1:16" x14ac:dyDescent="0.25">
      <c r="A29" s="91" t="s">
        <v>88</v>
      </c>
      <c r="B29" s="92"/>
      <c r="C29" s="7" t="s">
        <v>6</v>
      </c>
      <c r="D29" s="90" t="s">
        <v>8</v>
      </c>
      <c r="E29" s="90"/>
      <c r="F29" s="90"/>
      <c r="G29" s="1">
        <f>5*C22</f>
        <v>15.674999999999999</v>
      </c>
      <c r="H29" s="10"/>
      <c r="I29"/>
    </row>
    <row r="30" spans="1:16" x14ac:dyDescent="0.25">
      <c r="A30" s="93"/>
      <c r="B30" s="94"/>
      <c r="C30" s="7" t="s">
        <v>7</v>
      </c>
      <c r="D30" s="87" t="s">
        <v>35</v>
      </c>
      <c r="E30" s="88"/>
      <c r="F30" s="89"/>
      <c r="G30" s="1">
        <f>5*C23</f>
        <v>20.212500000000002</v>
      </c>
    </row>
    <row r="31" spans="1:16" ht="15" customHeight="1" x14ac:dyDescent="0.25">
      <c r="A31" s="105" t="s">
        <v>89</v>
      </c>
      <c r="B31" s="106"/>
      <c r="C31" s="7" t="s">
        <v>11</v>
      </c>
      <c r="D31" s="19"/>
      <c r="F31" s="19" t="s">
        <v>9</v>
      </c>
      <c r="G31" s="1">
        <f>8*C22</f>
        <v>25.08</v>
      </c>
    </row>
    <row r="32" spans="1:16" x14ac:dyDescent="0.25">
      <c r="A32" s="105"/>
      <c r="B32" s="106"/>
      <c r="C32" s="7" t="s">
        <v>12</v>
      </c>
      <c r="D32" s="2"/>
      <c r="E32" s="9"/>
      <c r="F32" s="2" t="s">
        <v>10</v>
      </c>
      <c r="G32" s="1">
        <f>8*C23</f>
        <v>32.340000000000003</v>
      </c>
    </row>
    <row r="34" spans="1:11" ht="18.75" x14ac:dyDescent="0.3">
      <c r="A34" s="44" t="s">
        <v>76</v>
      </c>
    </row>
    <row r="35" spans="1:11" x14ac:dyDescent="0.25">
      <c r="C35" s="41" t="s">
        <v>65</v>
      </c>
      <c r="D35" s="5" t="s">
        <v>66</v>
      </c>
    </row>
    <row r="36" spans="1:11" x14ac:dyDescent="0.25">
      <c r="B36" s="55" t="s">
        <v>94</v>
      </c>
      <c r="C36" s="73">
        <v>-0.01</v>
      </c>
      <c r="D36" s="73">
        <v>0.01</v>
      </c>
    </row>
    <row r="37" spans="1:11" x14ac:dyDescent="0.25">
      <c r="J37" s="102" t="s">
        <v>83</v>
      </c>
      <c r="K37" s="103"/>
    </row>
    <row r="38" spans="1:11" ht="30" x14ac:dyDescent="0.25">
      <c r="A38" s="39" t="s">
        <v>93</v>
      </c>
      <c r="C38" s="5" t="s">
        <v>75</v>
      </c>
      <c r="D38" s="5" t="s">
        <v>67</v>
      </c>
      <c r="E38" s="5" t="s">
        <v>68</v>
      </c>
      <c r="F38" s="9"/>
      <c r="G38" s="4" t="s">
        <v>82</v>
      </c>
      <c r="J38" s="4" t="s">
        <v>84</v>
      </c>
      <c r="K38" s="5" t="s">
        <v>85</v>
      </c>
    </row>
    <row r="39" spans="1:11" x14ac:dyDescent="0.25">
      <c r="A39" s="7"/>
      <c r="B39" s="43" t="s">
        <v>86</v>
      </c>
      <c r="C39" s="74">
        <v>3</v>
      </c>
      <c r="D39" s="42">
        <f>(C39*(1+$C$36))+(J39*0.000001)</f>
        <v>2.9700279999999997</v>
      </c>
      <c r="E39" s="42">
        <f>(C39*(1+$D$36))+(K39*0.000001)</f>
        <v>3.0300320000000003</v>
      </c>
      <c r="F39" s="9"/>
      <c r="G39" s="9" t="str">
        <f>IF(AND(D39&gt;$H$21,E39&lt;$H$23),"YES","NO")</f>
        <v>YES</v>
      </c>
      <c r="J39" s="9">
        <v>28</v>
      </c>
      <c r="K39" s="9">
        <v>32</v>
      </c>
    </row>
    <row r="41" spans="1:11" ht="30" x14ac:dyDescent="0.25">
      <c r="A41" s="39" t="s">
        <v>92</v>
      </c>
      <c r="C41" s="5" t="s">
        <v>75</v>
      </c>
      <c r="D41" s="5" t="s">
        <v>67</v>
      </c>
      <c r="E41" s="5" t="s">
        <v>68</v>
      </c>
      <c r="F41" s="4" t="s">
        <v>73</v>
      </c>
      <c r="G41" s="4" t="s">
        <v>77</v>
      </c>
    </row>
    <row r="42" spans="1:11" x14ac:dyDescent="0.25">
      <c r="A42" s="86" t="s">
        <v>69</v>
      </c>
      <c r="B42" s="86"/>
      <c r="C42" s="74">
        <v>1</v>
      </c>
      <c r="D42" s="42">
        <f>C42*(1+$C$36)</f>
        <v>0.99</v>
      </c>
      <c r="E42" s="42">
        <f>C42*(1+$D$36)</f>
        <v>1.01</v>
      </c>
      <c r="F42" s="9" t="s">
        <v>74</v>
      </c>
      <c r="G42" s="9" t="str">
        <f>IF(AND(D42&gt;$H$17,E42&lt;$H$23),"YES","NO")</f>
        <v>YES</v>
      </c>
    </row>
    <row r="43" spans="1:11" x14ac:dyDescent="0.25">
      <c r="A43" s="86" t="s">
        <v>70</v>
      </c>
      <c r="B43" s="86"/>
      <c r="C43" s="74">
        <v>1.5</v>
      </c>
      <c r="D43" s="42">
        <f>C43*(1+$C$36)</f>
        <v>1.4849999999999999</v>
      </c>
      <c r="E43" s="42">
        <f>C43*(1+$D$36)</f>
        <v>1.5150000000000001</v>
      </c>
      <c r="F43" s="9" t="str">
        <f>IF(C43&gt;C42,"YES","NO")</f>
        <v>YES</v>
      </c>
      <c r="G43" s="9" t="str">
        <f>IF(AND(D43&gt;$H$17,E43&lt;$H$23),"YES","NO")</f>
        <v>YES</v>
      </c>
    </row>
    <row r="44" spans="1:11" x14ac:dyDescent="0.25">
      <c r="A44" s="86" t="s">
        <v>71</v>
      </c>
      <c r="B44" s="86"/>
      <c r="C44" s="74">
        <v>2</v>
      </c>
      <c r="D44" s="42">
        <f>C44*(1+$C$36)</f>
        <v>1.98</v>
      </c>
      <c r="E44" s="42">
        <f>C44*(1+$D$36)</f>
        <v>2.02</v>
      </c>
      <c r="F44" s="9" t="str">
        <f>IF(AND(F43="YES", C44&gt;C43),"YES","NO")</f>
        <v>YES</v>
      </c>
      <c r="G44" s="9" t="str">
        <f>IF(AND(D44&gt;$H$17,E44&lt;$H$23),"YES","NO")</f>
        <v>YES</v>
      </c>
    </row>
    <row r="45" spans="1:11" x14ac:dyDescent="0.25">
      <c r="A45" s="86" t="s">
        <v>72</v>
      </c>
      <c r="B45" s="86"/>
      <c r="C45" s="74">
        <v>3</v>
      </c>
      <c r="D45" s="42">
        <f>C45*(1+$C$36)</f>
        <v>2.9699999999999998</v>
      </c>
      <c r="E45" s="42">
        <f>C45*(1+$D$36)</f>
        <v>3.0300000000000002</v>
      </c>
      <c r="F45" s="9" t="str">
        <f>IF(AND(F44="YES", C45&gt;C44),"YES","NO")</f>
        <v>YES</v>
      </c>
      <c r="G45" s="9" t="str">
        <f>IF(AND(D45&gt;$H$21,E45&lt;$H$23),"YES","NO")</f>
        <v>YES</v>
      </c>
    </row>
    <row r="49" spans="1:9" x14ac:dyDescent="0.25">
      <c r="D49"/>
      <c r="E49"/>
      <c r="F49"/>
      <c r="G49"/>
      <c r="H49"/>
      <c r="I49"/>
    </row>
    <row r="50" spans="1:9" ht="18.75" x14ac:dyDescent="0.3">
      <c r="A50" s="56" t="s">
        <v>95</v>
      </c>
      <c r="D50"/>
      <c r="E50"/>
      <c r="F50"/>
      <c r="G50"/>
      <c r="H50"/>
      <c r="I50"/>
    </row>
    <row r="84" spans="1:9" ht="18.75" x14ac:dyDescent="0.3">
      <c r="A84" s="56" t="s">
        <v>96</v>
      </c>
      <c r="D84"/>
      <c r="E84"/>
      <c r="F84"/>
      <c r="G84"/>
      <c r="H84"/>
      <c r="I84"/>
    </row>
  </sheetData>
  <sheetProtection password="D7E3" sheet="1" objects="1" scenarios="1"/>
  <customSheetViews>
    <customSheetView guid="{832E075A-FE84-4723-A67E-232A12572512}" scale="80">
      <selection activeCell="E7" sqref="E7"/>
      <pageMargins left="0.7" right="0.7" top="0.75" bottom="0.75" header="0.3" footer="0.3"/>
      <pageSetup orientation="portrait" r:id="rId1"/>
    </customSheetView>
  </customSheetViews>
  <mergeCells count="25">
    <mergeCell ref="A3:J3"/>
    <mergeCell ref="A42:B42"/>
    <mergeCell ref="A43:B43"/>
    <mergeCell ref="A44:B44"/>
    <mergeCell ref="B10:K10"/>
    <mergeCell ref="B11:K11"/>
    <mergeCell ref="B12:K12"/>
    <mergeCell ref="B13:K13"/>
    <mergeCell ref="J37:K37"/>
    <mergeCell ref="K17:K19"/>
    <mergeCell ref="A31:B32"/>
    <mergeCell ref="F17:F19"/>
    <mergeCell ref="J17:J19"/>
    <mergeCell ref="K21:K23"/>
    <mergeCell ref="F21:F23"/>
    <mergeCell ref="A22:A23"/>
    <mergeCell ref="A25:A26"/>
    <mergeCell ref="A4:J4"/>
    <mergeCell ref="A45:B45"/>
    <mergeCell ref="D30:F30"/>
    <mergeCell ref="D29:F29"/>
    <mergeCell ref="A29:B30"/>
    <mergeCell ref="J21:J23"/>
    <mergeCell ref="A16:A17"/>
    <mergeCell ref="A19:A20"/>
  </mergeCells>
  <conditionalFormatting sqref="G7">
    <cfRule type="cellIs" dxfId="31" priority="44" operator="equal">
      <formula>"Out of Range"</formula>
    </cfRule>
    <cfRule type="containsText" dxfId="30" priority="46" operator="containsText" text="In Range">
      <formula>NOT(ISERROR(SEARCH("In Range",G7)))</formula>
    </cfRule>
  </conditionalFormatting>
  <conditionalFormatting sqref="G8">
    <cfRule type="cellIs" dxfId="29" priority="42" operator="equal">
      <formula>"Out of Range"</formula>
    </cfRule>
    <cfRule type="containsText" dxfId="28" priority="43" operator="containsText" text="In Range">
      <formula>NOT(ISERROR(SEARCH("In Range",G8)))</formula>
    </cfRule>
  </conditionalFormatting>
  <conditionalFormatting sqref="F43">
    <cfRule type="cellIs" dxfId="27" priority="40" operator="equal">
      <formula>"NO"</formula>
    </cfRule>
    <cfRule type="cellIs" dxfId="26" priority="41" operator="equal">
      <formula>"YES"</formula>
    </cfRule>
  </conditionalFormatting>
  <conditionalFormatting sqref="F44:F45">
    <cfRule type="cellIs" dxfId="25" priority="38" operator="equal">
      <formula>"NO"</formula>
    </cfRule>
    <cfRule type="cellIs" dxfId="24" priority="39" operator="equal">
      <formula>"YES"</formula>
    </cfRule>
  </conditionalFormatting>
  <conditionalFormatting sqref="F42">
    <cfRule type="cellIs" dxfId="23" priority="36" operator="equal">
      <formula>"NO"</formula>
    </cfRule>
    <cfRule type="cellIs" dxfId="22" priority="37" operator="equal">
      <formula>"YES"</formula>
    </cfRule>
  </conditionalFormatting>
  <conditionalFormatting sqref="G42">
    <cfRule type="cellIs" dxfId="21" priority="34" operator="equal">
      <formula>"NO"</formula>
    </cfRule>
    <cfRule type="cellIs" dxfId="20" priority="35" operator="equal">
      <formula>"YES"</formula>
    </cfRule>
  </conditionalFormatting>
  <conditionalFormatting sqref="G43">
    <cfRule type="cellIs" dxfId="19" priority="20" operator="equal">
      <formula>"NO"</formula>
    </cfRule>
    <cfRule type="cellIs" dxfId="18" priority="21" operator="equal">
      <formula>"YES"</formula>
    </cfRule>
  </conditionalFormatting>
  <conditionalFormatting sqref="G44">
    <cfRule type="cellIs" dxfId="17" priority="18" operator="equal">
      <formula>"NO"</formula>
    </cfRule>
    <cfRule type="cellIs" dxfId="16" priority="19" operator="equal">
      <formula>"YES"</formula>
    </cfRule>
  </conditionalFormatting>
  <conditionalFormatting sqref="D42">
    <cfRule type="cellIs" dxfId="15" priority="17" operator="between">
      <formula>$H$17</formula>
      <formula>$H$23</formula>
    </cfRule>
  </conditionalFormatting>
  <conditionalFormatting sqref="E42">
    <cfRule type="cellIs" dxfId="14" priority="16" operator="between">
      <formula>$H$17</formula>
      <formula>$H$23</formula>
    </cfRule>
  </conditionalFormatting>
  <conditionalFormatting sqref="D43:D44">
    <cfRule type="cellIs" dxfId="13" priority="15" operator="between">
      <formula>$H$17</formula>
      <formula>$H$23</formula>
    </cfRule>
  </conditionalFormatting>
  <conditionalFormatting sqref="E43:E44">
    <cfRule type="cellIs" dxfId="12" priority="14" operator="between">
      <formula>$H$17</formula>
      <formula>$H$23</formula>
    </cfRule>
  </conditionalFormatting>
  <conditionalFormatting sqref="D45">
    <cfRule type="cellIs" dxfId="11" priority="13" operator="between">
      <formula>$H$21</formula>
      <formula>$H$23</formula>
    </cfRule>
  </conditionalFormatting>
  <conditionalFormatting sqref="E45">
    <cfRule type="cellIs" dxfId="10" priority="11" operator="between">
      <formula>$H$21</formula>
      <formula>$H$23</formula>
    </cfRule>
  </conditionalFormatting>
  <conditionalFormatting sqref="G45">
    <cfRule type="cellIs" dxfId="9" priority="9" operator="equal">
      <formula>"NO"</formula>
    </cfRule>
    <cfRule type="cellIs" dxfId="8" priority="10" operator="equal">
      <formula>"YES"</formula>
    </cfRule>
  </conditionalFormatting>
  <conditionalFormatting sqref="F39">
    <cfRule type="cellIs" dxfId="7" priority="7" operator="equal">
      <formula>"NO"</formula>
    </cfRule>
    <cfRule type="cellIs" dxfId="6" priority="8" operator="equal">
      <formula>"YES"</formula>
    </cfRule>
  </conditionalFormatting>
  <conditionalFormatting sqref="G39">
    <cfRule type="cellIs" dxfId="5" priority="5" operator="equal">
      <formula>"NO"</formula>
    </cfRule>
    <cfRule type="cellIs" dxfId="4" priority="6" operator="equal">
      <formula>"YES"</formula>
    </cfRule>
  </conditionalFormatting>
  <conditionalFormatting sqref="D39">
    <cfRule type="cellIs" dxfId="3" priority="4" operator="between">
      <formula>$H$21</formula>
      <formula>$H$23</formula>
    </cfRule>
  </conditionalFormatting>
  <conditionalFormatting sqref="E39">
    <cfRule type="cellIs" dxfId="2" priority="3" operator="between">
      <formula>$H$21</formula>
      <formula>$H$23</formula>
    </cfRule>
  </conditionalFormatting>
  <conditionalFormatting sqref="G9">
    <cfRule type="cellIs" dxfId="1" priority="1" operator="equal">
      <formula>"No Margin"</formula>
    </cfRule>
    <cfRule type="containsText" dxfId="0" priority="2" operator="containsText" text="Margin">
      <formula>NOT(ISERROR(SEARCH("Margin",G9)))</formula>
    </cfRule>
  </conditionalFormatting>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H45" sqref="H45"/>
    </sheetView>
  </sheetViews>
  <sheetFormatPr defaultRowHeight="15" x14ac:dyDescent="0.25"/>
  <sheetData/>
  <customSheetViews>
    <customSheetView guid="{832E075A-FE84-4723-A67E-232A12572512}" topLeftCell="A16">
      <selection activeCell="H45" sqref="H45"/>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4" sqref="Q14"/>
    </sheetView>
  </sheetViews>
  <sheetFormatPr defaultRowHeight="15" x14ac:dyDescent="0.25"/>
  <sheetData/>
  <customSheetViews>
    <customSheetView guid="{832E075A-FE84-4723-A67E-232A12572512}">
      <selection activeCell="Q14" sqref="Q14"/>
      <pageMargins left="0.7" right="0.7" top="0.75" bottom="0.75" header="0.3" footer="0.3"/>
    </customSheetView>
  </customSheetView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832E075A-FE84-4723-A67E-232A12572512}">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832E075A-FE84-4723-A67E-232A12572512}">
      <pageMargins left="0.7" right="0.7" top="0.75" bottom="0.75" header="0.3" footer="0.3"/>
    </customSheetView>
  </customSheetView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Notice</vt:lpstr>
      <vt:lpstr>WD Definitions</vt:lpstr>
      <vt:lpstr>WD Calculator</vt:lpstr>
      <vt:lpstr>WD Sequence Timing Good Event</vt:lpstr>
      <vt:lpstr>WD Sequence Timing Bad Event</vt:lpstr>
      <vt:lpstr>Syncronizing Q&amp;A mode</vt:lpstr>
      <vt:lpstr>Syncronizing in Trigger Mode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Monroe, Scott</dc:creator>
  <cp:lastModifiedBy>a0192783</cp:lastModifiedBy>
  <dcterms:created xsi:type="dcterms:W3CDTF">2006-09-16T00:00:00Z</dcterms:created>
  <dcterms:modified xsi:type="dcterms:W3CDTF">2016-09-21T20:46:00Z</dcterms:modified>
</cp:coreProperties>
</file>