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al-pc-HW\Desktop\Doubt\"/>
    </mc:Choice>
  </mc:AlternateContent>
  <bookViews>
    <workbookView xWindow="0" yWindow="0" windowWidth="28800" windowHeight="12435"/>
  </bookViews>
  <sheets>
    <sheet name="Inverter Desig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27" i="1"/>
  <c r="C23" i="1"/>
  <c r="B23" i="1"/>
  <c r="F26" i="1" s="1"/>
  <c r="C20" i="1"/>
  <c r="B20" i="1"/>
  <c r="C15" i="1"/>
  <c r="B16" i="1" s="1"/>
  <c r="C16" i="1" s="1"/>
  <c r="B15" i="1"/>
  <c r="B11" i="1"/>
  <c r="B13" i="1" s="1"/>
  <c r="B27" i="1" l="1"/>
  <c r="C27" i="1" s="1"/>
  <c r="B29" i="1"/>
  <c r="C29" i="1" s="1"/>
  <c r="B28" i="1"/>
  <c r="C28" i="1" s="1"/>
  <c r="H26" i="1"/>
  <c r="B14" i="1"/>
  <c r="B21" i="1" s="1"/>
  <c r="C21" i="1" s="1"/>
  <c r="B17" i="1"/>
  <c r="B24" i="1"/>
  <c r="C24" i="1" s="1"/>
  <c r="B19" i="1" l="1"/>
  <c r="C19" i="1" s="1"/>
  <c r="C17" i="1"/>
  <c r="B18" i="1" s="1"/>
  <c r="C18" i="1" s="1"/>
  <c r="F31" i="1" s="1"/>
  <c r="B30" i="1" s="1"/>
  <c r="C30" i="1" s="1"/>
  <c r="B26" i="1"/>
  <c r="C26" i="1" s="1"/>
  <c r="B25" i="1"/>
  <c r="C25" i="1" s="1"/>
  <c r="B22" i="1"/>
  <c r="C22" i="1" s="1"/>
</calcChain>
</file>

<file path=xl/sharedStrings.xml><?xml version="1.0" encoding="utf-8"?>
<sst xmlns="http://schemas.openxmlformats.org/spreadsheetml/2006/main" count="55" uniqueCount="43">
  <si>
    <t>Specification</t>
  </si>
  <si>
    <t>Value</t>
  </si>
  <si>
    <t>Unit</t>
  </si>
  <si>
    <t>Vin(Normal)</t>
  </si>
  <si>
    <t>v</t>
  </si>
  <si>
    <r>
      <t>Max Inp Volt (V</t>
    </r>
    <r>
      <rPr>
        <vertAlign val="subscript"/>
        <sz val="11"/>
        <color theme="1"/>
        <rFont val="Calibri"/>
        <family val="2"/>
        <scheme val="minor"/>
      </rPr>
      <t>inmax</t>
    </r>
    <r>
      <rPr>
        <sz val="11"/>
        <color theme="1"/>
        <rFont val="Calibri"/>
        <family val="2"/>
        <scheme val="minor"/>
      </rPr>
      <t>)</t>
    </r>
  </si>
  <si>
    <t>Minimum input voltage ()</t>
  </si>
  <si>
    <t>Nom Opt Pwr(Pout)</t>
  </si>
  <si>
    <t>w</t>
  </si>
  <si>
    <t>Nom Opt volt(Vout)</t>
  </si>
  <si>
    <t>Target Eff</t>
  </si>
  <si>
    <t>Switch Freq(F)</t>
  </si>
  <si>
    <t>Hz</t>
  </si>
  <si>
    <t>Answers:</t>
  </si>
  <si>
    <t>Switching Period(T)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</si>
  <si>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s</t>
    </r>
  </si>
  <si>
    <t>Max Duty Cycle (t*on)</t>
  </si>
  <si>
    <t>Theoratical maximum for pushpull in each phase.</t>
  </si>
  <si>
    <t>Dead time (Dmax)</t>
  </si>
  <si>
    <t>Input Power(Pin)</t>
  </si>
  <si>
    <r>
      <t>Max Avg Inpt Current(I</t>
    </r>
    <r>
      <rPr>
        <vertAlign val="subscript"/>
        <sz val="11"/>
        <color theme="1"/>
        <rFont val="Calibri"/>
        <family val="2"/>
        <scheme val="minor"/>
      </rPr>
      <t>in</t>
    </r>
    <r>
      <rPr>
        <sz val="11"/>
        <color theme="1"/>
        <rFont val="Calibri"/>
        <family val="2"/>
        <scheme val="minor"/>
      </rPr>
      <t>)</t>
    </r>
  </si>
  <si>
    <t>A</t>
  </si>
  <si>
    <r>
      <t>Max Eqv flat Topped Inp Cunt(i</t>
    </r>
    <r>
      <rPr>
        <vertAlign val="subscript"/>
        <sz val="11"/>
        <color theme="1"/>
        <rFont val="Calibri"/>
        <family val="2"/>
        <scheme val="minor"/>
      </rPr>
      <t>pft</t>
    </r>
    <r>
      <rPr>
        <sz val="11"/>
        <color theme="1"/>
        <rFont val="Calibri"/>
        <family val="2"/>
        <scheme val="minor"/>
      </rPr>
      <t>)</t>
    </r>
  </si>
  <si>
    <r>
      <t>Max Inpt RMS Crrnt(I</t>
    </r>
    <r>
      <rPr>
        <vertAlign val="subscript"/>
        <sz val="11"/>
        <color theme="1"/>
        <rFont val="Calibri"/>
        <family val="2"/>
        <scheme val="minor"/>
      </rPr>
      <t>in</t>
    </r>
    <r>
      <rPr>
        <vertAlign val="subscript"/>
        <sz val="8"/>
        <color theme="1"/>
        <rFont val="Calibri"/>
        <family val="2"/>
        <scheme val="minor"/>
      </rPr>
      <t>RMS</t>
    </r>
    <r>
      <rPr>
        <sz val="11"/>
        <color theme="1"/>
        <rFont val="Calibri"/>
        <family val="2"/>
        <scheme val="minor"/>
      </rPr>
      <t>)</t>
    </r>
  </si>
  <si>
    <r>
      <t>Max Mos RMS Curent(I</t>
    </r>
    <r>
      <rPr>
        <vertAlign val="subscript"/>
        <sz val="11"/>
        <color theme="1"/>
        <rFont val="Calibri"/>
        <family val="2"/>
        <scheme val="minor"/>
      </rPr>
      <t>MOSRMS</t>
    </r>
    <r>
      <rPr>
        <sz val="11"/>
        <color theme="1"/>
        <rFont val="Calibri"/>
        <family val="2"/>
        <scheme val="minor"/>
      </rPr>
      <t>)</t>
    </r>
  </si>
  <si>
    <r>
      <t>Min Mos Breakdown Voltage(V</t>
    </r>
    <r>
      <rPr>
        <vertAlign val="subscript"/>
        <sz val="11"/>
        <color theme="1"/>
        <rFont val="Calibri"/>
        <family val="2"/>
        <scheme val="minor"/>
      </rPr>
      <t>BRKMOS</t>
    </r>
    <r>
      <rPr>
        <sz val="11"/>
        <color theme="1"/>
        <rFont val="Calibri"/>
        <family val="2"/>
        <scheme val="minor"/>
      </rPr>
      <t>)</t>
    </r>
  </si>
  <si>
    <t>V</t>
  </si>
  <si>
    <t>Transformer Turns Ratio(N=N2/N1)</t>
  </si>
  <si>
    <r>
      <t>Minimum Duty Cycle Value (D</t>
    </r>
    <r>
      <rPr>
        <vertAlign val="subscript"/>
        <sz val="11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scheme val="minor"/>
      </rPr>
      <t>)</t>
    </r>
  </si>
  <si>
    <r>
      <t>Maximum Average Output Current(I</t>
    </r>
    <r>
      <rPr>
        <vertAlign val="subscript"/>
        <sz val="11"/>
        <color theme="1"/>
        <rFont val="Calibri"/>
        <family val="2"/>
        <scheme val="minor"/>
      </rPr>
      <t>out</t>
    </r>
    <r>
      <rPr>
        <sz val="11"/>
        <color theme="1"/>
        <rFont val="Calibri"/>
        <family val="2"/>
        <scheme val="minor"/>
      </rPr>
      <t>)</t>
    </r>
  </si>
  <si>
    <r>
      <t>Secondary maximum RMS current (I</t>
    </r>
    <r>
      <rPr>
        <vertAlign val="subscript"/>
        <sz val="11"/>
        <color theme="1"/>
        <rFont val="Calibri"/>
        <family val="2"/>
        <scheme val="minor"/>
      </rPr>
      <t>SECRMS</t>
    </r>
    <r>
      <rPr>
        <sz val="11"/>
        <color theme="1"/>
        <rFont val="Calibri"/>
        <family val="2"/>
        <scheme val="minor"/>
      </rPr>
      <t>)</t>
    </r>
  </si>
  <si>
    <r>
      <t>Rectifier diode voltage:(v</t>
    </r>
    <r>
      <rPr>
        <vertAlign val="subscript"/>
        <sz val="11"/>
        <color theme="1"/>
        <rFont val="Calibri"/>
        <family val="2"/>
        <scheme val="minor"/>
      </rPr>
      <t>diode</t>
    </r>
    <r>
      <rPr>
        <sz val="11"/>
        <color theme="1"/>
        <rFont val="Calibri"/>
        <family val="2"/>
        <scheme val="minor"/>
      </rPr>
      <t xml:space="preserve">)
</t>
    </r>
  </si>
  <si>
    <r>
      <t>Output filter inductor value(L</t>
    </r>
    <r>
      <rPr>
        <vertAlign val="subscript"/>
        <sz val="11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scheme val="minor"/>
      </rPr>
      <t>)</t>
    </r>
  </si>
  <si>
    <t>mH</t>
  </si>
  <si>
    <t>Delta I</t>
  </si>
  <si>
    <r>
      <t xml:space="preserve"> inductance continuous current mode (CCM) ( </t>
    </r>
    <r>
      <rPr>
        <vertAlign val="subscript"/>
        <sz val="11"/>
        <color theme="1"/>
        <rFont val="Calibri"/>
        <family val="2"/>
        <scheme val="minor"/>
      </rPr>
      <t>IOUTmin  )</t>
    </r>
  </si>
  <si>
    <t>Delta Vo</t>
  </si>
  <si>
    <t xml:space="preserve"> Output filter capacitor value:(Cmin)
</t>
  </si>
  <si>
    <t>µF</t>
  </si>
  <si>
    <t>equivalent series resistance (ESR) ESRmax</t>
  </si>
  <si>
    <t>Input Capacitor(Cin)</t>
  </si>
  <si>
    <t>Icrms</t>
  </si>
  <si>
    <t>Delta 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</si>
</sst>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5" xfId="0" applyBorder="1"/>
    <xf numFmtId="0" fontId="0" fillId="2" borderId="4" xfId="0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/>
    <xf numFmtId="0" fontId="0" fillId="0" borderId="4" xfId="0" applyBorder="1" applyAlignment="1"/>
    <xf numFmtId="0" fontId="0" fillId="0" borderId="1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zoomScale="115" zoomScaleNormal="115" workbookViewId="0">
      <selection activeCell="N32" sqref="N32"/>
    </sheetView>
  </sheetViews>
  <sheetFormatPr defaultRowHeight="15" x14ac:dyDescent="0.25"/>
  <cols>
    <col min="1" max="1" width="46.5703125" bestFit="1" customWidth="1"/>
    <col min="2" max="2" width="12" bestFit="1" customWidth="1"/>
    <col min="3" max="3" width="9.140625" style="22"/>
    <col min="4" max="4" width="9.140625" style="23"/>
  </cols>
  <sheetData>
    <row r="1" spans="1:8" x14ac:dyDescent="0.25">
      <c r="A1" s="1" t="s">
        <v>0</v>
      </c>
      <c r="B1" s="2" t="s">
        <v>1</v>
      </c>
      <c r="C1" s="2"/>
      <c r="D1" s="3" t="s">
        <v>2</v>
      </c>
    </row>
    <row r="2" spans="1:8" x14ac:dyDescent="0.25">
      <c r="A2" s="4" t="s">
        <v>3</v>
      </c>
      <c r="B2" s="5">
        <v>34</v>
      </c>
      <c r="C2" s="5"/>
      <c r="D2" s="6" t="s">
        <v>4</v>
      </c>
      <c r="H2">
        <v>24</v>
      </c>
    </row>
    <row r="3" spans="1:8" ht="18" x14ac:dyDescent="0.35">
      <c r="A3" s="4" t="s">
        <v>5</v>
      </c>
      <c r="B3" s="5">
        <v>42</v>
      </c>
      <c r="C3" s="5"/>
      <c r="D3" s="6" t="s">
        <v>4</v>
      </c>
    </row>
    <row r="4" spans="1:8" x14ac:dyDescent="0.25">
      <c r="A4" s="4" t="s">
        <v>6</v>
      </c>
      <c r="B4" s="5">
        <v>22</v>
      </c>
      <c r="C4" s="5"/>
      <c r="D4" s="6" t="s">
        <v>4</v>
      </c>
    </row>
    <row r="5" spans="1:8" x14ac:dyDescent="0.25">
      <c r="A5" s="4" t="s">
        <v>7</v>
      </c>
      <c r="B5" s="5">
        <v>1650</v>
      </c>
      <c r="C5" s="5"/>
      <c r="D5" s="6" t="s">
        <v>8</v>
      </c>
    </row>
    <row r="6" spans="1:8" x14ac:dyDescent="0.25">
      <c r="A6" s="4" t="s">
        <v>9</v>
      </c>
      <c r="B6" s="5">
        <v>350</v>
      </c>
      <c r="C6" s="5"/>
      <c r="D6" s="6" t="s">
        <v>4</v>
      </c>
      <c r="H6">
        <v>350</v>
      </c>
    </row>
    <row r="7" spans="1:8" x14ac:dyDescent="0.25">
      <c r="A7" s="4" t="s">
        <v>10</v>
      </c>
      <c r="B7" s="5">
        <v>0.9</v>
      </c>
      <c r="C7" s="5"/>
      <c r="D7" s="6"/>
    </row>
    <row r="8" spans="1:8" x14ac:dyDescent="0.25">
      <c r="A8" s="4" t="s">
        <v>11</v>
      </c>
      <c r="B8" s="5">
        <v>100000</v>
      </c>
      <c r="C8" s="5"/>
      <c r="D8" s="6" t="s">
        <v>12</v>
      </c>
    </row>
    <row r="9" spans="1:8" x14ac:dyDescent="0.25">
      <c r="A9" s="4"/>
      <c r="B9" s="7"/>
      <c r="C9" s="5"/>
      <c r="D9" s="6"/>
    </row>
    <row r="10" spans="1:8" x14ac:dyDescent="0.25">
      <c r="A10" s="4" t="s">
        <v>13</v>
      </c>
      <c r="B10" s="7"/>
      <c r="C10" s="5"/>
      <c r="D10" s="6"/>
    </row>
    <row r="11" spans="1:8" x14ac:dyDescent="0.25">
      <c r="A11" s="4" t="s">
        <v>14</v>
      </c>
      <c r="B11" s="7">
        <f>(1/B8)</f>
        <v>1.0000000000000001E-5</v>
      </c>
      <c r="C11" s="5">
        <v>10</v>
      </c>
      <c r="D11" s="6" t="s">
        <v>15</v>
      </c>
    </row>
    <row r="12" spans="1:8" x14ac:dyDescent="0.25">
      <c r="A12" s="4"/>
      <c r="B12" s="7"/>
      <c r="C12" s="5"/>
      <c r="D12" s="6"/>
    </row>
    <row r="13" spans="1:8" x14ac:dyDescent="0.25">
      <c r="A13" s="4" t="s">
        <v>16</v>
      </c>
      <c r="B13" s="7">
        <f>0.5*B11</f>
        <v>5.0000000000000004E-6</v>
      </c>
      <c r="C13" s="5">
        <v>5</v>
      </c>
      <c r="D13" s="6" t="s">
        <v>15</v>
      </c>
      <c r="F13" t="s">
        <v>17</v>
      </c>
      <c r="H13">
        <v>5</v>
      </c>
    </row>
    <row r="14" spans="1:8" x14ac:dyDescent="0.25">
      <c r="A14" s="4" t="s">
        <v>18</v>
      </c>
      <c r="B14" s="7">
        <f>0.9*(B13/B11)</f>
        <v>0.45</v>
      </c>
      <c r="C14" s="5"/>
      <c r="D14" s="6"/>
    </row>
    <row r="15" spans="1:8" x14ac:dyDescent="0.25">
      <c r="A15" s="4" t="s">
        <v>19</v>
      </c>
      <c r="B15" s="7">
        <f>B5/0.9</f>
        <v>1833.3333333333333</v>
      </c>
      <c r="C15" s="5">
        <f>ROUND(B15,0)</f>
        <v>1833</v>
      </c>
      <c r="D15" s="6" t="s">
        <v>8</v>
      </c>
    </row>
    <row r="16" spans="1:8" ht="18" x14ac:dyDescent="0.35">
      <c r="A16" s="4" t="s">
        <v>20</v>
      </c>
      <c r="B16" s="7">
        <f>C15/B4</f>
        <v>83.318181818181813</v>
      </c>
      <c r="C16" s="5">
        <f>ROUNDUP(B16,0)</f>
        <v>84</v>
      </c>
      <c r="D16" s="6" t="s">
        <v>21</v>
      </c>
    </row>
    <row r="17" spans="1:12" ht="18" x14ac:dyDescent="0.35">
      <c r="A17" s="4" t="s">
        <v>22</v>
      </c>
      <c r="B17" s="7">
        <f>C16/(2*B14)</f>
        <v>93.333333333333329</v>
      </c>
      <c r="C17" s="5">
        <f>ROUNDUP(B17,0)</f>
        <v>94</v>
      </c>
      <c r="D17" s="6" t="s">
        <v>21</v>
      </c>
    </row>
    <row r="18" spans="1:12" ht="18" x14ac:dyDescent="0.35">
      <c r="A18" s="4" t="s">
        <v>23</v>
      </c>
      <c r="B18" s="7">
        <f>C17*SQRT(2*B14)</f>
        <v>89.176230016748292</v>
      </c>
      <c r="C18" s="5">
        <f>ROUNDUP(B18,0)</f>
        <v>90</v>
      </c>
      <c r="D18" s="6" t="s">
        <v>21</v>
      </c>
    </row>
    <row r="19" spans="1:12" ht="18" x14ac:dyDescent="0.35">
      <c r="A19" s="4" t="s">
        <v>24</v>
      </c>
      <c r="B19" s="7">
        <f>B17*SQRT(B14)</f>
        <v>62.609903369994107</v>
      </c>
      <c r="C19" s="5">
        <f>ROUNDUP(B19,0)</f>
        <v>63</v>
      </c>
      <c r="D19" s="6" t="s">
        <v>21</v>
      </c>
    </row>
    <row r="20" spans="1:12" ht="18" x14ac:dyDescent="0.35">
      <c r="A20" s="4" t="s">
        <v>25</v>
      </c>
      <c r="B20" s="7">
        <f>1.3*2*B3</f>
        <v>109.2</v>
      </c>
      <c r="C20" s="5">
        <f>B20</f>
        <v>109.2</v>
      </c>
      <c r="D20" s="6" t="s">
        <v>26</v>
      </c>
    </row>
    <row r="21" spans="1:12" x14ac:dyDescent="0.25">
      <c r="A21" s="4" t="s">
        <v>27</v>
      </c>
      <c r="B21" s="7">
        <f>B6/(2*B4*B14)</f>
        <v>17.676767676767675</v>
      </c>
      <c r="C21" s="5">
        <f>ROUND(B21,0)</f>
        <v>18</v>
      </c>
      <c r="D21" s="6"/>
      <c r="I21">
        <v>19</v>
      </c>
    </row>
    <row r="22" spans="1:12" ht="18" x14ac:dyDescent="0.35">
      <c r="A22" s="8" t="s">
        <v>28</v>
      </c>
      <c r="B22" s="9">
        <f>B6/(2*C21*B3)</f>
        <v>0.23148148148148148</v>
      </c>
      <c r="C22" s="10">
        <f>ROUNDUP(B22,3)</f>
        <v>0.23200000000000001</v>
      </c>
      <c r="D22" s="11"/>
      <c r="E22" s="12"/>
      <c r="F22" s="12"/>
    </row>
    <row r="23" spans="1:12" ht="18" x14ac:dyDescent="0.35">
      <c r="A23" s="4" t="s">
        <v>29</v>
      </c>
      <c r="B23" s="7">
        <f>B5/B6</f>
        <v>4.7142857142857144</v>
      </c>
      <c r="C23" s="5">
        <f>ROUNDUP(B23,2)</f>
        <v>4.72</v>
      </c>
      <c r="D23" s="6" t="s">
        <v>21</v>
      </c>
    </row>
    <row r="24" spans="1:12" ht="18" x14ac:dyDescent="0.35">
      <c r="A24" s="4" t="s">
        <v>30</v>
      </c>
      <c r="B24" s="7">
        <f>C23*SQRT(B14)</f>
        <v>3.1662722561397021</v>
      </c>
      <c r="C24" s="5">
        <f>ROUNDUP(B24,2)</f>
        <v>3.17</v>
      </c>
      <c r="D24" s="6"/>
    </row>
    <row r="25" spans="1:12" ht="18.75" thickBot="1" x14ac:dyDescent="0.4">
      <c r="A25" s="13" t="s">
        <v>31</v>
      </c>
      <c r="B25" s="7">
        <f>C21*B3</f>
        <v>756</v>
      </c>
      <c r="C25" s="5">
        <f>B25</f>
        <v>756</v>
      </c>
      <c r="D25" s="6" t="s">
        <v>26</v>
      </c>
    </row>
    <row r="26" spans="1:12" ht="18" x14ac:dyDescent="0.35">
      <c r="A26" s="13" t="s">
        <v>32</v>
      </c>
      <c r="B26" s="7">
        <f>(((C21*B2)-B6)*B13)/F26</f>
        <v>1.8525252525252527E-3</v>
      </c>
      <c r="C26" s="5">
        <f>B26*10^3</f>
        <v>1.8525252525252527</v>
      </c>
      <c r="D26" s="6" t="s">
        <v>33</v>
      </c>
      <c r="E26" s="14" t="s">
        <v>34</v>
      </c>
      <c r="F26" s="15">
        <f>0.15*B23</f>
        <v>0.70714285714285718</v>
      </c>
      <c r="H26" s="7">
        <f>(((I21*H2)-H6)*B13)/L26</f>
        <v>1.232558139534884E-3</v>
      </c>
      <c r="L26">
        <v>0.43</v>
      </c>
    </row>
    <row r="27" spans="1:12" ht="18.75" thickBot="1" x14ac:dyDescent="0.4">
      <c r="A27" s="13" t="s">
        <v>35</v>
      </c>
      <c r="B27" s="7">
        <f>F26/2</f>
        <v>0.35357142857142859</v>
      </c>
      <c r="C27" s="5">
        <f>ROUNDUP(B27,3)</f>
        <v>0.35399999999999998</v>
      </c>
      <c r="D27" s="6" t="s">
        <v>21</v>
      </c>
      <c r="E27" s="16" t="s">
        <v>36</v>
      </c>
      <c r="F27" s="17">
        <f>0.001*B6</f>
        <v>0.35000000000000003</v>
      </c>
    </row>
    <row r="28" spans="1:12" x14ac:dyDescent="0.25">
      <c r="A28" s="13" t="s">
        <v>37</v>
      </c>
      <c r="B28" s="7">
        <f>(1/8)*(F26/F27)*(B11)</f>
        <v>2.5255102040816328E-6</v>
      </c>
      <c r="C28" s="5">
        <f>B28*10^6</f>
        <v>2.5255102040816326</v>
      </c>
      <c r="D28" s="18" t="s">
        <v>38</v>
      </c>
    </row>
    <row r="29" spans="1:12" x14ac:dyDescent="0.25">
      <c r="A29" s="13" t="s">
        <v>39</v>
      </c>
      <c r="B29" s="7">
        <f>F27/F26</f>
        <v>0.49494949494949497</v>
      </c>
      <c r="C29" s="5">
        <f>ROUNDUP(B29,3)</f>
        <v>0.495</v>
      </c>
      <c r="D29" s="6"/>
    </row>
    <row r="30" spans="1:12" ht="15.75" thickBot="1" x14ac:dyDescent="0.3">
      <c r="A30" s="19" t="s">
        <v>40</v>
      </c>
      <c r="B30" s="20">
        <f>F31*B13/F32</f>
        <v>3.8465462908103595E-3</v>
      </c>
      <c r="C30" s="21">
        <f>B30*10^6</f>
        <v>3846.5462908103596</v>
      </c>
      <c r="D30" s="18" t="s">
        <v>38</v>
      </c>
    </row>
    <row r="31" spans="1:12" x14ac:dyDescent="0.25">
      <c r="E31" s="14" t="s">
        <v>41</v>
      </c>
      <c r="F31" s="15">
        <f>SQRT(((C18)^2)-((C16)^2))</f>
        <v>32.310988842807021</v>
      </c>
    </row>
    <row r="32" spans="1:12" ht="15.75" thickBot="1" x14ac:dyDescent="0.3">
      <c r="E32" s="16" t="s">
        <v>42</v>
      </c>
      <c r="F32" s="17">
        <f>0.001*B3</f>
        <v>4.2000000000000003E-2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Inverter Design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amal-pc-HW</dc:creator>
  <cp:lastModifiedBy>amal-pc-HW</cp:lastModifiedBy>
  <dcterms:created xsi:type="dcterms:W3CDTF">2019-05-17T06:37:20Z</dcterms:created>
  <dcterms:modified xsi:type="dcterms:W3CDTF">2019-05-17T06:39:08Z</dcterms:modified>
</cp:coreProperties>
</file>