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eyer\Downloads\"/>
    </mc:Choice>
  </mc:AlternateContent>
  <xr:revisionPtr revIDLastSave="0" documentId="13_ncr:1_{D9815083-877E-4844-BCF0-6024117E6558}" xr6:coauthVersionLast="47" xr6:coauthVersionMax="47" xr10:uidLastSave="{00000000-0000-0000-0000-000000000000}"/>
  <bookViews>
    <workbookView xWindow="-28920" yWindow="-120" windowWidth="29040" windowHeight="15720" xr2:uid="{DF01F2B9-9F91-44D5-A3DF-E2B4FAA74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36" i="1" s="1"/>
  <c r="B39" i="1" s="1"/>
  <c r="B18" i="1"/>
  <c r="B21" i="1" s="1"/>
  <c r="B27" i="1" s="1"/>
  <c r="B48" i="1"/>
  <c r="B51" i="1" s="1"/>
  <c r="B42" i="1"/>
  <c r="B60" i="1" s="1"/>
  <c r="B63" i="1" s="1"/>
  <c r="B54" i="1" l="1"/>
  <c r="B57" i="1" s="1"/>
  <c r="B33" i="1"/>
  <c r="B45" i="1" s="1"/>
  <c r="B24" i="1"/>
  <c r="B30" i="1" s="1"/>
</calcChain>
</file>

<file path=xl/sharedStrings.xml><?xml version="1.0" encoding="utf-8"?>
<sst xmlns="http://schemas.openxmlformats.org/spreadsheetml/2006/main" count="64" uniqueCount="54">
  <si>
    <t>fsw = 1e6*(1-(Vo/(Vin*eta)))/toff</t>
  </si>
  <si>
    <t>toff</t>
  </si>
  <si>
    <t>Coff</t>
  </si>
  <si>
    <t>Roff</t>
  </si>
  <si>
    <t>eta</t>
  </si>
  <si>
    <t>Vin</t>
  </si>
  <si>
    <t>Vo</t>
  </si>
  <si>
    <t>fsw</t>
  </si>
  <si>
    <t>Vadj</t>
  </si>
  <si>
    <t>Rsns</t>
  </si>
  <si>
    <t>Iled</t>
  </si>
  <si>
    <t>ilpp</t>
  </si>
  <si>
    <t>iledpp</t>
  </si>
  <si>
    <t>rd</t>
  </si>
  <si>
    <t>vinpp</t>
  </si>
  <si>
    <t>iled</t>
  </si>
  <si>
    <t>rdson</t>
  </si>
  <si>
    <t>Vfd</t>
  </si>
  <si>
    <t>ton = 1/(fsw*1e3)-toff*1e-9</t>
  </si>
  <si>
    <t>ton</t>
  </si>
  <si>
    <t>Cin_min=iled*ton*1e9/(1e3*vinpp)</t>
  </si>
  <si>
    <t>Cin_min</t>
  </si>
  <si>
    <t>L = Vo*toff/(1000*ilpp)</t>
  </si>
  <si>
    <t xml:space="preserve">L </t>
  </si>
  <si>
    <t>ilmax = iled+ilpp/2</t>
  </si>
  <si>
    <t>ilmax</t>
  </si>
  <si>
    <t>Rsns = Vadj/(5*ilmax)</t>
  </si>
  <si>
    <t>iled = Vadj/(5*Rsns) - ilpp/2</t>
  </si>
  <si>
    <t>ilpp = Vo*toff/(1000*L)</t>
  </si>
  <si>
    <t xml:space="preserve">ilpp </t>
  </si>
  <si>
    <t>Zc = 1e3*rd*iledpp/(ilpp-iledpp)</t>
  </si>
  <si>
    <t>Zc</t>
  </si>
  <si>
    <t>Co_min=1e6/(2*pi*fsw*Zc)</t>
  </si>
  <si>
    <t>Co_min</t>
  </si>
  <si>
    <t>itrms = iled * sqrt(Vo/(Vin*eta)*(1+1/12*(ilpp/iled)^2))</t>
  </si>
  <si>
    <t>itrms</t>
  </si>
  <si>
    <t>Pt = itrms^2*rdson</t>
  </si>
  <si>
    <t>Pt</t>
  </si>
  <si>
    <t>id=(1-Vo/(eta*Vin))*iled</t>
  </si>
  <si>
    <t>id</t>
  </si>
  <si>
    <t>Pd=Vfd*id</t>
  </si>
  <si>
    <t>Pd</t>
  </si>
  <si>
    <t>ns</t>
  </si>
  <si>
    <t>kHz</t>
  </si>
  <si>
    <t>kOhm</t>
  </si>
  <si>
    <t>s</t>
  </si>
  <si>
    <t>uF</t>
  </si>
  <si>
    <t>uH</t>
  </si>
  <si>
    <t>A</t>
  </si>
  <si>
    <t>Ohm</t>
  </si>
  <si>
    <t>W</t>
  </si>
  <si>
    <t>toff = -(Coff+20)*Roff*ln(1-(1.24/Vo))</t>
  </si>
  <si>
    <t>Roff = -(1-Vo/(eta*Vin))/((Coff+20)*1e-12*fsw*1e3*ln(1-1.24/Vo))/1000</t>
  </si>
  <si>
    <t>input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</si>
</sst>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333333"/>
      <name val="Courier New"/>
      <family val="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2" fontId="0" fillId="0" borderId="0" xfId="0" applyNumberFormat="1"/>
    <xf numFmtId="0" fontId="1" fillId="3" borderId="0" xfId="0" applyFont="1" applyFill="1"/>
    <xf numFmtId="0" fontId="0" fillId="3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9C2E-87FA-4885-B65C-E309C73887A0}">
  <dimension ref="A1:D63"/>
  <sheetViews>
    <sheetView tabSelected="1" workbookViewId="0">
      <selection activeCell="C21" sqref="C21"/>
    </sheetView>
  </sheetViews>
  <sheetFormatPr defaultRowHeight="15" x14ac:dyDescent="0.25"/>
  <cols>
    <col min="1" max="1" width="10.140625" customWidth="1"/>
    <col min="2" max="2" width="12" bestFit="1" customWidth="1"/>
    <col min="4" max="4" width="86.140625" bestFit="1" customWidth="1"/>
  </cols>
  <sheetData>
    <row r="1" spans="1:4" x14ac:dyDescent="0.25">
      <c r="A1" s="1" t="s">
        <v>2</v>
      </c>
      <c r="B1" s="7">
        <v>330</v>
      </c>
      <c r="D1" s="8" t="s">
        <v>53</v>
      </c>
    </row>
    <row r="2" spans="1:4" x14ac:dyDescent="0.25">
      <c r="A2" s="1" t="s">
        <v>8</v>
      </c>
      <c r="B2" s="1">
        <v>1.24</v>
      </c>
      <c r="D2" s="1"/>
    </row>
    <row r="3" spans="1:4" x14ac:dyDescent="0.25">
      <c r="A3" s="1" t="s">
        <v>5</v>
      </c>
      <c r="B3" s="7">
        <v>24</v>
      </c>
    </row>
    <row r="4" spans="1:4" x14ac:dyDescent="0.25">
      <c r="A4" s="1" t="s">
        <v>6</v>
      </c>
      <c r="B4" s="7">
        <v>3.7</v>
      </c>
    </row>
    <row r="5" spans="1:4" x14ac:dyDescent="0.25">
      <c r="A5" s="1" t="s">
        <v>9</v>
      </c>
      <c r="B5" s="1">
        <v>2.5000000000000001E-2</v>
      </c>
    </row>
    <row r="6" spans="1:4" x14ac:dyDescent="0.25">
      <c r="A6" s="1" t="s">
        <v>10</v>
      </c>
      <c r="B6" s="7">
        <v>8</v>
      </c>
    </row>
    <row r="7" spans="1:4" x14ac:dyDescent="0.25">
      <c r="A7" s="1" t="s">
        <v>11</v>
      </c>
      <c r="B7" s="7">
        <v>1.1000000000000001</v>
      </c>
    </row>
    <row r="8" spans="1:4" x14ac:dyDescent="0.25">
      <c r="A8" s="1" t="s">
        <v>12</v>
      </c>
      <c r="B8" s="7">
        <v>0.1</v>
      </c>
    </row>
    <row r="9" spans="1:4" x14ac:dyDescent="0.25">
      <c r="A9" s="1" t="s">
        <v>13</v>
      </c>
      <c r="B9" s="1">
        <v>2</v>
      </c>
      <c r="C9" s="2"/>
    </row>
    <row r="10" spans="1:4" x14ac:dyDescent="0.25">
      <c r="A10" s="1" t="s">
        <v>4</v>
      </c>
      <c r="B10" s="1">
        <v>0.9</v>
      </c>
    </row>
    <row r="11" spans="1:4" x14ac:dyDescent="0.25">
      <c r="A11" s="1" t="s">
        <v>14</v>
      </c>
      <c r="B11" s="7">
        <v>0.5</v>
      </c>
    </row>
    <row r="12" spans="1:4" x14ac:dyDescent="0.25">
      <c r="A12" s="1" t="s">
        <v>15</v>
      </c>
      <c r="B12" s="1">
        <f>B6</f>
        <v>8</v>
      </c>
    </row>
    <row r="13" spans="1:4" x14ac:dyDescent="0.25">
      <c r="A13" s="1" t="s">
        <v>7</v>
      </c>
      <c r="B13" s="7">
        <v>260</v>
      </c>
    </row>
    <row r="14" spans="1:4" x14ac:dyDescent="0.25">
      <c r="A14" s="1" t="s">
        <v>16</v>
      </c>
      <c r="B14" s="7">
        <v>4.4999999999999998E-2</v>
      </c>
    </row>
    <row r="15" spans="1:4" x14ac:dyDescent="0.25">
      <c r="A15" s="1" t="s">
        <v>17</v>
      </c>
      <c r="B15" s="7">
        <v>0.45</v>
      </c>
    </row>
    <row r="17" spans="1:3" x14ac:dyDescent="0.25">
      <c r="A17" s="1" t="s">
        <v>52</v>
      </c>
    </row>
    <row r="18" spans="1:3" x14ac:dyDescent="0.25">
      <c r="A18" s="4" t="s">
        <v>3</v>
      </c>
      <c r="B18" s="5">
        <f>-(1-B4/(B10*B3))/((B1+20)*0.000000000001*B13*1000*LOG(1-1.24/B4,2.7182818))/1000</f>
        <v>22.310804863097538</v>
      </c>
      <c r="C18" t="s">
        <v>44</v>
      </c>
    </row>
    <row r="20" spans="1:3" x14ac:dyDescent="0.25">
      <c r="A20" s="1" t="s">
        <v>51</v>
      </c>
    </row>
    <row r="21" spans="1:3" x14ac:dyDescent="0.25">
      <c r="A21" s="1" t="s">
        <v>1</v>
      </c>
      <c r="B21" s="9">
        <f>-(B1+20)*B18*LOG(1-(1.24/B4),2.7182818)</f>
        <v>3187.3219373219376</v>
      </c>
      <c r="C21" t="s">
        <v>42</v>
      </c>
    </row>
    <row r="23" spans="1:3" x14ac:dyDescent="0.25">
      <c r="A23" s="1" t="s">
        <v>0</v>
      </c>
    </row>
    <row r="24" spans="1:3" x14ac:dyDescent="0.25">
      <c r="A24" s="1" t="s">
        <v>7</v>
      </c>
      <c r="B24" s="6">
        <f xml:space="preserve"> 1000000*(1-(B4/(B3*B10)))/B21</f>
        <v>260</v>
      </c>
      <c r="C24" t="s">
        <v>43</v>
      </c>
    </row>
    <row r="26" spans="1:3" x14ac:dyDescent="0.25">
      <c r="A26" s="1" t="s">
        <v>18</v>
      </c>
    </row>
    <row r="27" spans="1:3" x14ac:dyDescent="0.25">
      <c r="A27" s="1" t="s">
        <v>19</v>
      </c>
      <c r="B27">
        <f xml:space="preserve"> 1/(B13*1000)-B21*0.000000001</f>
        <v>6.5883190883190797E-7</v>
      </c>
      <c r="C27" t="s">
        <v>45</v>
      </c>
    </row>
    <row r="29" spans="1:3" x14ac:dyDescent="0.25">
      <c r="A29" s="1" t="s">
        <v>20</v>
      </c>
    </row>
    <row r="30" spans="1:3" x14ac:dyDescent="0.25">
      <c r="A30" s="1" t="s">
        <v>21</v>
      </c>
      <c r="B30">
        <f>B12*B27*1000000000/(1000*B11)</f>
        <v>10.541310541310528</v>
      </c>
      <c r="C30" t="s">
        <v>46</v>
      </c>
    </row>
    <row r="32" spans="1:3" x14ac:dyDescent="0.25">
      <c r="A32" s="1" t="s">
        <v>22</v>
      </c>
    </row>
    <row r="33" spans="1:3" x14ac:dyDescent="0.25">
      <c r="A33" s="1" t="s">
        <v>23</v>
      </c>
      <c r="B33">
        <f xml:space="preserve"> B4*B21/(1000*B7)</f>
        <v>10.720991970991973</v>
      </c>
      <c r="C33" t="s">
        <v>47</v>
      </c>
    </row>
    <row r="35" spans="1:3" x14ac:dyDescent="0.25">
      <c r="A35" s="1" t="s">
        <v>24</v>
      </c>
    </row>
    <row r="36" spans="1:3" x14ac:dyDescent="0.25">
      <c r="A36" s="1" t="s">
        <v>25</v>
      </c>
      <c r="B36">
        <f>B12+B7/2</f>
        <v>8.5500000000000007</v>
      </c>
      <c r="C36" t="s">
        <v>48</v>
      </c>
    </row>
    <row r="38" spans="1:3" x14ac:dyDescent="0.25">
      <c r="A38" s="1" t="s">
        <v>26</v>
      </c>
    </row>
    <row r="39" spans="1:3" x14ac:dyDescent="0.25">
      <c r="A39" s="1" t="s">
        <v>9</v>
      </c>
      <c r="B39">
        <f>B2/(5*B36)</f>
        <v>2.9005847953216375E-2</v>
      </c>
      <c r="C39" t="s">
        <v>49</v>
      </c>
    </row>
    <row r="41" spans="1:3" x14ac:dyDescent="0.25">
      <c r="A41" s="1" t="s">
        <v>27</v>
      </c>
    </row>
    <row r="42" spans="1:3" x14ac:dyDescent="0.25">
      <c r="A42" s="1" t="s">
        <v>15</v>
      </c>
      <c r="B42">
        <f xml:space="preserve"> B2/(5*B5) - B7/2</f>
        <v>9.3699999999999992</v>
      </c>
      <c r="C42" t="s">
        <v>48</v>
      </c>
    </row>
    <row r="44" spans="1:3" x14ac:dyDescent="0.25">
      <c r="A44" s="1" t="s">
        <v>28</v>
      </c>
    </row>
    <row r="45" spans="1:3" x14ac:dyDescent="0.25">
      <c r="A45" s="1" t="s">
        <v>29</v>
      </c>
      <c r="B45">
        <f xml:space="preserve"> B4*B21/(1000*B33)</f>
        <v>1.1000000000000001</v>
      </c>
      <c r="C45" t="s">
        <v>48</v>
      </c>
    </row>
    <row r="47" spans="1:3" x14ac:dyDescent="0.25">
      <c r="A47" s="1" t="s">
        <v>30</v>
      </c>
    </row>
    <row r="48" spans="1:3" x14ac:dyDescent="0.25">
      <c r="A48" s="1" t="s">
        <v>31</v>
      </c>
      <c r="B48">
        <f xml:space="preserve"> 1000*B9*B8/(B7-B8)</f>
        <v>200</v>
      </c>
      <c r="C48" t="s">
        <v>49</v>
      </c>
    </row>
    <row r="50" spans="1:3" x14ac:dyDescent="0.25">
      <c r="A50" s="1" t="s">
        <v>32</v>
      </c>
    </row>
    <row r="51" spans="1:3" x14ac:dyDescent="0.25">
      <c r="A51" s="1" t="s">
        <v>33</v>
      </c>
      <c r="B51">
        <f>1000000/(2*3.14159*B13*B48)</f>
        <v>3.0606745677776592</v>
      </c>
      <c r="C51" t="s">
        <v>46</v>
      </c>
    </row>
    <row r="53" spans="1:3" x14ac:dyDescent="0.25">
      <c r="A53" s="1" t="s">
        <v>34</v>
      </c>
    </row>
    <row r="54" spans="1:3" x14ac:dyDescent="0.25">
      <c r="A54" s="1" t="s">
        <v>35</v>
      </c>
      <c r="B54" s="3">
        <f xml:space="preserve"> B42 * SQRT(B4/(B3*B10)*(1+1/12*(B7/B42)^2))</f>
        <v>3.8802778473763322</v>
      </c>
      <c r="C54" t="s">
        <v>48</v>
      </c>
    </row>
    <row r="56" spans="1:3" x14ac:dyDescent="0.25">
      <c r="A56" s="1" t="s">
        <v>36</v>
      </c>
    </row>
    <row r="57" spans="1:3" x14ac:dyDescent="0.25">
      <c r="A57" s="1" t="s">
        <v>37</v>
      </c>
      <c r="B57" s="3">
        <f xml:space="preserve"> B54^2*B14</f>
        <v>0.67754502777777759</v>
      </c>
      <c r="C57" t="s">
        <v>50</v>
      </c>
    </row>
    <row r="59" spans="1:3" x14ac:dyDescent="0.25">
      <c r="A59" s="1" t="s">
        <v>38</v>
      </c>
    </row>
    <row r="60" spans="1:3" x14ac:dyDescent="0.25">
      <c r="A60" s="1" t="s">
        <v>39</v>
      </c>
      <c r="B60">
        <f>(1-B4/(B10*B3))*B42</f>
        <v>7.7649537037037035</v>
      </c>
      <c r="C60" t="s">
        <v>48</v>
      </c>
    </row>
    <row r="62" spans="1:3" x14ac:dyDescent="0.25">
      <c r="A62" s="1" t="s">
        <v>40</v>
      </c>
    </row>
    <row r="63" spans="1:3" x14ac:dyDescent="0.25">
      <c r="A63" s="1" t="s">
        <v>41</v>
      </c>
      <c r="B63">
        <f>B15*B60</f>
        <v>3.4942291666666665</v>
      </c>
      <c r="C63" t="s">
        <v>50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20b05c8-2537-41e8-aff4-fb6c522f9624}" enabled="1" method="Standard" siteId="{c12007a4-882b-4381-b05a-b783431570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Jaron</dc:creator>
  <cp:lastModifiedBy>Meyer, Niklas Konstantin</cp:lastModifiedBy>
  <dcterms:created xsi:type="dcterms:W3CDTF">2024-09-04T21:40:00Z</dcterms:created>
  <dcterms:modified xsi:type="dcterms:W3CDTF">2025-08-20T08:14:42Z</dcterms:modified>
</cp:coreProperties>
</file>