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3065"/>
  </bookViews>
  <sheets>
    <sheet name="singe led" sheetId="1" r:id="rId1"/>
    <sheet name="10 leds series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</sheets>
  <definedNames>
    <definedName name="VO">'singe led'!$B$25:$Q$25</definedName>
  </definedNames>
  <calcPr calcId="145621"/>
</workbook>
</file>

<file path=xl/calcChain.xml><?xml version="1.0" encoding="utf-8"?>
<calcChain xmlns="http://schemas.openxmlformats.org/spreadsheetml/2006/main">
  <c r="R32" i="1" l="1"/>
  <c r="Q32" i="1"/>
  <c r="P32" i="1"/>
  <c r="N32" i="1"/>
  <c r="M32" i="1"/>
  <c r="L32" i="1"/>
  <c r="J32" i="1"/>
  <c r="I32" i="1"/>
  <c r="H32" i="1"/>
  <c r="F32" i="1"/>
  <c r="E32" i="1"/>
  <c r="D32" i="1"/>
  <c r="D30" i="1"/>
  <c r="R59" i="2" l="1"/>
  <c r="Q59" i="2"/>
  <c r="P59" i="2"/>
  <c r="N59" i="2"/>
  <c r="M59" i="2"/>
  <c r="L59" i="2"/>
  <c r="J59" i="2"/>
  <c r="I59" i="2"/>
  <c r="H59" i="2"/>
  <c r="F59" i="2"/>
  <c r="E59" i="2"/>
  <c r="D59" i="2"/>
  <c r="R58" i="2"/>
  <c r="Q58" i="2"/>
  <c r="P58" i="2"/>
  <c r="N58" i="2"/>
  <c r="M58" i="2"/>
  <c r="L58" i="2"/>
  <c r="J58" i="2"/>
  <c r="I58" i="2"/>
  <c r="H58" i="2"/>
  <c r="F58" i="2"/>
  <c r="E58" i="2"/>
  <c r="D58" i="2"/>
  <c r="R61" i="1"/>
  <c r="Q61" i="1"/>
  <c r="P61" i="1"/>
  <c r="N61" i="1"/>
  <c r="M61" i="1"/>
  <c r="L61" i="1"/>
  <c r="J61" i="1"/>
  <c r="I61" i="1"/>
  <c r="H61" i="1"/>
  <c r="F61" i="1"/>
  <c r="D61" i="1"/>
  <c r="E61" i="1"/>
  <c r="R59" i="1"/>
  <c r="R58" i="1" s="1"/>
  <c r="Q59" i="1"/>
  <c r="Q58" i="1" s="1"/>
  <c r="P59" i="1"/>
  <c r="P58" i="1" s="1"/>
  <c r="N59" i="1"/>
  <c r="N58" i="1" s="1"/>
  <c r="M59" i="1"/>
  <c r="M58" i="1"/>
  <c r="L59" i="1"/>
  <c r="L58" i="1" s="1"/>
  <c r="J59" i="1"/>
  <c r="J58" i="1" s="1"/>
  <c r="I59" i="1"/>
  <c r="I58" i="1" s="1"/>
  <c r="H59" i="1"/>
  <c r="H58" i="1" s="1"/>
  <c r="F59" i="1"/>
  <c r="F58" i="1" s="1"/>
  <c r="D59" i="1"/>
  <c r="D58" i="1"/>
  <c r="E58" i="1"/>
  <c r="E59" i="1"/>
  <c r="R47" i="1"/>
  <c r="Q47" i="1"/>
  <c r="P47" i="1"/>
  <c r="N47" i="1"/>
  <c r="M47" i="1"/>
  <c r="L47" i="1"/>
  <c r="J47" i="1"/>
  <c r="I47" i="1"/>
  <c r="H47" i="1"/>
  <c r="F47" i="1"/>
  <c r="E47" i="1"/>
  <c r="D47" i="1"/>
  <c r="R42" i="2"/>
  <c r="Q42" i="2"/>
  <c r="P42" i="2"/>
  <c r="N42" i="2"/>
  <c r="M42" i="2"/>
  <c r="L42" i="2"/>
  <c r="J42" i="2"/>
  <c r="I42" i="2"/>
  <c r="H42" i="2"/>
  <c r="F42" i="2"/>
  <c r="E42" i="2"/>
  <c r="D42" i="2"/>
  <c r="R35" i="2"/>
  <c r="R45" i="2" s="1"/>
  <c r="Q35" i="2"/>
  <c r="Q45" i="2" s="1"/>
  <c r="P35" i="2"/>
  <c r="P45" i="2" s="1"/>
  <c r="N35" i="2"/>
  <c r="N45" i="2" s="1"/>
  <c r="M35" i="2"/>
  <c r="M45" i="2" s="1"/>
  <c r="L35" i="2"/>
  <c r="L45" i="2" s="1"/>
  <c r="J35" i="2"/>
  <c r="J45" i="2" s="1"/>
  <c r="I35" i="2"/>
  <c r="I45" i="2" s="1"/>
  <c r="H35" i="2"/>
  <c r="H45" i="2" s="1"/>
  <c r="F35" i="2"/>
  <c r="F45" i="2" s="1"/>
  <c r="E35" i="2"/>
  <c r="E45" i="2" s="1"/>
  <c r="D35" i="2"/>
  <c r="D45" i="2" s="1"/>
  <c r="R32" i="2"/>
  <c r="Q32" i="2"/>
  <c r="P32" i="2"/>
  <c r="N32" i="2"/>
  <c r="M32" i="2"/>
  <c r="L32" i="2"/>
  <c r="J32" i="2"/>
  <c r="I32" i="2"/>
  <c r="H32" i="2"/>
  <c r="F32" i="2"/>
  <c r="E32" i="2"/>
  <c r="D32" i="2"/>
  <c r="R30" i="2"/>
  <c r="Q30" i="2"/>
  <c r="P30" i="2"/>
  <c r="N30" i="2"/>
  <c r="M30" i="2"/>
  <c r="L30" i="2"/>
  <c r="J30" i="2"/>
  <c r="I30" i="2"/>
  <c r="H30" i="2"/>
  <c r="F30" i="2"/>
  <c r="E30" i="2"/>
  <c r="D30" i="2"/>
  <c r="R42" i="1"/>
  <c r="Q42" i="1"/>
  <c r="P42" i="1"/>
  <c r="N42" i="1"/>
  <c r="M42" i="1"/>
  <c r="L42" i="1"/>
  <c r="J42" i="1"/>
  <c r="I42" i="1"/>
  <c r="H42" i="1"/>
  <c r="F42" i="1"/>
  <c r="E42" i="1"/>
  <c r="D42" i="1"/>
  <c r="R35" i="1"/>
  <c r="R45" i="1" s="1"/>
  <c r="R30" i="1"/>
  <c r="P45" i="1"/>
  <c r="P52" i="1" s="1"/>
  <c r="P35" i="1"/>
  <c r="P41" i="1" s="1"/>
  <c r="P30" i="1"/>
  <c r="N45" i="1"/>
  <c r="N52" i="1" s="1"/>
  <c r="N35" i="1"/>
  <c r="N41" i="1" s="1"/>
  <c r="N30" i="1"/>
  <c r="L45" i="1"/>
  <c r="L52" i="1" s="1"/>
  <c r="L35" i="1"/>
  <c r="L41" i="1" s="1"/>
  <c r="L30" i="1"/>
  <c r="H35" i="1"/>
  <c r="H45" i="1" s="1"/>
  <c r="H30" i="1"/>
  <c r="J35" i="1"/>
  <c r="J45" i="1" s="1"/>
  <c r="J30" i="1"/>
  <c r="F35" i="1"/>
  <c r="F37" i="1" s="1"/>
  <c r="F54" i="1" s="1"/>
  <c r="F30" i="1"/>
  <c r="D35" i="1"/>
  <c r="D41" i="1" s="1"/>
  <c r="Q37" i="1"/>
  <c r="M37" i="1"/>
  <c r="I37" i="1"/>
  <c r="Q35" i="1"/>
  <c r="M35" i="1"/>
  <c r="I35" i="1"/>
  <c r="I45" i="1" s="1"/>
  <c r="E35" i="1"/>
  <c r="E45" i="1" s="1"/>
  <c r="Q30" i="1"/>
  <c r="M30" i="1"/>
  <c r="I30" i="1"/>
  <c r="E30" i="1"/>
  <c r="Q45" i="1"/>
  <c r="M45" i="1"/>
  <c r="H52" i="2" l="1"/>
  <c r="H47" i="2"/>
  <c r="H49" i="2" s="1"/>
  <c r="M52" i="2"/>
  <c r="M61" i="2" s="1"/>
  <c r="M47" i="2"/>
  <c r="M49" i="2" s="1"/>
  <c r="R52" i="2"/>
  <c r="R61" i="2" s="1"/>
  <c r="R47" i="2"/>
  <c r="R49" i="2" s="1"/>
  <c r="D52" i="2"/>
  <c r="D47" i="2"/>
  <c r="D49" i="2" s="1"/>
  <c r="I52" i="2"/>
  <c r="I47" i="2"/>
  <c r="I49" i="2" s="1"/>
  <c r="N52" i="2"/>
  <c r="N47" i="2"/>
  <c r="N49" i="2" s="1"/>
  <c r="E52" i="2"/>
  <c r="E47" i="2"/>
  <c r="E49" i="2" s="1"/>
  <c r="J52" i="2"/>
  <c r="J61" i="2" s="1"/>
  <c r="J47" i="2"/>
  <c r="J49" i="2" s="1"/>
  <c r="P52" i="2"/>
  <c r="P61" i="2" s="1"/>
  <c r="P47" i="2"/>
  <c r="P49" i="2" s="1"/>
  <c r="F52" i="2"/>
  <c r="F47" i="2"/>
  <c r="F49" i="2" s="1"/>
  <c r="L52" i="2"/>
  <c r="L61" i="2" s="1"/>
  <c r="L47" i="2"/>
  <c r="L49" i="2" s="1"/>
  <c r="Q52" i="2"/>
  <c r="Q47" i="2"/>
  <c r="Q49" i="2" s="1"/>
  <c r="H37" i="2"/>
  <c r="H54" i="2" s="1"/>
  <c r="M37" i="2"/>
  <c r="M54" i="2" s="1"/>
  <c r="R37" i="2"/>
  <c r="R54" i="2" s="1"/>
  <c r="H41" i="2"/>
  <c r="M41" i="2"/>
  <c r="R41" i="2"/>
  <c r="D37" i="2"/>
  <c r="D54" i="2" s="1"/>
  <c r="I37" i="2"/>
  <c r="I54" i="2" s="1"/>
  <c r="N37" i="2"/>
  <c r="N54" i="2" s="1"/>
  <c r="D41" i="2"/>
  <c r="I41" i="2"/>
  <c r="N41" i="2"/>
  <c r="E37" i="2"/>
  <c r="E54" i="2" s="1"/>
  <c r="J37" i="2"/>
  <c r="J54" i="2" s="1"/>
  <c r="P37" i="2"/>
  <c r="P54" i="2" s="1"/>
  <c r="E41" i="2"/>
  <c r="J41" i="2"/>
  <c r="P41" i="2"/>
  <c r="F37" i="2"/>
  <c r="F54" i="2" s="1"/>
  <c r="L37" i="2"/>
  <c r="L54" i="2" s="1"/>
  <c r="Q37" i="2"/>
  <c r="Q54" i="2" s="1"/>
  <c r="F41" i="2"/>
  <c r="L41" i="2"/>
  <c r="Q41" i="2"/>
  <c r="E37" i="1"/>
  <c r="E54" i="1" s="1"/>
  <c r="R52" i="1"/>
  <c r="R49" i="1"/>
  <c r="R37" i="1"/>
  <c r="R54" i="1" s="1"/>
  <c r="R41" i="1"/>
  <c r="P49" i="1"/>
  <c r="P37" i="1"/>
  <c r="P54" i="1" s="1"/>
  <c r="N49" i="1"/>
  <c r="N37" i="1"/>
  <c r="N54" i="1" s="1"/>
  <c r="L49" i="1"/>
  <c r="L37" i="1"/>
  <c r="L54" i="1" s="1"/>
  <c r="H52" i="1"/>
  <c r="H49" i="1"/>
  <c r="H37" i="1"/>
  <c r="H54" i="1" s="1"/>
  <c r="H41" i="1"/>
  <c r="J52" i="1"/>
  <c r="J49" i="1"/>
  <c r="J37" i="1"/>
  <c r="J54" i="1" s="1"/>
  <c r="J41" i="1"/>
  <c r="F41" i="1"/>
  <c r="F45" i="1"/>
  <c r="D45" i="1"/>
  <c r="D52" i="1" s="1"/>
  <c r="D37" i="1"/>
  <c r="D54" i="1" s="1"/>
  <c r="M52" i="1"/>
  <c r="M49" i="1"/>
  <c r="Q52" i="1"/>
  <c r="Q49" i="1"/>
  <c r="E52" i="1"/>
  <c r="E49" i="1"/>
  <c r="I52" i="1"/>
  <c r="I49" i="1"/>
  <c r="E41" i="1"/>
  <c r="I54" i="1"/>
  <c r="I41" i="1"/>
  <c r="M54" i="1"/>
  <c r="M41" i="1"/>
  <c r="Q54" i="1"/>
  <c r="Q41" i="1"/>
  <c r="E61" i="2" l="1"/>
  <c r="Q61" i="2"/>
  <c r="N61" i="2"/>
  <c r="I61" i="2"/>
  <c r="H61" i="2"/>
  <c r="F61" i="2"/>
  <c r="D61" i="2"/>
  <c r="F49" i="1"/>
  <c r="F52" i="1"/>
  <c r="D49" i="1"/>
</calcChain>
</file>

<file path=xl/sharedStrings.xml><?xml version="1.0" encoding="utf-8"?>
<sst xmlns="http://schemas.openxmlformats.org/spreadsheetml/2006/main" count="168" uniqueCount="60">
  <si>
    <t>Coff</t>
  </si>
  <si>
    <t>F</t>
  </si>
  <si>
    <t>V</t>
  </si>
  <si>
    <t>Vin</t>
  </si>
  <si>
    <t xml:space="preserve">Eff </t>
  </si>
  <si>
    <t>%</t>
  </si>
  <si>
    <t>Hz</t>
  </si>
  <si>
    <t>Ohm</t>
  </si>
  <si>
    <t>sec</t>
  </si>
  <si>
    <t>A</t>
  </si>
  <si>
    <t>H</t>
  </si>
  <si>
    <t>R sns</t>
  </si>
  <si>
    <t>Toff real</t>
  </si>
  <si>
    <t>Fsw real</t>
  </si>
  <si>
    <t>L calculated</t>
  </si>
  <si>
    <t>L choosen</t>
  </si>
  <si>
    <t>Ripple Iled real</t>
  </si>
  <si>
    <t>Ripple I-led estimate</t>
  </si>
  <si>
    <t>I_Lmax</t>
  </si>
  <si>
    <t>R sns choosen</t>
  </si>
  <si>
    <t>I led real</t>
  </si>
  <si>
    <t>Roff1 calculated</t>
  </si>
  <si>
    <t>Roff2 calculated</t>
  </si>
  <si>
    <t>Roff1 choosen</t>
  </si>
  <si>
    <t>Red_min</t>
  </si>
  <si>
    <t>Red_max</t>
  </si>
  <si>
    <t>Green_min</t>
  </si>
  <si>
    <t>Green_max</t>
  </si>
  <si>
    <t>Blue_min</t>
  </si>
  <si>
    <t>White_min</t>
  </si>
  <si>
    <t>White_max</t>
  </si>
  <si>
    <t>Blue_max</t>
  </si>
  <si>
    <t>Ton real</t>
  </si>
  <si>
    <t>Fsw estimate</t>
  </si>
  <si>
    <t>Remarks</t>
  </si>
  <si>
    <t>Vo</t>
  </si>
  <si>
    <t>Red_typ</t>
  </si>
  <si>
    <t>Green_typ</t>
  </si>
  <si>
    <t>Blue_typ</t>
  </si>
  <si>
    <t>White_typ</t>
  </si>
  <si>
    <t>-</t>
  </si>
  <si>
    <t>Led is ledengin LZ4-04MDC6-0000</t>
  </si>
  <si>
    <t>Vo for Red is 2.1-2.9 V. To ensure V_Coff &gt;1.24V, including forward voltage diode in series Roff1, a diode is included in series with Red_led</t>
  </si>
  <si>
    <t>VDD</t>
  </si>
  <si>
    <t>L_min</t>
  </si>
  <si>
    <t>Based on worst-case minimum Ton (211 nsec), a minimum L can be calculated. Lmin = (Vi-Vo)*Ton-min/Ripple-Iled</t>
  </si>
  <si>
    <t>Ton-min</t>
  </si>
  <si>
    <t>Average Led current 1A.</t>
  </si>
  <si>
    <t>Average Iled</t>
  </si>
  <si>
    <t>Roff2 choosen</t>
  </si>
  <si>
    <t>Design of 4 LM3409HV drivers for Ledengin   LZ4-04MDC6-0000   SINGLE LED</t>
  </si>
  <si>
    <t>Ruv1</t>
  </si>
  <si>
    <t>Ruv2</t>
  </si>
  <si>
    <t>Dimming frequency is supposed to be at least 350 Khz</t>
  </si>
  <si>
    <t>EN pin is used to shut down the complete driver in case led is completely off.</t>
  </si>
  <si>
    <t>Vuv_hys</t>
  </si>
  <si>
    <t>Vuv-turnon</t>
  </si>
  <si>
    <t>Cin-min</t>
  </si>
  <si>
    <t>Cin choosen</t>
  </si>
  <si>
    <t>Design of 4 LM3409HV drivers for Ledengin   LZ4-04MDC6-0000  10 LEDs in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</si>
</sst>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.0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 applyAlignment="1">
      <alignment horizontal="right"/>
    </xf>
    <xf numFmtId="11" fontId="0" fillId="0" borderId="0" xfId="0" applyNumberFormat="1"/>
    <xf numFmtId="11" fontId="0" fillId="2" borderId="0" xfId="0" applyNumberFormat="1" applyFill="1"/>
    <xf numFmtId="0" fontId="0" fillId="2" borderId="0" xfId="0" applyFill="1"/>
    <xf numFmtId="164" fontId="0" fillId="2" borderId="0" xfId="0" applyNumberFormat="1" applyFill="1" applyAlignment="1">
      <alignment horizontal="right"/>
    </xf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2" fontId="0" fillId="2" borderId="0" xfId="0" applyNumberFormat="1" applyFill="1"/>
    <xf numFmtId="11" fontId="0" fillId="0" borderId="0" xfId="0" applyNumberFormat="1" applyAlignment="1">
      <alignment horizontal="right"/>
    </xf>
    <xf numFmtId="11" fontId="0" fillId="2" borderId="0" xfId="0" applyNumberFormat="1" applyFill="1" applyAlignment="1">
      <alignment horizontal="right"/>
    </xf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11" fontId="0" fillId="0" borderId="0" xfId="0" applyNumberFormat="1" applyFill="1"/>
    <xf numFmtId="11" fontId="0" fillId="3" borderId="0" xfId="0" applyNumberFormat="1" applyFill="1"/>
    <xf numFmtId="164" fontId="0" fillId="3" borderId="0" xfId="0" applyNumberFormat="1" applyFill="1" applyAlignment="1">
      <alignment horizontal="right"/>
    </xf>
    <xf numFmtId="0" fontId="5" fillId="0" borderId="0" xfId="0" applyFont="1"/>
    <xf numFmtId="11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0" borderId="0" xfId="0" applyNumberForma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Alignment="1">
      <alignment horizontal="right"/>
    </xf>
    <xf numFmtId="11" fontId="0" fillId="0" borderId="0" xfId="0" applyNumberForma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1</xdr:row>
      <xdr:rowOff>171450</xdr:rowOff>
    </xdr:from>
    <xdr:to>
      <xdr:col>20</xdr:col>
      <xdr:colOff>323850</xdr:colOff>
      <xdr:row>17</xdr:row>
      <xdr:rowOff>9525</xdr:rowOff>
    </xdr:to>
    <xdr:pic>
      <xdr:nvPicPr>
        <xdr:cNvPr id="4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371475"/>
          <a:ext cx="5010150" cy="288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152400</xdr:rowOff>
    </xdr:from>
    <xdr:to>
      <xdr:col>22</xdr:col>
      <xdr:colOff>400050</xdr:colOff>
      <xdr:row>15</xdr:row>
      <xdr:rowOff>171450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52400"/>
          <a:ext cx="5010150" cy="288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workbookViewId="0">
      <selection activeCell="U21" sqref="U21"/>
    </sheetView>
  </sheetViews>
  <sheetFormatPr defaultRowHeight="15" x14ac:dyDescent="0.25"/>
  <cols>
    <col min="4" max="4" width="10.7109375" customWidth="1"/>
    <col min="5" max="5" width="10.42578125" customWidth="1"/>
    <col min="6" max="6" width="10.28515625" customWidth="1"/>
    <col min="8" max="10" width="11.140625" customWidth="1"/>
    <col min="12" max="12" width="11.28515625" customWidth="1"/>
    <col min="13" max="13" width="11" customWidth="1"/>
    <col min="14" max="14" width="10.5703125" customWidth="1"/>
    <col min="16" max="16" width="12.140625" customWidth="1"/>
    <col min="17" max="19" width="11.7109375" customWidth="1"/>
  </cols>
  <sheetData>
    <row r="1" spans="1:2" ht="15.75" x14ac:dyDescent="0.25">
      <c r="A1" s="24" t="s">
        <v>50</v>
      </c>
    </row>
    <row r="3" spans="1:2" x14ac:dyDescent="0.25">
      <c r="A3" s="12" t="s">
        <v>34</v>
      </c>
    </row>
    <row r="4" spans="1:2" x14ac:dyDescent="0.25">
      <c r="A4" s="12" t="s">
        <v>40</v>
      </c>
      <c r="B4" t="s">
        <v>41</v>
      </c>
    </row>
    <row r="5" spans="1:2" x14ac:dyDescent="0.25">
      <c r="A5" t="s">
        <v>40</v>
      </c>
      <c r="B5" t="s">
        <v>42</v>
      </c>
    </row>
    <row r="6" spans="1:2" x14ac:dyDescent="0.25">
      <c r="A6" t="s">
        <v>40</v>
      </c>
      <c r="B6" t="s">
        <v>45</v>
      </c>
    </row>
    <row r="7" spans="1:2" x14ac:dyDescent="0.25">
      <c r="A7" t="s">
        <v>40</v>
      </c>
      <c r="B7" t="s">
        <v>47</v>
      </c>
    </row>
    <row r="8" spans="1:2" x14ac:dyDescent="0.25">
      <c r="A8" t="s">
        <v>40</v>
      </c>
      <c r="B8" t="s">
        <v>54</v>
      </c>
    </row>
    <row r="9" spans="1:2" x14ac:dyDescent="0.25">
      <c r="A9" t="s">
        <v>40</v>
      </c>
      <c r="B9" t="s">
        <v>53</v>
      </c>
    </row>
    <row r="19" spans="1:19" x14ac:dyDescent="0.25">
      <c r="D19" s="23" t="s">
        <v>24</v>
      </c>
      <c r="E19" s="23" t="s">
        <v>36</v>
      </c>
      <c r="F19" s="23" t="s">
        <v>25</v>
      </c>
      <c r="G19" s="16"/>
      <c r="H19" s="22" t="s">
        <v>26</v>
      </c>
      <c r="I19" s="22" t="s">
        <v>37</v>
      </c>
      <c r="J19" s="22" t="s">
        <v>27</v>
      </c>
      <c r="K19" s="16"/>
      <c r="L19" s="15" t="s">
        <v>28</v>
      </c>
      <c r="M19" s="15" t="s">
        <v>38</v>
      </c>
      <c r="N19" s="15" t="s">
        <v>31</v>
      </c>
      <c r="O19" s="16"/>
      <c r="P19" s="13" t="s">
        <v>29</v>
      </c>
      <c r="Q19" s="13" t="s">
        <v>39</v>
      </c>
      <c r="R19" s="14" t="s">
        <v>30</v>
      </c>
    </row>
    <row r="20" spans="1:19" x14ac:dyDescent="0.25">
      <c r="D20" s="23"/>
      <c r="E20" s="23"/>
      <c r="F20" s="23"/>
      <c r="G20" s="16"/>
      <c r="H20" s="22"/>
      <c r="I20" s="22"/>
      <c r="J20" s="22"/>
      <c r="K20" s="16"/>
      <c r="L20" s="15"/>
      <c r="M20" s="15"/>
      <c r="N20" s="15"/>
      <c r="O20" s="16"/>
      <c r="P20" s="13"/>
      <c r="Q20" s="13"/>
      <c r="R20" s="14"/>
    </row>
    <row r="21" spans="1:19" x14ac:dyDescent="0.25">
      <c r="A21" t="s">
        <v>48</v>
      </c>
      <c r="D21" s="13">
        <v>1</v>
      </c>
      <c r="E21" s="13">
        <v>1</v>
      </c>
      <c r="F21" s="13">
        <v>1</v>
      </c>
      <c r="G21" s="13"/>
      <c r="H21" s="13">
        <v>1</v>
      </c>
      <c r="I21" s="13">
        <v>1</v>
      </c>
      <c r="J21" s="13">
        <v>1</v>
      </c>
      <c r="K21" s="13"/>
      <c r="L21" s="13">
        <v>1</v>
      </c>
      <c r="M21" s="13">
        <v>1</v>
      </c>
      <c r="N21" s="13">
        <v>1</v>
      </c>
      <c r="O21" s="13"/>
      <c r="P21" s="13">
        <v>1</v>
      </c>
      <c r="Q21" s="13">
        <v>1</v>
      </c>
      <c r="R21" s="13">
        <v>1</v>
      </c>
      <c r="S21" s="25" t="s">
        <v>9</v>
      </c>
    </row>
    <row r="22" spans="1:19" s="20" customFormat="1" x14ac:dyDescent="0.25">
      <c r="A22" s="20" t="s">
        <v>46</v>
      </c>
      <c r="D22" s="21">
        <v>2.11E-7</v>
      </c>
      <c r="E22" s="21">
        <v>2.11E-7</v>
      </c>
      <c r="F22" s="21">
        <v>2.11E-7</v>
      </c>
      <c r="H22" s="21">
        <v>2.11E-7</v>
      </c>
      <c r="I22" s="21">
        <v>2.11E-7</v>
      </c>
      <c r="J22" s="21">
        <v>2.11E-7</v>
      </c>
      <c r="L22" s="21">
        <v>2.11E-7</v>
      </c>
      <c r="M22" s="21">
        <v>2.11E-7</v>
      </c>
      <c r="N22" s="21">
        <v>2.11E-7</v>
      </c>
      <c r="P22" s="21">
        <v>2.11E-7</v>
      </c>
      <c r="Q22" s="21">
        <v>2.11E-7</v>
      </c>
      <c r="R22" s="21">
        <v>2.11E-7</v>
      </c>
      <c r="S22" s="26" t="s">
        <v>8</v>
      </c>
    </row>
    <row r="23" spans="1:19" x14ac:dyDescent="0.25">
      <c r="A23" t="s">
        <v>43</v>
      </c>
      <c r="D23">
        <v>3.3</v>
      </c>
      <c r="E23">
        <v>3.3</v>
      </c>
      <c r="F23">
        <v>3.3</v>
      </c>
      <c r="H23">
        <v>3.3</v>
      </c>
      <c r="I23">
        <v>3.3</v>
      </c>
      <c r="J23">
        <v>3.3</v>
      </c>
      <c r="L23">
        <v>3.3</v>
      </c>
      <c r="M23">
        <v>3.3</v>
      </c>
      <c r="N23">
        <v>3.3</v>
      </c>
      <c r="P23">
        <v>3.3</v>
      </c>
      <c r="Q23">
        <v>3.3</v>
      </c>
      <c r="R23">
        <v>3.3</v>
      </c>
      <c r="S23" s="1" t="s">
        <v>2</v>
      </c>
    </row>
    <row r="24" spans="1:19" x14ac:dyDescent="0.25">
      <c r="A24" t="s">
        <v>0</v>
      </c>
      <c r="B24" s="2"/>
      <c r="C24" s="2"/>
      <c r="D24" s="3">
        <v>4.7000000000000003E-10</v>
      </c>
      <c r="E24" s="3">
        <v>4.7000000000000003E-10</v>
      </c>
      <c r="F24" s="3">
        <v>4.7000000000000003E-10</v>
      </c>
      <c r="G24" s="3"/>
      <c r="H24" s="3">
        <v>4.7000000000000003E-10</v>
      </c>
      <c r="I24" s="3">
        <v>4.7000000000000003E-10</v>
      </c>
      <c r="J24" s="3">
        <v>4.7000000000000003E-10</v>
      </c>
      <c r="K24" s="3"/>
      <c r="L24" s="3">
        <v>4.7000000000000003E-10</v>
      </c>
      <c r="M24" s="3">
        <v>4.7000000000000003E-10</v>
      </c>
      <c r="N24" s="3">
        <v>4.7000000000000003E-10</v>
      </c>
      <c r="O24" s="3"/>
      <c r="P24" s="3">
        <v>4.7000000000000003E-10</v>
      </c>
      <c r="Q24" s="3">
        <v>4.7000000000000003E-10</v>
      </c>
      <c r="R24" s="3">
        <v>4.7000000000000003E-10</v>
      </c>
      <c r="S24" s="5" t="s">
        <v>1</v>
      </c>
    </row>
    <row r="25" spans="1:19" x14ac:dyDescent="0.25">
      <c r="A25" t="s">
        <v>35</v>
      </c>
      <c r="D25">
        <v>2.8</v>
      </c>
      <c r="E25">
        <v>3.2</v>
      </c>
      <c r="F25">
        <v>3.6</v>
      </c>
      <c r="H25">
        <v>3.2</v>
      </c>
      <c r="I25">
        <v>3.6</v>
      </c>
      <c r="J25">
        <v>4.2</v>
      </c>
      <c r="L25">
        <v>2.8</v>
      </c>
      <c r="M25">
        <v>3.2</v>
      </c>
      <c r="N25">
        <v>3.8</v>
      </c>
      <c r="P25">
        <v>2.8</v>
      </c>
      <c r="Q25">
        <v>3.2</v>
      </c>
      <c r="R25">
        <v>3.8</v>
      </c>
      <c r="S25" s="1" t="s">
        <v>2</v>
      </c>
    </row>
    <row r="26" spans="1:19" x14ac:dyDescent="0.25">
      <c r="A26" t="s">
        <v>3</v>
      </c>
      <c r="D26">
        <v>12</v>
      </c>
      <c r="E26">
        <v>12</v>
      </c>
      <c r="F26">
        <v>12</v>
      </c>
      <c r="H26">
        <v>12</v>
      </c>
      <c r="I26">
        <v>12</v>
      </c>
      <c r="J26">
        <v>12</v>
      </c>
      <c r="L26">
        <v>12</v>
      </c>
      <c r="M26">
        <v>12</v>
      </c>
      <c r="N26">
        <v>12</v>
      </c>
      <c r="P26">
        <v>12</v>
      </c>
      <c r="Q26">
        <v>12</v>
      </c>
      <c r="R26">
        <v>12</v>
      </c>
      <c r="S26" s="1" t="s">
        <v>2</v>
      </c>
    </row>
    <row r="27" spans="1:19" x14ac:dyDescent="0.25">
      <c r="A27" t="s">
        <v>4</v>
      </c>
      <c r="D27">
        <v>0.9</v>
      </c>
      <c r="E27">
        <v>0.9</v>
      </c>
      <c r="F27">
        <v>0.9</v>
      </c>
      <c r="H27">
        <v>0.9</v>
      </c>
      <c r="I27">
        <v>0.9</v>
      </c>
      <c r="J27">
        <v>0.9</v>
      </c>
      <c r="L27">
        <v>0.9</v>
      </c>
      <c r="M27">
        <v>0.9</v>
      </c>
      <c r="N27">
        <v>0.9</v>
      </c>
      <c r="P27">
        <v>0.9</v>
      </c>
      <c r="Q27">
        <v>0.9</v>
      </c>
      <c r="R27">
        <v>0.9</v>
      </c>
      <c r="S27" s="1" t="s">
        <v>5</v>
      </c>
    </row>
    <row r="28" spans="1:19" x14ac:dyDescent="0.25">
      <c r="A28" t="s">
        <v>33</v>
      </c>
      <c r="B28" s="2"/>
      <c r="C28" s="2"/>
      <c r="D28" s="2">
        <v>800000</v>
      </c>
      <c r="E28" s="2">
        <v>800000</v>
      </c>
      <c r="F28" s="2">
        <v>800000</v>
      </c>
      <c r="G28" s="2"/>
      <c r="H28" s="2">
        <v>800000</v>
      </c>
      <c r="I28" s="2">
        <v>800000</v>
      </c>
      <c r="J28" s="2">
        <v>800000</v>
      </c>
      <c r="K28" s="2"/>
      <c r="L28" s="2">
        <v>800000</v>
      </c>
      <c r="M28" s="2">
        <v>800000</v>
      </c>
      <c r="N28" s="2">
        <v>800000</v>
      </c>
      <c r="O28" s="2"/>
      <c r="P28" s="2">
        <v>800000</v>
      </c>
      <c r="Q28" s="2">
        <v>800000</v>
      </c>
      <c r="R28" s="2">
        <v>800000</v>
      </c>
      <c r="S28" s="1" t="s">
        <v>6</v>
      </c>
    </row>
    <row r="29" spans="1:19" x14ac:dyDescent="0.25">
      <c r="S29" s="1"/>
    </row>
    <row r="30" spans="1:19" x14ac:dyDescent="0.25">
      <c r="A30" t="s">
        <v>21</v>
      </c>
      <c r="B30" s="6"/>
      <c r="C30" s="6"/>
      <c r="D30" s="6">
        <f>-(1-D25/(D27*D26))/((D24+0.00000000002)*D28*LN(1-(1.24/D25)))</f>
        <v>3230.528661661921</v>
      </c>
      <c r="E30" s="6">
        <f>-(1-E25/(E27*E26))/((E24+0.00000000002)*E28*LN(1-(1.24/E25)))</f>
        <v>3662.0548849567567</v>
      </c>
      <c r="F30" s="6">
        <f>-(1-F25/(F27*F26))/((F24+0.00000000002)*F28*LN(1-(1.24/F25)))</f>
        <v>4027.4499853064158</v>
      </c>
      <c r="G30" s="6"/>
      <c r="H30" s="6">
        <f>-(1-H25/(H27*H26))/((H24+0.00000000002)*H28*LN(1-(1.24/H25)))</f>
        <v>3662.0548849567567</v>
      </c>
      <c r="I30" s="6">
        <f>-(1-I25/(I27*I26))/((I24+0.00000000002)*I28*LN(1-(1.24/I25)))</f>
        <v>4027.4499853064158</v>
      </c>
      <c r="J30" s="6">
        <f>-(1-J25/(J27*J26))/((J24+0.00000000002)*J28*LN(1-(1.24/J25)))</f>
        <v>4455.495995213234</v>
      </c>
      <c r="K30" s="6"/>
      <c r="L30" s="6">
        <f>-(1-L25/(L27*L26))/((L24+0.00000000002)*L28*LN(1-(1.24/L25)))</f>
        <v>3230.528661661921</v>
      </c>
      <c r="M30" s="6">
        <f>-(1-M25/(M27*M26))/((M24+0.00000000002)*M28*LN(1-(1.24/M25)))</f>
        <v>3662.0548849567567</v>
      </c>
      <c r="N30" s="6">
        <f>-(1-N25/(N27*N26))/((N24+0.00000000002)*N28*LN(1-(1.24/N25)))</f>
        <v>4185.9875242167809</v>
      </c>
      <c r="O30" s="6"/>
      <c r="P30" s="6">
        <f>-(1-P25/(P27*P26))/((P24+0.00000000002)*P28*LN(1-(1.24/P25)))</f>
        <v>3230.528661661921</v>
      </c>
      <c r="Q30" s="6">
        <f>-(1-Q25/(Q27*Q26))/((Q24+0.00000000002)*Q28*LN(1-(1.24/Q25)))</f>
        <v>3662.0548849567567</v>
      </c>
      <c r="R30" s="6">
        <f>-(1-R25/(R27*R26))/((R24+0.00000000002)*R28*LN(1-(1.24/R25)))</f>
        <v>4185.9875242167809</v>
      </c>
      <c r="S30" s="1" t="s">
        <v>7</v>
      </c>
    </row>
    <row r="31" spans="1:19" x14ac:dyDescent="0.25">
      <c r="A31" s="7" t="s">
        <v>23</v>
      </c>
      <c r="B31" s="8"/>
      <c r="C31" s="8"/>
      <c r="D31" s="9">
        <v>4000</v>
      </c>
      <c r="E31" s="9">
        <v>4000</v>
      </c>
      <c r="F31" s="9">
        <v>4000</v>
      </c>
      <c r="G31" s="9"/>
      <c r="H31" s="9">
        <v>4500</v>
      </c>
      <c r="I31" s="9">
        <v>4500</v>
      </c>
      <c r="J31" s="9">
        <v>4500</v>
      </c>
      <c r="K31" s="9"/>
      <c r="L31" s="9">
        <v>4500</v>
      </c>
      <c r="M31" s="9">
        <v>4500</v>
      </c>
      <c r="N31" s="9">
        <v>4500</v>
      </c>
      <c r="O31" s="9"/>
      <c r="P31" s="9">
        <v>4500</v>
      </c>
      <c r="Q31" s="9">
        <v>4500</v>
      </c>
      <c r="R31" s="9">
        <v>4500</v>
      </c>
      <c r="S31" s="5" t="s">
        <v>7</v>
      </c>
    </row>
    <row r="32" spans="1:19" x14ac:dyDescent="0.25">
      <c r="A32" s="7" t="s">
        <v>22</v>
      </c>
      <c r="B32" s="6"/>
      <c r="C32" s="6"/>
      <c r="D32" s="6">
        <f>-(1-D23/(D27*D26))/((D24+0.00000000002)*D28*LN(1-(1.24/D25)))</f>
        <v>3028.620620308051</v>
      </c>
      <c r="E32" s="6">
        <f t="shared" ref="E32:F32" si="0">-(1-E23/(E27*E26))/((E24+0.00000000002)*E28*LN(1-(1.24/E25)))</f>
        <v>3613.8699522599572</v>
      </c>
      <c r="F32" s="6">
        <f t="shared" si="0"/>
        <v>4195.2604013608488</v>
      </c>
      <c r="G32" s="6"/>
      <c r="H32" s="6">
        <f t="shared" ref="H32:J32" si="1">-(1-H23/(H27*H26))/((H24+0.00000000002)*H28*LN(1-(1.24/H25)))</f>
        <v>3613.8699522599572</v>
      </c>
      <c r="I32" s="6">
        <f t="shared" si="1"/>
        <v>4195.2604013608488</v>
      </c>
      <c r="J32" s="6">
        <f t="shared" si="1"/>
        <v>5063.063630924129</v>
      </c>
      <c r="K32" s="6"/>
      <c r="L32" s="6">
        <f t="shared" ref="L32:N32" si="2">-(1-L23/(L27*L26))/((L24+0.00000000002)*L28*LN(1-(1.24/L25)))</f>
        <v>3028.620620308051</v>
      </c>
      <c r="M32" s="6">
        <f t="shared" si="2"/>
        <v>3613.8699522599572</v>
      </c>
      <c r="N32" s="6">
        <f t="shared" si="2"/>
        <v>4484.9866330894083</v>
      </c>
      <c r="O32" s="6"/>
      <c r="P32" s="6">
        <f t="shared" ref="P32:R32" si="3">-(1-P23/(P27*P26))/((P24+0.00000000002)*P28*LN(1-(1.24/P25)))</f>
        <v>3028.620620308051</v>
      </c>
      <c r="Q32" s="6">
        <f t="shared" si="3"/>
        <v>3613.8699522599572</v>
      </c>
      <c r="R32" s="6">
        <f t="shared" si="3"/>
        <v>4484.9866330894083</v>
      </c>
      <c r="S32" s="1" t="s">
        <v>7</v>
      </c>
    </row>
    <row r="33" spans="1:20" x14ac:dyDescent="0.25">
      <c r="A33" s="7" t="s">
        <v>49</v>
      </c>
      <c r="B33" s="6"/>
      <c r="C33" s="6"/>
      <c r="D33" s="9">
        <v>4000</v>
      </c>
      <c r="E33" s="9">
        <v>4000</v>
      </c>
      <c r="F33" s="9">
        <v>4000</v>
      </c>
      <c r="G33" s="6"/>
      <c r="H33" s="9">
        <v>4000</v>
      </c>
      <c r="I33" s="9">
        <v>4000</v>
      </c>
      <c r="J33" s="9">
        <v>4000</v>
      </c>
      <c r="K33" s="6"/>
      <c r="L33" s="9">
        <v>4000</v>
      </c>
      <c r="M33" s="9">
        <v>4000</v>
      </c>
      <c r="N33" s="9">
        <v>4000</v>
      </c>
      <c r="O33" s="6"/>
      <c r="P33" s="9">
        <v>4000</v>
      </c>
      <c r="Q33" s="9">
        <v>4000</v>
      </c>
      <c r="R33" s="9">
        <v>4000</v>
      </c>
      <c r="S33" s="1" t="s">
        <v>7</v>
      </c>
    </row>
    <row r="34" spans="1:20" x14ac:dyDescent="0.25">
      <c r="S34" s="1"/>
    </row>
    <row r="35" spans="1:20" x14ac:dyDescent="0.25">
      <c r="A35" s="2" t="s">
        <v>12</v>
      </c>
      <c r="B35" s="2"/>
      <c r="C35" s="2"/>
      <c r="D35" s="2">
        <f>-(D24+0.00000000002)*D31*LN((1-(1.24/D25)))</f>
        <v>1.1464698480026367E-6</v>
      </c>
      <c r="E35" s="2">
        <f>-(E24+0.00000000002)*E31*LN((1-(1.24/E25)))</f>
        <v>9.6080441966397983E-7</v>
      </c>
      <c r="F35" s="2">
        <f>-(F24+0.00000000002)*F31*LN((1-(1.24/F25)))</f>
        <v>8.2765356379210946E-7</v>
      </c>
      <c r="G35" s="2"/>
      <c r="H35" s="2">
        <f>-(H24+0.00000000002)*H31*LN((1-(1.24/H25)))</f>
        <v>1.0809049721219773E-6</v>
      </c>
      <c r="I35" s="2">
        <f>-(I24+0.00000000002)*I31*LN((1-(1.24/I25)))</f>
        <v>9.3111025926612326E-7</v>
      </c>
      <c r="J35" s="2">
        <f>-(J24+0.00000000002)*J31*LN((1-(1.24/J25)))</f>
        <v>7.7151904158214508E-7</v>
      </c>
      <c r="K35" s="2"/>
      <c r="L35" s="2">
        <f>-(L24+0.00000000002)*L31*LN((1-(1.24/L25)))</f>
        <v>1.2897785790029663E-6</v>
      </c>
      <c r="M35" s="2">
        <f>-(M24+0.00000000002)*M31*LN((1-(1.24/M25)))</f>
        <v>1.0809049721219773E-6</v>
      </c>
      <c r="N35" s="2">
        <f>-(N24+0.00000000002)*N31*LN((1-(1.24/N25)))</f>
        <v>8.709613471711163E-7</v>
      </c>
      <c r="O35" s="2"/>
      <c r="P35" s="2">
        <f>-(P24+0.00000000002)*P31*LN((1-(1.24/P25)))</f>
        <v>1.2897785790029663E-6</v>
      </c>
      <c r="Q35" s="2">
        <f>-(Q24+0.00000000002)*Q31*LN((1-(1.24/Q25)))</f>
        <v>1.0809049721219773E-6</v>
      </c>
      <c r="R35" s="2">
        <f>-(R24+0.00000000002)*R31*LN((1-(1.24/R25)))</f>
        <v>8.709613471711163E-7</v>
      </c>
      <c r="S35" s="10" t="s">
        <v>8</v>
      </c>
      <c r="T35" s="2"/>
    </row>
    <row r="36" spans="1:20" x14ac:dyDescent="0.25">
      <c r="S36" s="1"/>
    </row>
    <row r="37" spans="1:20" x14ac:dyDescent="0.25">
      <c r="A37" t="s">
        <v>13</v>
      </c>
      <c r="D37" s="2">
        <f>(1-(D25/(D27*D26)))/D35</f>
        <v>646105.7323323841</v>
      </c>
      <c r="E37" s="2">
        <f>(1-(E25/(E27*E26)))/E35</f>
        <v>732410.97699135123</v>
      </c>
      <c r="F37" s="2">
        <f>(1-(F25/(F27*F26)))/F35</f>
        <v>805489.99706128309</v>
      </c>
      <c r="H37" s="2">
        <f>(1-(H25/(H27*H26)))/H35</f>
        <v>651031.97954786778</v>
      </c>
      <c r="I37" s="2">
        <f>(1-(I25/(I27*I26)))/I35</f>
        <v>715991.10849891824</v>
      </c>
      <c r="J37" s="2">
        <f>(1-(J25/(J27*J26)))/J35</f>
        <v>792088.17692679726</v>
      </c>
      <c r="L37" s="2">
        <f>(1-(L25/(L27*L26)))/L35</f>
        <v>574316.20651767473</v>
      </c>
      <c r="M37" s="2">
        <f>(1-(M25/(M27*M26)))/M35</f>
        <v>651031.97954786778</v>
      </c>
      <c r="N37" s="2">
        <f>(1-(N25/(N27*N26)))/N35</f>
        <v>744175.55986076104</v>
      </c>
      <c r="P37" s="2">
        <f>(1-(P25/(P27*P26)))/P35</f>
        <v>574316.20651767473</v>
      </c>
      <c r="Q37" s="2">
        <f>(1-(Q25/(Q27*Q26)))/Q35</f>
        <v>651031.97954786778</v>
      </c>
      <c r="R37" s="2">
        <f>(1-(R25/(R27*R26)))/R35</f>
        <v>744175.55986076104</v>
      </c>
      <c r="S37" s="1" t="s">
        <v>6</v>
      </c>
    </row>
    <row r="38" spans="1:20" x14ac:dyDescent="0.25">
      <c r="S38" s="1"/>
    </row>
    <row r="39" spans="1:20" x14ac:dyDescent="0.25">
      <c r="A39" t="s">
        <v>17</v>
      </c>
      <c r="B39" s="2"/>
      <c r="C39" s="2"/>
      <c r="D39" s="2">
        <v>0.1</v>
      </c>
      <c r="E39" s="2">
        <v>0.1</v>
      </c>
      <c r="F39" s="2">
        <v>0.1</v>
      </c>
      <c r="G39" s="2"/>
      <c r="H39" s="2">
        <v>0.1</v>
      </c>
      <c r="I39" s="2">
        <v>0.1</v>
      </c>
      <c r="J39" s="2">
        <v>0.1</v>
      </c>
      <c r="K39" s="2"/>
      <c r="L39" s="2">
        <v>0.1</v>
      </c>
      <c r="M39" s="2">
        <v>0.1</v>
      </c>
      <c r="N39" s="2">
        <v>0.1</v>
      </c>
      <c r="O39" s="2"/>
      <c r="P39" s="2">
        <v>0.1</v>
      </c>
      <c r="Q39" s="2">
        <v>0.1</v>
      </c>
      <c r="R39" s="2">
        <v>0.1</v>
      </c>
      <c r="S39" s="1" t="s">
        <v>9</v>
      </c>
    </row>
    <row r="40" spans="1:20" x14ac:dyDescent="0.25">
      <c r="S40" s="1"/>
    </row>
    <row r="41" spans="1:20" x14ac:dyDescent="0.25">
      <c r="A41" t="s">
        <v>14</v>
      </c>
      <c r="B41" s="2"/>
      <c r="C41" s="2"/>
      <c r="D41" s="2">
        <f>(D25*D35)/D39</f>
        <v>3.2101155744073823E-5</v>
      </c>
      <c r="E41" s="2">
        <f>(E25*E35)/E39</f>
        <v>3.0745741429247354E-5</v>
      </c>
      <c r="F41" s="2">
        <f>(F25*F35)/F39</f>
        <v>2.9795528296515941E-5</v>
      </c>
      <c r="G41" s="2"/>
      <c r="H41" s="2">
        <f>(H25*H35)/H39</f>
        <v>3.4588959107903275E-5</v>
      </c>
      <c r="I41" s="2">
        <f>(I25*I35)/I39</f>
        <v>3.3519969333580439E-5</v>
      </c>
      <c r="J41" s="2">
        <f>(J25*J35)/J39</f>
        <v>3.2403799746450096E-5</v>
      </c>
      <c r="K41" s="2"/>
      <c r="L41" s="2">
        <f>(L25*L35)/L39</f>
        <v>3.611380021208305E-5</v>
      </c>
      <c r="M41" s="2">
        <f>(M25*M35)/M39</f>
        <v>3.4588959107903275E-5</v>
      </c>
      <c r="N41" s="2">
        <f>(N25*N35)/N39</f>
        <v>3.3096531192502415E-5</v>
      </c>
      <c r="O41" s="2"/>
      <c r="P41" s="2">
        <f>(P25*P35)/P39</f>
        <v>3.611380021208305E-5</v>
      </c>
      <c r="Q41" s="2">
        <f>(Q25*Q35)/Q39</f>
        <v>3.4588959107903275E-5</v>
      </c>
      <c r="R41" s="2">
        <f>(R25*R35)/R39</f>
        <v>3.3096531192502415E-5</v>
      </c>
      <c r="S41" s="1" t="s">
        <v>10</v>
      </c>
    </row>
    <row r="42" spans="1:20" x14ac:dyDescent="0.25">
      <c r="A42" t="s">
        <v>44</v>
      </c>
      <c r="B42" s="2"/>
      <c r="C42" s="2"/>
      <c r="D42" s="18">
        <f>(D26-D25)*D22/D39</f>
        <v>1.9411999999999996E-5</v>
      </c>
      <c r="E42" s="18">
        <f t="shared" ref="E42:F42" si="4">(E26-E25)*E22/E39</f>
        <v>1.8567999999999999E-5</v>
      </c>
      <c r="F42" s="18">
        <f t="shared" si="4"/>
        <v>1.7723999999999998E-5</v>
      </c>
      <c r="G42" s="18"/>
      <c r="H42" s="18">
        <f>(H26-H25)*H22/H39</f>
        <v>1.8567999999999999E-5</v>
      </c>
      <c r="I42" s="18">
        <f>(I26-I25)*I22/I39</f>
        <v>1.7723999999999998E-5</v>
      </c>
      <c r="J42" s="18">
        <f>(J26-J25)*J22/J39</f>
        <v>1.6457999999999997E-5</v>
      </c>
      <c r="K42" s="18"/>
      <c r="L42" s="18">
        <f t="shared" ref="L42:N42" si="5">(L26-L25)*L22/L39</f>
        <v>1.9411999999999996E-5</v>
      </c>
      <c r="M42" s="18">
        <f t="shared" si="5"/>
        <v>1.8567999999999999E-5</v>
      </c>
      <c r="N42" s="18">
        <f t="shared" si="5"/>
        <v>1.7301999999999998E-5</v>
      </c>
      <c r="O42" s="18"/>
      <c r="P42" s="18">
        <f t="shared" ref="P42:R42" si="6">(P26-P25)*P22/P39</f>
        <v>1.9411999999999996E-5</v>
      </c>
      <c r="Q42" s="18">
        <f t="shared" si="6"/>
        <v>1.8567999999999999E-5</v>
      </c>
      <c r="R42" s="18">
        <f t="shared" si="6"/>
        <v>1.7301999999999998E-5</v>
      </c>
      <c r="S42" s="19" t="s">
        <v>10</v>
      </c>
    </row>
    <row r="43" spans="1:20" x14ac:dyDescent="0.25">
      <c r="A43" t="s">
        <v>15</v>
      </c>
      <c r="B43" s="2"/>
      <c r="C43" s="2"/>
      <c r="D43" s="3">
        <v>2.1999999999999999E-5</v>
      </c>
      <c r="E43" s="3">
        <v>2.1999999999999999E-5</v>
      </c>
      <c r="F43" s="3">
        <v>2.1999999999999999E-5</v>
      </c>
      <c r="G43" s="3"/>
      <c r="H43" s="3">
        <v>2.1999999999999999E-5</v>
      </c>
      <c r="I43" s="3">
        <v>2.1999999999999999E-5</v>
      </c>
      <c r="J43" s="3">
        <v>2.1999999999999999E-5</v>
      </c>
      <c r="K43" s="3"/>
      <c r="L43" s="3">
        <v>2.1999999999999999E-5</v>
      </c>
      <c r="M43" s="3">
        <v>2.1999999999999999E-5</v>
      </c>
      <c r="N43" s="3">
        <v>2.1999999999999999E-5</v>
      </c>
      <c r="O43" s="3"/>
      <c r="P43" s="3">
        <v>2.1999999999999999E-5</v>
      </c>
      <c r="Q43" s="3">
        <v>2.1999999999999999E-5</v>
      </c>
      <c r="R43" s="3">
        <v>2.1999999999999999E-5</v>
      </c>
      <c r="S43" s="5" t="s">
        <v>10</v>
      </c>
    </row>
    <row r="44" spans="1:20" x14ac:dyDescent="0.25">
      <c r="S44" s="1"/>
    </row>
    <row r="45" spans="1:20" x14ac:dyDescent="0.25">
      <c r="A45" t="s">
        <v>16</v>
      </c>
      <c r="B45" s="2"/>
      <c r="C45" s="2"/>
      <c r="D45" s="2">
        <f>(D25*D35)/D43</f>
        <v>0.14591434429124467</v>
      </c>
      <c r="E45" s="2">
        <f>(E25*E35)/E43</f>
        <v>0.13975337013294253</v>
      </c>
      <c r="F45" s="2">
        <f>(F25*F35)/F43</f>
        <v>0.13543421952961793</v>
      </c>
      <c r="G45" s="2"/>
      <c r="H45" s="2">
        <f>(H25*H35)/H43</f>
        <v>0.15722254139956035</v>
      </c>
      <c r="I45" s="2">
        <f>(I25*I35)/I43</f>
        <v>0.15236349697082019</v>
      </c>
      <c r="J45" s="2">
        <f>(J25*J35)/J43</f>
        <v>0.14728999884750044</v>
      </c>
      <c r="K45" s="2"/>
      <c r="L45" s="2">
        <f>(L25*L35)/L43</f>
        <v>0.16415363732765026</v>
      </c>
      <c r="M45" s="2">
        <f>(M25*M35)/M43</f>
        <v>0.15722254139956035</v>
      </c>
      <c r="N45" s="2">
        <f>(N25*N35)/N43</f>
        <v>0.15043877814773826</v>
      </c>
      <c r="O45" s="2"/>
      <c r="P45" s="2">
        <f>(P25*P35)/P43</f>
        <v>0.16415363732765026</v>
      </c>
      <c r="Q45" s="2">
        <f>(Q25*Q35)/Q43</f>
        <v>0.15722254139956035</v>
      </c>
      <c r="R45" s="2">
        <f>(R25*R35)/R43</f>
        <v>0.15043877814773826</v>
      </c>
      <c r="S45" s="1" t="s">
        <v>9</v>
      </c>
    </row>
    <row r="46" spans="1:20" x14ac:dyDescent="0.25">
      <c r="S46" s="1"/>
    </row>
    <row r="47" spans="1:20" x14ac:dyDescent="0.25">
      <c r="A47" t="s">
        <v>18</v>
      </c>
      <c r="B47" s="2"/>
      <c r="C47" s="2"/>
      <c r="D47" s="2">
        <f>D21+D45/2</f>
        <v>1.0729571721456224</v>
      </c>
      <c r="E47" s="2">
        <f t="shared" ref="E47:F47" si="7">E21+E45/2</f>
        <v>1.0698766850664714</v>
      </c>
      <c r="F47" s="2">
        <f t="shared" si="7"/>
        <v>1.067717109764809</v>
      </c>
      <c r="G47" s="2"/>
      <c r="H47" s="2">
        <f t="shared" ref="H47:J47" si="8">H21+H45/2</f>
        <v>1.0786112706997801</v>
      </c>
      <c r="I47" s="2">
        <f t="shared" si="8"/>
        <v>1.0761817484854102</v>
      </c>
      <c r="J47" s="2">
        <f t="shared" si="8"/>
        <v>1.0736449994237502</v>
      </c>
      <c r="K47" s="2"/>
      <c r="L47" s="2">
        <f t="shared" ref="L47:N47" si="9">L21+L45/2</f>
        <v>1.0820768186638252</v>
      </c>
      <c r="M47" s="2">
        <f t="shared" si="9"/>
        <v>1.0786112706997801</v>
      </c>
      <c r="N47" s="2">
        <f t="shared" si="9"/>
        <v>1.075219389073869</v>
      </c>
      <c r="O47" s="2"/>
      <c r="P47" s="2">
        <f t="shared" ref="P47:R47" si="10">P21+P45/2</f>
        <v>1.0820768186638252</v>
      </c>
      <c r="Q47" s="2">
        <f t="shared" si="10"/>
        <v>1.0786112706997801</v>
      </c>
      <c r="R47" s="2">
        <f t="shared" si="10"/>
        <v>1.075219389073869</v>
      </c>
      <c r="S47" s="1" t="s">
        <v>9</v>
      </c>
    </row>
    <row r="48" spans="1:20" x14ac:dyDescent="0.25">
      <c r="S48" s="1"/>
    </row>
    <row r="49" spans="1:20" x14ac:dyDescent="0.25">
      <c r="A49" t="s">
        <v>11</v>
      </c>
      <c r="B49" s="2"/>
      <c r="C49" s="2"/>
      <c r="D49" s="2">
        <f>1.24/(5*D47)</f>
        <v>0.23113690503048456</v>
      </c>
      <c r="E49" s="2">
        <f>1.24/(5*E47)</f>
        <v>0.23180241560698348</v>
      </c>
      <c r="F49" s="2">
        <f>1.24/(5*F47)</f>
        <v>0.23227126149044114</v>
      </c>
      <c r="G49" s="2"/>
      <c r="H49" s="2">
        <f>1.24/(5*H47)</f>
        <v>0.2299252814585396</v>
      </c>
      <c r="I49" s="2">
        <f>1.24/(5*I47)</f>
        <v>0.2304443467369974</v>
      </c>
      <c r="J49" s="2">
        <f>1.24/(5*J47)</f>
        <v>0.23098882790224631</v>
      </c>
      <c r="K49" s="2"/>
      <c r="L49" s="2">
        <f>1.24/(5*L47)</f>
        <v>0.22918890389523031</v>
      </c>
      <c r="M49" s="2">
        <f>1.24/(5*M47)</f>
        <v>0.2299252814585396</v>
      </c>
      <c r="N49" s="2">
        <f>1.24/(5*N47)</f>
        <v>0.23065060258410394</v>
      </c>
      <c r="O49" s="2"/>
      <c r="P49" s="2">
        <f>1.24/(5*P47)</f>
        <v>0.22918890389523031</v>
      </c>
      <c r="Q49" s="2">
        <f>1.24/(5*Q47)</f>
        <v>0.2299252814585396</v>
      </c>
      <c r="R49" s="2">
        <f>1.24/(5*R47)</f>
        <v>0.23065060258410394</v>
      </c>
      <c r="S49" s="1" t="s">
        <v>7</v>
      </c>
    </row>
    <row r="50" spans="1:20" x14ac:dyDescent="0.25">
      <c r="A50" t="s">
        <v>19</v>
      </c>
      <c r="D50" s="4">
        <v>0.24</v>
      </c>
      <c r="E50" s="4">
        <v>0.24</v>
      </c>
      <c r="F50" s="4">
        <v>0.24</v>
      </c>
      <c r="G50" s="4"/>
      <c r="H50" s="4">
        <v>0.24</v>
      </c>
      <c r="I50" s="4">
        <v>0.24</v>
      </c>
      <c r="J50" s="4">
        <v>0.24</v>
      </c>
      <c r="K50" s="4"/>
      <c r="L50" s="4">
        <v>0.24</v>
      </c>
      <c r="M50" s="4">
        <v>0.24</v>
      </c>
      <c r="N50" s="4">
        <v>0.24</v>
      </c>
      <c r="O50" s="4"/>
      <c r="P50" s="4">
        <v>0.24</v>
      </c>
      <c r="Q50" s="4">
        <v>0.24</v>
      </c>
      <c r="R50" s="4">
        <v>0.24</v>
      </c>
      <c r="S50" s="5" t="s">
        <v>7</v>
      </c>
    </row>
    <row r="51" spans="1:20" x14ac:dyDescent="0.25">
      <c r="S51" s="1"/>
    </row>
    <row r="52" spans="1:20" x14ac:dyDescent="0.25">
      <c r="A52" t="s">
        <v>20</v>
      </c>
      <c r="B52" s="2"/>
      <c r="C52" s="2"/>
      <c r="D52" s="2">
        <f>(1.24/(5*D50))-D45/2</f>
        <v>0.96037616118771107</v>
      </c>
      <c r="E52" s="2">
        <f>(1.24/(5*E50))-E45/2</f>
        <v>0.96345664826686217</v>
      </c>
      <c r="F52" s="2">
        <f>(1.24/(5*F50))-F45/2</f>
        <v>0.9656162235685245</v>
      </c>
      <c r="G52" s="2"/>
      <c r="H52" s="2">
        <f>(1.24/(5*H50))-H45/2</f>
        <v>0.9547220626335533</v>
      </c>
      <c r="I52" s="2">
        <f>(1.24/(5*I50))-I45/2</f>
        <v>0.95715158484792329</v>
      </c>
      <c r="J52" s="2">
        <f>(1.24/(5*J50))-J45/2</f>
        <v>0.95968833390958319</v>
      </c>
      <c r="K52" s="2"/>
      <c r="L52" s="2">
        <f>(1.24/(5*L50))-L45/2</f>
        <v>0.95125651466950834</v>
      </c>
      <c r="M52" s="2">
        <f>(1.24/(5*M50))-M45/2</f>
        <v>0.9547220626335533</v>
      </c>
      <c r="N52" s="2">
        <f>(1.24/(5*N50))-N45/2</f>
        <v>0.95811394425946428</v>
      </c>
      <c r="O52" s="2"/>
      <c r="P52" s="2">
        <f>(1.24/(5*P50))-P45/2</f>
        <v>0.95125651466950834</v>
      </c>
      <c r="Q52" s="2">
        <f>(1.24/(5*Q50))-Q45/2</f>
        <v>0.9547220626335533</v>
      </c>
      <c r="R52" s="2">
        <f>(1.24/(5*R50))-R45/2</f>
        <v>0.95811394425946428</v>
      </c>
      <c r="S52" s="1" t="s">
        <v>9</v>
      </c>
    </row>
    <row r="53" spans="1:20" x14ac:dyDescent="0.25">
      <c r="S53" s="1"/>
    </row>
    <row r="54" spans="1:20" x14ac:dyDescent="0.25">
      <c r="A54" s="2" t="s">
        <v>32</v>
      </c>
      <c r="B54" s="2"/>
      <c r="C54" s="2"/>
      <c r="D54" s="3">
        <f>1/D37-D35</f>
        <v>4.0126444680092308E-7</v>
      </c>
      <c r="E54" s="3">
        <f>1/E37-E35</f>
        <v>4.0454922933220194E-7</v>
      </c>
      <c r="F54" s="3">
        <f>1/F37-F35</f>
        <v>4.1382678189605468E-7</v>
      </c>
      <c r="G54" s="3"/>
      <c r="H54" s="3">
        <f>1/H37-H35</f>
        <v>4.5511788299872719E-7</v>
      </c>
      <c r="I54" s="3">
        <f>1/I37-I35</f>
        <v>4.6555512963306142E-7</v>
      </c>
      <c r="J54" s="3">
        <f>1/J37-J35</f>
        <v>4.9096666282500122E-7</v>
      </c>
      <c r="K54" s="3"/>
      <c r="L54" s="3">
        <f>1/L37-L35</f>
        <v>4.5142250265103834E-7</v>
      </c>
      <c r="M54" s="3">
        <f>1/M37-M35</f>
        <v>4.5511788299872719E-7</v>
      </c>
      <c r="N54" s="3">
        <f>1/N37-N35</f>
        <v>4.7280758846432022E-7</v>
      </c>
      <c r="O54" s="3"/>
      <c r="P54" s="3">
        <f>1/P37-P35</f>
        <v>4.5142250265103834E-7</v>
      </c>
      <c r="Q54" s="3">
        <f>1/Q37-Q35</f>
        <v>4.5511788299872719E-7</v>
      </c>
      <c r="R54" s="3">
        <f>1/R37-R35</f>
        <v>4.7280758846432022E-7</v>
      </c>
      <c r="S54" s="11" t="s">
        <v>8</v>
      </c>
      <c r="T54" s="2"/>
    </row>
    <row r="55" spans="1:20" x14ac:dyDescent="0.25">
      <c r="A55" s="2"/>
      <c r="B55" s="2"/>
      <c r="C55" s="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9"/>
      <c r="T55" s="2"/>
    </row>
    <row r="56" spans="1:20" x14ac:dyDescent="0.25">
      <c r="A56" s="2" t="s">
        <v>56</v>
      </c>
      <c r="B56" s="2"/>
      <c r="C56" s="2"/>
      <c r="D56" s="17">
        <v>8</v>
      </c>
      <c r="E56" s="17">
        <v>8</v>
      </c>
      <c r="F56" s="17">
        <v>8</v>
      </c>
      <c r="G56" s="17"/>
      <c r="H56" s="17">
        <v>8</v>
      </c>
      <c r="I56" s="17">
        <v>8</v>
      </c>
      <c r="J56" s="17">
        <v>8</v>
      </c>
      <c r="K56" s="17"/>
      <c r="L56" s="17">
        <v>8</v>
      </c>
      <c r="M56" s="17">
        <v>8</v>
      </c>
      <c r="N56" s="17">
        <v>8</v>
      </c>
      <c r="O56" s="17"/>
      <c r="P56" s="17">
        <v>8</v>
      </c>
      <c r="Q56" s="17">
        <v>8</v>
      </c>
      <c r="R56" s="17">
        <v>8</v>
      </c>
      <c r="S56" s="29" t="s">
        <v>2</v>
      </c>
      <c r="T56" s="2"/>
    </row>
    <row r="57" spans="1:20" x14ac:dyDescent="0.25">
      <c r="A57" t="s">
        <v>55</v>
      </c>
      <c r="D57" s="2">
        <v>1</v>
      </c>
      <c r="E57" s="2">
        <v>1</v>
      </c>
      <c r="F57" s="2">
        <v>1</v>
      </c>
      <c r="H57" s="2">
        <v>1</v>
      </c>
      <c r="I57" s="2">
        <v>1</v>
      </c>
      <c r="J57" s="2">
        <v>1</v>
      </c>
      <c r="L57" s="2">
        <v>1</v>
      </c>
      <c r="M57" s="2">
        <v>1</v>
      </c>
      <c r="N57" s="2">
        <v>1</v>
      </c>
      <c r="P57" s="2">
        <v>1</v>
      </c>
      <c r="Q57" s="2">
        <v>1</v>
      </c>
      <c r="R57" s="2">
        <v>1</v>
      </c>
      <c r="S57" s="28" t="s">
        <v>2</v>
      </c>
    </row>
    <row r="58" spans="1:20" x14ac:dyDescent="0.25">
      <c r="A58" t="s">
        <v>51</v>
      </c>
      <c r="D58" s="2">
        <f>1.24*D59/(D56-1.24)</f>
        <v>8337.816030123724</v>
      </c>
      <c r="E58" s="2">
        <f>1.24*E59/(E56-1.24)</f>
        <v>8337.816030123724</v>
      </c>
      <c r="F58" s="2">
        <f>1.24*F59/(F56-1.24)</f>
        <v>8337.816030123724</v>
      </c>
      <c r="H58" s="2">
        <f>1.24*H59/(H56-1.24)</f>
        <v>8337.816030123724</v>
      </c>
      <c r="I58" s="2">
        <f>1.24*I59/(I56-1.24)</f>
        <v>8337.816030123724</v>
      </c>
      <c r="J58" s="2">
        <f>1.24*J59/(J56-1.24)</f>
        <v>8337.816030123724</v>
      </c>
      <c r="L58" s="2">
        <f>1.24*L59/(L56-1.24)</f>
        <v>8337.816030123724</v>
      </c>
      <c r="M58" s="2">
        <f>1.24*M59/(M56-1.24)</f>
        <v>8337.816030123724</v>
      </c>
      <c r="N58" s="2">
        <f>1.24*N59/(N56-1.24)</f>
        <v>8337.816030123724</v>
      </c>
      <c r="P58" s="2">
        <f>1.24*P59/(P56-1.24)</f>
        <v>8337.816030123724</v>
      </c>
      <c r="Q58" s="2">
        <f>1.24*Q59/(Q56-1.24)</f>
        <v>8337.816030123724</v>
      </c>
      <c r="R58" s="2">
        <f>1.24*R59/(R56-1.24)</f>
        <v>8337.816030123724</v>
      </c>
      <c r="S58" s="28" t="s">
        <v>7</v>
      </c>
    </row>
    <row r="59" spans="1:20" x14ac:dyDescent="0.25">
      <c r="A59" s="27" t="s">
        <v>52</v>
      </c>
      <c r="D59" s="2">
        <f>D57/0.000022</f>
        <v>45454.545454545456</v>
      </c>
      <c r="E59" s="2">
        <f>E57/0.000022</f>
        <v>45454.545454545456</v>
      </c>
      <c r="F59" s="2">
        <f>F57/0.000022</f>
        <v>45454.545454545456</v>
      </c>
      <c r="H59" s="2">
        <f>H57/0.000022</f>
        <v>45454.545454545456</v>
      </c>
      <c r="I59" s="2">
        <f>I57/0.000022</f>
        <v>45454.545454545456</v>
      </c>
      <c r="J59" s="2">
        <f>J57/0.000022</f>
        <v>45454.545454545456</v>
      </c>
      <c r="L59" s="2">
        <f>L57/0.000022</f>
        <v>45454.545454545456</v>
      </c>
      <c r="M59" s="2">
        <f>M57/0.000022</f>
        <v>45454.545454545456</v>
      </c>
      <c r="N59" s="2">
        <f>N57/0.000022</f>
        <v>45454.545454545456</v>
      </c>
      <c r="P59" s="2">
        <f>P57/0.000022</f>
        <v>45454.545454545456</v>
      </c>
      <c r="Q59" s="2">
        <f>Q57/0.000022</f>
        <v>45454.545454545456</v>
      </c>
      <c r="R59" s="2">
        <f>R57/0.000022</f>
        <v>45454.545454545456</v>
      </c>
      <c r="S59" s="28" t="s">
        <v>7</v>
      </c>
    </row>
    <row r="60" spans="1:20" x14ac:dyDescent="0.25">
      <c r="A60" s="12"/>
      <c r="S60" s="28"/>
    </row>
    <row r="61" spans="1:20" x14ac:dyDescent="0.25">
      <c r="A61" s="27" t="s">
        <v>57</v>
      </c>
      <c r="D61" s="2">
        <f>D52*D54/1</f>
        <v>3.8536480903978104E-7</v>
      </c>
      <c r="E61" s="2">
        <f>E52*E54/1</f>
        <v>3.8976564455134545E-7</v>
      </c>
      <c r="F61" s="2">
        <f>F52*F54/1</f>
        <v>3.9959785434598374E-7</v>
      </c>
      <c r="H61" s="2">
        <f t="shared" ref="H61:J61" si="11">H52*H54/1</f>
        <v>4.3451108399796099E-7</v>
      </c>
      <c r="I61" s="2">
        <f t="shared" si="11"/>
        <v>4.4560683016236512E-7</v>
      </c>
      <c r="J61" s="2">
        <f t="shared" si="11"/>
        <v>4.7117497865167354E-7</v>
      </c>
      <c r="L61" s="2">
        <f t="shared" ref="L61:N61" si="12">L52*L54/1</f>
        <v>4.2941859651521359E-7</v>
      </c>
      <c r="M61" s="2">
        <f t="shared" si="12"/>
        <v>4.3451108399796099E-7</v>
      </c>
      <c r="N61" s="2">
        <f t="shared" si="12"/>
        <v>4.5300354345935542E-7</v>
      </c>
      <c r="P61" s="2">
        <f t="shared" ref="P61:R61" si="13">P52*P54/1</f>
        <v>4.2941859651521359E-7</v>
      </c>
      <c r="Q61" s="2">
        <f t="shared" si="13"/>
        <v>4.3451108399796099E-7</v>
      </c>
      <c r="R61" s="2">
        <f t="shared" si="13"/>
        <v>4.5300354345935542E-7</v>
      </c>
      <c r="S61" s="28" t="s">
        <v>1</v>
      </c>
    </row>
    <row r="62" spans="1:20" x14ac:dyDescent="0.25">
      <c r="A62" s="27" t="s">
        <v>58</v>
      </c>
      <c r="D62" s="2">
        <v>9.9999999999999995E-7</v>
      </c>
      <c r="E62" s="2">
        <v>9.9999999999999995E-7</v>
      </c>
      <c r="F62" s="2">
        <v>9.9999999999999995E-7</v>
      </c>
      <c r="H62" s="2">
        <v>9.9999999999999995E-7</v>
      </c>
      <c r="I62" s="2">
        <v>9.9999999999999995E-7</v>
      </c>
      <c r="J62" s="2">
        <v>9.9999999999999995E-7</v>
      </c>
      <c r="L62" s="2">
        <v>9.9999999999999995E-7</v>
      </c>
      <c r="M62" s="2">
        <v>9.9999999999999995E-7</v>
      </c>
      <c r="N62" s="2">
        <v>9.9999999999999995E-7</v>
      </c>
      <c r="P62" s="2">
        <v>9.9999999999999995E-7</v>
      </c>
      <c r="Q62" s="2">
        <v>9.9999999999999995E-7</v>
      </c>
      <c r="R62" s="2">
        <v>9.9999999999999995E-7</v>
      </c>
      <c r="S62" s="28" t="s">
        <v>1</v>
      </c>
    </row>
    <row r="63" spans="1:20" x14ac:dyDescent="0.25">
      <c r="E63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19" workbookViewId="0">
      <selection activeCell="D30" sqref="D30"/>
    </sheetView>
  </sheetViews>
  <sheetFormatPr defaultRowHeight="15" x14ac:dyDescent="0.25"/>
  <cols>
    <col min="4" max="4" width="11.140625" customWidth="1"/>
    <col min="5" max="5" width="11" customWidth="1"/>
    <col min="6" max="6" width="11.42578125" customWidth="1"/>
    <col min="8" max="8" width="12" customWidth="1"/>
    <col min="9" max="9" width="10.7109375" customWidth="1"/>
    <col min="10" max="10" width="10.85546875" customWidth="1"/>
    <col min="12" max="12" width="10.5703125" customWidth="1"/>
    <col min="13" max="13" width="10.7109375" customWidth="1"/>
    <col min="14" max="14" width="11" customWidth="1"/>
    <col min="16" max="16" width="11.28515625" customWidth="1"/>
    <col min="17" max="18" width="11" customWidth="1"/>
  </cols>
  <sheetData>
    <row r="1" spans="1:2" ht="15.75" x14ac:dyDescent="0.25">
      <c r="A1" s="24" t="s">
        <v>59</v>
      </c>
    </row>
    <row r="3" spans="1:2" x14ac:dyDescent="0.25">
      <c r="A3" s="12" t="s">
        <v>34</v>
      </c>
    </row>
    <row r="4" spans="1:2" x14ac:dyDescent="0.25">
      <c r="A4" s="12" t="s">
        <v>40</v>
      </c>
      <c r="B4" t="s">
        <v>41</v>
      </c>
    </row>
    <row r="5" spans="1:2" x14ac:dyDescent="0.25">
      <c r="A5" t="s">
        <v>40</v>
      </c>
      <c r="B5" t="s">
        <v>42</v>
      </c>
    </row>
    <row r="6" spans="1:2" x14ac:dyDescent="0.25">
      <c r="A6" t="s">
        <v>40</v>
      </c>
      <c r="B6" t="s">
        <v>45</v>
      </c>
    </row>
    <row r="7" spans="1:2" x14ac:dyDescent="0.25">
      <c r="A7" t="s">
        <v>40</v>
      </c>
      <c r="B7" t="s">
        <v>47</v>
      </c>
    </row>
    <row r="19" spans="1:19" x14ac:dyDescent="0.25">
      <c r="D19" s="23" t="s">
        <v>24</v>
      </c>
      <c r="E19" s="23" t="s">
        <v>36</v>
      </c>
      <c r="F19" s="23" t="s">
        <v>25</v>
      </c>
      <c r="G19" s="16"/>
      <c r="H19" s="22" t="s">
        <v>26</v>
      </c>
      <c r="I19" s="22" t="s">
        <v>37</v>
      </c>
      <c r="J19" s="22" t="s">
        <v>27</v>
      </c>
      <c r="K19" s="16"/>
      <c r="L19" s="15" t="s">
        <v>28</v>
      </c>
      <c r="M19" s="15" t="s">
        <v>38</v>
      </c>
      <c r="N19" s="15" t="s">
        <v>31</v>
      </c>
      <c r="O19" s="16"/>
      <c r="P19" s="13" t="s">
        <v>29</v>
      </c>
      <c r="Q19" s="13" t="s">
        <v>39</v>
      </c>
      <c r="R19" s="14" t="s">
        <v>30</v>
      </c>
    </row>
    <row r="20" spans="1:19" x14ac:dyDescent="0.25">
      <c r="D20" s="23"/>
      <c r="E20" s="23"/>
      <c r="F20" s="23"/>
      <c r="G20" s="16"/>
      <c r="H20" s="22"/>
      <c r="I20" s="22"/>
      <c r="J20" s="22"/>
      <c r="K20" s="16"/>
      <c r="L20" s="15"/>
      <c r="M20" s="15"/>
      <c r="N20" s="15"/>
      <c r="O20" s="16"/>
      <c r="P20" s="13"/>
      <c r="Q20" s="13"/>
      <c r="R20" s="14"/>
    </row>
    <row r="21" spans="1:19" x14ac:dyDescent="0.25">
      <c r="A21" t="s">
        <v>48</v>
      </c>
      <c r="D21" s="13">
        <v>1</v>
      </c>
      <c r="E21" s="13">
        <v>1</v>
      </c>
      <c r="F21" s="13">
        <v>1</v>
      </c>
      <c r="G21" s="13"/>
      <c r="H21" s="13">
        <v>1</v>
      </c>
      <c r="I21" s="13">
        <v>1</v>
      </c>
      <c r="J21" s="13">
        <v>1</v>
      </c>
      <c r="K21" s="13"/>
      <c r="L21" s="13">
        <v>1</v>
      </c>
      <c r="M21" s="13">
        <v>1</v>
      </c>
      <c r="N21" s="13">
        <v>1</v>
      </c>
      <c r="O21" s="13"/>
      <c r="P21" s="13">
        <v>1</v>
      </c>
      <c r="Q21" s="13">
        <v>1</v>
      </c>
      <c r="R21" s="13">
        <v>1</v>
      </c>
      <c r="S21" s="25" t="s">
        <v>9</v>
      </c>
    </row>
    <row r="22" spans="1:19" x14ac:dyDescent="0.25">
      <c r="A22" s="20" t="s">
        <v>46</v>
      </c>
      <c r="B22" s="20"/>
      <c r="C22" s="20"/>
      <c r="D22" s="21">
        <v>2.11E-7</v>
      </c>
      <c r="E22" s="21">
        <v>2.11E-7</v>
      </c>
      <c r="F22" s="21">
        <v>2.11E-7</v>
      </c>
      <c r="G22" s="20"/>
      <c r="H22" s="21">
        <v>2.11E-7</v>
      </c>
      <c r="I22" s="21">
        <v>2.11E-7</v>
      </c>
      <c r="J22" s="21">
        <v>2.11E-7</v>
      </c>
      <c r="K22" s="20"/>
      <c r="L22" s="21">
        <v>2.11E-7</v>
      </c>
      <c r="M22" s="21">
        <v>2.11E-7</v>
      </c>
      <c r="N22" s="21">
        <v>2.11E-7</v>
      </c>
      <c r="O22" s="20"/>
      <c r="P22" s="21">
        <v>2.11E-7</v>
      </c>
      <c r="Q22" s="21">
        <v>2.11E-7</v>
      </c>
      <c r="R22" s="21">
        <v>2.11E-7</v>
      </c>
      <c r="S22" s="26" t="s">
        <v>8</v>
      </c>
    </row>
    <row r="23" spans="1:19" x14ac:dyDescent="0.25">
      <c r="A23" t="s">
        <v>43</v>
      </c>
      <c r="D23">
        <v>3.3</v>
      </c>
      <c r="E23">
        <v>3.3</v>
      </c>
      <c r="F23">
        <v>3.3</v>
      </c>
      <c r="H23">
        <v>3.3</v>
      </c>
      <c r="I23">
        <v>3.3</v>
      </c>
      <c r="J23">
        <v>3.3</v>
      </c>
      <c r="L23">
        <v>3.3</v>
      </c>
      <c r="M23">
        <v>3.3</v>
      </c>
      <c r="N23">
        <v>3.3</v>
      </c>
      <c r="P23">
        <v>3.3</v>
      </c>
      <c r="Q23">
        <v>3.3</v>
      </c>
      <c r="R23">
        <v>3.3</v>
      </c>
      <c r="S23" s="1" t="s">
        <v>2</v>
      </c>
    </row>
    <row r="24" spans="1:19" x14ac:dyDescent="0.25">
      <c r="A24" t="s">
        <v>0</v>
      </c>
      <c r="B24" s="2"/>
      <c r="C24" s="2"/>
      <c r="D24" s="3">
        <v>4.7000000000000003E-10</v>
      </c>
      <c r="E24" s="3">
        <v>4.7000000000000003E-10</v>
      </c>
      <c r="F24" s="3">
        <v>4.7000000000000003E-10</v>
      </c>
      <c r="G24" s="3"/>
      <c r="H24" s="3">
        <v>4.7000000000000003E-10</v>
      </c>
      <c r="I24" s="3">
        <v>4.7000000000000003E-10</v>
      </c>
      <c r="J24" s="3">
        <v>4.7000000000000003E-10</v>
      </c>
      <c r="K24" s="3"/>
      <c r="L24" s="3">
        <v>4.7000000000000003E-10</v>
      </c>
      <c r="M24" s="3">
        <v>4.7000000000000003E-10</v>
      </c>
      <c r="N24" s="3">
        <v>4.7000000000000003E-10</v>
      </c>
      <c r="O24" s="3"/>
      <c r="P24" s="3">
        <v>4.7000000000000003E-10</v>
      </c>
      <c r="Q24" s="3">
        <v>4.7000000000000003E-10</v>
      </c>
      <c r="R24" s="3">
        <v>4.7000000000000003E-10</v>
      </c>
      <c r="S24" s="5" t="s">
        <v>1</v>
      </c>
    </row>
    <row r="25" spans="1:19" x14ac:dyDescent="0.25">
      <c r="A25" t="s">
        <v>35</v>
      </c>
      <c r="D25">
        <v>28</v>
      </c>
      <c r="E25">
        <v>32</v>
      </c>
      <c r="F25">
        <v>36</v>
      </c>
      <c r="H25">
        <v>32</v>
      </c>
      <c r="I25">
        <v>36</v>
      </c>
      <c r="J25">
        <v>42</v>
      </c>
      <c r="L25">
        <v>28</v>
      </c>
      <c r="M25">
        <v>32</v>
      </c>
      <c r="N25">
        <v>38</v>
      </c>
      <c r="P25">
        <v>28</v>
      </c>
      <c r="Q25">
        <v>32</v>
      </c>
      <c r="R25">
        <v>38</v>
      </c>
      <c r="S25" s="1" t="s">
        <v>2</v>
      </c>
    </row>
    <row r="26" spans="1:19" x14ac:dyDescent="0.25">
      <c r="A26" t="s">
        <v>3</v>
      </c>
      <c r="D26">
        <v>48</v>
      </c>
      <c r="E26">
        <v>48</v>
      </c>
      <c r="F26">
        <v>48</v>
      </c>
      <c r="H26">
        <v>48</v>
      </c>
      <c r="I26">
        <v>48</v>
      </c>
      <c r="J26">
        <v>48</v>
      </c>
      <c r="L26">
        <v>48</v>
      </c>
      <c r="M26">
        <v>48</v>
      </c>
      <c r="N26">
        <v>48</v>
      </c>
      <c r="P26">
        <v>48</v>
      </c>
      <c r="Q26">
        <v>48</v>
      </c>
      <c r="R26">
        <v>48</v>
      </c>
      <c r="S26" s="1" t="s">
        <v>2</v>
      </c>
    </row>
    <row r="27" spans="1:19" x14ac:dyDescent="0.25">
      <c r="A27" t="s">
        <v>4</v>
      </c>
      <c r="D27">
        <v>0.9</v>
      </c>
      <c r="E27">
        <v>0.9</v>
      </c>
      <c r="F27">
        <v>0.9</v>
      </c>
      <c r="H27">
        <v>0.9</v>
      </c>
      <c r="I27">
        <v>0.9</v>
      </c>
      <c r="J27">
        <v>0.9</v>
      </c>
      <c r="L27">
        <v>0.9</v>
      </c>
      <c r="M27">
        <v>0.9</v>
      </c>
      <c r="N27">
        <v>0.9</v>
      </c>
      <c r="P27">
        <v>0.9</v>
      </c>
      <c r="Q27">
        <v>0.9</v>
      </c>
      <c r="R27">
        <v>0.9</v>
      </c>
      <c r="S27" s="1" t="s">
        <v>5</v>
      </c>
    </row>
    <row r="28" spans="1:19" x14ac:dyDescent="0.25">
      <c r="A28" t="s">
        <v>33</v>
      </c>
      <c r="B28" s="2"/>
      <c r="C28" s="2"/>
      <c r="D28" s="2">
        <v>800000</v>
      </c>
      <c r="E28" s="2">
        <v>800000</v>
      </c>
      <c r="F28" s="2">
        <v>800000</v>
      </c>
      <c r="G28" s="2"/>
      <c r="H28" s="2">
        <v>800000</v>
      </c>
      <c r="I28" s="2">
        <v>800000</v>
      </c>
      <c r="J28" s="2">
        <v>800000</v>
      </c>
      <c r="K28" s="2"/>
      <c r="L28" s="2">
        <v>800000</v>
      </c>
      <c r="M28" s="2">
        <v>800000</v>
      </c>
      <c r="N28" s="2">
        <v>800000</v>
      </c>
      <c r="O28" s="2"/>
      <c r="P28" s="2">
        <v>800000</v>
      </c>
      <c r="Q28" s="2">
        <v>800000</v>
      </c>
      <c r="R28" s="2">
        <v>800000</v>
      </c>
      <c r="S28" s="1" t="s">
        <v>6</v>
      </c>
    </row>
    <row r="29" spans="1:19" x14ac:dyDescent="0.25">
      <c r="S29" s="1"/>
    </row>
    <row r="30" spans="1:19" x14ac:dyDescent="0.25">
      <c r="A30" t="s">
        <v>21</v>
      </c>
      <c r="B30" s="6"/>
      <c r="C30" s="6"/>
      <c r="D30" s="6">
        <f>-(1-D25/(D27*D26))/((D24+0.00000000002)*D28*LN(1-(1.24/D25)))</f>
        <v>19815.785214235872</v>
      </c>
      <c r="E30" s="6">
        <f>-(1-E25/(E27*E26))/((E24+0.00000000002)*E28*LN(1-(1.24/E25)))</f>
        <v>16734.893056956756</v>
      </c>
      <c r="F30" s="6">
        <f>-(1-F25/(F27*F26))/((F24+0.00000000002)*F28*LN(1-(1.24/F25)))</f>
        <v>12129.820218745183</v>
      </c>
      <c r="G30" s="6"/>
      <c r="H30" s="6">
        <f>-(1-H25/(H27*H26))/((H24+0.00000000002)*H28*LN(1-(1.24/H25)))</f>
        <v>16734.893056956756</v>
      </c>
      <c r="I30" s="6">
        <f>-(1-I25/(I27*I26))/((I24+0.00000000002)*I28*LN(1-(1.24/I25)))</f>
        <v>12129.820218745183</v>
      </c>
      <c r="J30" s="6">
        <f>-(1-J25/(J27*J26))/((J24+0.00000000002)*J28*LN(1-(1.24/J25)))</f>
        <v>2364.5458058264103</v>
      </c>
      <c r="K30" s="6"/>
      <c r="L30" s="6">
        <f>-(1-L25/(L27*L26))/((L24+0.00000000002)*L28*LN(1-(1.24/L25)))</f>
        <v>19815.785214235872</v>
      </c>
      <c r="M30" s="6">
        <f>-(1-M25/(M27*M26))/((M24+0.00000000002)*M28*LN(1-(1.24/M25)))</f>
        <v>16734.893056956756</v>
      </c>
      <c r="N30" s="6">
        <f>-(1-N25/(N27*N26))/((N24+0.00000000002)*N28*LN(1-(1.24/N25)))</f>
        <v>9255.7435023630533</v>
      </c>
      <c r="O30" s="6"/>
      <c r="P30" s="6">
        <f>-(1-P25/(P27*P26))/((P24+0.00000000002)*P28*LN(1-(1.24/P25)))</f>
        <v>19815.785214235872</v>
      </c>
      <c r="Q30" s="6">
        <f>-(1-Q25/(Q27*Q26))/((Q24+0.00000000002)*Q28*LN(1-(1.24/Q25)))</f>
        <v>16734.893056956756</v>
      </c>
      <c r="R30" s="6">
        <f>-(1-R25/(R27*R26))/((R24+0.00000000002)*R28*LN(1-(1.24/R25)))</f>
        <v>9255.7435023630533</v>
      </c>
      <c r="S30" s="1" t="s">
        <v>7</v>
      </c>
    </row>
    <row r="31" spans="1:19" x14ac:dyDescent="0.25">
      <c r="A31" s="7" t="s">
        <v>23</v>
      </c>
      <c r="B31" s="8"/>
      <c r="C31" s="8"/>
      <c r="D31" s="9">
        <v>18000</v>
      </c>
      <c r="E31" s="9">
        <v>18000</v>
      </c>
      <c r="F31" s="9">
        <v>18000</v>
      </c>
      <c r="G31" s="9"/>
      <c r="H31" s="9">
        <v>12000</v>
      </c>
      <c r="I31" s="9">
        <v>12000</v>
      </c>
      <c r="J31" s="9">
        <v>12000</v>
      </c>
      <c r="K31" s="9"/>
      <c r="L31" s="9">
        <v>18000</v>
      </c>
      <c r="M31" s="9">
        <v>18000</v>
      </c>
      <c r="N31" s="9">
        <v>18000</v>
      </c>
      <c r="O31" s="9"/>
      <c r="P31" s="9">
        <v>18000</v>
      </c>
      <c r="Q31" s="9">
        <v>18000</v>
      </c>
      <c r="R31" s="9">
        <v>18000</v>
      </c>
      <c r="S31" s="5" t="s">
        <v>7</v>
      </c>
    </row>
    <row r="32" spans="1:19" x14ac:dyDescent="0.25">
      <c r="A32" s="7" t="s">
        <v>22</v>
      </c>
      <c r="B32" s="6"/>
      <c r="C32" s="6"/>
      <c r="D32" s="6">
        <f>D31*D23/(0.3)</f>
        <v>198000</v>
      </c>
      <c r="E32" s="6">
        <f>E31*E23/(0.3)</f>
        <v>198000</v>
      </c>
      <c r="F32" s="6">
        <f>F31*F23/(0.3)</f>
        <v>198000</v>
      </c>
      <c r="G32" s="6"/>
      <c r="H32" s="6">
        <f t="shared" ref="H32:J32" si="0">H31*H23/(0.3)</f>
        <v>132000</v>
      </c>
      <c r="I32" s="6">
        <f t="shared" si="0"/>
        <v>132000</v>
      </c>
      <c r="J32" s="6">
        <f t="shared" si="0"/>
        <v>132000</v>
      </c>
      <c r="K32" s="6"/>
      <c r="L32" s="6">
        <f t="shared" ref="L32:N32" si="1">L31*L23/(0.3)</f>
        <v>198000</v>
      </c>
      <c r="M32" s="6">
        <f t="shared" si="1"/>
        <v>198000</v>
      </c>
      <c r="N32" s="6">
        <f t="shared" si="1"/>
        <v>198000</v>
      </c>
      <c r="O32" s="6"/>
      <c r="P32" s="6">
        <f t="shared" ref="P32:R32" si="2">P31*P23/(0.3)</f>
        <v>198000</v>
      </c>
      <c r="Q32" s="6">
        <f t="shared" si="2"/>
        <v>198000</v>
      </c>
      <c r="R32" s="6">
        <f t="shared" si="2"/>
        <v>198000</v>
      </c>
      <c r="S32" s="1" t="s">
        <v>7</v>
      </c>
    </row>
    <row r="33" spans="1:21" x14ac:dyDescent="0.25">
      <c r="A33" s="7" t="s">
        <v>49</v>
      </c>
      <c r="B33" s="6"/>
      <c r="C33" s="6"/>
      <c r="D33" s="9">
        <v>180000</v>
      </c>
      <c r="E33" s="9">
        <v>180000</v>
      </c>
      <c r="F33" s="9">
        <v>180000</v>
      </c>
      <c r="G33" s="9"/>
      <c r="H33" s="9">
        <v>180000</v>
      </c>
      <c r="I33" s="9">
        <v>180000</v>
      </c>
      <c r="J33" s="9">
        <v>180000</v>
      </c>
      <c r="K33" s="9"/>
      <c r="L33" s="9">
        <v>180000</v>
      </c>
      <c r="M33" s="9">
        <v>180000</v>
      </c>
      <c r="N33" s="9">
        <v>180000</v>
      </c>
      <c r="O33" s="9"/>
      <c r="P33" s="9">
        <v>180000</v>
      </c>
      <c r="Q33" s="9">
        <v>180000</v>
      </c>
      <c r="R33" s="9">
        <v>180000</v>
      </c>
      <c r="S33" s="5" t="s">
        <v>7</v>
      </c>
    </row>
    <row r="34" spans="1:21" x14ac:dyDescent="0.25">
      <c r="S34" s="1"/>
    </row>
    <row r="35" spans="1:21" x14ac:dyDescent="0.25">
      <c r="A35" s="2" t="s">
        <v>12</v>
      </c>
      <c r="B35" s="2"/>
      <c r="C35" s="2"/>
      <c r="D35" s="2">
        <f>-(D24+0.00000000002)*D31*LN((1-(1.24/D25)))</f>
        <v>3.9951314475185416E-7</v>
      </c>
      <c r="E35" s="2">
        <f>-(E24+0.00000000002)*E31*LN((1-(1.24/E25)))</f>
        <v>3.4857308699133854E-7</v>
      </c>
      <c r="F35" s="2">
        <f>-(F24+0.00000000002)*F31*LN((1-(1.24/F25)))</f>
        <v>3.0915544767966363E-7</v>
      </c>
      <c r="G35" s="2"/>
      <c r="H35" s="2">
        <f>-(H24+0.00000000002)*H31*LN((1-(1.24/H25)))</f>
        <v>2.3238205799422567E-7</v>
      </c>
      <c r="I35" s="2">
        <f>-(I24+0.00000000002)*I31*LN((1-(1.24/I25)))</f>
        <v>2.0610363178644237E-7</v>
      </c>
      <c r="J35" s="2">
        <f>-(J24+0.00000000002)*J31*LN((1-(1.24/J25)))</f>
        <v>1.7621425038160406E-7</v>
      </c>
      <c r="K35" s="2"/>
      <c r="L35" s="2">
        <f>-(L24+0.00000000002)*L31*LN((1-(1.24/L25)))</f>
        <v>3.9951314475185416E-7</v>
      </c>
      <c r="M35" s="2">
        <f>-(M24+0.00000000002)*M31*LN((1-(1.24/M25)))</f>
        <v>3.4857308699133854E-7</v>
      </c>
      <c r="N35" s="2">
        <f>-(N24+0.00000000002)*N31*LN((1-(1.24/N25)))</f>
        <v>2.926111049470937E-7</v>
      </c>
      <c r="O35" s="2"/>
      <c r="P35" s="2">
        <f>-(P24+0.00000000002)*P31*LN((1-(1.24/P25)))</f>
        <v>3.9951314475185416E-7</v>
      </c>
      <c r="Q35" s="2">
        <f>-(Q24+0.00000000002)*Q31*LN((1-(1.24/Q25)))</f>
        <v>3.4857308699133854E-7</v>
      </c>
      <c r="R35" s="2">
        <f>-(R24+0.00000000002)*R31*LN((1-(1.24/R25)))</f>
        <v>2.926111049470937E-7</v>
      </c>
      <c r="S35" s="10" t="s">
        <v>8</v>
      </c>
    </row>
    <row r="36" spans="1:21" x14ac:dyDescent="0.25">
      <c r="S36" s="1"/>
    </row>
    <row r="37" spans="1:21" x14ac:dyDescent="0.25">
      <c r="A37" t="s">
        <v>13</v>
      </c>
      <c r="D37" s="2">
        <f>(1-(D25/(D27*D26)))/D35</f>
        <v>880701.56507714977</v>
      </c>
      <c r="E37" s="2">
        <f>(1-(E25/(E27*E26)))/E35</f>
        <v>743773.02475363354</v>
      </c>
      <c r="F37" s="2">
        <f>(1-(F25/(F27*F26)))/F35</f>
        <v>539103.12083311914</v>
      </c>
      <c r="H37" s="2">
        <f>(1-(H25/(H27*H26)))/H35</f>
        <v>1115659.5371304504</v>
      </c>
      <c r="I37" s="2">
        <f>(1-(I25/(I27*I26)))/I35</f>
        <v>808654.68124967895</v>
      </c>
      <c r="J37" s="2">
        <f>(1-(J25/(J27*J26)))/J35</f>
        <v>157636.38705509403</v>
      </c>
      <c r="L37" s="2">
        <f>(1-(L25/(L27*L26)))/L35</f>
        <v>880701.56507714977</v>
      </c>
      <c r="M37" s="2">
        <f>(1-(M25/(M27*M26)))/M35</f>
        <v>743773.02475363354</v>
      </c>
      <c r="N37" s="2">
        <f>(1-(N25/(N27*N26)))/N35</f>
        <v>411366.37788280228</v>
      </c>
      <c r="P37" s="2">
        <f>(1-(P25/(P27*P26)))/P35</f>
        <v>880701.56507714977</v>
      </c>
      <c r="Q37" s="2">
        <f>(1-(Q25/(Q27*Q26)))/Q35</f>
        <v>743773.02475363354</v>
      </c>
      <c r="R37" s="2">
        <f>(1-(R25/(R27*R26)))/R35</f>
        <v>411366.37788280228</v>
      </c>
      <c r="S37" s="1" t="s">
        <v>6</v>
      </c>
    </row>
    <row r="38" spans="1:21" x14ac:dyDescent="0.25">
      <c r="S38" s="1"/>
    </row>
    <row r="39" spans="1:21" x14ac:dyDescent="0.25">
      <c r="A39" t="s">
        <v>17</v>
      </c>
      <c r="B39" s="2"/>
      <c r="C39" s="2"/>
      <c r="D39" s="2">
        <v>0.1</v>
      </c>
      <c r="E39" s="2">
        <v>0.1</v>
      </c>
      <c r="F39" s="2">
        <v>0.1</v>
      </c>
      <c r="G39" s="2"/>
      <c r="H39" s="2">
        <v>0.1</v>
      </c>
      <c r="I39" s="2">
        <v>0.1</v>
      </c>
      <c r="J39" s="2">
        <v>0.1</v>
      </c>
      <c r="K39" s="2"/>
      <c r="L39" s="2">
        <v>0.1</v>
      </c>
      <c r="M39" s="2">
        <v>0.1</v>
      </c>
      <c r="N39" s="2">
        <v>0.1</v>
      </c>
      <c r="O39" s="2"/>
      <c r="P39" s="2">
        <v>0.1</v>
      </c>
      <c r="Q39" s="2">
        <v>0.1</v>
      </c>
      <c r="R39" s="2">
        <v>0.1</v>
      </c>
      <c r="S39" s="1" t="s">
        <v>9</v>
      </c>
    </row>
    <row r="40" spans="1:21" x14ac:dyDescent="0.25">
      <c r="S40" s="1"/>
    </row>
    <row r="41" spans="1:21" x14ac:dyDescent="0.25">
      <c r="A41" t="s">
        <v>14</v>
      </c>
      <c r="B41" s="2"/>
      <c r="C41" s="2"/>
      <c r="D41" s="2">
        <f>(D25*D35)/D39</f>
        <v>1.1186368053051917E-4</v>
      </c>
      <c r="E41" s="2">
        <f>(E25*E35)/E39</f>
        <v>1.1154338783722833E-4</v>
      </c>
      <c r="F41" s="2">
        <f>(F25*F35)/F39</f>
        <v>1.1129596116467891E-4</v>
      </c>
      <c r="G41" s="2"/>
      <c r="H41" s="2">
        <f>(H25*H35)/H39</f>
        <v>7.4362258558152215E-5</v>
      </c>
      <c r="I41" s="2">
        <f>(I25*I35)/I39</f>
        <v>7.4197307443119243E-5</v>
      </c>
      <c r="J41" s="2">
        <f>(J25*J35)/J39</f>
        <v>7.4009985160273701E-5</v>
      </c>
      <c r="K41" s="2"/>
      <c r="L41" s="2">
        <f>(L25*L35)/L39</f>
        <v>1.1186368053051917E-4</v>
      </c>
      <c r="M41" s="2">
        <f>(M25*M35)/M39</f>
        <v>1.1154338783722833E-4</v>
      </c>
      <c r="N41" s="2">
        <f>(N25*N35)/N39</f>
        <v>1.1119221987989561E-4</v>
      </c>
      <c r="O41" s="2"/>
      <c r="P41" s="2">
        <f>(P25*P35)/P39</f>
        <v>1.1186368053051917E-4</v>
      </c>
      <c r="Q41" s="2">
        <f>(Q25*Q35)/Q39</f>
        <v>1.1154338783722833E-4</v>
      </c>
      <c r="R41" s="2">
        <f>(R25*R35)/R39</f>
        <v>1.1119221987989561E-4</v>
      </c>
      <c r="S41" s="1" t="s">
        <v>10</v>
      </c>
    </row>
    <row r="42" spans="1:21" x14ac:dyDescent="0.25">
      <c r="A42" t="s">
        <v>44</v>
      </c>
      <c r="B42" s="2"/>
      <c r="C42" s="2"/>
      <c r="D42" s="18">
        <f>(D26-D25)*D22/D39</f>
        <v>4.2200000000000003E-5</v>
      </c>
      <c r="E42" s="18">
        <f t="shared" ref="E42:F42" si="3">(E26-E25)*E22/E39</f>
        <v>3.3759999999999995E-5</v>
      </c>
      <c r="F42" s="18">
        <f t="shared" si="3"/>
        <v>2.5319999999999998E-5</v>
      </c>
      <c r="G42" s="18"/>
      <c r="H42" s="18">
        <f>(H26-H25)*H22/H39</f>
        <v>3.3759999999999995E-5</v>
      </c>
      <c r="I42" s="18">
        <f>(I26-I25)*I22/I39</f>
        <v>2.5319999999999998E-5</v>
      </c>
      <c r="J42" s="18">
        <f>(J26-J25)*J22/J39</f>
        <v>1.2659999999999999E-5</v>
      </c>
      <c r="K42" s="18"/>
      <c r="L42" s="18">
        <f t="shared" ref="L42:N42" si="4">(L26-L25)*L22/L39</f>
        <v>4.2200000000000003E-5</v>
      </c>
      <c r="M42" s="18">
        <f t="shared" si="4"/>
        <v>3.3759999999999995E-5</v>
      </c>
      <c r="N42" s="18">
        <f t="shared" si="4"/>
        <v>2.1100000000000001E-5</v>
      </c>
      <c r="O42" s="18"/>
      <c r="P42" s="18">
        <f t="shared" ref="P42:R42" si="5">(P26-P25)*P22/P39</f>
        <v>4.2200000000000003E-5</v>
      </c>
      <c r="Q42" s="18">
        <f t="shared" si="5"/>
        <v>3.3759999999999995E-5</v>
      </c>
      <c r="R42" s="18">
        <f t="shared" si="5"/>
        <v>2.1100000000000001E-5</v>
      </c>
      <c r="S42" s="19" t="s">
        <v>10</v>
      </c>
    </row>
    <row r="43" spans="1:21" x14ac:dyDescent="0.25">
      <c r="A43" t="s">
        <v>15</v>
      </c>
      <c r="B43" s="2"/>
      <c r="C43" s="2"/>
      <c r="D43" s="3">
        <v>3.3000000000000003E-5</v>
      </c>
      <c r="E43" s="3">
        <v>3.3000000000000003E-5</v>
      </c>
      <c r="F43" s="3">
        <v>3.3000000000000003E-5</v>
      </c>
      <c r="G43" s="3"/>
      <c r="H43" s="3">
        <v>3.3000000000000003E-5</v>
      </c>
      <c r="I43" s="3">
        <v>3.3000000000000003E-5</v>
      </c>
      <c r="J43" s="3">
        <v>3.3000000000000003E-5</v>
      </c>
      <c r="K43" s="3"/>
      <c r="L43" s="3">
        <v>3.3000000000000003E-5</v>
      </c>
      <c r="M43" s="3">
        <v>3.3000000000000003E-5</v>
      </c>
      <c r="N43" s="3">
        <v>3.3000000000000003E-5</v>
      </c>
      <c r="O43" s="3"/>
      <c r="P43" s="3">
        <v>3.3000000000000003E-5</v>
      </c>
      <c r="Q43" s="3">
        <v>3.3000000000000003E-5</v>
      </c>
      <c r="R43" s="3">
        <v>3.3000000000000003E-5</v>
      </c>
      <c r="S43" s="5" t="s">
        <v>10</v>
      </c>
      <c r="U43" s="2"/>
    </row>
    <row r="44" spans="1:21" x14ac:dyDescent="0.25">
      <c r="S44" s="1"/>
    </row>
    <row r="45" spans="1:21" x14ac:dyDescent="0.25">
      <c r="A45" t="s">
        <v>16</v>
      </c>
      <c r="B45" s="2"/>
      <c r="C45" s="2"/>
      <c r="D45" s="2">
        <f>(D25*D35)/D43</f>
        <v>0.3389808500924823</v>
      </c>
      <c r="E45" s="2">
        <f>(E25*E35)/E43</f>
        <v>0.33801026617341917</v>
      </c>
      <c r="F45" s="2">
        <f>(F25*F35)/F43</f>
        <v>0.33726048837781486</v>
      </c>
      <c r="G45" s="2"/>
      <c r="H45" s="2">
        <f>(H25*H35)/H43</f>
        <v>0.22534017744894608</v>
      </c>
      <c r="I45" s="2">
        <f>(I25*I35)/I43</f>
        <v>0.22484032558520983</v>
      </c>
      <c r="J45" s="2">
        <f>(J25*J35)/J43</f>
        <v>0.22427268230385972</v>
      </c>
      <c r="K45" s="2"/>
      <c r="L45" s="2">
        <f>(L25*L35)/L43</f>
        <v>0.3389808500924823</v>
      </c>
      <c r="M45" s="2">
        <f>(M25*M35)/M43</f>
        <v>0.33801026617341917</v>
      </c>
      <c r="N45" s="2">
        <f>(N25*N35)/N43</f>
        <v>0.3369461208481685</v>
      </c>
      <c r="O45" s="2"/>
      <c r="P45" s="2">
        <f>(P25*P35)/P43</f>
        <v>0.3389808500924823</v>
      </c>
      <c r="Q45" s="2">
        <f>(Q25*Q35)/Q43</f>
        <v>0.33801026617341917</v>
      </c>
      <c r="R45" s="2">
        <f>(R25*R35)/R43</f>
        <v>0.3369461208481685</v>
      </c>
      <c r="S45" s="1" t="s">
        <v>9</v>
      </c>
    </row>
    <row r="46" spans="1:21" x14ac:dyDescent="0.25">
      <c r="S46" s="1"/>
    </row>
    <row r="47" spans="1:21" x14ac:dyDescent="0.25">
      <c r="A47" t="s">
        <v>18</v>
      </c>
      <c r="B47" s="2"/>
      <c r="C47" s="2"/>
      <c r="D47" s="2">
        <f>1+D45/2</f>
        <v>1.1694904250462412</v>
      </c>
      <c r="E47" s="2">
        <f>1+E45/2</f>
        <v>1.1690051330867095</v>
      </c>
      <c r="F47" s="2">
        <f>1+F45/2</f>
        <v>1.1686302441889074</v>
      </c>
      <c r="G47" s="2"/>
      <c r="H47" s="2">
        <f>1+H45/2</f>
        <v>1.1126700887244731</v>
      </c>
      <c r="I47" s="2">
        <f>1+I45/2</f>
        <v>1.1124201627926049</v>
      </c>
      <c r="J47" s="2">
        <f>1+J45/2</f>
        <v>1.1121363411519298</v>
      </c>
      <c r="K47" s="2"/>
      <c r="L47" s="2">
        <f>1+L45/2</f>
        <v>1.1694904250462412</v>
      </c>
      <c r="M47" s="2">
        <f>1+M45/2</f>
        <v>1.1690051330867095</v>
      </c>
      <c r="N47" s="2">
        <f>1+N45/2</f>
        <v>1.1684730604240843</v>
      </c>
      <c r="O47" s="2"/>
      <c r="P47" s="2">
        <f>1+P45/2</f>
        <v>1.1694904250462412</v>
      </c>
      <c r="Q47" s="2">
        <f>1+Q45/2</f>
        <v>1.1690051330867095</v>
      </c>
      <c r="R47" s="2">
        <f>1+R45/2</f>
        <v>1.1684730604240843</v>
      </c>
      <c r="S47" s="1" t="s">
        <v>9</v>
      </c>
    </row>
    <row r="48" spans="1:21" x14ac:dyDescent="0.25">
      <c r="S48" s="1"/>
    </row>
    <row r="49" spans="1:19" x14ac:dyDescent="0.25">
      <c r="A49" t="s">
        <v>11</v>
      </c>
      <c r="B49" s="2"/>
      <c r="C49" s="2"/>
      <c r="D49" s="2">
        <f>1.24/(5*D47)</f>
        <v>0.21205817054055329</v>
      </c>
      <c r="E49" s="2">
        <f>1.24/(5*E47)</f>
        <v>0.21214620276744747</v>
      </c>
      <c r="F49" s="2">
        <f>1.24/(5*F47)</f>
        <v>0.2122142578742906</v>
      </c>
      <c r="G49" s="2"/>
      <c r="H49" s="2">
        <f>1.24/(5*H47)</f>
        <v>0.22288727136028139</v>
      </c>
      <c r="I49" s="2">
        <f>1.24/(5*I47)</f>
        <v>0.22293734714177069</v>
      </c>
      <c r="J49" s="2">
        <f>1.24/(5*J47)</f>
        <v>0.22299424164408321</v>
      </c>
      <c r="K49" s="2"/>
      <c r="L49" s="2">
        <f>1.24/(5*L47)</f>
        <v>0.21205817054055329</v>
      </c>
      <c r="M49" s="2">
        <f>1.24/(5*M47)</f>
        <v>0.21214620276744747</v>
      </c>
      <c r="N49" s="2">
        <f>1.24/(5*N47)</f>
        <v>0.21224280507587498</v>
      </c>
      <c r="O49" s="2"/>
      <c r="P49" s="2">
        <f>1.24/(5*P47)</f>
        <v>0.21205817054055329</v>
      </c>
      <c r="Q49" s="2">
        <f>1.24/(5*Q47)</f>
        <v>0.21214620276744747</v>
      </c>
      <c r="R49" s="2">
        <f>1.24/(5*R47)</f>
        <v>0.21224280507587498</v>
      </c>
      <c r="S49" s="1" t="s">
        <v>7</v>
      </c>
    </row>
    <row r="50" spans="1:19" x14ac:dyDescent="0.25">
      <c r="A50" t="s">
        <v>19</v>
      </c>
      <c r="D50" s="4">
        <v>0.24</v>
      </c>
      <c r="E50" s="4">
        <v>0.24</v>
      </c>
      <c r="F50" s="4">
        <v>0.24</v>
      </c>
      <c r="G50" s="4"/>
      <c r="H50" s="4">
        <v>0.24</v>
      </c>
      <c r="I50" s="4">
        <v>0.24</v>
      </c>
      <c r="J50" s="4">
        <v>0.24</v>
      </c>
      <c r="K50" s="4"/>
      <c r="L50" s="4">
        <v>0.24</v>
      </c>
      <c r="M50" s="4">
        <v>0.24</v>
      </c>
      <c r="N50" s="4">
        <v>0.24</v>
      </c>
      <c r="O50" s="4"/>
      <c r="P50" s="4">
        <v>0.24</v>
      </c>
      <c r="Q50" s="4">
        <v>0.24</v>
      </c>
      <c r="R50" s="4">
        <v>0.24</v>
      </c>
      <c r="S50" s="5" t="s">
        <v>7</v>
      </c>
    </row>
    <row r="51" spans="1:19" x14ac:dyDescent="0.25">
      <c r="S51" s="1"/>
    </row>
    <row r="52" spans="1:19" x14ac:dyDescent="0.25">
      <c r="A52" t="s">
        <v>20</v>
      </c>
      <c r="B52" s="2"/>
      <c r="C52" s="2"/>
      <c r="D52" s="2">
        <f>(1.24/(5*D50))-D45/2</f>
        <v>0.86384290828709231</v>
      </c>
      <c r="E52" s="2">
        <f>(1.24/(5*E50))-E45/2</f>
        <v>0.86432820024662382</v>
      </c>
      <c r="F52" s="2">
        <f>(1.24/(5*F50))-F45/2</f>
        <v>0.86470308914442606</v>
      </c>
      <c r="G52" s="2"/>
      <c r="H52" s="2">
        <f>(1.24/(5*H50))-H45/2</f>
        <v>0.9206632446088604</v>
      </c>
      <c r="I52" s="2">
        <f>(1.24/(5*I50))-I45/2</f>
        <v>0.92091317054072852</v>
      </c>
      <c r="J52" s="2">
        <f>(1.24/(5*J50))-J45/2</f>
        <v>0.92119699218140361</v>
      </c>
      <c r="K52" s="2"/>
      <c r="L52" s="2">
        <f>(1.24/(5*L50))-L45/2</f>
        <v>0.86384290828709231</v>
      </c>
      <c r="M52" s="2">
        <f>(1.24/(5*M50))-M45/2</f>
        <v>0.86432820024662382</v>
      </c>
      <c r="N52" s="2">
        <f>(1.24/(5*N50))-N45/2</f>
        <v>0.86486027290924916</v>
      </c>
      <c r="O52" s="2"/>
      <c r="P52" s="2">
        <f>(1.24/(5*P50))-P45/2</f>
        <v>0.86384290828709231</v>
      </c>
      <c r="Q52" s="2">
        <f>(1.24/(5*Q50))-Q45/2</f>
        <v>0.86432820024662382</v>
      </c>
      <c r="R52" s="2">
        <f>(1.24/(5*R50))-R45/2</f>
        <v>0.86486027290924916</v>
      </c>
      <c r="S52" s="1" t="s">
        <v>9</v>
      </c>
    </row>
    <row r="53" spans="1:19" x14ac:dyDescent="0.25">
      <c r="S53" s="1"/>
    </row>
    <row r="54" spans="1:19" x14ac:dyDescent="0.25">
      <c r="A54" s="2" t="s">
        <v>32</v>
      </c>
      <c r="B54" s="2"/>
      <c r="C54" s="2"/>
      <c r="D54" s="3">
        <f>1/D37-D35</f>
        <v>7.3594526664815247E-7</v>
      </c>
      <c r="E54" s="3">
        <f>1/E37-E35</f>
        <v>9.9592310568953853E-7</v>
      </c>
      <c r="F54" s="3">
        <f>1/F37-F35</f>
        <v>1.5457772383983171E-6</v>
      </c>
      <c r="G54" s="3"/>
      <c r="H54" s="3">
        <f>1/H37-H35</f>
        <v>6.6394873712635898E-7</v>
      </c>
      <c r="I54" s="3">
        <f>1/I37-I35</f>
        <v>1.0305181589322114E-6</v>
      </c>
      <c r="J54" s="3">
        <f>1/J37-J35</f>
        <v>6.1674987633561389E-6</v>
      </c>
      <c r="K54" s="3"/>
      <c r="L54" s="3">
        <f>1/L37-L35</f>
        <v>7.3594526664815247E-7</v>
      </c>
      <c r="M54" s="3">
        <f>1/M37-M35</f>
        <v>9.9592310568953853E-7</v>
      </c>
      <c r="N54" s="3">
        <f>1/N37-N35</f>
        <v>2.1383119207672212E-6</v>
      </c>
      <c r="O54" s="3"/>
      <c r="P54" s="3">
        <f>1/P37-P35</f>
        <v>7.3594526664815247E-7</v>
      </c>
      <c r="Q54" s="3">
        <f>1/Q37-Q35</f>
        <v>9.9592310568953853E-7</v>
      </c>
      <c r="R54" s="3">
        <f>1/R37-R35</f>
        <v>2.1383119207672212E-6</v>
      </c>
      <c r="S54" s="11" t="s">
        <v>8</v>
      </c>
    </row>
    <row r="55" spans="1:19" x14ac:dyDescent="0.25">
      <c r="A55" s="2"/>
      <c r="B55" s="2"/>
      <c r="C55" s="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9"/>
    </row>
    <row r="56" spans="1:19" x14ac:dyDescent="0.25">
      <c r="A56" s="2" t="s">
        <v>56</v>
      </c>
      <c r="B56" s="2"/>
      <c r="C56" s="2"/>
      <c r="D56" s="17">
        <v>8</v>
      </c>
      <c r="E56" s="17">
        <v>8</v>
      </c>
      <c r="F56" s="17">
        <v>8</v>
      </c>
      <c r="G56" s="17"/>
      <c r="H56" s="17">
        <v>8</v>
      </c>
      <c r="I56" s="17">
        <v>8</v>
      </c>
      <c r="J56" s="17">
        <v>8</v>
      </c>
      <c r="K56" s="17"/>
      <c r="L56" s="17">
        <v>8</v>
      </c>
      <c r="M56" s="17">
        <v>8</v>
      </c>
      <c r="N56" s="17">
        <v>8</v>
      </c>
      <c r="O56" s="17"/>
      <c r="P56" s="17">
        <v>8</v>
      </c>
      <c r="Q56" s="17">
        <v>8</v>
      </c>
      <c r="R56" s="17">
        <v>8</v>
      </c>
      <c r="S56" s="29" t="s">
        <v>2</v>
      </c>
    </row>
    <row r="57" spans="1:19" x14ac:dyDescent="0.25">
      <c r="A57" t="s">
        <v>55</v>
      </c>
      <c r="D57" s="2">
        <v>1</v>
      </c>
      <c r="E57" s="2">
        <v>1</v>
      </c>
      <c r="F57" s="2">
        <v>1</v>
      </c>
      <c r="H57" s="2">
        <v>1</v>
      </c>
      <c r="I57" s="2">
        <v>1</v>
      </c>
      <c r="J57" s="2">
        <v>1</v>
      </c>
      <c r="L57" s="2">
        <v>1</v>
      </c>
      <c r="M57" s="2">
        <v>1</v>
      </c>
      <c r="N57" s="2">
        <v>1</v>
      </c>
      <c r="P57" s="2">
        <v>1</v>
      </c>
      <c r="Q57" s="2">
        <v>1</v>
      </c>
      <c r="R57" s="2">
        <v>1</v>
      </c>
      <c r="S57" s="28" t="s">
        <v>2</v>
      </c>
    </row>
    <row r="58" spans="1:19" x14ac:dyDescent="0.25">
      <c r="A58" t="s">
        <v>51</v>
      </c>
      <c r="D58" s="3">
        <f>1.24*D59/(D56-1.24)</f>
        <v>8337.816030123724</v>
      </c>
      <c r="E58" s="3">
        <f>1.24*E59/(E56-1.24)</f>
        <v>8337.816030123724</v>
      </c>
      <c r="F58" s="3">
        <f>1.24*F59/(F56-1.24)</f>
        <v>8337.816030123724</v>
      </c>
      <c r="G58" s="4"/>
      <c r="H58" s="3">
        <f>1.24*H59/(H56-1.24)</f>
        <v>8337.816030123724</v>
      </c>
      <c r="I58" s="3">
        <f>1.24*I59/(I56-1.24)</f>
        <v>8337.816030123724</v>
      </c>
      <c r="J58" s="3">
        <f>1.24*J59/(J56-1.24)</f>
        <v>8337.816030123724</v>
      </c>
      <c r="K58" s="4"/>
      <c r="L58" s="3">
        <f>1.24*L59/(L56-1.24)</f>
        <v>8337.816030123724</v>
      </c>
      <c r="M58" s="3">
        <f>1.24*M59/(M56-1.24)</f>
        <v>8337.816030123724</v>
      </c>
      <c r="N58" s="3">
        <f>1.24*N59/(N56-1.24)</f>
        <v>8337.816030123724</v>
      </c>
      <c r="O58" s="4"/>
      <c r="P58" s="3">
        <f>1.24*P59/(P56-1.24)</f>
        <v>8337.816030123724</v>
      </c>
      <c r="Q58" s="3">
        <f>1.24*Q59/(Q56-1.24)</f>
        <v>8337.816030123724</v>
      </c>
      <c r="R58" s="3">
        <f>1.24*R59/(R56-1.24)</f>
        <v>8337.816030123724</v>
      </c>
      <c r="S58" s="30" t="s">
        <v>7</v>
      </c>
    </row>
    <row r="59" spans="1:19" x14ac:dyDescent="0.25">
      <c r="A59" s="27" t="s">
        <v>52</v>
      </c>
      <c r="D59" s="3">
        <f>D57/0.000022</f>
        <v>45454.545454545456</v>
      </c>
      <c r="E59" s="3">
        <f>E57/0.000022</f>
        <v>45454.545454545456</v>
      </c>
      <c r="F59" s="3">
        <f>F57/0.000022</f>
        <v>45454.545454545456</v>
      </c>
      <c r="G59" s="4"/>
      <c r="H59" s="3">
        <f>H57/0.000022</f>
        <v>45454.545454545456</v>
      </c>
      <c r="I59" s="3">
        <f>I57/0.000022</f>
        <v>45454.545454545456</v>
      </c>
      <c r="J59" s="3">
        <f>J57/0.000022</f>
        <v>45454.545454545456</v>
      </c>
      <c r="K59" s="4"/>
      <c r="L59" s="3">
        <f>L57/0.000022</f>
        <v>45454.545454545456</v>
      </c>
      <c r="M59" s="3">
        <f>M57/0.000022</f>
        <v>45454.545454545456</v>
      </c>
      <c r="N59" s="3">
        <f>N57/0.000022</f>
        <v>45454.545454545456</v>
      </c>
      <c r="O59" s="4"/>
      <c r="P59" s="3">
        <f>P57/0.000022</f>
        <v>45454.545454545456</v>
      </c>
      <c r="Q59" s="3">
        <f>Q57/0.000022</f>
        <v>45454.545454545456</v>
      </c>
      <c r="R59" s="3">
        <f>R57/0.000022</f>
        <v>45454.545454545456</v>
      </c>
      <c r="S59" s="30" t="s">
        <v>7</v>
      </c>
    </row>
    <row r="60" spans="1:19" x14ac:dyDescent="0.25">
      <c r="A60" s="12"/>
      <c r="S60" s="28"/>
    </row>
    <row r="61" spans="1:19" x14ac:dyDescent="0.25">
      <c r="A61" s="27" t="s">
        <v>57</v>
      </c>
      <c r="D61" s="2">
        <f>D52*D54/1</f>
        <v>6.3574109948145968E-7</v>
      </c>
      <c r="E61" s="2">
        <f>E52*E54/1</f>
        <v>8.6080442552466697E-7</v>
      </c>
      <c r="F61" s="2">
        <f>F52*F54/1</f>
        <v>1.3366383531721647E-6</v>
      </c>
      <c r="H61" s="2">
        <f t="shared" ref="H61:J61" si="6">H52*H54/1</f>
        <v>6.11273198576709E-7</v>
      </c>
      <c r="I61" s="2">
        <f t="shared" si="6"/>
        <v>9.4901774504205713E-7</v>
      </c>
      <c r="J61" s="2">
        <f t="shared" si="6"/>
        <v>5.6814813100862016E-6</v>
      </c>
      <c r="L61" s="2">
        <f t="shared" ref="L61:N61" si="7">L52*L54/1</f>
        <v>6.3574109948145968E-7</v>
      </c>
      <c r="M61" s="2">
        <f t="shared" si="7"/>
        <v>8.6080442552466697E-7</v>
      </c>
      <c r="N61" s="2">
        <f t="shared" si="7"/>
        <v>1.8493410313598398E-6</v>
      </c>
      <c r="P61" s="2">
        <f t="shared" ref="P61:R61" si="8">P52*P54/1</f>
        <v>6.3574109948145968E-7</v>
      </c>
      <c r="Q61" s="2">
        <f t="shared" si="8"/>
        <v>8.6080442552466697E-7</v>
      </c>
      <c r="R61" s="2">
        <f t="shared" si="8"/>
        <v>1.8493410313598398E-6</v>
      </c>
      <c r="S61" s="28" t="s">
        <v>1</v>
      </c>
    </row>
    <row r="62" spans="1:19" x14ac:dyDescent="0.25">
      <c r="A62" s="27" t="s">
        <v>58</v>
      </c>
      <c r="D62" s="3">
        <v>9.9999999999999995E-7</v>
      </c>
      <c r="E62" s="3">
        <v>9.9999999999999995E-7</v>
      </c>
      <c r="F62" s="3">
        <v>9.9999999999999995E-7</v>
      </c>
      <c r="G62" s="4"/>
      <c r="H62" s="3">
        <v>9.9999999999999995E-7</v>
      </c>
      <c r="I62" s="3">
        <v>9.9999999999999995E-7</v>
      </c>
      <c r="J62" s="3">
        <v>9.9999999999999995E-7</v>
      </c>
      <c r="K62" s="4"/>
      <c r="L62" s="3">
        <v>9.9999999999999995E-7</v>
      </c>
      <c r="M62" s="3">
        <v>9.9999999999999995E-7</v>
      </c>
      <c r="N62" s="3">
        <v>9.9999999999999995E-7</v>
      </c>
      <c r="O62" s="4"/>
      <c r="P62" s="3">
        <v>9.9999999999999995E-7</v>
      </c>
      <c r="Q62" s="3">
        <v>9.9999999999999995E-7</v>
      </c>
      <c r="R62" s="3">
        <v>9.9999999999999995E-7</v>
      </c>
      <c r="S62" s="30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singe led</vt:lpstr>
      <vt:lpstr>10 leds series</vt:lpstr>
      <vt:lpstr>Blad3</vt:lpstr>
      <vt:lpstr>Blad4</vt:lpstr>
      <vt:lpstr>Blad5</vt:lpstr>
      <vt:lpstr>Blad6</vt:lpstr>
      <vt:lpstr>Blad7</vt:lpstr>
      <vt:lpstr>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</dc:creator>
  <cp:lastModifiedBy>Rens</cp:lastModifiedBy>
  <dcterms:created xsi:type="dcterms:W3CDTF">2016-05-05T19:11:19Z</dcterms:created>
  <dcterms:modified xsi:type="dcterms:W3CDTF">2016-05-06T15:00:41Z</dcterms:modified>
</cp:coreProperties>
</file>