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<sst xmlns="http://schemas.openxmlformats.org/spreadsheetml/2006/main" count="30" uniqueCount="30">
  <si>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R(ILIM) [Ω]</t>
  </si>
  <si>
    <t xml:space="preserve">R20</t>
  </si>
  <si>
    <t xml:space="preserve">R(IMON) [Ω]</t>
  </si>
  <si>
    <t xml:space="preserve">R22</t>
  </si>
  <si>
    <t xml:space="preserve">C(TMR) [F]</t>
  </si>
  <si>
    <t xml:space="preserve">C12</t>
  </si>
  <si>
    <t xml:space="preserve">R(SENSE) [Ω]</t>
  </si>
  <si>
    <t xml:space="preserve">R2</t>
  </si>
  <si>
    <t xml:space="preserve">R(SET) [Ω]</t>
  </si>
  <si>
    <t xml:space="preserve">R4</t>
  </si>
  <si>
    <t xml:space="preserve">R(ISCP) [Ω]</t>
  </si>
  <si>
    <t xml:space="preserve">R3</t>
  </si>
  <si>
    <t xml:space="preserve">FAC_IMON</t>
  </si>
  <si>
    <t xml:space="preserve">= I_IMON / I_ILIM as measured</t>
  </si>
  <si>
    <t xml:space="preserve">Iout [A]</t>
  </si>
  <si>
    <t xml:space="preserve">U(ILIM)
[V]</t>
  </si>
  <si>
    <t xml:space="preserve">U(MON)
[V]</t>
  </si>
  <si>
    <t xml:space="preserve">I(ILIM)
[A]</t>
  </si>
  <si>
    <t xml:space="preserve">I(IMON)
[A]</t>
  </si>
  <si>
    <t xml:space="preserve">I_SUM
[A]</t>
  </si>
  <si>
    <t xml:space="preserve">Ratio
I(IMON) / I(ILIM)</t>
  </si>
  <si>
    <t xml:space="preserve">U_R(SENSE)</t>
  </si>
  <si>
    <t xml:space="preserve">I_R(SET) </t>
  </si>
  <si>
    <t xml:space="preserve">Ratio
I_R(SET)  / I_SUM</t>
  </si>
  <si>
    <t xml:space="preserve">I_ILIM_ideal
[A]</t>
  </si>
  <si>
    <t xml:space="preserve">I_IMON_ideal
[A]</t>
  </si>
  <si>
    <t xml:space="preserve">U_I(ILIM)_ideal
[V]</t>
  </si>
  <si>
    <t xml:space="preserve">U_I(MON)_ideal
[V]</t>
  </si>
  <si>
    <t xml:space="preserve">I_ILIM_offset
[A]</t>
  </si>
  <si>
    <t xml:space="preserve">I_IMON_offset
[A]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</si>
</sst>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##0.0E+0"/>
    <numFmt numFmtId="166" formatCode="[$-409]0"/>
    <numFmt numFmtId="167" formatCode="0"/>
    <numFmt numFmtId="168" formatCode="[$-409]0.000"/>
    <numFmt numFmtId="169" formatCode="[$-409]0.0000"/>
    <numFmt numFmtId="170" formatCode="[$-409]0.00E+00"/>
    <numFmt numFmtId="171" formatCode="[$-409]0.00"/>
    <numFmt numFmtId="172" formatCode="[$-409]0.0000E+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P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20" activeCellId="0" sqref="P20"/>
    </sheetView>
  </sheetViews>
  <sheetFormatPr defaultColWidth="9.18359375" defaultRowHeight="13.8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0" width="11.14"/>
    <col collapsed="false" customWidth="true" hidden="false" outlineLevel="0" max="3" min="3" style="0" width="10.85"/>
    <col collapsed="false" customWidth="true" hidden="false" outlineLevel="0" max="4" min="4" style="0" width="10.58"/>
    <col collapsed="false" customWidth="true" hidden="false" outlineLevel="0" max="5" min="5" style="0" width="11.14"/>
    <col collapsed="false" customWidth="true" hidden="false" outlineLevel="0" max="6" min="6" style="0" width="10.99"/>
    <col collapsed="false" customWidth="true" hidden="false" outlineLevel="0" max="7" min="7" style="0" width="15.71"/>
    <col collapsed="false" customWidth="true" hidden="false" outlineLevel="0" max="8" min="8" style="0" width="13.63"/>
    <col collapsed="false" customWidth="true" hidden="false" outlineLevel="0" max="9" min="9" style="0" width="10.12"/>
    <col collapsed="false" customWidth="true" hidden="false" outlineLevel="0" max="10" min="10" style="0" width="16.14"/>
    <col collapsed="false" customWidth="true" hidden="false" outlineLevel="0" max="11" min="11" style="0" width="14.01"/>
    <col collapsed="false" customWidth="true" hidden="false" outlineLevel="0" max="12" min="12" style="0" width="16.41"/>
    <col collapsed="false" customWidth="true" hidden="false" outlineLevel="0" max="13" min="13" style="0" width="15.88"/>
    <col collapsed="false" customWidth="true" hidden="false" outlineLevel="0" max="14" min="14" style="0" width="16.29"/>
    <col collapsed="false" customWidth="true" hidden="false" outlineLevel="0" max="15" min="15" style="0" width="14.01"/>
    <col collapsed="false" customWidth="true" hidden="false" outlineLevel="0" max="16" min="16" style="0" width="16.41"/>
  </cols>
  <sheetData>
    <row r="1" customFormat="false" ht="13.8" hidden="false" customHeight="false" outlineLevel="0" collapsed="false">
      <c r="A1" s="1" t="s">
        <v>0</v>
      </c>
      <c r="B1" s="2" t="n">
        <v>60400</v>
      </c>
      <c r="C1" s="3" t="s">
        <v>1</v>
      </c>
      <c r="D1" s="3"/>
      <c r="E1" s="3"/>
    </row>
    <row r="2" customFormat="false" ht="13.8" hidden="false" customHeight="false" outlineLevel="0" collapsed="false">
      <c r="A2" s="1" t="s">
        <v>2</v>
      </c>
      <c r="B2" s="2" t="n">
        <v>15400</v>
      </c>
      <c r="C2" s="3" t="s">
        <v>3</v>
      </c>
      <c r="D2" s="3"/>
      <c r="E2" s="3"/>
    </row>
    <row r="3" customFormat="false" ht="13.8" hidden="false" customHeight="false" outlineLevel="0" collapsed="false">
      <c r="A3" s="1" t="s">
        <v>4</v>
      </c>
      <c r="B3" s="2" t="n">
        <v>6.8E-007</v>
      </c>
      <c r="C3" s="3" t="s">
        <v>5</v>
      </c>
      <c r="D3" s="3"/>
      <c r="E3" s="3"/>
    </row>
    <row r="4" customFormat="false" ht="13.8" hidden="false" customHeight="false" outlineLevel="0" collapsed="false">
      <c r="A4" s="1" t="s">
        <v>6</v>
      </c>
      <c r="B4" s="2" t="n">
        <v>0.001</v>
      </c>
      <c r="C4" s="3" t="s">
        <v>7</v>
      </c>
      <c r="D4" s="3"/>
      <c r="E4" s="3"/>
    </row>
    <row r="5" customFormat="false" ht="13.8" hidden="false" customHeight="false" outlineLevel="0" collapsed="false">
      <c r="A5" s="1" t="s">
        <v>8</v>
      </c>
      <c r="B5" s="4" t="n">
        <v>50</v>
      </c>
      <c r="C5" s="3" t="s">
        <v>9</v>
      </c>
      <c r="D5" s="3"/>
      <c r="E5" s="3"/>
    </row>
    <row r="6" customFormat="false" ht="13.8" hidden="false" customHeight="false" outlineLevel="0" collapsed="false">
      <c r="A6" s="1" t="s">
        <v>10</v>
      </c>
      <c r="B6" s="4" t="n">
        <v>50</v>
      </c>
      <c r="C6" s="3" t="s">
        <v>11</v>
      </c>
      <c r="D6" s="3"/>
      <c r="E6" s="3"/>
    </row>
    <row r="7" customFormat="false" ht="13.8" hidden="false" customHeight="false" outlineLevel="0" collapsed="false">
      <c r="A7" s="1" t="s">
        <v>12</v>
      </c>
      <c r="B7" s="5" t="n">
        <v>9</v>
      </c>
      <c r="C7" s="3" t="s">
        <v>13</v>
      </c>
      <c r="D7" s="3"/>
      <c r="E7" s="3"/>
    </row>
    <row r="9" s="10" customFormat="true" ht="23.85" hidden="false" customHeight="false" outlineLevel="0" collapsed="false">
      <c r="A9" s="6" t="s">
        <v>14</v>
      </c>
      <c r="B9" s="7" t="s">
        <v>15</v>
      </c>
      <c r="C9" s="7" t="s">
        <v>16</v>
      </c>
      <c r="D9" s="7" t="s">
        <v>17</v>
      </c>
      <c r="E9" s="7" t="s">
        <v>18</v>
      </c>
      <c r="F9" s="7" t="s">
        <v>19</v>
      </c>
      <c r="G9" s="8" t="s">
        <v>20</v>
      </c>
      <c r="H9" s="9" t="s">
        <v>21</v>
      </c>
      <c r="I9" s="7" t="s">
        <v>22</v>
      </c>
      <c r="J9" s="8" t="s">
        <v>23</v>
      </c>
      <c r="K9" s="7" t="s">
        <v>24</v>
      </c>
      <c r="L9" s="7" t="s">
        <v>25</v>
      </c>
      <c r="M9" s="7" t="s">
        <v>26</v>
      </c>
      <c r="N9" s="7" t="s">
        <v>27</v>
      </c>
      <c r="O9" s="7" t="s">
        <v>28</v>
      </c>
      <c r="P9" s="7" t="s">
        <v>29</v>
      </c>
    </row>
    <row r="10" customFormat="false" ht="13.8" hidden="false" customHeight="false" outlineLevel="0" collapsed="false">
      <c r="A10" s="11" t="n">
        <v>1.003</v>
      </c>
      <c r="B10" s="12" t="n">
        <v>0.0777</v>
      </c>
      <c r="C10" s="12" t="n">
        <v>0.1801</v>
      </c>
      <c r="D10" s="13" t="n">
        <f aca="false">IF((B10&gt;0),B10/$B$1,"")</f>
        <v>1.2864238410596E-006</v>
      </c>
      <c r="E10" s="13" t="n">
        <f aca="false">IF((C10&gt;0),C10/$B$2,"")</f>
        <v>1.16948051948052E-005</v>
      </c>
      <c r="F10" s="13" t="n">
        <f aca="false">IF(AND(ISNUMBER(D10),ISNUMBER(E10)),E10+D10,"")</f>
        <v>1.29812290358648E-005</v>
      </c>
      <c r="G10" s="14" t="n">
        <f aca="false">IF(AND(ISNUMBER(D10),ISNUMBER(E10)),E10/D10,"")</f>
        <v>9.09094251951395</v>
      </c>
      <c r="H10" s="15" t="n">
        <f aca="false">$B$4*A10</f>
        <v>0.001003</v>
      </c>
      <c r="I10" s="13" t="n">
        <f aca="false">H10/$B$5</f>
        <v>2.006E-005</v>
      </c>
      <c r="J10" s="11" t="n">
        <f aca="false">F10/I10</f>
        <v>0.647120091518684</v>
      </c>
      <c r="K10" s="13" t="n">
        <f aca="false">$I10/(1+$B$7)</f>
        <v>2.006E-006</v>
      </c>
      <c r="L10" s="13" t="n">
        <f aca="false">I10-K10</f>
        <v>1.8054E-005</v>
      </c>
      <c r="M10" s="12" t="n">
        <f aca="false">K10*$B$1</f>
        <v>0.1211624</v>
      </c>
      <c r="N10" s="12" t="n">
        <f aca="false">L10*$B$2</f>
        <v>0.2780316</v>
      </c>
      <c r="O10" s="13" t="n">
        <f aca="false">K10-D10</f>
        <v>7.19576158940397E-007</v>
      </c>
      <c r="P10" s="13" t="n">
        <f aca="false">L10-E10</f>
        <v>6.35919480519481E-006</v>
      </c>
    </row>
    <row r="11" customFormat="false" ht="13.8" hidden="false" customHeight="false" outlineLevel="0" collapsed="false">
      <c r="A11" s="11" t="n">
        <v>2.004</v>
      </c>
      <c r="B11" s="12" t="n">
        <v>0.197</v>
      </c>
      <c r="C11" s="12" t="n">
        <v>0.456</v>
      </c>
      <c r="D11" s="13" t="n">
        <f aca="false">IF((B11&gt;0),B11/$B$1,"")</f>
        <v>3.26158940397351E-006</v>
      </c>
      <c r="E11" s="13" t="n">
        <f aca="false">IF((C11&gt;0),C11/$B$2,"")</f>
        <v>2.96103896103896E-005</v>
      </c>
      <c r="F11" s="13" t="n">
        <f aca="false">IF(AND(ISNUMBER(D11),ISNUMBER(E11)),E11+D11,"")</f>
        <v>3.28719790143631E-005</v>
      </c>
      <c r="G11" s="14" t="n">
        <f aca="false">IF(AND(ISNUMBER(D11),ISNUMBER(E11)),E11/D11,"")</f>
        <v>9.0785153932362</v>
      </c>
      <c r="H11" s="15" t="n">
        <f aca="false">$B$4*A11</f>
        <v>0.002004</v>
      </c>
      <c r="I11" s="13" t="n">
        <f aca="false">H11/$B$5</f>
        <v>4.008E-005</v>
      </c>
      <c r="J11" s="11" t="n">
        <f aca="false">F11/I11</f>
        <v>0.820159157044988</v>
      </c>
      <c r="K11" s="13" t="n">
        <f aca="false">I11/(1+$B$7)</f>
        <v>4.008E-006</v>
      </c>
      <c r="L11" s="13" t="n">
        <f aca="false">I11-K11</f>
        <v>3.6072E-005</v>
      </c>
      <c r="M11" s="12" t="n">
        <f aca="false">K11*$B$1</f>
        <v>0.2420832</v>
      </c>
      <c r="N11" s="12" t="n">
        <f aca="false">L11*$B$2</f>
        <v>0.5555088</v>
      </c>
      <c r="O11" s="13" t="n">
        <f aca="false">K11-D11</f>
        <v>7.4641059602649E-007</v>
      </c>
      <c r="P11" s="13" t="n">
        <f aca="false">L11-E11</f>
        <v>6.46161038961039E-006</v>
      </c>
    </row>
    <row r="12" customFormat="false" ht="13.8" hidden="false" customHeight="false" outlineLevel="0" collapsed="false">
      <c r="A12" s="11" t="n">
        <v>3.005</v>
      </c>
      <c r="B12" s="12" t="n">
        <v>0.316</v>
      </c>
      <c r="C12" s="12" t="n">
        <v>0.731</v>
      </c>
      <c r="D12" s="13" t="n">
        <f aca="false">IF((B12&gt;0),B12/$B$1,"")</f>
        <v>5.2317880794702E-006</v>
      </c>
      <c r="E12" s="13" t="n">
        <f aca="false">IF((C12&gt;0),C12/$B$2,"")</f>
        <v>4.74675324675325E-005</v>
      </c>
      <c r="F12" s="13" t="n">
        <f aca="false">IF(AND(ISNUMBER(D12),ISNUMBER(E12)),E12+D12,"")</f>
        <v>5.26993205470027E-005</v>
      </c>
      <c r="G12" s="14" t="n">
        <f aca="false">IF(AND(ISNUMBER(D12),ISNUMBER(E12)),E12/D12,"")</f>
        <v>9.07290810455367</v>
      </c>
      <c r="H12" s="15" t="n">
        <f aca="false">$B$4*A12</f>
        <v>0.003005</v>
      </c>
      <c r="I12" s="13" t="n">
        <f aca="false">H12/$B$5</f>
        <v>6.01E-005</v>
      </c>
      <c r="J12" s="11" t="n">
        <f aca="false">F12/I12</f>
        <v>0.876860574825336</v>
      </c>
      <c r="K12" s="13" t="n">
        <f aca="false">I12/(1+$B$7)</f>
        <v>6.01E-006</v>
      </c>
      <c r="L12" s="13" t="n">
        <f aca="false">I12-K12</f>
        <v>5.409E-005</v>
      </c>
      <c r="M12" s="12" t="n">
        <f aca="false">K12*$B$1</f>
        <v>0.363004</v>
      </c>
      <c r="N12" s="12" t="n">
        <f aca="false">L12*$B$2</f>
        <v>0.832986</v>
      </c>
      <c r="O12" s="13" t="n">
        <f aca="false">K12-D12</f>
        <v>7.78211920529801E-007</v>
      </c>
      <c r="P12" s="13" t="n">
        <f aca="false">L12-E12</f>
        <v>6.62246753246753E-006</v>
      </c>
    </row>
    <row r="13" customFormat="false" ht="13.8" hidden="false" customHeight="false" outlineLevel="0" collapsed="false">
      <c r="A13" s="11" t="n">
        <v>4.006</v>
      </c>
      <c r="B13" s="12" t="n">
        <v>0.435</v>
      </c>
      <c r="C13" s="12" t="n">
        <v>1.007</v>
      </c>
      <c r="D13" s="13" t="n">
        <f aca="false">IF((B13&gt;0),B13/$B$1,"")</f>
        <v>7.20198675496689E-006</v>
      </c>
      <c r="E13" s="13" t="n">
        <f aca="false">IF((C13&gt;0),C13/$B$2,"")</f>
        <v>6.53896103896104E-005</v>
      </c>
      <c r="F13" s="13" t="n">
        <f aca="false">IF(AND(ISNUMBER(D13),ISNUMBER(E13)),E13+D13,"")</f>
        <v>7.25915971445773E-005</v>
      </c>
      <c r="G13" s="14" t="n">
        <f aca="false">IF(AND(ISNUMBER(D13),ISNUMBER(E13)),E13/D13,"")</f>
        <v>9.07938498283326</v>
      </c>
      <c r="H13" s="15" t="n">
        <f aca="false">$B$4*A13</f>
        <v>0.004006</v>
      </c>
      <c r="I13" s="13" t="n">
        <f aca="false">H13/$B$5</f>
        <v>8.012E-005</v>
      </c>
      <c r="J13" s="11" t="n">
        <f aca="false">F13/I13</f>
        <v>0.906035910441553</v>
      </c>
      <c r="K13" s="13" t="n">
        <f aca="false">I13/(1+$B$7)</f>
        <v>8.012E-006</v>
      </c>
      <c r="L13" s="13" t="n">
        <f aca="false">I13-K13</f>
        <v>7.2108E-005</v>
      </c>
      <c r="M13" s="12" t="n">
        <f aca="false">K13*$B$1</f>
        <v>0.4839248</v>
      </c>
      <c r="N13" s="12" t="n">
        <f aca="false">L13*$B$2</f>
        <v>1.1104632</v>
      </c>
      <c r="O13" s="13" t="n">
        <f aca="false">K13-D13</f>
        <v>8.10013245033113E-007</v>
      </c>
      <c r="P13" s="13" t="n">
        <f aca="false">L13-E13</f>
        <v>6.71838961038962E-006</v>
      </c>
    </row>
    <row r="14" customFormat="false" ht="13.8" hidden="false" customHeight="false" outlineLevel="0" collapsed="false">
      <c r="A14" s="11" t="n">
        <v>5.008</v>
      </c>
      <c r="B14" s="12" t="n">
        <v>0.554</v>
      </c>
      <c r="C14" s="12" t="n">
        <v>1.283</v>
      </c>
      <c r="D14" s="13" t="n">
        <f aca="false">IF((B14&gt;0),B14/$B$1,"")</f>
        <v>9.17218543046358E-006</v>
      </c>
      <c r="E14" s="13" t="n">
        <f aca="false">IF((C14&gt;0),C14/$B$2,"")</f>
        <v>8.33116883116883E-005</v>
      </c>
      <c r="F14" s="13" t="n">
        <f aca="false">IF(AND(ISNUMBER(D14),ISNUMBER(E14)),E14+D14,"")</f>
        <v>9.24838737421519E-005</v>
      </c>
      <c r="G14" s="14" t="n">
        <f aca="false">IF(AND(ISNUMBER(D14),ISNUMBER(E14)),E14/D14,"")</f>
        <v>9.08307937549815</v>
      </c>
      <c r="H14" s="15" t="n">
        <f aca="false">$B$4*A14</f>
        <v>0.005008</v>
      </c>
      <c r="I14" s="13" t="n">
        <f aca="false">H14/$B$5</f>
        <v>0.00010016</v>
      </c>
      <c r="J14" s="11" t="n">
        <f aca="false">F14/I14</f>
        <v>0.923361359246724</v>
      </c>
      <c r="K14" s="13" t="n">
        <f aca="false">I14/(1+$B$7)</f>
        <v>1.0016E-005</v>
      </c>
      <c r="L14" s="13" t="n">
        <f aca="false">I14-K14</f>
        <v>9.0144E-005</v>
      </c>
      <c r="M14" s="12" t="n">
        <f aca="false">K14*$B$1</f>
        <v>0.6049664</v>
      </c>
      <c r="N14" s="12" t="n">
        <f aca="false">L14*$B$2</f>
        <v>1.3882176</v>
      </c>
      <c r="O14" s="13" t="n">
        <f aca="false">K14-D14</f>
        <v>8.43814569536423E-007</v>
      </c>
      <c r="P14" s="13" t="n">
        <f aca="false">L14-E14</f>
        <v>6.83231168831171E-006</v>
      </c>
    </row>
    <row r="15" customFormat="false" ht="13.8" hidden="false" customHeight="false" outlineLevel="0" collapsed="false">
      <c r="A15" s="11" t="n">
        <v>6.009</v>
      </c>
      <c r="B15" s="12" t="n">
        <v>0.673</v>
      </c>
      <c r="C15" s="12" t="n">
        <v>1.559</v>
      </c>
      <c r="D15" s="13" t="n">
        <f aca="false">IF((B15&gt;0),B15/$B$1,"")</f>
        <v>1.11423841059603E-005</v>
      </c>
      <c r="E15" s="13" t="n">
        <f aca="false">IF((C15&gt;0),C15/$B$2,"")</f>
        <v>0.000101233766233766</v>
      </c>
      <c r="F15" s="13" t="n">
        <f aca="false">IF(AND(ISNUMBER(D15),ISNUMBER(E15)),E15+D15,"")</f>
        <v>0.000112376150339726</v>
      </c>
      <c r="G15" s="14" t="n">
        <f aca="false">IF(AND(ISNUMBER(D15),ISNUMBER(E15)),E15/D15,"")</f>
        <v>9.08546728160398</v>
      </c>
      <c r="H15" s="15" t="n">
        <f aca="false">$B$4*A15</f>
        <v>0.006009</v>
      </c>
      <c r="I15" s="13" t="n">
        <f aca="false">H15/$B$5</f>
        <v>0.00012018</v>
      </c>
      <c r="J15" s="11" t="n">
        <f aca="false">F15/I15</f>
        <v>0.935065321515448</v>
      </c>
      <c r="K15" s="13" t="n">
        <f aca="false">I15/(1+$B$7)</f>
        <v>1.2018E-005</v>
      </c>
      <c r="L15" s="13" t="n">
        <f aca="false">I15-K15</f>
        <v>0.000108162</v>
      </c>
      <c r="M15" s="12" t="n">
        <f aca="false">K15*$B$1</f>
        <v>0.7258872</v>
      </c>
      <c r="N15" s="12" t="n">
        <f aca="false">L15*$B$2</f>
        <v>1.6656948</v>
      </c>
      <c r="O15" s="13" t="n">
        <f aca="false">K15-D15</f>
        <v>8.75615894039735E-007</v>
      </c>
      <c r="P15" s="13" t="n">
        <f aca="false">L15-E15</f>
        <v>6.92823376623377E-006</v>
      </c>
    </row>
    <row r="16" customFormat="false" ht="13.8" hidden="false" customHeight="false" outlineLevel="0" collapsed="false">
      <c r="A16" s="11" t="n">
        <v>7.009</v>
      </c>
      <c r="B16" s="12" t="n">
        <v>0.792</v>
      </c>
      <c r="C16" s="12" t="n">
        <v>1.835</v>
      </c>
      <c r="D16" s="13" t="n">
        <f aca="false">IF((B16&gt;0),B16/$B$1,"")</f>
        <v>1.3112582781457E-005</v>
      </c>
      <c r="E16" s="13" t="n">
        <f aca="false">IF((C16&gt;0),C16/$B$2,"")</f>
        <v>0.000119155844155844</v>
      </c>
      <c r="F16" s="13" t="n">
        <f aca="false">IF(AND(ISNUMBER(D16),ISNUMBER(E16)),E16+D16,"")</f>
        <v>0.000132268426937301</v>
      </c>
      <c r="G16" s="14" t="n">
        <f aca="false">IF(AND(ISNUMBER(D16),ISNUMBER(E16)),E16/D16,"")</f>
        <v>9.08713760986488</v>
      </c>
      <c r="H16" s="15" t="n">
        <f aca="false">$B$4*A16</f>
        <v>0.007009</v>
      </c>
      <c r="I16" s="13" t="n">
        <f aca="false">H16/$B$5</f>
        <v>0.00014018</v>
      </c>
      <c r="J16" s="11" t="n">
        <f aca="false">F16/I16</f>
        <v>0.943561327844921</v>
      </c>
      <c r="K16" s="13" t="n">
        <f aca="false">I16/(1+$B$7)</f>
        <v>1.4018E-005</v>
      </c>
      <c r="L16" s="13" t="n">
        <f aca="false">I16-K16</f>
        <v>0.000126162</v>
      </c>
      <c r="M16" s="12" t="n">
        <f aca="false">K16*$B$1</f>
        <v>0.8466872</v>
      </c>
      <c r="N16" s="12" t="n">
        <f aca="false">L16*$B$2</f>
        <v>1.9428948</v>
      </c>
      <c r="O16" s="13" t="n">
        <f aca="false">K16-D16</f>
        <v>9.05417218543047E-007</v>
      </c>
      <c r="P16" s="13" t="n">
        <f aca="false">L16-E16</f>
        <v>7.00615584415585E-006</v>
      </c>
    </row>
    <row r="17" customFormat="false" ht="13.8" hidden="false" customHeight="false" outlineLevel="0" collapsed="false">
      <c r="A17" s="11" t="n">
        <v>8.009</v>
      </c>
      <c r="B17" s="12" t="n">
        <v>0.912</v>
      </c>
      <c r="C17" s="12" t="n">
        <v>2.112</v>
      </c>
      <c r="D17" s="13" t="n">
        <f aca="false">IF((B17&gt;0),B17/$B$1,"")</f>
        <v>1.50993377483444E-005</v>
      </c>
      <c r="E17" s="13" t="n">
        <f aca="false">IF((C17&gt;0),C17/$B$2,"")</f>
        <v>0.000137142857142857</v>
      </c>
      <c r="F17" s="13" t="n">
        <f aca="false">IF(AND(ISNUMBER(D17),ISNUMBER(E17)),E17+D17,"")</f>
        <v>0.000152242194891202</v>
      </c>
      <c r="G17" s="14" t="n">
        <f aca="false">IF(AND(ISNUMBER(D17),ISNUMBER(E17)),E17/D17,"")</f>
        <v>9.08270676691729</v>
      </c>
      <c r="H17" s="15" t="n">
        <f aca="false">$B$4*A17</f>
        <v>0.008009</v>
      </c>
      <c r="I17" s="13" t="n">
        <f aca="false">H17/$B$5</f>
        <v>0.00016018</v>
      </c>
      <c r="J17" s="11" t="n">
        <f aca="false">F17/I17</f>
        <v>0.950444468043461</v>
      </c>
      <c r="K17" s="13" t="n">
        <f aca="false">I17/(1+$B$7)</f>
        <v>1.6018E-005</v>
      </c>
      <c r="L17" s="13" t="n">
        <f aca="false">I17-K17</f>
        <v>0.000144162</v>
      </c>
      <c r="M17" s="12" t="n">
        <f aca="false">K17*$B$1</f>
        <v>0.9674872</v>
      </c>
      <c r="N17" s="12" t="n">
        <f aca="false">L17*$B$2</f>
        <v>2.2200948</v>
      </c>
      <c r="O17" s="13" t="n">
        <f aca="false">K17-D17</f>
        <v>9.1866225165563E-007</v>
      </c>
      <c r="P17" s="13" t="n">
        <f aca="false">L17-E17</f>
        <v>7.01914285714285E-006</v>
      </c>
    </row>
    <row r="18" customFormat="false" ht="13.8" hidden="false" customHeight="false" outlineLevel="0" collapsed="false">
      <c r="A18" s="11" t="n">
        <v>9.008</v>
      </c>
      <c r="B18" s="12" t="n">
        <v>1.032</v>
      </c>
      <c r="C18" s="12" t="n">
        <v>2.389</v>
      </c>
      <c r="D18" s="13" t="n">
        <f aca="false">IF((B18&gt;0),B18/$B$1,"")</f>
        <v>1.70860927152318E-005</v>
      </c>
      <c r="E18" s="13" t="n">
        <f aca="false">IF((C18&gt;0),C18/$B$2,"")</f>
        <v>0.00015512987012987</v>
      </c>
      <c r="F18" s="13" t="n">
        <f aca="false">IF(AND(ISNUMBER(D18),ISNUMBER(E18)),E18+D18,"")</f>
        <v>0.000172215962845102</v>
      </c>
      <c r="G18" s="14" t="n">
        <f aca="false">IF(AND(ISNUMBER(D18),ISNUMBER(E18)),E18/D18,"")</f>
        <v>9.07930635256217</v>
      </c>
      <c r="H18" s="15" t="n">
        <f aca="false">$B$4*A18</f>
        <v>0.009008</v>
      </c>
      <c r="I18" s="13" t="n">
        <f aca="false">H18/$B$5</f>
        <v>0.00018016</v>
      </c>
      <c r="J18" s="11" t="n">
        <f aca="false">F18/I18</f>
        <v>0.955905655223701</v>
      </c>
      <c r="K18" s="13" t="n">
        <f aca="false">I18/(1+$B$7)</f>
        <v>1.8016E-005</v>
      </c>
      <c r="L18" s="13" t="n">
        <f aca="false">I18-K18</f>
        <v>0.000162144</v>
      </c>
      <c r="M18" s="12" t="n">
        <f aca="false">K18*$B$1</f>
        <v>1.0881664</v>
      </c>
      <c r="N18" s="12" t="n">
        <f aca="false">L18*$B$2</f>
        <v>2.4970176</v>
      </c>
      <c r="O18" s="13" t="n">
        <f aca="false">K18-D18</f>
        <v>9.2990728476821E-007</v>
      </c>
      <c r="P18" s="13" t="n">
        <f aca="false">L18-E18</f>
        <v>7.01412987012985E-006</v>
      </c>
    </row>
    <row r="19" customFormat="false" ht="13.8" hidden="false" customHeight="false" outlineLevel="0" collapsed="false">
      <c r="A19" s="11" t="n">
        <v>10.005</v>
      </c>
      <c r="B19" s="12" t="n">
        <v>1.152</v>
      </c>
      <c r="C19" s="12" t="n">
        <v>2.666</v>
      </c>
      <c r="D19" s="13" t="n">
        <f aca="false">IF((B19&gt;0),B19/$B$1,"")</f>
        <v>1.90728476821192E-005</v>
      </c>
      <c r="E19" s="13" t="n">
        <f aca="false">IF((C19&gt;0),C19/$B$2,"")</f>
        <v>0.000173116883116883</v>
      </c>
      <c r="F19" s="13" t="n">
        <f aca="false">IF(AND(ISNUMBER(D19),ISNUMBER(E19)),E19+D19,"")</f>
        <v>0.000192189730799002</v>
      </c>
      <c r="G19" s="14" t="n">
        <f aca="false">IF(AND(ISNUMBER(D19),ISNUMBER(E19)),E19/D19,"")</f>
        <v>9.07661435786436</v>
      </c>
      <c r="H19" s="15" t="n">
        <f aca="false">$B$4*A19</f>
        <v>0.010005</v>
      </c>
      <c r="I19" s="13" t="n">
        <f aca="false">H19/$B$5</f>
        <v>0.0002001</v>
      </c>
      <c r="J19" s="11" t="n">
        <f aca="false">F19/I19</f>
        <v>0.960468419785119</v>
      </c>
      <c r="K19" s="13" t="n">
        <f aca="false">I19/(1+$B$7)</f>
        <v>2.001E-005</v>
      </c>
      <c r="L19" s="13" t="n">
        <f aca="false">I19-K19</f>
        <v>0.00018009</v>
      </c>
      <c r="M19" s="12" t="n">
        <f aca="false">K19*$B$1</f>
        <v>1.208604</v>
      </c>
      <c r="N19" s="12" t="n">
        <f aca="false">L19*$B$2</f>
        <v>2.773386</v>
      </c>
      <c r="O19" s="13" t="n">
        <f aca="false">K19-D19</f>
        <v>9.371523178808E-007</v>
      </c>
      <c r="P19" s="13" t="n">
        <f aca="false">L19-E19</f>
        <v>6.97311688311694E-006</v>
      </c>
    </row>
    <row r="20" customFormat="false" ht="13.8" hidden="false" customHeight="false" outlineLevel="0" collapsed="false">
      <c r="A20" s="11" t="n">
        <v>10.03</v>
      </c>
      <c r="B20" s="12" t="n">
        <v>1.186</v>
      </c>
      <c r="C20" s="12" t="n">
        <v>2.759</v>
      </c>
      <c r="D20" s="13" t="n">
        <f aca="false">IF((B20&gt;0),B20/$B$1,"")</f>
        <v>1.9635761589404E-005</v>
      </c>
      <c r="E20" s="13" t="n">
        <f aca="false">IF((C20&gt;0),C20/$B$2,"")</f>
        <v>0.000179155844155844</v>
      </c>
      <c r="F20" s="13" t="n">
        <f aca="false">IF(AND(ISNUMBER(D20),ISNUMBER(E20)),E20+D20,"")</f>
        <v>0.000198791605745248</v>
      </c>
      <c r="G20" s="14" t="n">
        <f aca="false">IF(AND(ISNUMBER(D20),ISNUMBER(E20)),E20/D20,"")</f>
        <v>9.1239569873634</v>
      </c>
      <c r="H20" s="15" t="n">
        <f aca="false">$B$4*A20</f>
        <v>0.01003</v>
      </c>
      <c r="I20" s="13" t="n">
        <f aca="false">H20/$B$5</f>
        <v>0.0002006</v>
      </c>
      <c r="J20" s="11" t="n">
        <f aca="false">F20/I20</f>
        <v>0.990985073505724</v>
      </c>
      <c r="K20" s="13" t="n">
        <f aca="false">I20/(1+$B$7)</f>
        <v>2.006E-005</v>
      </c>
      <c r="L20" s="13" t="n">
        <f aca="false">I20-K20</f>
        <v>0.00018054</v>
      </c>
      <c r="M20" s="12" t="n">
        <f aca="false">K20*$B$1</f>
        <v>1.211624</v>
      </c>
      <c r="N20" s="12" t="n">
        <f aca="false">L20*$B$2</f>
        <v>2.780316</v>
      </c>
      <c r="O20" s="13" t="n">
        <f aca="false">K20-D20</f>
        <v>4.24238410596025E-007</v>
      </c>
      <c r="P20" s="13" t="n">
        <f aca="false">L20-E20</f>
        <v>1.38415584415583E-006</v>
      </c>
    </row>
  </sheetData>
  <mergeCells count="7">
    <mergeCell ref="C1:E1"/>
    <mergeCell ref="C2:E2"/>
    <mergeCell ref="C3:E3"/>
    <mergeCell ref="C4:E4"/>
    <mergeCell ref="C5:E5"/>
    <mergeCell ref="C6:E6"/>
    <mergeCell ref="C7:E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Friedrich Lobenstock</dc:creator>
  <dc:description/>
  <dc:language>de-AT</dc:language>
  <cp:lastModifiedBy/>
  <cp:lastPrinted>2023-07-25T14:14:46Z</cp:lastPrinted>
  <dcterms:modified xsi:type="dcterms:W3CDTF">2023-07-25T16:22:05Z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